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EACION PDD\PLAN DE ACCION 2016\PA A SEP DE 2016\"/>
    </mc:Choice>
  </mc:AlternateContent>
  <bookViews>
    <workbookView xWindow="240" yWindow="75" windowWidth="20055" windowHeight="7935" activeTab="1"/>
  </bookViews>
  <sheets>
    <sheet name="INFORME " sheetId="29" r:id="rId1"/>
    <sheet name="BDATOS" sheetId="4" r:id="rId2"/>
    <sheet name="CUMP EJE ESTRATEGICO" sheetId="48" r:id="rId3"/>
    <sheet name="CUMPSEC" sheetId="44" r:id="rId4"/>
    <sheet name="PRIVADA" sheetId="46" r:id="rId5"/>
    <sheet name="UNIBAC" sheetId="43" r:id="rId6"/>
    <sheet name="TRANSITO " sheetId="42" r:id="rId7"/>
    <sheet name="AGUASBOLIVAR" sheetId="41" r:id="rId8"/>
    <sheet name="HABITAT" sheetId="38" r:id="rId9"/>
    <sheet name="INTERIOR" sheetId="37" r:id="rId10"/>
    <sheet name="GENERAL" sheetId="39" r:id="rId11"/>
    <sheet name="IDERBOL" sheetId="36" r:id="rId12"/>
    <sheet name="MINAS" sheetId="35" r:id="rId13"/>
    <sheet name="VÍCTIMAS" sheetId="34" r:id="rId14"/>
    <sheet name="ICULTUR" sheetId="33" r:id="rId15"/>
    <sheet name="HACIENDA" sheetId="32" r:id="rId16"/>
    <sheet name="PLANEACION" sheetId="25" r:id="rId17"/>
    <sheet name="AGRICULTURA" sheetId="26" r:id="rId18"/>
    <sheet name="INFRAESTRUCTURA" sheetId="28" r:id="rId19"/>
    <sheet name="SALUD" sheetId="30" r:id="rId20"/>
    <sheet name="EDUCACION" sheetId="31" r:id="rId21"/>
    <sheet name="DESARROLLO SOCIAL" sheetId="45" r:id="rId22"/>
    <sheet name="Hoja1" sheetId="24" r:id="rId23"/>
    <sheet name="PARAMETRIZACION" sheetId="47" r:id="rId24"/>
  </sheets>
  <externalReferences>
    <externalReference r:id="rId25"/>
  </externalReferences>
  <definedNames>
    <definedName name="_xlnm._FilterDatabase" localSheetId="17" hidden="1">AGRICULTURA!$A$2:$H$21</definedName>
    <definedName name="_xlnm._FilterDatabase" localSheetId="7" hidden="1">AGUASBOLIVAR!$A$2:$H$7</definedName>
    <definedName name="_xlnm._FilterDatabase" localSheetId="1" hidden="1">BDATOS!$A$2:$BL$503</definedName>
    <definedName name="_xlnm._FilterDatabase" localSheetId="2" hidden="1">'CUMP EJE ESTRATEGICO'!$A$2:$E$292</definedName>
    <definedName name="_xlnm._FilterDatabase" localSheetId="3" hidden="1">CUMPSEC!$C$5:$D$5</definedName>
    <definedName name="_xlnm._FilterDatabase" localSheetId="21" hidden="1">'DESARROLLO SOCIAL'!$A$2:$H$58</definedName>
    <definedName name="_xlnm._FilterDatabase" localSheetId="20" hidden="1">EDUCACION!$A$2:$H$60</definedName>
    <definedName name="_xlnm._FilterDatabase" localSheetId="10" hidden="1">GENERAL!$A$2:$H$15</definedName>
    <definedName name="_xlnm._FilterDatabase" localSheetId="8" hidden="1">HABITAT!$A$2:$H$16</definedName>
    <definedName name="_xlnm._FilterDatabase" localSheetId="15" hidden="1">HACIENDA!$A$2:$H$9</definedName>
    <definedName name="_xlnm._FilterDatabase" localSheetId="14" hidden="1">ICULTUR!$A$2:$H$27</definedName>
    <definedName name="_xlnm._FilterDatabase" localSheetId="11" hidden="1">IDERBOL!$A$2:$H$11</definedName>
    <definedName name="_xlnm._FilterDatabase" localSheetId="0" hidden="1">'INFORME '!$A$2:$W$503</definedName>
    <definedName name="_xlnm._FilterDatabase" localSheetId="18" hidden="1">INFRAESTRUCTURA!$A$2:$H$9</definedName>
    <definedName name="_xlnm._FilterDatabase" localSheetId="9" hidden="1">INTERIOR!$A$2:$H$62</definedName>
    <definedName name="_xlnm._FilterDatabase" localSheetId="12" hidden="1">MINAS!$A$2:$H$22</definedName>
    <definedName name="_xlnm._FilterDatabase" localSheetId="23" hidden="1">PARAMETRIZACION!$J$2:$BX$514</definedName>
    <definedName name="_xlnm._FilterDatabase" localSheetId="16" hidden="1">PLANEACION!$A$2:$H$40</definedName>
    <definedName name="_xlnm._FilterDatabase" localSheetId="4" hidden="1">PRIVADA!$A$2:$H$5</definedName>
    <definedName name="_xlnm._FilterDatabase" localSheetId="19" hidden="1">SALUD!$A$2:$H$112</definedName>
    <definedName name="_xlnm._FilterDatabase" localSheetId="6" hidden="1">'TRANSITO '!$A$2:$H$12</definedName>
    <definedName name="_xlnm._FilterDatabase" localSheetId="5" hidden="1">UNIBAC!$A$2:$H$14</definedName>
    <definedName name="_xlnm._FilterDatabase" localSheetId="13" hidden="1">VÍCTIMAS!$A$2:$H$58</definedName>
    <definedName name="_xlnm.Print_Area" localSheetId="1">BDATOS!$A$1:$BK$460</definedName>
    <definedName name="_xlnm.Print_Area" localSheetId="2">'CUMP EJE ESTRATEGICO'!$A$2:$E$292</definedName>
    <definedName name="_xlnm.Print_Area" localSheetId="0">'INFORME '!$A$2:$W$366</definedName>
    <definedName name="_xlnm.Print_Area" localSheetId="9">INTERIOR!$A$1:$H$18</definedName>
    <definedName name="_xlnm.Print_Area" localSheetId="4">PRIVADA!$A$1:$H$5</definedName>
    <definedName name="_xlnm.Print_Titles" localSheetId="17">AGRICULTURA!$1:$2</definedName>
    <definedName name="_xlnm.Print_Titles" localSheetId="1">BDATOS!$1:$2</definedName>
    <definedName name="_xlnm.Print_Titles" localSheetId="2">'CUMP EJE ESTRATEGICO'!$2:$2</definedName>
    <definedName name="_xlnm.Print_Titles" localSheetId="21">'DESARROLLO SOCIAL'!$1:$2</definedName>
    <definedName name="_xlnm.Print_Titles" localSheetId="20">EDUCACION!$1:$2</definedName>
    <definedName name="_xlnm.Print_Titles" localSheetId="0">'INFORME '!$1:$2</definedName>
    <definedName name="_xlnm.Print_Titles" localSheetId="9">INTERIOR!$1:$2</definedName>
    <definedName name="_xlnm.Print_Titles" localSheetId="23">PARAMETRIZACION!$J:$J,PARAMETRIZACION!$1:$2</definedName>
    <definedName name="_xlnm.Print_Titles" localSheetId="16">PLANEACION!$1:$2</definedName>
    <definedName name="_xlnm.Print_Titles" localSheetId="13">VÍCTIMAS!$1:$2</definedName>
  </definedNames>
  <calcPr calcId="152511"/>
</workbook>
</file>

<file path=xl/calcChain.xml><?xml version="1.0" encoding="utf-8"?>
<calcChain xmlns="http://schemas.openxmlformats.org/spreadsheetml/2006/main">
  <c r="F292" i="48" l="1"/>
  <c r="F282" i="48"/>
  <c r="F283" i="48" s="1"/>
  <c r="F284" i="48" s="1"/>
  <c r="F285" i="48" s="1"/>
  <c r="F286" i="48" s="1"/>
  <c r="F287" i="48" s="1"/>
  <c r="F288" i="48" s="1"/>
  <c r="F289" i="48" s="1"/>
  <c r="F274" i="48"/>
  <c r="F275" i="48" s="1"/>
  <c r="F276" i="48" s="1"/>
  <c r="F277" i="48" s="1"/>
  <c r="F278" i="48" s="1"/>
  <c r="F279" i="48" s="1"/>
  <c r="F262" i="48"/>
  <c r="F263" i="48" s="1"/>
  <c r="F264" i="48" s="1"/>
  <c r="F258" i="48"/>
  <c r="F259" i="48" s="1"/>
  <c r="F255" i="48"/>
  <c r="F249" i="48"/>
  <c r="F250" i="48" s="1"/>
  <c r="F251" i="48" s="1"/>
  <c r="F245" i="48"/>
  <c r="F246" i="48" s="1"/>
  <c r="F237" i="48"/>
  <c r="F238" i="48" s="1"/>
  <c r="F239" i="48" s="1"/>
  <c r="F240" i="48" s="1"/>
  <c r="F241" i="48" s="1"/>
  <c r="F232" i="48"/>
  <c r="F226" i="48"/>
  <c r="F227" i="48" s="1"/>
  <c r="F228" i="48" s="1"/>
  <c r="F229" i="48" s="1"/>
  <c r="F25" i="48"/>
  <c r="F26" i="48" s="1"/>
  <c r="F27" i="48" s="1"/>
  <c r="F28" i="48" s="1"/>
  <c r="F29" i="48" s="1"/>
  <c r="F31" i="48" s="1"/>
  <c r="F32" i="48" s="1"/>
  <c r="F33" i="48" s="1"/>
  <c r="F34" i="48" s="1"/>
  <c r="F36" i="48" s="1"/>
  <c r="F37" i="48" s="1"/>
  <c r="F39" i="48" s="1"/>
  <c r="F41" i="48" s="1"/>
  <c r="F42" i="48" s="1"/>
  <c r="F44" i="48" s="1"/>
  <c r="F45" i="48" s="1"/>
  <c r="F46" i="48" s="1"/>
  <c r="F47" i="48" s="1"/>
  <c r="F48" i="48" s="1"/>
  <c r="F49" i="48" s="1"/>
  <c r="F50" i="48" s="1"/>
  <c r="F51" i="48" s="1"/>
  <c r="F52" i="48" s="1"/>
  <c r="F53" i="48" s="1"/>
  <c r="F56" i="48" s="1"/>
  <c r="F57" i="48" s="1"/>
  <c r="F58" i="48" s="1"/>
  <c r="F59" i="48" s="1"/>
  <c r="F60" i="48" s="1"/>
  <c r="F61" i="48" s="1"/>
  <c r="F63" i="48" s="1"/>
  <c r="F64" i="48" s="1"/>
  <c r="F65" i="48" s="1"/>
  <c r="F67" i="48" s="1"/>
  <c r="F69" i="48" s="1"/>
  <c r="F71" i="48" s="1"/>
  <c r="F72" i="48" s="1"/>
  <c r="F73" i="48" s="1"/>
  <c r="F75" i="48" s="1"/>
  <c r="F76" i="48" s="1"/>
  <c r="F77" i="48" s="1"/>
  <c r="F78" i="48" s="1"/>
  <c r="F79" i="48" s="1"/>
  <c r="F80" i="48" s="1"/>
  <c r="F82" i="48" s="1"/>
  <c r="F83" i="48" s="1"/>
  <c r="F84" i="48" s="1"/>
  <c r="F85" i="48" s="1"/>
  <c r="F86" i="48" s="1"/>
  <c r="F87" i="48" s="1"/>
  <c r="F88" i="48" s="1"/>
  <c r="F90" i="48" s="1"/>
  <c r="F91" i="48" s="1"/>
  <c r="F92" i="48" s="1"/>
  <c r="F93" i="48" s="1"/>
  <c r="F94" i="48" s="1"/>
  <c r="F95" i="48" s="1"/>
  <c r="F96" i="48" s="1"/>
  <c r="F97" i="48" s="1"/>
  <c r="F98" i="48" s="1"/>
  <c r="F99" i="48" s="1"/>
  <c r="F101" i="48" s="1"/>
  <c r="F102" i="48" s="1"/>
  <c r="F103" i="48" s="1"/>
  <c r="F104" i="48" s="1"/>
  <c r="F105" i="48" s="1"/>
  <c r="F106" i="48" s="1"/>
  <c r="F107" i="48" s="1"/>
  <c r="F108" i="48" s="1"/>
  <c r="F109" i="48" s="1"/>
  <c r="F111" i="48" s="1"/>
  <c r="F112" i="48" s="1"/>
  <c r="F113" i="48" s="1"/>
  <c r="F114" i="48" s="1"/>
  <c r="F115" i="48" s="1"/>
  <c r="F117" i="48" s="1"/>
  <c r="F118" i="48" s="1"/>
  <c r="F119" i="48" s="1"/>
  <c r="F120" i="48" s="1"/>
  <c r="F121" i="48" s="1"/>
  <c r="F122" i="48" s="1"/>
  <c r="F124" i="48" s="1"/>
  <c r="F125" i="48" s="1"/>
  <c r="F126" i="48" s="1"/>
  <c r="F127" i="48" s="1"/>
  <c r="F128" i="48" s="1"/>
  <c r="F129" i="48" s="1"/>
  <c r="F131" i="48" s="1"/>
  <c r="F132" i="48" s="1"/>
  <c r="F133" i="48" s="1"/>
  <c r="F134" i="48" s="1"/>
  <c r="F135" i="48" s="1"/>
  <c r="F136" i="48" s="1"/>
  <c r="F138" i="48" s="1"/>
  <c r="F139" i="48" s="1"/>
  <c r="F140" i="48" s="1"/>
  <c r="F141" i="48" s="1"/>
  <c r="F142" i="48" s="1"/>
  <c r="F143" i="48" s="1"/>
  <c r="F144" i="48" s="1"/>
  <c r="F146" i="48" s="1"/>
  <c r="F147" i="48" s="1"/>
  <c r="F149" i="48" s="1"/>
  <c r="F150" i="48" s="1"/>
  <c r="F151" i="48" s="1"/>
  <c r="F152" i="48" s="1"/>
  <c r="F154" i="48" s="1"/>
  <c r="F156" i="48" s="1"/>
  <c r="F157" i="48" s="1"/>
  <c r="F159" i="48" s="1"/>
  <c r="F161" i="48" s="1"/>
  <c r="F162" i="48" s="1"/>
  <c r="F164" i="48" s="1"/>
  <c r="F165" i="48" s="1"/>
  <c r="F167" i="48" s="1"/>
  <c r="F168" i="48" s="1"/>
  <c r="F169" i="48" s="1"/>
  <c r="F171" i="48" s="1"/>
  <c r="F173" i="48" s="1"/>
  <c r="F174" i="48" s="1"/>
  <c r="F176" i="48" s="1"/>
  <c r="F177" i="48" s="1"/>
  <c r="F178" i="48" s="1"/>
  <c r="F179" i="48" s="1"/>
  <c r="F180" i="48" s="1"/>
  <c r="F181" i="48" s="1"/>
  <c r="F183" i="48" s="1"/>
  <c r="F184" i="48" s="1"/>
  <c r="F185" i="48" s="1"/>
  <c r="F186" i="48" s="1"/>
  <c r="F187" i="48" s="1"/>
  <c r="F188" i="48" s="1"/>
  <c r="F189" i="48" s="1"/>
  <c r="F190" i="48" s="1"/>
  <c r="F192" i="48" s="1"/>
  <c r="F193" i="48" s="1"/>
  <c r="F195" i="48" s="1"/>
  <c r="F197" i="48" s="1"/>
  <c r="F199" i="48" s="1"/>
  <c r="F201" i="48" s="1"/>
  <c r="F203" i="48" s="1"/>
  <c r="F204" i="48" s="1"/>
  <c r="F205" i="48" s="1"/>
  <c r="F206" i="48" s="1"/>
  <c r="F208" i="48" s="1"/>
  <c r="F209" i="48" s="1"/>
  <c r="F210" i="48" s="1"/>
  <c r="F213" i="48" s="1"/>
  <c r="F214" i="48" s="1"/>
  <c r="F215" i="48" s="1"/>
  <c r="F217" i="48" s="1"/>
  <c r="F218" i="48" s="1"/>
  <c r="F219" i="48" s="1"/>
  <c r="F220" i="48" s="1"/>
  <c r="F222" i="48" s="1"/>
  <c r="F223" i="48" s="1"/>
  <c r="S476" i="29" l="1"/>
  <c r="T474" i="29" s="1"/>
  <c r="U474" i="29" s="1"/>
  <c r="S7" i="29"/>
  <c r="S6" i="29"/>
  <c r="U3" i="29" s="1"/>
  <c r="D5" i="48"/>
  <c r="D4" i="48" s="1"/>
  <c r="Q503" i="29"/>
  <c r="Q491" i="29"/>
  <c r="Q461" i="29"/>
  <c r="Q458" i="29"/>
  <c r="Q452" i="29"/>
  <c r="Q451" i="29"/>
  <c r="Q441" i="29"/>
  <c r="Q440" i="29"/>
  <c r="Q439" i="29"/>
  <c r="Q438" i="29"/>
  <c r="Q437" i="29"/>
  <c r="Q435" i="29"/>
  <c r="Q434" i="29"/>
  <c r="Q433" i="29"/>
  <c r="Q432" i="29"/>
  <c r="Q427" i="29"/>
  <c r="Q425" i="29"/>
  <c r="Q423" i="29"/>
  <c r="Q421" i="29"/>
  <c r="Q416" i="29"/>
  <c r="Q414" i="29"/>
  <c r="Q413" i="29"/>
  <c r="Q409" i="29"/>
  <c r="Q408" i="29"/>
  <c r="Q407" i="29"/>
  <c r="Q406" i="29"/>
  <c r="Q403" i="29"/>
  <c r="Q400" i="29"/>
  <c r="Q392" i="29"/>
  <c r="Q391" i="29"/>
  <c r="Q388" i="29"/>
  <c r="Q387" i="29"/>
  <c r="Q375" i="29"/>
  <c r="Q373" i="29"/>
  <c r="Q372" i="29"/>
  <c r="Q371" i="29"/>
  <c r="Q370" i="29"/>
  <c r="Q368" i="29"/>
  <c r="Q367" i="29"/>
  <c r="Q362" i="29"/>
  <c r="Q359" i="29"/>
  <c r="Q358" i="29"/>
  <c r="Q357" i="29"/>
  <c r="Q356" i="29"/>
  <c r="Q355" i="29"/>
  <c r="Q354" i="29"/>
  <c r="Q353" i="29"/>
  <c r="Q352" i="29"/>
  <c r="Q351" i="29"/>
  <c r="Q350" i="29"/>
  <c r="Q349" i="29"/>
  <c r="Q346" i="29"/>
  <c r="Q345" i="29"/>
  <c r="Q339" i="29"/>
  <c r="Q338" i="29"/>
  <c r="Q337" i="29"/>
  <c r="Q335" i="29"/>
  <c r="Q334" i="29"/>
  <c r="Q329" i="29"/>
  <c r="Q325" i="29"/>
  <c r="Q321" i="29"/>
  <c r="Q318" i="29"/>
  <c r="Q315" i="29"/>
  <c r="Q314" i="29"/>
  <c r="Q313" i="29"/>
  <c r="Q311" i="29"/>
  <c r="Q308" i="29"/>
  <c r="Q301" i="29"/>
  <c r="Q299" i="29"/>
  <c r="Q296" i="29"/>
  <c r="Q290" i="29"/>
  <c r="Q285" i="29"/>
  <c r="Q284" i="29"/>
  <c r="Q283" i="29"/>
  <c r="Q282" i="29"/>
  <c r="Q281" i="29"/>
  <c r="Q279" i="29"/>
  <c r="Q277" i="29"/>
  <c r="Q276" i="29"/>
  <c r="Q275" i="29"/>
  <c r="Q274" i="29"/>
  <c r="Q273" i="29"/>
  <c r="Q266" i="29"/>
  <c r="Q262" i="29"/>
  <c r="Q257" i="29"/>
  <c r="Q252" i="29"/>
  <c r="Q251" i="29"/>
  <c r="Q248" i="29"/>
  <c r="Q246" i="29"/>
  <c r="Q245" i="29"/>
  <c r="Q244" i="29"/>
  <c r="Q241" i="29"/>
  <c r="Q240" i="29"/>
  <c r="Q221" i="29"/>
  <c r="Q220" i="29"/>
  <c r="Q218" i="29"/>
  <c r="Q216" i="29"/>
  <c r="Q215" i="29"/>
  <c r="Q214" i="29"/>
  <c r="Q206" i="29"/>
  <c r="Q202" i="29"/>
  <c r="Q201" i="29"/>
  <c r="Q200" i="29"/>
  <c r="Q196" i="29"/>
  <c r="Q193" i="29"/>
  <c r="Q192" i="29"/>
  <c r="Q188" i="29"/>
  <c r="Q155" i="29"/>
  <c r="Q154" i="29"/>
  <c r="Q150" i="29"/>
  <c r="Q148" i="29"/>
  <c r="Q146" i="29"/>
  <c r="Q144" i="29"/>
  <c r="Q137" i="29"/>
  <c r="Q134" i="29"/>
  <c r="Q133" i="29"/>
  <c r="Q130" i="29"/>
  <c r="Q127" i="29"/>
  <c r="Q121" i="29"/>
  <c r="Q111" i="29"/>
  <c r="Q110" i="29"/>
  <c r="Q109" i="29"/>
  <c r="Q108" i="29"/>
  <c r="Q106" i="29"/>
  <c r="Q105" i="29"/>
  <c r="Q104" i="29"/>
  <c r="Q103" i="29"/>
  <c r="Q102" i="29"/>
  <c r="Q101" i="29"/>
  <c r="Q99" i="29"/>
  <c r="Q97" i="29"/>
  <c r="Q96" i="29"/>
  <c r="Q95" i="29"/>
  <c r="Q94" i="29"/>
  <c r="Q93" i="29"/>
  <c r="Q91" i="29"/>
  <c r="Q90" i="29"/>
  <c r="T6" i="29" l="1"/>
  <c r="F30" i="30"/>
  <c r="H30" i="30"/>
  <c r="F31" i="30"/>
  <c r="H31" i="30"/>
  <c r="F32" i="30"/>
  <c r="H32" i="30"/>
  <c r="F26" i="30"/>
  <c r="G26" i="30"/>
  <c r="H26" i="30"/>
  <c r="E27" i="30"/>
  <c r="F27" i="30"/>
  <c r="H27" i="30"/>
  <c r="F28" i="30"/>
  <c r="G28" i="30"/>
  <c r="H28" i="30"/>
  <c r="F29" i="30"/>
  <c r="H29" i="30"/>
  <c r="F36" i="30"/>
  <c r="F35" i="30"/>
  <c r="F34" i="30"/>
  <c r="F33" i="30"/>
  <c r="H34" i="30"/>
  <c r="H35" i="30"/>
  <c r="H36" i="30"/>
  <c r="H33" i="30"/>
  <c r="E34" i="30"/>
  <c r="AF476" i="4" l="1"/>
  <c r="Q476" i="29" s="1"/>
  <c r="AF487" i="4"/>
  <c r="Q487" i="29" s="1"/>
  <c r="AF486" i="4"/>
  <c r="Q486" i="29" s="1"/>
  <c r="AF485" i="4"/>
  <c r="Q485" i="29" s="1"/>
  <c r="AF484" i="4"/>
  <c r="Q484" i="29" s="1"/>
  <c r="AF483" i="4"/>
  <c r="Q483" i="29" s="1"/>
  <c r="AF482" i="4"/>
  <c r="Q482" i="29" s="1"/>
  <c r="AF481" i="4"/>
  <c r="Q481" i="29" s="1"/>
  <c r="AF480" i="4"/>
  <c r="Q480" i="29" s="1"/>
  <c r="AF479" i="4"/>
  <c r="Q479" i="29" s="1"/>
  <c r="AF478" i="4"/>
  <c r="Q478" i="29" s="1"/>
  <c r="AF477" i="4"/>
  <c r="Q477" i="29" s="1"/>
  <c r="AF475" i="4"/>
  <c r="Q475" i="29" s="1"/>
  <c r="AF474" i="4"/>
  <c r="Q474" i="29" s="1"/>
  <c r="AF366" i="4"/>
  <c r="Q366" i="29" s="1"/>
  <c r="AF365" i="4"/>
  <c r="Q365" i="29" s="1"/>
  <c r="AF364" i="4"/>
  <c r="Q364" i="29" s="1"/>
  <c r="AF363" i="4"/>
  <c r="Q363" i="29" s="1"/>
  <c r="AF170" i="4"/>
  <c r="Q170" i="29" s="1"/>
  <c r="AF169" i="4"/>
  <c r="Q169" i="29" s="1"/>
  <c r="AF168" i="4"/>
  <c r="Q168" i="29" s="1"/>
  <c r="AF167" i="4"/>
  <c r="Q167" i="29" s="1"/>
  <c r="AF166" i="4"/>
  <c r="Q166" i="29" s="1"/>
  <c r="AF165" i="4"/>
  <c r="Q165" i="29" s="1"/>
  <c r="AF164" i="4"/>
  <c r="Q164" i="29" s="1"/>
  <c r="AF163" i="4"/>
  <c r="Q163" i="29" s="1"/>
  <c r="AF162" i="4"/>
  <c r="Q162" i="29" s="1"/>
  <c r="AF161" i="4"/>
  <c r="Q161" i="29" s="1"/>
  <c r="AF160" i="4"/>
  <c r="Q160" i="29" s="1"/>
  <c r="AF72" i="4"/>
  <c r="Q72" i="29" s="1"/>
  <c r="AF71" i="4"/>
  <c r="Q71" i="29" s="1"/>
  <c r="AF70" i="4"/>
  <c r="Q70" i="29" s="1"/>
  <c r="AF69" i="4"/>
  <c r="Q69" i="29" s="1"/>
  <c r="AF68" i="4"/>
  <c r="Q68" i="29" s="1"/>
  <c r="AF67" i="4"/>
  <c r="Q67" i="29" s="1"/>
  <c r="AF66" i="4"/>
  <c r="Q66" i="29" s="1"/>
  <c r="AF65" i="4"/>
  <c r="Q65" i="29" s="1"/>
  <c r="AF50" i="4"/>
  <c r="Q50" i="29" s="1"/>
  <c r="AF49" i="4"/>
  <c r="Q49" i="29" s="1"/>
  <c r="AF48" i="4"/>
  <c r="Q48" i="29" s="1"/>
  <c r="AF47" i="4"/>
  <c r="Q47" i="29" s="1"/>
  <c r="AF46" i="4"/>
  <c r="Q46" i="29" s="1"/>
  <c r="AF45" i="4"/>
  <c r="Q45" i="29" s="1"/>
  <c r="AF44" i="4"/>
  <c r="Q44" i="29" s="1"/>
  <c r="AF43" i="4"/>
  <c r="Q43" i="29" s="1"/>
  <c r="AF10" i="4"/>
  <c r="Q10" i="29" s="1"/>
  <c r="AF9" i="4"/>
  <c r="Q9" i="29" s="1"/>
  <c r="AF8" i="4"/>
  <c r="Q8" i="29" s="1"/>
  <c r="AF7" i="4"/>
  <c r="Q7" i="29" s="1"/>
  <c r="AF6" i="4"/>
  <c r="Q6" i="29" s="1"/>
  <c r="AF5" i="4"/>
  <c r="Q5" i="29" s="1"/>
  <c r="AF4" i="4"/>
  <c r="AF64" i="4"/>
  <c r="Q64" i="29" s="1"/>
  <c r="AF63" i="4"/>
  <c r="Q63" i="29" s="1"/>
  <c r="AF62" i="4"/>
  <c r="Q62" i="29" s="1"/>
  <c r="AF61" i="4"/>
  <c r="Q61" i="29" s="1"/>
  <c r="AF60" i="4"/>
  <c r="Q60" i="29" s="1"/>
  <c r="AF59" i="4"/>
  <c r="Q59" i="29" s="1"/>
  <c r="AF58" i="4"/>
  <c r="Q58" i="29" s="1"/>
  <c r="AF57" i="4"/>
  <c r="Q57" i="29" s="1"/>
  <c r="AF56" i="4"/>
  <c r="Q56" i="29" s="1"/>
  <c r="AF55" i="4"/>
  <c r="Q55" i="29" s="1"/>
  <c r="AF54" i="4"/>
  <c r="Q54" i="29" s="1"/>
  <c r="AF53" i="4"/>
  <c r="Q53" i="29" s="1"/>
  <c r="AF52" i="4"/>
  <c r="Q52" i="29" s="1"/>
  <c r="AF51" i="4"/>
  <c r="Q51" i="29" s="1"/>
  <c r="AF42" i="4"/>
  <c r="Q42" i="29" s="1"/>
  <c r="AF41" i="4"/>
  <c r="Q41" i="29" s="1"/>
  <c r="AF40" i="4"/>
  <c r="Q40" i="29" s="1"/>
  <c r="AF39" i="4"/>
  <c r="Q39" i="29" s="1"/>
  <c r="AF38" i="4"/>
  <c r="Q38" i="29" s="1"/>
  <c r="AF37" i="4"/>
  <c r="Q37" i="29" s="1"/>
  <c r="AF36" i="4"/>
  <c r="Q36" i="29" s="1"/>
  <c r="AF35" i="4"/>
  <c r="Q35" i="29" s="1"/>
  <c r="AF34" i="4"/>
  <c r="Q34" i="29" s="1"/>
  <c r="AF33" i="4"/>
  <c r="Q33" i="29" s="1"/>
  <c r="AF32" i="4"/>
  <c r="Q32" i="29" s="1"/>
  <c r="AF31" i="4"/>
  <c r="Q31" i="29" s="1"/>
  <c r="AF30" i="4"/>
  <c r="Q30" i="29" s="1"/>
  <c r="AF29" i="4"/>
  <c r="Q29" i="29" s="1"/>
  <c r="AF28" i="4"/>
  <c r="Q28" i="29" s="1"/>
  <c r="AF27" i="4"/>
  <c r="Q27" i="29" s="1"/>
  <c r="AF26" i="4"/>
  <c r="Q26" i="29" s="1"/>
  <c r="AF25" i="4"/>
  <c r="Q25" i="29" s="1"/>
  <c r="AF24" i="4"/>
  <c r="Q24" i="29" s="1"/>
  <c r="AF23" i="4"/>
  <c r="Q23" i="29" s="1"/>
  <c r="AF22" i="4"/>
  <c r="Q22" i="29" s="1"/>
  <c r="AF21" i="4"/>
  <c r="Q21" i="29" s="1"/>
  <c r="AF20" i="4"/>
  <c r="Q20" i="29" s="1"/>
  <c r="AF19" i="4"/>
  <c r="Q19" i="29" s="1"/>
  <c r="AF18" i="4"/>
  <c r="Q18" i="29" s="1"/>
  <c r="AF17" i="4"/>
  <c r="Q17" i="29" s="1"/>
  <c r="AF16" i="4"/>
  <c r="Q16" i="29" s="1"/>
  <c r="AF15" i="4"/>
  <c r="Q15" i="29" s="1"/>
  <c r="AF14" i="4"/>
  <c r="Q14" i="29" s="1"/>
  <c r="AF13" i="4"/>
  <c r="Q13" i="29" s="1"/>
  <c r="AF12" i="4"/>
  <c r="Q12" i="29" s="1"/>
  <c r="AF11" i="4"/>
  <c r="Q11" i="29" s="1"/>
  <c r="D166" i="48"/>
  <c r="C169" i="48"/>
  <c r="D62" i="48"/>
  <c r="C65" i="48"/>
  <c r="D266" i="48"/>
  <c r="D268" i="48"/>
  <c r="D270" i="48"/>
  <c r="D272" i="48"/>
  <c r="D280" i="48"/>
  <c r="D290" i="48"/>
  <c r="C292" i="48"/>
  <c r="C291" i="48"/>
  <c r="C290" i="48"/>
  <c r="C289" i="48"/>
  <c r="C288" i="48"/>
  <c r="C287" i="48"/>
  <c r="C286" i="48"/>
  <c r="C285" i="48"/>
  <c r="C284" i="48"/>
  <c r="C283" i="48"/>
  <c r="C282" i="48"/>
  <c r="C281" i="48"/>
  <c r="C280" i="48"/>
  <c r="C279" i="48"/>
  <c r="C278" i="48"/>
  <c r="C277" i="48"/>
  <c r="C276" i="48"/>
  <c r="C275" i="48"/>
  <c r="C274" i="48"/>
  <c r="C273" i="48"/>
  <c r="C272" i="48"/>
  <c r="C271" i="48"/>
  <c r="C270" i="48"/>
  <c r="C269" i="48"/>
  <c r="C268" i="48"/>
  <c r="C267" i="48"/>
  <c r="C266" i="48"/>
  <c r="C265" i="48"/>
  <c r="D253" i="48"/>
  <c r="D256" i="48"/>
  <c r="D260" i="48"/>
  <c r="C264" i="48"/>
  <c r="C263" i="48"/>
  <c r="C262" i="48"/>
  <c r="C261" i="48"/>
  <c r="C260" i="48"/>
  <c r="C259" i="48"/>
  <c r="C258" i="48"/>
  <c r="C257" i="48"/>
  <c r="C256" i="48"/>
  <c r="C255" i="48"/>
  <c r="C254" i="48"/>
  <c r="C253" i="48"/>
  <c r="C252" i="48"/>
  <c r="D247" i="48"/>
  <c r="C251" i="48"/>
  <c r="C250" i="48"/>
  <c r="C249" i="48"/>
  <c r="C248" i="48"/>
  <c r="C247" i="48"/>
  <c r="D243" i="48"/>
  <c r="C246" i="48"/>
  <c r="C245" i="48"/>
  <c r="C244" i="48"/>
  <c r="C243" i="48"/>
  <c r="C242" i="48"/>
  <c r="C240" i="29"/>
  <c r="D55" i="48"/>
  <c r="D235" i="48"/>
  <c r="C239" i="48"/>
  <c r="C240" i="48"/>
  <c r="C241" i="48"/>
  <c r="C238" i="48"/>
  <c r="C237" i="48"/>
  <c r="C236" i="48"/>
  <c r="C235" i="48"/>
  <c r="D233" i="48"/>
  <c r="D230" i="48"/>
  <c r="C234" i="48"/>
  <c r="C233" i="48"/>
  <c r="C232" i="48"/>
  <c r="C231" i="48"/>
  <c r="C230" i="48"/>
  <c r="D224" i="48"/>
  <c r="C229" i="48"/>
  <c r="C228" i="48"/>
  <c r="C227" i="48"/>
  <c r="C226" i="48"/>
  <c r="C225" i="48"/>
  <c r="D221" i="48"/>
  <c r="C224" i="48"/>
  <c r="C223" i="48"/>
  <c r="C222" i="48"/>
  <c r="C221" i="48"/>
  <c r="D216" i="48"/>
  <c r="C220" i="48"/>
  <c r="C219" i="48"/>
  <c r="C218" i="48"/>
  <c r="C217" i="48"/>
  <c r="C216" i="48"/>
  <c r="D212" i="48"/>
  <c r="E215" i="48"/>
  <c r="C215" i="48"/>
  <c r="C214" i="48"/>
  <c r="C213" i="48"/>
  <c r="C212" i="48"/>
  <c r="C211" i="48"/>
  <c r="D207" i="48"/>
  <c r="C210" i="48"/>
  <c r="C209" i="48"/>
  <c r="C208" i="48"/>
  <c r="C207" i="48"/>
  <c r="D202" i="48"/>
  <c r="C206" i="48"/>
  <c r="C205" i="48"/>
  <c r="C204" i="48"/>
  <c r="C203" i="48"/>
  <c r="C202" i="48"/>
  <c r="D200" i="48"/>
  <c r="C201" i="48"/>
  <c r="C200" i="48"/>
  <c r="C199" i="48"/>
  <c r="D194" i="48"/>
  <c r="D196" i="48"/>
  <c r="D198" i="48"/>
  <c r="C198" i="48"/>
  <c r="C197" i="48"/>
  <c r="C196" i="48"/>
  <c r="C195" i="48"/>
  <c r="C194" i="48"/>
  <c r="D191" i="48"/>
  <c r="C193" i="48"/>
  <c r="C192" i="48"/>
  <c r="D182" i="48"/>
  <c r="C191" i="48"/>
  <c r="C190" i="48"/>
  <c r="C189" i="48"/>
  <c r="C188" i="48"/>
  <c r="C187" i="48"/>
  <c r="C186" i="48"/>
  <c r="C185" i="48"/>
  <c r="C184" i="48"/>
  <c r="C183" i="48"/>
  <c r="D175" i="48"/>
  <c r="C182" i="48"/>
  <c r="C181" i="48"/>
  <c r="C180" i="48"/>
  <c r="C179" i="48"/>
  <c r="C178" i="48"/>
  <c r="C177" i="48"/>
  <c r="C176" i="48"/>
  <c r="D172" i="48"/>
  <c r="C175" i="48"/>
  <c r="D265" i="48" l="1"/>
  <c r="D211" i="48"/>
  <c r="D242" i="48"/>
  <c r="D252" i="48"/>
  <c r="BK4" i="4"/>
  <c r="Q4" i="29"/>
  <c r="C174" i="48"/>
  <c r="C173" i="48"/>
  <c r="C172" i="48"/>
  <c r="C171" i="48"/>
  <c r="C170" i="48"/>
  <c r="C168" i="48"/>
  <c r="C167" i="48"/>
  <c r="C166" i="48"/>
  <c r="C165" i="48"/>
  <c r="C163" i="48"/>
  <c r="C164" i="48"/>
  <c r="A164" i="48"/>
  <c r="D170" i="48"/>
  <c r="D163" i="48" l="1"/>
  <c r="D160" i="48"/>
  <c r="C162" i="48"/>
  <c r="C161" i="48"/>
  <c r="D158" i="48"/>
  <c r="C160" i="48"/>
  <c r="C159" i="48"/>
  <c r="D155" i="48"/>
  <c r="C158" i="48"/>
  <c r="C157" i="48"/>
  <c r="C156" i="48"/>
  <c r="D153" i="48"/>
  <c r="C155" i="48"/>
  <c r="C154" i="48"/>
  <c r="C153" i="48"/>
  <c r="D148" i="48"/>
  <c r="C152" i="48"/>
  <c r="C151" i="48"/>
  <c r="E149" i="29"/>
  <c r="C150" i="48"/>
  <c r="C149" i="48"/>
  <c r="C148" i="48"/>
  <c r="D145" i="48"/>
  <c r="C147" i="48"/>
  <c r="C146" i="48"/>
  <c r="C145" i="48"/>
  <c r="D137" i="48"/>
  <c r="C144" i="48"/>
  <c r="C143" i="48"/>
  <c r="C142" i="48"/>
  <c r="C141" i="48"/>
  <c r="C140" i="48"/>
  <c r="C139" i="48"/>
  <c r="C138" i="48"/>
  <c r="D110" i="48"/>
  <c r="D116" i="48"/>
  <c r="D123" i="48"/>
  <c r="D130" i="48"/>
  <c r="C137" i="48"/>
  <c r="C136" i="48"/>
  <c r="C135" i="48"/>
  <c r="C134" i="48"/>
  <c r="C133" i="48"/>
  <c r="C132" i="48"/>
  <c r="C131" i="48"/>
  <c r="C130" i="48"/>
  <c r="C129" i="48"/>
  <c r="C128" i="48"/>
  <c r="C127" i="48"/>
  <c r="C126" i="48"/>
  <c r="E125" i="48"/>
  <c r="E124" i="29"/>
  <c r="C125" i="48"/>
  <c r="E124" i="48"/>
  <c r="C124" i="48"/>
  <c r="C123" i="48"/>
  <c r="C122" i="48"/>
  <c r="C121" i="48"/>
  <c r="C120" i="48"/>
  <c r="C119" i="48"/>
  <c r="C118" i="48"/>
  <c r="C117" i="48"/>
  <c r="C116" i="48"/>
  <c r="C115" i="48"/>
  <c r="C114" i="48"/>
  <c r="C113" i="48"/>
  <c r="C112" i="48"/>
  <c r="C111" i="48"/>
  <c r="C110" i="48"/>
  <c r="C109" i="48"/>
  <c r="C108" i="48"/>
  <c r="C107" i="48"/>
  <c r="C106" i="48"/>
  <c r="C105" i="48"/>
  <c r="C104" i="48"/>
  <c r="C103" i="48"/>
  <c r="C102" i="48"/>
  <c r="C101" i="48"/>
  <c r="C100" i="48"/>
  <c r="C99" i="48"/>
  <c r="C98" i="48"/>
  <c r="C97" i="48"/>
  <c r="C96" i="48"/>
  <c r="C95" i="48"/>
  <c r="C94" i="48"/>
  <c r="C93" i="48"/>
  <c r="C92" i="48"/>
  <c r="C91" i="48"/>
  <c r="C90" i="48"/>
  <c r="C89" i="48"/>
  <c r="C88" i="48"/>
  <c r="C87" i="48"/>
  <c r="C86" i="48"/>
  <c r="C85" i="48"/>
  <c r="C84" i="48"/>
  <c r="C83" i="48"/>
  <c r="C82" i="48"/>
  <c r="C81" i="48"/>
  <c r="C80" i="48"/>
  <c r="C79" i="48"/>
  <c r="C78" i="48"/>
  <c r="C77" i="48"/>
  <c r="D54" i="48" l="1"/>
  <c r="D3" i="48" s="1"/>
  <c r="C76" i="48"/>
  <c r="C75" i="48"/>
  <c r="AY110" i="47"/>
  <c r="AD110" i="47"/>
  <c r="AE109" i="47"/>
  <c r="AF109" i="47"/>
  <c r="AG109" i="47"/>
  <c r="AH109" i="47"/>
  <c r="AI109" i="47"/>
  <c r="AJ109" i="47"/>
  <c r="AK109" i="47"/>
  <c r="AL109" i="47"/>
  <c r="AM109" i="47"/>
  <c r="AN109" i="47"/>
  <c r="AO109" i="47"/>
  <c r="AP109" i="47"/>
  <c r="AQ109" i="47"/>
  <c r="AR109" i="47"/>
  <c r="AS109" i="47"/>
  <c r="AT109" i="47"/>
  <c r="AU109" i="47"/>
  <c r="AV109" i="47"/>
  <c r="AW109" i="47"/>
  <c r="AX109" i="47"/>
  <c r="AY109" i="47"/>
  <c r="AD109" i="47"/>
  <c r="AA109" i="47"/>
  <c r="AA110" i="47"/>
  <c r="P110" i="47"/>
  <c r="BR110" i="47" s="1"/>
  <c r="Q110" i="47"/>
  <c r="BU110" i="47" s="1"/>
  <c r="R110" i="47"/>
  <c r="BX110" i="47" s="1"/>
  <c r="BZ110" i="47" s="1"/>
  <c r="O110" i="47"/>
  <c r="BO110" i="47" s="1"/>
  <c r="BP110" i="47" s="1"/>
  <c r="P109" i="47"/>
  <c r="BR109" i="47" s="1"/>
  <c r="Q109" i="47"/>
  <c r="BU109" i="47" s="1"/>
  <c r="R109" i="47"/>
  <c r="BX109" i="47" s="1"/>
  <c r="BZ109" i="47" s="1"/>
  <c r="O109" i="47"/>
  <c r="BO109" i="47" s="1"/>
  <c r="BQ109" i="47" s="1"/>
  <c r="N110" i="47"/>
  <c r="N109" i="47"/>
  <c r="S110" i="29"/>
  <c r="R110" i="29"/>
  <c r="S109" i="29"/>
  <c r="T109" i="29" s="1"/>
  <c r="E75" i="48" s="1"/>
  <c r="R109" i="29"/>
  <c r="BV110" i="47" l="1"/>
  <c r="BW110" i="47"/>
  <c r="BS110" i="47"/>
  <c r="BT110" i="47"/>
  <c r="BV109" i="47"/>
  <c r="BW109" i="47"/>
  <c r="BS109" i="47"/>
  <c r="BT109" i="47"/>
  <c r="BP109" i="47"/>
  <c r="BY109" i="47"/>
  <c r="BQ110" i="47"/>
  <c r="BY110" i="47"/>
  <c r="C73" i="48" l="1"/>
  <c r="C72" i="48"/>
  <c r="C74" i="48"/>
  <c r="C71" i="48"/>
  <c r="C70" i="48"/>
  <c r="C69" i="48"/>
  <c r="C68" i="48"/>
  <c r="C67" i="48"/>
  <c r="C66" i="48"/>
  <c r="C64" i="48"/>
  <c r="C63" i="48"/>
  <c r="C62" i="48"/>
  <c r="C61" i="48"/>
  <c r="C60" i="48"/>
  <c r="C59" i="48"/>
  <c r="C58" i="48"/>
  <c r="C57" i="48"/>
  <c r="C56" i="48"/>
  <c r="C55" i="48"/>
  <c r="O224" i="47"/>
  <c r="AD224" i="47" s="1"/>
  <c r="O470" i="47"/>
  <c r="AD470" i="47" s="1"/>
  <c r="O465" i="47"/>
  <c r="O437" i="47"/>
  <c r="O430" i="47"/>
  <c r="BO430" i="47" s="1"/>
  <c r="O409" i="47"/>
  <c r="BO409" i="47" s="1"/>
  <c r="O408" i="47"/>
  <c r="AD408" i="47" s="1"/>
  <c r="O405" i="47"/>
  <c r="O397" i="47"/>
  <c r="O393" i="47"/>
  <c r="O392" i="47"/>
  <c r="AD392" i="47" s="1"/>
  <c r="O389" i="47"/>
  <c r="O388" i="47"/>
  <c r="AD388" i="47" s="1"/>
  <c r="O344" i="47"/>
  <c r="AD344" i="47" s="1"/>
  <c r="O341" i="47"/>
  <c r="O339" i="47"/>
  <c r="AD339" i="47" s="1"/>
  <c r="O321" i="47"/>
  <c r="O305" i="47"/>
  <c r="AD305" i="47" s="1"/>
  <c r="O281" i="47"/>
  <c r="AD281" i="47" s="1"/>
  <c r="O265" i="47"/>
  <c r="AD265" i="47" s="1"/>
  <c r="O259" i="47"/>
  <c r="AD259" i="47" s="1"/>
  <c r="O249" i="47"/>
  <c r="AD249" i="47" s="1"/>
  <c r="O213" i="47"/>
  <c r="O209" i="47"/>
  <c r="AD209" i="47" s="1"/>
  <c r="O203" i="47"/>
  <c r="AD203" i="47" s="1"/>
  <c r="O197" i="47"/>
  <c r="O190" i="47"/>
  <c r="AD190" i="47" s="1"/>
  <c r="O185" i="47"/>
  <c r="AD185" i="47" s="1"/>
  <c r="O184" i="47"/>
  <c r="AD184" i="47" s="1"/>
  <c r="O181" i="47"/>
  <c r="O177" i="47"/>
  <c r="AD177" i="47" s="1"/>
  <c r="O173" i="47"/>
  <c r="BO173" i="47" s="1"/>
  <c r="O172" i="47"/>
  <c r="AD172" i="47" s="1"/>
  <c r="O169" i="47"/>
  <c r="AD169" i="47" s="1"/>
  <c r="O168" i="47"/>
  <c r="AD168" i="47" s="1"/>
  <c r="O153" i="47"/>
  <c r="AD153" i="47" s="1"/>
  <c r="O141" i="47"/>
  <c r="O140" i="47"/>
  <c r="AD140" i="47" s="1"/>
  <c r="O135" i="47"/>
  <c r="O129" i="47"/>
  <c r="AD129" i="47" s="1"/>
  <c r="O107" i="47"/>
  <c r="O88" i="47"/>
  <c r="O80" i="47"/>
  <c r="O72" i="47"/>
  <c r="O66" i="47"/>
  <c r="AD66" i="47" s="1"/>
  <c r="O62" i="47"/>
  <c r="AD62" i="47" s="1"/>
  <c r="O58" i="47"/>
  <c r="AD58" i="47" s="1"/>
  <c r="O54" i="47"/>
  <c r="AD54" i="47" s="1"/>
  <c r="O50" i="47"/>
  <c r="AD50" i="47" s="1"/>
  <c r="O43" i="47"/>
  <c r="O39" i="47"/>
  <c r="AD39" i="47" s="1"/>
  <c r="O35" i="47"/>
  <c r="O31" i="47"/>
  <c r="AD31" i="47" s="1"/>
  <c r="O27" i="47"/>
  <c r="O23" i="47"/>
  <c r="AD23" i="47" s="1"/>
  <c r="O19" i="47"/>
  <c r="BO19" i="47" s="1"/>
  <c r="O15" i="47"/>
  <c r="AD15" i="47" s="1"/>
  <c r="O11" i="47"/>
  <c r="AA514" i="47"/>
  <c r="AA513" i="47"/>
  <c r="AA512" i="47"/>
  <c r="AA511" i="47"/>
  <c r="AA510" i="47"/>
  <c r="AA509" i="47"/>
  <c r="AA508" i="47"/>
  <c r="AA507" i="47"/>
  <c r="AA506" i="47"/>
  <c r="AA505" i="47"/>
  <c r="AA504" i="47"/>
  <c r="AA503" i="47"/>
  <c r="AA502" i="47"/>
  <c r="AA501" i="47"/>
  <c r="AA500" i="47"/>
  <c r="AA499" i="47"/>
  <c r="AA498" i="47"/>
  <c r="AA497" i="47"/>
  <c r="AA496" i="47"/>
  <c r="AA495" i="47"/>
  <c r="AA494" i="47"/>
  <c r="AA493" i="47"/>
  <c r="AA492" i="47"/>
  <c r="AA491" i="47"/>
  <c r="AA490" i="47"/>
  <c r="AA489" i="47"/>
  <c r="AA488" i="47"/>
  <c r="AA487" i="47"/>
  <c r="AA486" i="47"/>
  <c r="AA485" i="47"/>
  <c r="AA484" i="47"/>
  <c r="AA483" i="47"/>
  <c r="AA482" i="47"/>
  <c r="AA481" i="47"/>
  <c r="AA480" i="47"/>
  <c r="AA479" i="47"/>
  <c r="AA478" i="47"/>
  <c r="AA477" i="47"/>
  <c r="AA476" i="47"/>
  <c r="AA475" i="47"/>
  <c r="AA474" i="47"/>
  <c r="AA473" i="47"/>
  <c r="AA472" i="47"/>
  <c r="AA471" i="47"/>
  <c r="AA470" i="47"/>
  <c r="AA469" i="47"/>
  <c r="AA468" i="47"/>
  <c r="AA467" i="47"/>
  <c r="AA466" i="47"/>
  <c r="AA465" i="47"/>
  <c r="AA464" i="47"/>
  <c r="AA463" i="47"/>
  <c r="AA462" i="47"/>
  <c r="AA461" i="47"/>
  <c r="AA460" i="47"/>
  <c r="AA459" i="47"/>
  <c r="AA458" i="47"/>
  <c r="AA457" i="47"/>
  <c r="AA456" i="47"/>
  <c r="AA455" i="47"/>
  <c r="AA454" i="47"/>
  <c r="AA453" i="47"/>
  <c r="AA452" i="47"/>
  <c r="AA451" i="47"/>
  <c r="AA450" i="47"/>
  <c r="AA449" i="47"/>
  <c r="AA448" i="47"/>
  <c r="AA447" i="47"/>
  <c r="AA446" i="47"/>
  <c r="AA445" i="47"/>
  <c r="AA444" i="47"/>
  <c r="AA443" i="47"/>
  <c r="AA442" i="47"/>
  <c r="AA441" i="47"/>
  <c r="AA440" i="47"/>
  <c r="AA439" i="47"/>
  <c r="AA438" i="47"/>
  <c r="AA437" i="47"/>
  <c r="AA436" i="47"/>
  <c r="AA435" i="47"/>
  <c r="AA434" i="47"/>
  <c r="AA433" i="47"/>
  <c r="AA432" i="47"/>
  <c r="AA431" i="47"/>
  <c r="AA430" i="47"/>
  <c r="AA429" i="47"/>
  <c r="AA428" i="47"/>
  <c r="AA427" i="47"/>
  <c r="AA426" i="47"/>
  <c r="AA425" i="47"/>
  <c r="AA424" i="47"/>
  <c r="AA423" i="47"/>
  <c r="AA422" i="47"/>
  <c r="AA421" i="47"/>
  <c r="AA420" i="47"/>
  <c r="AA419" i="47"/>
  <c r="AA418" i="47"/>
  <c r="AA417" i="47"/>
  <c r="AA416" i="47"/>
  <c r="AA415" i="47"/>
  <c r="AA414" i="47"/>
  <c r="AA413" i="47"/>
  <c r="AA412" i="47"/>
  <c r="AA411" i="47"/>
  <c r="AA410" i="47"/>
  <c r="AA409" i="47"/>
  <c r="AA408" i="47"/>
  <c r="AA407" i="47"/>
  <c r="AA406" i="47"/>
  <c r="AA405" i="47"/>
  <c r="AA404" i="47"/>
  <c r="AA403" i="47"/>
  <c r="AA402" i="47"/>
  <c r="AA401" i="47"/>
  <c r="AA400" i="47"/>
  <c r="AA399" i="47"/>
  <c r="AA398" i="47"/>
  <c r="AA397" i="47"/>
  <c r="AA396" i="47"/>
  <c r="AA395" i="47"/>
  <c r="AA394" i="47"/>
  <c r="AA393" i="47"/>
  <c r="AA392" i="47"/>
  <c r="AA391" i="47"/>
  <c r="AA390" i="47"/>
  <c r="AA389" i="47"/>
  <c r="AA388" i="47"/>
  <c r="AA387" i="47"/>
  <c r="AA386" i="47"/>
  <c r="AA385" i="47"/>
  <c r="AA384" i="47"/>
  <c r="AA383" i="47"/>
  <c r="AA382" i="47"/>
  <c r="AA381" i="47"/>
  <c r="AA380" i="47"/>
  <c r="AA379" i="47"/>
  <c r="AA378" i="47"/>
  <c r="AA377" i="47"/>
  <c r="AA376" i="47"/>
  <c r="AA375" i="47"/>
  <c r="AA374" i="47"/>
  <c r="AA373" i="47"/>
  <c r="AA372" i="47"/>
  <c r="AA371" i="47"/>
  <c r="AA370" i="47"/>
  <c r="AA369" i="47"/>
  <c r="AA368" i="47"/>
  <c r="AA367" i="47"/>
  <c r="AA366" i="47"/>
  <c r="AA365" i="47"/>
  <c r="AA364" i="47"/>
  <c r="AA363" i="47"/>
  <c r="AA362" i="47"/>
  <c r="AA361" i="47"/>
  <c r="AA360" i="47"/>
  <c r="AA359" i="47"/>
  <c r="AA358" i="47"/>
  <c r="AA357" i="47"/>
  <c r="AA356" i="47"/>
  <c r="AA355" i="47"/>
  <c r="AA354" i="47"/>
  <c r="AA353" i="47"/>
  <c r="AA352" i="47"/>
  <c r="AA351" i="47"/>
  <c r="AA350" i="47"/>
  <c r="AA349" i="47"/>
  <c r="AA348" i="47"/>
  <c r="AA347" i="47"/>
  <c r="AA346" i="47"/>
  <c r="AA345" i="47"/>
  <c r="AA344" i="47"/>
  <c r="AA343" i="47"/>
  <c r="AA342" i="47"/>
  <c r="AA341" i="47"/>
  <c r="AA340" i="47"/>
  <c r="AA339" i="47"/>
  <c r="AA338" i="47"/>
  <c r="AA337" i="47"/>
  <c r="AA336" i="47"/>
  <c r="AA335" i="47"/>
  <c r="AA334" i="47"/>
  <c r="AA333" i="47"/>
  <c r="AA332" i="47"/>
  <c r="AA331" i="47"/>
  <c r="AA330" i="47"/>
  <c r="AA329" i="47"/>
  <c r="AA328" i="47"/>
  <c r="AA327" i="47"/>
  <c r="AA326" i="47"/>
  <c r="AA325" i="47"/>
  <c r="AA324" i="47"/>
  <c r="AA323" i="47"/>
  <c r="AA322" i="47"/>
  <c r="AA321" i="47"/>
  <c r="AA320" i="47"/>
  <c r="AA319" i="47"/>
  <c r="AA318" i="47"/>
  <c r="AA317" i="47"/>
  <c r="AA316" i="47"/>
  <c r="AA315" i="47"/>
  <c r="AA314" i="47"/>
  <c r="AA313" i="47"/>
  <c r="AA312" i="47"/>
  <c r="AA311" i="47"/>
  <c r="AA310" i="47"/>
  <c r="AA309" i="47"/>
  <c r="AA308" i="47"/>
  <c r="AA307" i="47"/>
  <c r="AA306" i="47"/>
  <c r="AA305" i="47"/>
  <c r="AA304" i="47"/>
  <c r="AA303" i="47"/>
  <c r="AA302" i="47"/>
  <c r="AA301" i="47"/>
  <c r="AA300" i="47"/>
  <c r="AA299" i="47"/>
  <c r="AA298" i="47"/>
  <c r="AA297" i="47"/>
  <c r="AA296" i="47"/>
  <c r="AA295" i="47"/>
  <c r="AA294" i="47"/>
  <c r="AA293" i="47"/>
  <c r="AA292" i="47"/>
  <c r="AA291" i="47"/>
  <c r="AA290" i="47"/>
  <c r="AA289" i="47"/>
  <c r="AA288" i="47"/>
  <c r="AA287" i="47"/>
  <c r="AA286" i="47"/>
  <c r="AA285" i="47"/>
  <c r="AA284" i="47"/>
  <c r="AA283" i="47"/>
  <c r="AA282" i="47"/>
  <c r="AA281" i="47"/>
  <c r="AA280" i="47"/>
  <c r="AA279" i="47"/>
  <c r="AA278" i="47"/>
  <c r="AA277" i="47"/>
  <c r="AA276" i="47"/>
  <c r="AA275" i="47"/>
  <c r="AA274" i="47"/>
  <c r="AA273" i="47"/>
  <c r="AA272" i="47"/>
  <c r="AA271" i="47"/>
  <c r="AA270" i="47"/>
  <c r="AA269" i="47"/>
  <c r="AA268" i="47"/>
  <c r="AA267" i="47"/>
  <c r="AA266" i="47"/>
  <c r="AA265" i="47"/>
  <c r="AA264" i="47"/>
  <c r="AA263" i="47"/>
  <c r="AA262" i="47"/>
  <c r="AA261" i="47"/>
  <c r="AA260" i="47"/>
  <c r="AA259" i="47"/>
  <c r="AA258" i="47"/>
  <c r="AA257" i="47"/>
  <c r="AA256" i="47"/>
  <c r="AA255" i="47"/>
  <c r="AA254" i="47"/>
  <c r="AA253" i="47"/>
  <c r="AA252" i="47"/>
  <c r="AA251" i="47"/>
  <c r="AA250" i="47"/>
  <c r="AA249" i="47"/>
  <c r="AA248" i="47"/>
  <c r="AA247" i="47"/>
  <c r="AA246" i="47"/>
  <c r="AA245" i="47"/>
  <c r="AA244" i="47"/>
  <c r="AA243" i="47"/>
  <c r="AA242" i="47"/>
  <c r="AA241" i="47"/>
  <c r="AA240" i="47"/>
  <c r="AA239" i="47"/>
  <c r="AA238" i="47"/>
  <c r="AA237" i="47"/>
  <c r="AA236" i="47"/>
  <c r="AA235" i="47"/>
  <c r="AA234" i="47"/>
  <c r="AA233" i="47"/>
  <c r="AA232" i="47"/>
  <c r="AA231" i="47"/>
  <c r="AA230" i="47"/>
  <c r="AA229" i="47"/>
  <c r="AA228" i="47"/>
  <c r="AA227" i="47"/>
  <c r="AA226" i="47"/>
  <c r="AA225" i="47"/>
  <c r="AA224" i="47"/>
  <c r="AA223" i="47"/>
  <c r="AA222" i="47"/>
  <c r="AA221" i="47"/>
  <c r="AA220" i="47"/>
  <c r="AA219" i="47"/>
  <c r="AA218" i="47"/>
  <c r="AA217" i="47"/>
  <c r="AA216" i="47"/>
  <c r="AA215" i="47"/>
  <c r="AA214" i="47"/>
  <c r="AA213" i="47"/>
  <c r="AA212" i="47"/>
  <c r="AA211" i="47"/>
  <c r="AA210" i="47"/>
  <c r="AA209" i="47"/>
  <c r="AA208" i="47"/>
  <c r="AA207" i="47"/>
  <c r="AA206" i="47"/>
  <c r="AA205" i="47"/>
  <c r="AA204" i="47"/>
  <c r="AA203" i="47"/>
  <c r="AA202" i="47"/>
  <c r="AA201" i="47"/>
  <c r="AA200" i="47"/>
  <c r="AA199" i="47"/>
  <c r="AA198" i="47"/>
  <c r="AA197" i="47"/>
  <c r="AA196" i="47"/>
  <c r="AA195" i="47"/>
  <c r="AA194" i="47"/>
  <c r="AA193" i="47"/>
  <c r="AA192" i="47"/>
  <c r="AA191" i="47"/>
  <c r="AA190" i="47"/>
  <c r="AA189" i="47"/>
  <c r="AA188" i="47"/>
  <c r="AA187" i="47"/>
  <c r="AA186" i="47"/>
  <c r="AA185" i="47"/>
  <c r="AA184" i="47"/>
  <c r="AA183" i="47"/>
  <c r="AA182" i="47"/>
  <c r="AA181" i="47"/>
  <c r="AA180" i="47"/>
  <c r="AA179" i="47"/>
  <c r="AA178" i="47"/>
  <c r="AA177" i="47"/>
  <c r="AA176" i="47"/>
  <c r="AA175" i="47"/>
  <c r="AA174" i="47"/>
  <c r="AA173" i="47"/>
  <c r="AA172" i="47"/>
  <c r="AA171" i="47"/>
  <c r="AA170" i="47"/>
  <c r="AA169" i="47"/>
  <c r="AA168" i="47"/>
  <c r="AA167" i="47"/>
  <c r="AA166" i="47"/>
  <c r="AA165" i="47"/>
  <c r="AA164" i="47"/>
  <c r="AA163" i="47"/>
  <c r="AA162" i="47"/>
  <c r="AA161" i="47"/>
  <c r="AA160" i="47"/>
  <c r="AA159" i="47"/>
  <c r="AA158" i="47"/>
  <c r="AA157" i="47"/>
  <c r="AA156" i="47"/>
  <c r="AA155" i="47"/>
  <c r="AA154" i="47"/>
  <c r="AA153" i="47"/>
  <c r="AA152" i="47"/>
  <c r="AA151" i="47"/>
  <c r="AA150" i="47"/>
  <c r="AA149" i="47"/>
  <c r="AA148" i="47"/>
  <c r="AA147" i="47"/>
  <c r="AA146" i="47"/>
  <c r="AA145" i="47"/>
  <c r="AA144" i="47"/>
  <c r="AA143" i="47"/>
  <c r="AA142" i="47"/>
  <c r="AA141" i="47"/>
  <c r="AA140" i="47"/>
  <c r="AA139" i="47"/>
  <c r="AA138" i="47"/>
  <c r="AA137" i="47"/>
  <c r="AA136" i="47"/>
  <c r="AA135" i="47"/>
  <c r="AA134" i="47"/>
  <c r="AA133" i="47"/>
  <c r="AA132" i="47"/>
  <c r="AA131" i="47"/>
  <c r="AA130" i="47"/>
  <c r="AA129" i="47"/>
  <c r="AA128" i="47"/>
  <c r="AA127" i="47"/>
  <c r="AA126" i="47"/>
  <c r="AA125" i="47"/>
  <c r="AA124" i="47"/>
  <c r="AA123" i="47"/>
  <c r="AA122" i="47"/>
  <c r="AA121" i="47"/>
  <c r="AA120" i="47"/>
  <c r="AA119" i="47"/>
  <c r="AA118" i="47"/>
  <c r="AA117" i="47"/>
  <c r="AA116" i="47"/>
  <c r="AA115" i="47"/>
  <c r="AA114" i="47"/>
  <c r="AA113" i="47"/>
  <c r="AA112" i="47"/>
  <c r="AA111" i="47"/>
  <c r="AA108" i="47"/>
  <c r="AA107" i="47"/>
  <c r="AA106" i="47"/>
  <c r="AA105" i="47"/>
  <c r="AA104" i="47"/>
  <c r="AA103" i="47"/>
  <c r="AA102" i="47"/>
  <c r="AA101" i="47"/>
  <c r="AA100" i="47"/>
  <c r="AA99" i="47"/>
  <c r="AA98" i="47"/>
  <c r="AA97" i="47"/>
  <c r="AA96" i="47"/>
  <c r="AA95" i="47"/>
  <c r="AA94" i="47"/>
  <c r="AA93" i="47"/>
  <c r="AA92" i="47"/>
  <c r="AA91" i="47"/>
  <c r="AA90" i="47"/>
  <c r="AA89" i="47"/>
  <c r="AA88" i="47"/>
  <c r="AA87" i="47"/>
  <c r="AA86" i="47"/>
  <c r="AA85" i="47"/>
  <c r="AA84" i="47"/>
  <c r="AA83" i="47"/>
  <c r="AA82" i="47"/>
  <c r="AA81" i="47"/>
  <c r="AA80" i="47"/>
  <c r="AA79" i="47"/>
  <c r="AA78" i="47"/>
  <c r="AA77" i="47"/>
  <c r="AA76" i="47"/>
  <c r="AA75" i="47"/>
  <c r="AA74" i="47"/>
  <c r="AA73" i="47"/>
  <c r="AA72" i="47"/>
  <c r="AA71" i="47"/>
  <c r="AA70" i="47"/>
  <c r="AA69" i="47"/>
  <c r="AA68" i="47"/>
  <c r="AA67" i="47"/>
  <c r="AA66" i="47"/>
  <c r="AA65" i="47"/>
  <c r="AA64" i="47"/>
  <c r="AA63" i="47"/>
  <c r="AA62" i="47"/>
  <c r="AA61" i="47"/>
  <c r="AA60" i="47"/>
  <c r="AA59" i="47"/>
  <c r="AA58" i="47"/>
  <c r="AA57" i="47"/>
  <c r="AA56" i="47"/>
  <c r="AA55" i="47"/>
  <c r="AA54" i="47"/>
  <c r="AA53" i="47"/>
  <c r="AA52" i="47"/>
  <c r="AA51" i="47"/>
  <c r="AA50" i="47"/>
  <c r="AA49" i="47"/>
  <c r="AA48" i="47"/>
  <c r="AA47" i="47"/>
  <c r="AA46" i="47"/>
  <c r="AA45" i="47"/>
  <c r="AA44" i="47"/>
  <c r="AA43" i="47"/>
  <c r="AA42" i="47"/>
  <c r="AA41" i="47"/>
  <c r="AA40" i="47"/>
  <c r="AA39" i="47"/>
  <c r="AA38" i="47"/>
  <c r="AA37" i="47"/>
  <c r="AA36" i="47"/>
  <c r="AA35" i="47"/>
  <c r="AA34" i="47"/>
  <c r="AA33" i="47"/>
  <c r="AA32" i="47"/>
  <c r="AA31" i="47"/>
  <c r="AA30" i="47"/>
  <c r="AA29" i="47"/>
  <c r="AA28" i="47"/>
  <c r="AA27" i="47"/>
  <c r="AA26" i="47"/>
  <c r="AA25" i="47"/>
  <c r="AA24" i="47"/>
  <c r="AA23" i="47"/>
  <c r="AA22" i="47"/>
  <c r="AA21" i="47"/>
  <c r="AA20" i="47"/>
  <c r="AA19" i="47"/>
  <c r="AA18" i="47"/>
  <c r="AA17" i="47"/>
  <c r="AA16" i="47"/>
  <c r="AA15" i="47"/>
  <c r="AA14" i="47"/>
  <c r="AA13" i="47"/>
  <c r="AA12" i="47"/>
  <c r="AA11" i="47"/>
  <c r="AA10" i="47"/>
  <c r="AA9" i="47"/>
  <c r="AA8" i="47"/>
  <c r="AA7" i="47"/>
  <c r="AA6" i="47"/>
  <c r="AA5" i="47"/>
  <c r="AA4" i="47"/>
  <c r="AA3" i="47"/>
  <c r="AD103" i="47"/>
  <c r="BX103" i="47"/>
  <c r="BU103" i="47"/>
  <c r="BR103" i="47"/>
  <c r="BO103" i="47"/>
  <c r="R514" i="47"/>
  <c r="BX514" i="47" s="1"/>
  <c r="Q514" i="47"/>
  <c r="BU514" i="47" s="1"/>
  <c r="P514" i="47"/>
  <c r="BR514" i="47" s="1"/>
  <c r="O514" i="47"/>
  <c r="N514" i="47"/>
  <c r="R513" i="47"/>
  <c r="BX513" i="47" s="1"/>
  <c r="Q513" i="47"/>
  <c r="BU513" i="47" s="1"/>
  <c r="P513" i="47"/>
  <c r="BR513" i="47" s="1"/>
  <c r="O513" i="47"/>
  <c r="N513" i="47"/>
  <c r="R512" i="47"/>
  <c r="BX512" i="47" s="1"/>
  <c r="Q512" i="47"/>
  <c r="BU512" i="47" s="1"/>
  <c r="P512" i="47"/>
  <c r="BR512" i="47" s="1"/>
  <c r="O512" i="47"/>
  <c r="AD512" i="47" s="1"/>
  <c r="N512" i="47"/>
  <c r="R511" i="47"/>
  <c r="BX511" i="47" s="1"/>
  <c r="Q511" i="47"/>
  <c r="BU511" i="47" s="1"/>
  <c r="P511" i="47"/>
  <c r="BR511" i="47" s="1"/>
  <c r="O511" i="47"/>
  <c r="AD511" i="47" s="1"/>
  <c r="N511" i="47"/>
  <c r="R510" i="47"/>
  <c r="BX510" i="47" s="1"/>
  <c r="Q510" i="47"/>
  <c r="BU510" i="47" s="1"/>
  <c r="P510" i="47"/>
  <c r="BR510" i="47" s="1"/>
  <c r="N510" i="47"/>
  <c r="R509" i="47"/>
  <c r="BX509" i="47" s="1"/>
  <c r="Q509" i="47"/>
  <c r="BU509" i="47" s="1"/>
  <c r="P509" i="47"/>
  <c r="BR509" i="47" s="1"/>
  <c r="O509" i="47"/>
  <c r="N509" i="47"/>
  <c r="R508" i="47"/>
  <c r="BX508" i="47" s="1"/>
  <c r="Q508" i="47"/>
  <c r="BU508" i="47" s="1"/>
  <c r="P508" i="47"/>
  <c r="BR508" i="47" s="1"/>
  <c r="O508" i="47"/>
  <c r="AD508" i="47" s="1"/>
  <c r="N508" i="47"/>
  <c r="R507" i="47"/>
  <c r="BX507" i="47" s="1"/>
  <c r="Q507" i="47"/>
  <c r="BU507" i="47" s="1"/>
  <c r="P507" i="47"/>
  <c r="BR507" i="47" s="1"/>
  <c r="O507" i="47"/>
  <c r="AD507" i="47" s="1"/>
  <c r="N507" i="47"/>
  <c r="R506" i="47"/>
  <c r="BX506" i="47" s="1"/>
  <c r="Q506" i="47"/>
  <c r="BU506" i="47" s="1"/>
  <c r="P506" i="47"/>
  <c r="BR506" i="47" s="1"/>
  <c r="N506" i="47"/>
  <c r="R505" i="47"/>
  <c r="BX505" i="47" s="1"/>
  <c r="Q505" i="47"/>
  <c r="BU505" i="47" s="1"/>
  <c r="P505" i="47"/>
  <c r="BR505" i="47" s="1"/>
  <c r="O505" i="47"/>
  <c r="N505" i="47"/>
  <c r="R504" i="47"/>
  <c r="BX504" i="47" s="1"/>
  <c r="Q504" i="47"/>
  <c r="BU504" i="47" s="1"/>
  <c r="P504" i="47"/>
  <c r="BR504" i="47" s="1"/>
  <c r="O504" i="47"/>
  <c r="AD504" i="47" s="1"/>
  <c r="N504" i="47"/>
  <c r="R503" i="47"/>
  <c r="BX503" i="47" s="1"/>
  <c r="Q503" i="47"/>
  <c r="BU503" i="47" s="1"/>
  <c r="P503" i="47"/>
  <c r="BR503" i="47" s="1"/>
  <c r="O503" i="47"/>
  <c r="AD503" i="47" s="1"/>
  <c r="N503" i="47"/>
  <c r="R502" i="47"/>
  <c r="BX502" i="47" s="1"/>
  <c r="Q502" i="47"/>
  <c r="BU502" i="47" s="1"/>
  <c r="P502" i="47"/>
  <c r="BR502" i="47" s="1"/>
  <c r="O502" i="47"/>
  <c r="BO502" i="47" s="1"/>
  <c r="N502" i="47"/>
  <c r="R501" i="47"/>
  <c r="BX501" i="47" s="1"/>
  <c r="Q501" i="47"/>
  <c r="BU501" i="47" s="1"/>
  <c r="P501" i="47"/>
  <c r="BR501" i="47" s="1"/>
  <c r="N501" i="47"/>
  <c r="R500" i="47"/>
  <c r="BX500" i="47" s="1"/>
  <c r="Q500" i="47"/>
  <c r="BU500" i="47" s="1"/>
  <c r="P500" i="47"/>
  <c r="BR500" i="47" s="1"/>
  <c r="O500" i="47"/>
  <c r="AD500" i="47" s="1"/>
  <c r="N500" i="47"/>
  <c r="R499" i="47"/>
  <c r="BX499" i="47" s="1"/>
  <c r="Q499" i="47"/>
  <c r="BU499" i="47" s="1"/>
  <c r="P499" i="47"/>
  <c r="BR499" i="47" s="1"/>
  <c r="O499" i="47"/>
  <c r="AD499" i="47" s="1"/>
  <c r="N499" i="47"/>
  <c r="R498" i="47"/>
  <c r="BX498" i="47" s="1"/>
  <c r="Q498" i="47"/>
  <c r="BU498" i="47" s="1"/>
  <c r="P498" i="47"/>
  <c r="BR498" i="47" s="1"/>
  <c r="O498" i="47"/>
  <c r="N498" i="47"/>
  <c r="R497" i="47"/>
  <c r="BX497" i="47" s="1"/>
  <c r="Q497" i="47"/>
  <c r="BU497" i="47" s="1"/>
  <c r="P497" i="47"/>
  <c r="BR497" i="47" s="1"/>
  <c r="O497" i="47"/>
  <c r="N497" i="47"/>
  <c r="R496" i="47"/>
  <c r="BX496" i="47" s="1"/>
  <c r="Q496" i="47"/>
  <c r="BU496" i="47" s="1"/>
  <c r="P496" i="47"/>
  <c r="BR496" i="47" s="1"/>
  <c r="O496" i="47"/>
  <c r="AD496" i="47" s="1"/>
  <c r="N496" i="47"/>
  <c r="R495" i="47"/>
  <c r="BX495" i="47" s="1"/>
  <c r="Q495" i="47"/>
  <c r="BU495" i="47" s="1"/>
  <c r="P495" i="47"/>
  <c r="BR495" i="47" s="1"/>
  <c r="O495" i="47"/>
  <c r="AD495" i="47" s="1"/>
  <c r="N495" i="47"/>
  <c r="R494" i="47"/>
  <c r="BX494" i="47" s="1"/>
  <c r="Q494" i="47"/>
  <c r="BU494" i="47" s="1"/>
  <c r="P494" i="47"/>
  <c r="BR494" i="47" s="1"/>
  <c r="N494" i="47"/>
  <c r="R493" i="47"/>
  <c r="BX493" i="47" s="1"/>
  <c r="Q493" i="47"/>
  <c r="BU493" i="47" s="1"/>
  <c r="P493" i="47"/>
  <c r="BR493" i="47" s="1"/>
  <c r="O493" i="47"/>
  <c r="N493" i="47"/>
  <c r="R492" i="47"/>
  <c r="BX492" i="47" s="1"/>
  <c r="Q492" i="47"/>
  <c r="BU492" i="47" s="1"/>
  <c r="P492" i="47"/>
  <c r="BR492" i="47" s="1"/>
  <c r="O492" i="47"/>
  <c r="AD492" i="47" s="1"/>
  <c r="N492" i="47"/>
  <c r="R491" i="47"/>
  <c r="BX491" i="47" s="1"/>
  <c r="Q491" i="47"/>
  <c r="BU491" i="47" s="1"/>
  <c r="P491" i="47"/>
  <c r="BR491" i="47" s="1"/>
  <c r="O491" i="47"/>
  <c r="AD491" i="47" s="1"/>
  <c r="N491" i="47"/>
  <c r="R490" i="47"/>
  <c r="BX490" i="47" s="1"/>
  <c r="Q490" i="47"/>
  <c r="BU490" i="47" s="1"/>
  <c r="P490" i="47"/>
  <c r="BR490" i="47" s="1"/>
  <c r="O490" i="47"/>
  <c r="N490" i="47"/>
  <c r="R489" i="47"/>
  <c r="BX489" i="47" s="1"/>
  <c r="Q489" i="47"/>
  <c r="BU489" i="47" s="1"/>
  <c r="P489" i="47"/>
  <c r="BR489" i="47" s="1"/>
  <c r="O489" i="47"/>
  <c r="N489" i="47"/>
  <c r="R488" i="47"/>
  <c r="BX488" i="47" s="1"/>
  <c r="Q488" i="47"/>
  <c r="BU488" i="47" s="1"/>
  <c r="P488" i="47"/>
  <c r="BR488" i="47" s="1"/>
  <c r="O488" i="47"/>
  <c r="AD488" i="47" s="1"/>
  <c r="N488" i="47"/>
  <c r="R487" i="47"/>
  <c r="BX487" i="47" s="1"/>
  <c r="Q487" i="47"/>
  <c r="BU487" i="47" s="1"/>
  <c r="P487" i="47"/>
  <c r="BR487" i="47" s="1"/>
  <c r="O487" i="47"/>
  <c r="AD487" i="47" s="1"/>
  <c r="N487" i="47"/>
  <c r="R486" i="47"/>
  <c r="BX486" i="47" s="1"/>
  <c r="Q486" i="47"/>
  <c r="BU486" i="47" s="1"/>
  <c r="P486" i="47"/>
  <c r="BR486" i="47" s="1"/>
  <c r="N486" i="47"/>
  <c r="R485" i="47"/>
  <c r="BX485" i="47" s="1"/>
  <c r="Q485" i="47"/>
  <c r="BU485" i="47" s="1"/>
  <c r="P485" i="47"/>
  <c r="BR485" i="47" s="1"/>
  <c r="O485" i="47"/>
  <c r="N485" i="47"/>
  <c r="R484" i="47"/>
  <c r="BX484" i="47" s="1"/>
  <c r="Q484" i="47"/>
  <c r="BU484" i="47" s="1"/>
  <c r="P484" i="47"/>
  <c r="BR484" i="47" s="1"/>
  <c r="O484" i="47"/>
  <c r="AD484" i="47" s="1"/>
  <c r="N484" i="47"/>
  <c r="R483" i="47"/>
  <c r="BX483" i="47" s="1"/>
  <c r="Q483" i="47"/>
  <c r="BU483" i="47" s="1"/>
  <c r="P483" i="47"/>
  <c r="BR483" i="47" s="1"/>
  <c r="O483" i="47"/>
  <c r="AD483" i="47" s="1"/>
  <c r="N483" i="47"/>
  <c r="R482" i="47"/>
  <c r="BX482" i="47" s="1"/>
  <c r="Q482" i="47"/>
  <c r="BU482" i="47" s="1"/>
  <c r="P482" i="47"/>
  <c r="BR482" i="47" s="1"/>
  <c r="N482" i="47"/>
  <c r="R481" i="47"/>
  <c r="BX481" i="47" s="1"/>
  <c r="Q481" i="47"/>
  <c r="BU481" i="47" s="1"/>
  <c r="P481" i="47"/>
  <c r="BR481" i="47" s="1"/>
  <c r="O481" i="47"/>
  <c r="BO481" i="47" s="1"/>
  <c r="N481" i="47"/>
  <c r="R480" i="47"/>
  <c r="BX480" i="47" s="1"/>
  <c r="Q480" i="47"/>
  <c r="BU480" i="47" s="1"/>
  <c r="P480" i="47"/>
  <c r="BR480" i="47" s="1"/>
  <c r="O480" i="47"/>
  <c r="AD480" i="47" s="1"/>
  <c r="N480" i="47"/>
  <c r="R479" i="47"/>
  <c r="BX479" i="47" s="1"/>
  <c r="Q479" i="47"/>
  <c r="BU479" i="47" s="1"/>
  <c r="P479" i="47"/>
  <c r="BR479" i="47" s="1"/>
  <c r="O479" i="47"/>
  <c r="AD479" i="47" s="1"/>
  <c r="N479" i="47"/>
  <c r="R478" i="47"/>
  <c r="BX478" i="47" s="1"/>
  <c r="Q478" i="47"/>
  <c r="BU478" i="47" s="1"/>
  <c r="P478" i="47"/>
  <c r="BR478" i="47" s="1"/>
  <c r="N478" i="47"/>
  <c r="R477" i="47"/>
  <c r="BX477" i="47" s="1"/>
  <c r="Q477" i="47"/>
  <c r="BU477" i="47" s="1"/>
  <c r="P477" i="47"/>
  <c r="BR477" i="47" s="1"/>
  <c r="O477" i="47"/>
  <c r="N477" i="47"/>
  <c r="R476" i="47"/>
  <c r="BX476" i="47" s="1"/>
  <c r="Q476" i="47"/>
  <c r="BU476" i="47" s="1"/>
  <c r="P476" i="47"/>
  <c r="BR476" i="47" s="1"/>
  <c r="O476" i="47"/>
  <c r="AD476" i="47" s="1"/>
  <c r="N476" i="47"/>
  <c r="R475" i="47"/>
  <c r="BX475" i="47" s="1"/>
  <c r="Q475" i="47"/>
  <c r="BU475" i="47" s="1"/>
  <c r="P475" i="47"/>
  <c r="BR475" i="47" s="1"/>
  <c r="O475" i="47"/>
  <c r="AD475" i="47" s="1"/>
  <c r="N475" i="47"/>
  <c r="R474" i="47"/>
  <c r="BX474" i="47" s="1"/>
  <c r="Q474" i="47"/>
  <c r="BU474" i="47" s="1"/>
  <c r="P474" i="47"/>
  <c r="BR474" i="47" s="1"/>
  <c r="N474" i="47"/>
  <c r="R473" i="47"/>
  <c r="BX473" i="47" s="1"/>
  <c r="Q473" i="47"/>
  <c r="BU473" i="47" s="1"/>
  <c r="P473" i="47"/>
  <c r="BR473" i="47" s="1"/>
  <c r="O473" i="47"/>
  <c r="N473" i="47"/>
  <c r="R472" i="47"/>
  <c r="BX472" i="47" s="1"/>
  <c r="Q472" i="47"/>
  <c r="BU472" i="47" s="1"/>
  <c r="P472" i="47"/>
  <c r="BR472" i="47" s="1"/>
  <c r="O472" i="47"/>
  <c r="AD472" i="47" s="1"/>
  <c r="N472" i="47"/>
  <c r="R471" i="47"/>
  <c r="BX471" i="47" s="1"/>
  <c r="Q471" i="47"/>
  <c r="BU471" i="47" s="1"/>
  <c r="P471" i="47"/>
  <c r="BR471" i="47" s="1"/>
  <c r="O471" i="47"/>
  <c r="AD471" i="47" s="1"/>
  <c r="N471" i="47"/>
  <c r="R470" i="47"/>
  <c r="BX470" i="47" s="1"/>
  <c r="Q470" i="47"/>
  <c r="BU470" i="47" s="1"/>
  <c r="P470" i="47"/>
  <c r="BR470" i="47" s="1"/>
  <c r="N470" i="47"/>
  <c r="R469" i="47"/>
  <c r="BX469" i="47" s="1"/>
  <c r="Q469" i="47"/>
  <c r="BU469" i="47" s="1"/>
  <c r="P469" i="47"/>
  <c r="BR469" i="47" s="1"/>
  <c r="O469" i="47"/>
  <c r="N469" i="47"/>
  <c r="R468" i="47"/>
  <c r="BX468" i="47" s="1"/>
  <c r="Q468" i="47"/>
  <c r="BU468" i="47" s="1"/>
  <c r="P468" i="47"/>
  <c r="BR468" i="47" s="1"/>
  <c r="O468" i="47"/>
  <c r="AD468" i="47" s="1"/>
  <c r="N468" i="47"/>
  <c r="R467" i="47"/>
  <c r="BX467" i="47" s="1"/>
  <c r="Q467" i="47"/>
  <c r="BU467" i="47" s="1"/>
  <c r="P467" i="47"/>
  <c r="BR467" i="47" s="1"/>
  <c r="O467" i="47"/>
  <c r="AD467" i="47" s="1"/>
  <c r="N467" i="47"/>
  <c r="R466" i="47"/>
  <c r="BX466" i="47" s="1"/>
  <c r="Q466" i="47"/>
  <c r="BU466" i="47" s="1"/>
  <c r="P466" i="47"/>
  <c r="BR466" i="47" s="1"/>
  <c r="O466" i="47"/>
  <c r="N466" i="47"/>
  <c r="R465" i="47"/>
  <c r="BX465" i="47" s="1"/>
  <c r="Q465" i="47"/>
  <c r="BU465" i="47" s="1"/>
  <c r="P465" i="47"/>
  <c r="BR465" i="47" s="1"/>
  <c r="N465" i="47"/>
  <c r="R464" i="47"/>
  <c r="BX464" i="47" s="1"/>
  <c r="Q464" i="47"/>
  <c r="BU464" i="47" s="1"/>
  <c r="P464" i="47"/>
  <c r="BR464" i="47" s="1"/>
  <c r="N464" i="47"/>
  <c r="R463" i="47"/>
  <c r="BX463" i="47" s="1"/>
  <c r="Q463" i="47"/>
  <c r="BU463" i="47" s="1"/>
  <c r="P463" i="47"/>
  <c r="BR463" i="47" s="1"/>
  <c r="O463" i="47"/>
  <c r="N463" i="47"/>
  <c r="R462" i="47"/>
  <c r="BX462" i="47" s="1"/>
  <c r="Q462" i="47"/>
  <c r="BU462" i="47" s="1"/>
  <c r="P462" i="47"/>
  <c r="BR462" i="47" s="1"/>
  <c r="O462" i="47"/>
  <c r="AD462" i="47" s="1"/>
  <c r="N462" i="47"/>
  <c r="R461" i="47"/>
  <c r="BX461" i="47" s="1"/>
  <c r="Q461" i="47"/>
  <c r="BU461" i="47" s="1"/>
  <c r="P461" i="47"/>
  <c r="BR461" i="47" s="1"/>
  <c r="O461" i="47"/>
  <c r="N461" i="47"/>
  <c r="R460" i="47"/>
  <c r="BX460" i="47" s="1"/>
  <c r="Q460" i="47"/>
  <c r="BU460" i="47" s="1"/>
  <c r="P460" i="47"/>
  <c r="BR460" i="47" s="1"/>
  <c r="O460" i="47"/>
  <c r="AD460" i="47" s="1"/>
  <c r="N460" i="47"/>
  <c r="R459" i="47"/>
  <c r="BX459" i="47" s="1"/>
  <c r="Q459" i="47"/>
  <c r="BU459" i="47" s="1"/>
  <c r="P459" i="47"/>
  <c r="BR459" i="47" s="1"/>
  <c r="O459" i="47"/>
  <c r="N459" i="47"/>
  <c r="R458" i="47"/>
  <c r="BX458" i="47" s="1"/>
  <c r="Q458" i="47"/>
  <c r="BU458" i="47" s="1"/>
  <c r="P458" i="47"/>
  <c r="BR458" i="47" s="1"/>
  <c r="N458" i="47"/>
  <c r="R457" i="47"/>
  <c r="BX457" i="47" s="1"/>
  <c r="Q457" i="47"/>
  <c r="BU457" i="47" s="1"/>
  <c r="P457" i="47"/>
  <c r="BR457" i="47" s="1"/>
  <c r="O457" i="47"/>
  <c r="N457" i="47"/>
  <c r="R456" i="47"/>
  <c r="BX456" i="47" s="1"/>
  <c r="Q456" i="47"/>
  <c r="BU456" i="47" s="1"/>
  <c r="P456" i="47"/>
  <c r="BR456" i="47" s="1"/>
  <c r="O456" i="47"/>
  <c r="AD456" i="47" s="1"/>
  <c r="N456" i="47"/>
  <c r="R455" i="47"/>
  <c r="BX455" i="47" s="1"/>
  <c r="Q455" i="47"/>
  <c r="BU455" i="47" s="1"/>
  <c r="P455" i="47"/>
  <c r="BR455" i="47" s="1"/>
  <c r="O455" i="47"/>
  <c r="AD455" i="47" s="1"/>
  <c r="N455" i="47"/>
  <c r="R454" i="47"/>
  <c r="BX454" i="47" s="1"/>
  <c r="Q454" i="47"/>
  <c r="BU454" i="47" s="1"/>
  <c r="P454" i="47"/>
  <c r="BR454" i="47" s="1"/>
  <c r="N454" i="47"/>
  <c r="R453" i="47"/>
  <c r="BX453" i="47" s="1"/>
  <c r="Q453" i="47"/>
  <c r="BU453" i="47" s="1"/>
  <c r="P453" i="47"/>
  <c r="BR453" i="47" s="1"/>
  <c r="O453" i="47"/>
  <c r="N453" i="47"/>
  <c r="R452" i="47"/>
  <c r="BX452" i="47" s="1"/>
  <c r="Q452" i="47"/>
  <c r="BU452" i="47" s="1"/>
  <c r="P452" i="47"/>
  <c r="BR452" i="47" s="1"/>
  <c r="O452" i="47"/>
  <c r="AD452" i="47" s="1"/>
  <c r="N452" i="47"/>
  <c r="R451" i="47"/>
  <c r="BX451" i="47" s="1"/>
  <c r="Q451" i="47"/>
  <c r="BU451" i="47" s="1"/>
  <c r="P451" i="47"/>
  <c r="BR451" i="47" s="1"/>
  <c r="O451" i="47"/>
  <c r="AD451" i="47" s="1"/>
  <c r="N451" i="47"/>
  <c r="R450" i="47"/>
  <c r="BX450" i="47" s="1"/>
  <c r="Q450" i="47"/>
  <c r="BU450" i="47" s="1"/>
  <c r="P450" i="47"/>
  <c r="BR450" i="47" s="1"/>
  <c r="O450" i="47"/>
  <c r="N450" i="47"/>
  <c r="R449" i="47"/>
  <c r="BX449" i="47" s="1"/>
  <c r="Q449" i="47"/>
  <c r="BU449" i="47" s="1"/>
  <c r="P449" i="47"/>
  <c r="BR449" i="47" s="1"/>
  <c r="O449" i="47"/>
  <c r="N449" i="47"/>
  <c r="R448" i="47"/>
  <c r="BX448" i="47" s="1"/>
  <c r="Q448" i="47"/>
  <c r="BU448" i="47" s="1"/>
  <c r="P448" i="47"/>
  <c r="BR448" i="47" s="1"/>
  <c r="O448" i="47"/>
  <c r="AD448" i="47" s="1"/>
  <c r="N448" i="47"/>
  <c r="R447" i="47"/>
  <c r="BX447" i="47" s="1"/>
  <c r="Q447" i="47"/>
  <c r="BU447" i="47" s="1"/>
  <c r="P447" i="47"/>
  <c r="BR447" i="47" s="1"/>
  <c r="O447" i="47"/>
  <c r="AD447" i="47" s="1"/>
  <c r="N447" i="47"/>
  <c r="R446" i="47"/>
  <c r="BX446" i="47" s="1"/>
  <c r="Q446" i="47"/>
  <c r="BU446" i="47" s="1"/>
  <c r="P446" i="47"/>
  <c r="BR446" i="47" s="1"/>
  <c r="O446" i="47"/>
  <c r="AD446" i="47" s="1"/>
  <c r="N446" i="47"/>
  <c r="R445" i="47"/>
  <c r="BX445" i="47" s="1"/>
  <c r="Q445" i="47"/>
  <c r="BU445" i="47" s="1"/>
  <c r="P445" i="47"/>
  <c r="BR445" i="47" s="1"/>
  <c r="O445" i="47"/>
  <c r="N445" i="47"/>
  <c r="R444" i="47"/>
  <c r="BX444" i="47" s="1"/>
  <c r="Q444" i="47"/>
  <c r="BU444" i="47" s="1"/>
  <c r="P444" i="47"/>
  <c r="BR444" i="47" s="1"/>
  <c r="O444" i="47"/>
  <c r="AD444" i="47" s="1"/>
  <c r="N444" i="47"/>
  <c r="R443" i="47"/>
  <c r="BX443" i="47" s="1"/>
  <c r="Q443" i="47"/>
  <c r="BU443" i="47" s="1"/>
  <c r="P443" i="47"/>
  <c r="BR443" i="47" s="1"/>
  <c r="O443" i="47"/>
  <c r="AD443" i="47" s="1"/>
  <c r="N443" i="47"/>
  <c r="R442" i="47"/>
  <c r="BX442" i="47" s="1"/>
  <c r="Q442" i="47"/>
  <c r="BU442" i="47" s="1"/>
  <c r="P442" i="47"/>
  <c r="BR442" i="47" s="1"/>
  <c r="N442" i="47"/>
  <c r="R441" i="47"/>
  <c r="BX441" i="47" s="1"/>
  <c r="Q441" i="47"/>
  <c r="BU441" i="47" s="1"/>
  <c r="P441" i="47"/>
  <c r="BR441" i="47" s="1"/>
  <c r="N441" i="47"/>
  <c r="R440" i="47"/>
  <c r="BX440" i="47" s="1"/>
  <c r="Q440" i="47"/>
  <c r="BU440" i="47" s="1"/>
  <c r="P440" i="47"/>
  <c r="BR440" i="47" s="1"/>
  <c r="O440" i="47"/>
  <c r="AD440" i="47" s="1"/>
  <c r="N440" i="47"/>
  <c r="R439" i="47"/>
  <c r="BX439" i="47" s="1"/>
  <c r="Q439" i="47"/>
  <c r="BU439" i="47" s="1"/>
  <c r="P439" i="47"/>
  <c r="BR439" i="47" s="1"/>
  <c r="O439" i="47"/>
  <c r="AD439" i="47" s="1"/>
  <c r="N439" i="47"/>
  <c r="R438" i="47"/>
  <c r="BX438" i="47" s="1"/>
  <c r="Q438" i="47"/>
  <c r="BU438" i="47" s="1"/>
  <c r="P438" i="47"/>
  <c r="BR438" i="47" s="1"/>
  <c r="O438" i="47"/>
  <c r="BO438" i="47" s="1"/>
  <c r="N438" i="47"/>
  <c r="R437" i="47"/>
  <c r="BX437" i="47" s="1"/>
  <c r="Q437" i="47"/>
  <c r="BU437" i="47" s="1"/>
  <c r="P437" i="47"/>
  <c r="BR437" i="47" s="1"/>
  <c r="N437" i="47"/>
  <c r="R436" i="47"/>
  <c r="BX436" i="47" s="1"/>
  <c r="Q436" i="47"/>
  <c r="BU436" i="47" s="1"/>
  <c r="P436" i="47"/>
  <c r="BR436" i="47" s="1"/>
  <c r="O436" i="47"/>
  <c r="AD436" i="47" s="1"/>
  <c r="N436" i="47"/>
  <c r="R435" i="47"/>
  <c r="BX435" i="47" s="1"/>
  <c r="Q435" i="47"/>
  <c r="BU435" i="47" s="1"/>
  <c r="P435" i="47"/>
  <c r="BR435" i="47" s="1"/>
  <c r="N435" i="47"/>
  <c r="R434" i="47"/>
  <c r="BX434" i="47" s="1"/>
  <c r="Q434" i="47"/>
  <c r="BU434" i="47" s="1"/>
  <c r="P434" i="47"/>
  <c r="BR434" i="47" s="1"/>
  <c r="O434" i="47"/>
  <c r="N434" i="47"/>
  <c r="R433" i="47"/>
  <c r="BX433" i="47" s="1"/>
  <c r="Q433" i="47"/>
  <c r="BU433" i="47" s="1"/>
  <c r="P433" i="47"/>
  <c r="BR433" i="47" s="1"/>
  <c r="O433" i="47"/>
  <c r="N433" i="47"/>
  <c r="R432" i="47"/>
  <c r="BX432" i="47" s="1"/>
  <c r="Q432" i="47"/>
  <c r="BU432" i="47" s="1"/>
  <c r="P432" i="47"/>
  <c r="BR432" i="47" s="1"/>
  <c r="O432" i="47"/>
  <c r="AD432" i="47" s="1"/>
  <c r="N432" i="47"/>
  <c r="R431" i="47"/>
  <c r="BX431" i="47" s="1"/>
  <c r="Q431" i="47"/>
  <c r="BU431" i="47" s="1"/>
  <c r="P431" i="47"/>
  <c r="BR431" i="47" s="1"/>
  <c r="O431" i="47"/>
  <c r="AD431" i="47" s="1"/>
  <c r="N431" i="47"/>
  <c r="R430" i="47"/>
  <c r="BX430" i="47" s="1"/>
  <c r="Q430" i="47"/>
  <c r="BU430" i="47" s="1"/>
  <c r="P430" i="47"/>
  <c r="BR430" i="47" s="1"/>
  <c r="N430" i="47"/>
  <c r="R429" i="47"/>
  <c r="BX429" i="47" s="1"/>
  <c r="Q429" i="47"/>
  <c r="BU429" i="47" s="1"/>
  <c r="P429" i="47"/>
  <c r="BR429" i="47" s="1"/>
  <c r="N429" i="47"/>
  <c r="R428" i="47"/>
  <c r="BX428" i="47" s="1"/>
  <c r="Q428" i="47"/>
  <c r="BU428" i="47" s="1"/>
  <c r="P428" i="47"/>
  <c r="BR428" i="47" s="1"/>
  <c r="O428" i="47"/>
  <c r="AD428" i="47" s="1"/>
  <c r="N428" i="47"/>
  <c r="R427" i="47"/>
  <c r="BX427" i="47" s="1"/>
  <c r="Q427" i="47"/>
  <c r="BU427" i="47" s="1"/>
  <c r="P427" i="47"/>
  <c r="BR427" i="47" s="1"/>
  <c r="O427" i="47"/>
  <c r="AD427" i="47" s="1"/>
  <c r="N427" i="47"/>
  <c r="R426" i="47"/>
  <c r="BX426" i="47" s="1"/>
  <c r="Q426" i="47"/>
  <c r="BU426" i="47" s="1"/>
  <c r="P426" i="47"/>
  <c r="BR426" i="47" s="1"/>
  <c r="O426" i="47"/>
  <c r="N426" i="47"/>
  <c r="R425" i="47"/>
  <c r="BX425" i="47" s="1"/>
  <c r="Q425" i="47"/>
  <c r="BU425" i="47" s="1"/>
  <c r="P425" i="47"/>
  <c r="BR425" i="47" s="1"/>
  <c r="O425" i="47"/>
  <c r="N425" i="47"/>
  <c r="R424" i="47"/>
  <c r="BX424" i="47" s="1"/>
  <c r="Q424" i="47"/>
  <c r="BU424" i="47" s="1"/>
  <c r="P424" i="47"/>
  <c r="BR424" i="47" s="1"/>
  <c r="O424" i="47"/>
  <c r="AD424" i="47" s="1"/>
  <c r="N424" i="47"/>
  <c r="R423" i="47"/>
  <c r="BX423" i="47" s="1"/>
  <c r="Q423" i="47"/>
  <c r="BU423" i="47" s="1"/>
  <c r="P423" i="47"/>
  <c r="BR423" i="47" s="1"/>
  <c r="O423" i="47"/>
  <c r="AD423" i="47" s="1"/>
  <c r="N423" i="47"/>
  <c r="R422" i="47"/>
  <c r="BX422" i="47" s="1"/>
  <c r="Q422" i="47"/>
  <c r="BU422" i="47" s="1"/>
  <c r="P422" i="47"/>
  <c r="BR422" i="47" s="1"/>
  <c r="N422" i="47"/>
  <c r="R421" i="47"/>
  <c r="BX421" i="47" s="1"/>
  <c r="Q421" i="47"/>
  <c r="BU421" i="47" s="1"/>
  <c r="P421" i="47"/>
  <c r="BR421" i="47" s="1"/>
  <c r="O421" i="47"/>
  <c r="N421" i="47"/>
  <c r="R420" i="47"/>
  <c r="BX420" i="47" s="1"/>
  <c r="Q420" i="47"/>
  <c r="BU420" i="47" s="1"/>
  <c r="P420" i="47"/>
  <c r="BR420" i="47" s="1"/>
  <c r="O420" i="47"/>
  <c r="AD420" i="47" s="1"/>
  <c r="N420" i="47"/>
  <c r="R419" i="47"/>
  <c r="BX419" i="47" s="1"/>
  <c r="Q419" i="47"/>
  <c r="BU419" i="47" s="1"/>
  <c r="P419" i="47"/>
  <c r="BR419" i="47" s="1"/>
  <c r="O419" i="47"/>
  <c r="AD419" i="47" s="1"/>
  <c r="N419" i="47"/>
  <c r="R418" i="47"/>
  <c r="BX418" i="47" s="1"/>
  <c r="Q418" i="47"/>
  <c r="BU418" i="47" s="1"/>
  <c r="P418" i="47"/>
  <c r="BR418" i="47" s="1"/>
  <c r="O418" i="47"/>
  <c r="N418" i="47"/>
  <c r="R417" i="47"/>
  <c r="BX417" i="47" s="1"/>
  <c r="Q417" i="47"/>
  <c r="BU417" i="47" s="1"/>
  <c r="P417" i="47"/>
  <c r="BR417" i="47" s="1"/>
  <c r="O417" i="47"/>
  <c r="N417" i="47"/>
  <c r="R416" i="47"/>
  <c r="BX416" i="47" s="1"/>
  <c r="Q416" i="47"/>
  <c r="BU416" i="47" s="1"/>
  <c r="P416" i="47"/>
  <c r="BR416" i="47" s="1"/>
  <c r="O416" i="47"/>
  <c r="AD416" i="47" s="1"/>
  <c r="N416" i="47"/>
  <c r="R415" i="47"/>
  <c r="BX415" i="47" s="1"/>
  <c r="Q415" i="47"/>
  <c r="BU415" i="47" s="1"/>
  <c r="P415" i="47"/>
  <c r="BR415" i="47" s="1"/>
  <c r="O415" i="47"/>
  <c r="AD415" i="47" s="1"/>
  <c r="N415" i="47"/>
  <c r="R414" i="47"/>
  <c r="BX414" i="47" s="1"/>
  <c r="Q414" i="47"/>
  <c r="BU414" i="47" s="1"/>
  <c r="P414" i="47"/>
  <c r="BR414" i="47" s="1"/>
  <c r="O414" i="47"/>
  <c r="AD414" i="47" s="1"/>
  <c r="N414" i="47"/>
  <c r="R413" i="47"/>
  <c r="BX413" i="47" s="1"/>
  <c r="Q413" i="47"/>
  <c r="BU413" i="47" s="1"/>
  <c r="P413" i="47"/>
  <c r="BR413" i="47" s="1"/>
  <c r="N413" i="47"/>
  <c r="R412" i="47"/>
  <c r="BX412" i="47" s="1"/>
  <c r="Q412" i="47"/>
  <c r="BU412" i="47" s="1"/>
  <c r="P412" i="47"/>
  <c r="BR412" i="47" s="1"/>
  <c r="O412" i="47"/>
  <c r="AD412" i="47" s="1"/>
  <c r="N412" i="47"/>
  <c r="R411" i="47"/>
  <c r="BX411" i="47" s="1"/>
  <c r="Q411" i="47"/>
  <c r="BU411" i="47" s="1"/>
  <c r="P411" i="47"/>
  <c r="BR411" i="47" s="1"/>
  <c r="O411" i="47"/>
  <c r="AD411" i="47" s="1"/>
  <c r="N411" i="47"/>
  <c r="R410" i="47"/>
  <c r="BX410" i="47" s="1"/>
  <c r="Q410" i="47"/>
  <c r="BU410" i="47" s="1"/>
  <c r="P410" i="47"/>
  <c r="BR410" i="47" s="1"/>
  <c r="O410" i="47"/>
  <c r="N410" i="47"/>
  <c r="R409" i="47"/>
  <c r="BX409" i="47" s="1"/>
  <c r="Q409" i="47"/>
  <c r="BU409" i="47" s="1"/>
  <c r="P409" i="47"/>
  <c r="BR409" i="47" s="1"/>
  <c r="N409" i="47"/>
  <c r="R408" i="47"/>
  <c r="BX408" i="47" s="1"/>
  <c r="Q408" i="47"/>
  <c r="BU408" i="47" s="1"/>
  <c r="P408" i="47"/>
  <c r="BR408" i="47" s="1"/>
  <c r="N408" i="47"/>
  <c r="R407" i="47"/>
  <c r="BX407" i="47" s="1"/>
  <c r="Q407" i="47"/>
  <c r="BU407" i="47" s="1"/>
  <c r="P407" i="47"/>
  <c r="BR407" i="47" s="1"/>
  <c r="O407" i="47"/>
  <c r="AD407" i="47" s="1"/>
  <c r="N407" i="47"/>
  <c r="R406" i="47"/>
  <c r="BX406" i="47" s="1"/>
  <c r="Q406" i="47"/>
  <c r="BU406" i="47" s="1"/>
  <c r="P406" i="47"/>
  <c r="BR406" i="47" s="1"/>
  <c r="O406" i="47"/>
  <c r="AD406" i="47" s="1"/>
  <c r="N406" i="47"/>
  <c r="R405" i="47"/>
  <c r="BX405" i="47" s="1"/>
  <c r="Q405" i="47"/>
  <c r="BU405" i="47" s="1"/>
  <c r="P405" i="47"/>
  <c r="BR405" i="47" s="1"/>
  <c r="N405" i="47"/>
  <c r="R404" i="47"/>
  <c r="BX404" i="47" s="1"/>
  <c r="Q404" i="47"/>
  <c r="BU404" i="47" s="1"/>
  <c r="P404" i="47"/>
  <c r="BR404" i="47" s="1"/>
  <c r="O404" i="47"/>
  <c r="AD404" i="47" s="1"/>
  <c r="N404" i="47"/>
  <c r="R403" i="47"/>
  <c r="BX403" i="47" s="1"/>
  <c r="Q403" i="47"/>
  <c r="BU403" i="47" s="1"/>
  <c r="P403" i="47"/>
  <c r="BR403" i="47" s="1"/>
  <c r="O403" i="47"/>
  <c r="AD403" i="47" s="1"/>
  <c r="N403" i="47"/>
  <c r="R402" i="47"/>
  <c r="BX402" i="47" s="1"/>
  <c r="Q402" i="47"/>
  <c r="BU402" i="47" s="1"/>
  <c r="P402" i="47"/>
  <c r="BR402" i="47" s="1"/>
  <c r="O402" i="47"/>
  <c r="N402" i="47"/>
  <c r="R401" i="47"/>
  <c r="BX401" i="47" s="1"/>
  <c r="Q401" i="47"/>
  <c r="BU401" i="47" s="1"/>
  <c r="P401" i="47"/>
  <c r="BR401" i="47" s="1"/>
  <c r="O401" i="47"/>
  <c r="N401" i="47"/>
  <c r="R400" i="47"/>
  <c r="BX400" i="47" s="1"/>
  <c r="Q400" i="47"/>
  <c r="BU400" i="47" s="1"/>
  <c r="P400" i="47"/>
  <c r="BR400" i="47" s="1"/>
  <c r="O400" i="47"/>
  <c r="AD400" i="47" s="1"/>
  <c r="N400" i="47"/>
  <c r="R399" i="47"/>
  <c r="BX399" i="47" s="1"/>
  <c r="Q399" i="47"/>
  <c r="BU399" i="47" s="1"/>
  <c r="P399" i="47"/>
  <c r="BR399" i="47" s="1"/>
  <c r="O399" i="47"/>
  <c r="N399" i="47"/>
  <c r="R398" i="47"/>
  <c r="BX398" i="47" s="1"/>
  <c r="Q398" i="47"/>
  <c r="BU398" i="47" s="1"/>
  <c r="P398" i="47"/>
  <c r="BR398" i="47" s="1"/>
  <c r="O398" i="47"/>
  <c r="AD398" i="47" s="1"/>
  <c r="N398" i="47"/>
  <c r="R397" i="47"/>
  <c r="BX397" i="47" s="1"/>
  <c r="Q397" i="47"/>
  <c r="BU397" i="47" s="1"/>
  <c r="P397" i="47"/>
  <c r="BR397" i="47" s="1"/>
  <c r="N397" i="47"/>
  <c r="R396" i="47"/>
  <c r="BX396" i="47" s="1"/>
  <c r="Q396" i="47"/>
  <c r="BU396" i="47" s="1"/>
  <c r="P396" i="47"/>
  <c r="BR396" i="47" s="1"/>
  <c r="N396" i="47"/>
  <c r="R395" i="47"/>
  <c r="BX395" i="47" s="1"/>
  <c r="Q395" i="47"/>
  <c r="BU395" i="47" s="1"/>
  <c r="P395" i="47"/>
  <c r="BR395" i="47" s="1"/>
  <c r="O395" i="47"/>
  <c r="N395" i="47"/>
  <c r="R394" i="47"/>
  <c r="BX394" i="47" s="1"/>
  <c r="Q394" i="47"/>
  <c r="BU394" i="47" s="1"/>
  <c r="P394" i="47"/>
  <c r="BR394" i="47" s="1"/>
  <c r="O394" i="47"/>
  <c r="N394" i="47"/>
  <c r="R393" i="47"/>
  <c r="BX393" i="47" s="1"/>
  <c r="Q393" i="47"/>
  <c r="BU393" i="47" s="1"/>
  <c r="P393" i="47"/>
  <c r="BR393" i="47" s="1"/>
  <c r="N393" i="47"/>
  <c r="R392" i="47"/>
  <c r="BX392" i="47" s="1"/>
  <c r="Q392" i="47"/>
  <c r="BU392" i="47" s="1"/>
  <c r="P392" i="47"/>
  <c r="BR392" i="47" s="1"/>
  <c r="N392" i="47"/>
  <c r="R391" i="47"/>
  <c r="BX391" i="47" s="1"/>
  <c r="Q391" i="47"/>
  <c r="BU391" i="47" s="1"/>
  <c r="P391" i="47"/>
  <c r="BR391" i="47" s="1"/>
  <c r="O391" i="47"/>
  <c r="AD391" i="47" s="1"/>
  <c r="N391" i="47"/>
  <c r="R390" i="47"/>
  <c r="BX390" i="47" s="1"/>
  <c r="Q390" i="47"/>
  <c r="BU390" i="47" s="1"/>
  <c r="P390" i="47"/>
  <c r="BR390" i="47" s="1"/>
  <c r="O390" i="47"/>
  <c r="BO390" i="47" s="1"/>
  <c r="N390" i="47"/>
  <c r="R389" i="47"/>
  <c r="BX389" i="47" s="1"/>
  <c r="Q389" i="47"/>
  <c r="BU389" i="47" s="1"/>
  <c r="P389" i="47"/>
  <c r="BR389" i="47" s="1"/>
  <c r="N389" i="47"/>
  <c r="R388" i="47"/>
  <c r="BX388" i="47" s="1"/>
  <c r="Q388" i="47"/>
  <c r="BU388" i="47" s="1"/>
  <c r="P388" i="47"/>
  <c r="BR388" i="47" s="1"/>
  <c r="N388" i="47"/>
  <c r="R387" i="47"/>
  <c r="BX387" i="47" s="1"/>
  <c r="Q387" i="47"/>
  <c r="BU387" i="47" s="1"/>
  <c r="P387" i="47"/>
  <c r="BR387" i="47" s="1"/>
  <c r="O387" i="47"/>
  <c r="AD387" i="47" s="1"/>
  <c r="N387" i="47"/>
  <c r="R386" i="47"/>
  <c r="BX386" i="47" s="1"/>
  <c r="Q386" i="47"/>
  <c r="BU386" i="47" s="1"/>
  <c r="P386" i="47"/>
  <c r="BR386" i="47" s="1"/>
  <c r="O386" i="47"/>
  <c r="N386" i="47"/>
  <c r="R385" i="47"/>
  <c r="BX385" i="47" s="1"/>
  <c r="Q385" i="47"/>
  <c r="BU385" i="47" s="1"/>
  <c r="P385" i="47"/>
  <c r="BR385" i="47" s="1"/>
  <c r="O385" i="47"/>
  <c r="N385" i="47"/>
  <c r="R384" i="47"/>
  <c r="BX384" i="47" s="1"/>
  <c r="Q384" i="47"/>
  <c r="BU384" i="47" s="1"/>
  <c r="P384" i="47"/>
  <c r="BR384" i="47" s="1"/>
  <c r="O384" i="47"/>
  <c r="AD384" i="47" s="1"/>
  <c r="N384" i="47"/>
  <c r="R383" i="47"/>
  <c r="BX383" i="47" s="1"/>
  <c r="Q383" i="47"/>
  <c r="BU383" i="47" s="1"/>
  <c r="P383" i="47"/>
  <c r="BR383" i="47" s="1"/>
  <c r="O383" i="47"/>
  <c r="AD383" i="47" s="1"/>
  <c r="N383" i="47"/>
  <c r="R382" i="47"/>
  <c r="BX382" i="47" s="1"/>
  <c r="Q382" i="47"/>
  <c r="BU382" i="47" s="1"/>
  <c r="P382" i="47"/>
  <c r="BR382" i="47" s="1"/>
  <c r="O382" i="47"/>
  <c r="AD382" i="47" s="1"/>
  <c r="N382" i="47"/>
  <c r="R381" i="47"/>
  <c r="BX381" i="47" s="1"/>
  <c r="Q381" i="47"/>
  <c r="BU381" i="47" s="1"/>
  <c r="P381" i="47"/>
  <c r="BR381" i="47" s="1"/>
  <c r="O381" i="47"/>
  <c r="N381" i="47"/>
  <c r="R380" i="47"/>
  <c r="BX380" i="47" s="1"/>
  <c r="Q380" i="47"/>
  <c r="BU380" i="47" s="1"/>
  <c r="P380" i="47"/>
  <c r="BR380" i="47" s="1"/>
  <c r="O380" i="47"/>
  <c r="AD380" i="47" s="1"/>
  <c r="N380" i="47"/>
  <c r="R379" i="47"/>
  <c r="BX379" i="47" s="1"/>
  <c r="Q379" i="47"/>
  <c r="BU379" i="47" s="1"/>
  <c r="P379" i="47"/>
  <c r="BR379" i="47" s="1"/>
  <c r="O379" i="47"/>
  <c r="AD379" i="47" s="1"/>
  <c r="N379" i="47"/>
  <c r="R378" i="47"/>
  <c r="BX378" i="47" s="1"/>
  <c r="Q378" i="47"/>
  <c r="BU378" i="47" s="1"/>
  <c r="P378" i="47"/>
  <c r="BR378" i="47" s="1"/>
  <c r="O378" i="47"/>
  <c r="N378" i="47"/>
  <c r="R377" i="47"/>
  <c r="BX377" i="47" s="1"/>
  <c r="Q377" i="47"/>
  <c r="BU377" i="47" s="1"/>
  <c r="P377" i="47"/>
  <c r="BR377" i="47" s="1"/>
  <c r="O377" i="47"/>
  <c r="N377" i="47"/>
  <c r="R376" i="47"/>
  <c r="BX376" i="47" s="1"/>
  <c r="Q376" i="47"/>
  <c r="BU376" i="47" s="1"/>
  <c r="P376" i="47"/>
  <c r="BR376" i="47" s="1"/>
  <c r="N376" i="47"/>
  <c r="R375" i="47"/>
  <c r="BX375" i="47" s="1"/>
  <c r="Q375" i="47"/>
  <c r="BU375" i="47" s="1"/>
  <c r="P375" i="47"/>
  <c r="BR375" i="47" s="1"/>
  <c r="O375" i="47"/>
  <c r="AD375" i="47" s="1"/>
  <c r="N375" i="47"/>
  <c r="R374" i="47"/>
  <c r="BX374" i="47" s="1"/>
  <c r="Q374" i="47"/>
  <c r="BU374" i="47" s="1"/>
  <c r="P374" i="47"/>
  <c r="BR374" i="47" s="1"/>
  <c r="O374" i="47"/>
  <c r="AD374" i="47" s="1"/>
  <c r="N374" i="47"/>
  <c r="R373" i="47"/>
  <c r="BX373" i="47" s="1"/>
  <c r="Q373" i="47"/>
  <c r="BU373" i="47" s="1"/>
  <c r="P373" i="47"/>
  <c r="BR373" i="47" s="1"/>
  <c r="O373" i="47"/>
  <c r="N373" i="47"/>
  <c r="R372" i="47"/>
  <c r="BX372" i="47" s="1"/>
  <c r="Q372" i="47"/>
  <c r="BU372" i="47" s="1"/>
  <c r="P372" i="47"/>
  <c r="BR372" i="47" s="1"/>
  <c r="O372" i="47"/>
  <c r="AD372" i="47" s="1"/>
  <c r="N372" i="47"/>
  <c r="R371" i="47"/>
  <c r="BX371" i="47" s="1"/>
  <c r="Q371" i="47"/>
  <c r="BU371" i="47" s="1"/>
  <c r="P371" i="47"/>
  <c r="BR371" i="47" s="1"/>
  <c r="O371" i="47"/>
  <c r="AD371" i="47" s="1"/>
  <c r="N371" i="47"/>
  <c r="R370" i="47"/>
  <c r="BX370" i="47" s="1"/>
  <c r="Q370" i="47"/>
  <c r="BU370" i="47" s="1"/>
  <c r="P370" i="47"/>
  <c r="BR370" i="47" s="1"/>
  <c r="O370" i="47"/>
  <c r="N370" i="47"/>
  <c r="R369" i="47"/>
  <c r="BX369" i="47" s="1"/>
  <c r="Q369" i="47"/>
  <c r="BU369" i="47" s="1"/>
  <c r="P369" i="47"/>
  <c r="BR369" i="47" s="1"/>
  <c r="O369" i="47"/>
  <c r="N369" i="47"/>
  <c r="R368" i="47"/>
  <c r="BX368" i="47" s="1"/>
  <c r="Q368" i="47"/>
  <c r="BU368" i="47" s="1"/>
  <c r="P368" i="47"/>
  <c r="BR368" i="47" s="1"/>
  <c r="O368" i="47"/>
  <c r="AD368" i="47" s="1"/>
  <c r="N368" i="47"/>
  <c r="R367" i="47"/>
  <c r="BX367" i="47" s="1"/>
  <c r="Q367" i="47"/>
  <c r="BU367" i="47" s="1"/>
  <c r="P367" i="47"/>
  <c r="BR367" i="47" s="1"/>
  <c r="O367" i="47"/>
  <c r="AD367" i="47" s="1"/>
  <c r="N367" i="47"/>
  <c r="R366" i="47"/>
  <c r="BX366" i="47" s="1"/>
  <c r="Q366" i="47"/>
  <c r="BU366" i="47" s="1"/>
  <c r="P366" i="47"/>
  <c r="BR366" i="47" s="1"/>
  <c r="O366" i="47"/>
  <c r="AD366" i="47" s="1"/>
  <c r="N366" i="47"/>
  <c r="R365" i="47"/>
  <c r="BX365" i="47" s="1"/>
  <c r="Q365" i="47"/>
  <c r="BU365" i="47" s="1"/>
  <c r="P365" i="47"/>
  <c r="BR365" i="47" s="1"/>
  <c r="O365" i="47"/>
  <c r="N365" i="47"/>
  <c r="R364" i="47"/>
  <c r="BX364" i="47" s="1"/>
  <c r="Q364" i="47"/>
  <c r="BU364" i="47" s="1"/>
  <c r="P364" i="47"/>
  <c r="BR364" i="47" s="1"/>
  <c r="O364" i="47"/>
  <c r="AD364" i="47" s="1"/>
  <c r="N364" i="47"/>
  <c r="R363" i="47"/>
  <c r="BX363" i="47" s="1"/>
  <c r="Q363" i="47"/>
  <c r="BU363" i="47" s="1"/>
  <c r="P363" i="47"/>
  <c r="BR363" i="47" s="1"/>
  <c r="O363" i="47"/>
  <c r="AD363" i="47" s="1"/>
  <c r="N363" i="47"/>
  <c r="R362" i="47"/>
  <c r="BX362" i="47" s="1"/>
  <c r="Q362" i="47"/>
  <c r="BU362" i="47" s="1"/>
  <c r="P362" i="47"/>
  <c r="BR362" i="47" s="1"/>
  <c r="O362" i="47"/>
  <c r="N362" i="47"/>
  <c r="R361" i="47"/>
  <c r="BX361" i="47" s="1"/>
  <c r="Q361" i="47"/>
  <c r="BU361" i="47" s="1"/>
  <c r="P361" i="47"/>
  <c r="BR361" i="47" s="1"/>
  <c r="O361" i="47"/>
  <c r="BO361" i="47" s="1"/>
  <c r="N361" i="47"/>
  <c r="R360" i="47"/>
  <c r="BX360" i="47" s="1"/>
  <c r="Q360" i="47"/>
  <c r="BU360" i="47" s="1"/>
  <c r="P360" i="47"/>
  <c r="BR360" i="47" s="1"/>
  <c r="O360" i="47"/>
  <c r="AD360" i="47" s="1"/>
  <c r="N360" i="47"/>
  <c r="R359" i="47"/>
  <c r="BX359" i="47" s="1"/>
  <c r="Q359" i="47"/>
  <c r="BU359" i="47" s="1"/>
  <c r="P359" i="47"/>
  <c r="BR359" i="47" s="1"/>
  <c r="N359" i="47"/>
  <c r="R358" i="47"/>
  <c r="BX358" i="47" s="1"/>
  <c r="Q358" i="47"/>
  <c r="BU358" i="47" s="1"/>
  <c r="P358" i="47"/>
  <c r="BR358" i="47" s="1"/>
  <c r="O358" i="47"/>
  <c r="AD358" i="47" s="1"/>
  <c r="N358" i="47"/>
  <c r="R357" i="47"/>
  <c r="BX357" i="47" s="1"/>
  <c r="Q357" i="47"/>
  <c r="BU357" i="47" s="1"/>
  <c r="P357" i="47"/>
  <c r="BR357" i="47" s="1"/>
  <c r="O357" i="47"/>
  <c r="N357" i="47"/>
  <c r="R356" i="47"/>
  <c r="BX356" i="47" s="1"/>
  <c r="Q356" i="47"/>
  <c r="BU356" i="47" s="1"/>
  <c r="P356" i="47"/>
  <c r="BR356" i="47" s="1"/>
  <c r="O356" i="47"/>
  <c r="AD356" i="47" s="1"/>
  <c r="N356" i="47"/>
  <c r="R355" i="47"/>
  <c r="BX355" i="47" s="1"/>
  <c r="Q355" i="47"/>
  <c r="BU355" i="47" s="1"/>
  <c r="P355" i="47"/>
  <c r="BR355" i="47" s="1"/>
  <c r="O355" i="47"/>
  <c r="AD355" i="47" s="1"/>
  <c r="N355" i="47"/>
  <c r="R354" i="47"/>
  <c r="BX354" i="47" s="1"/>
  <c r="Q354" i="47"/>
  <c r="BU354" i="47" s="1"/>
  <c r="P354" i="47"/>
  <c r="BR354" i="47" s="1"/>
  <c r="N354" i="47"/>
  <c r="R353" i="47"/>
  <c r="BX353" i="47" s="1"/>
  <c r="Q353" i="47"/>
  <c r="BU353" i="47" s="1"/>
  <c r="P353" i="47"/>
  <c r="BR353" i="47" s="1"/>
  <c r="N353" i="47"/>
  <c r="R352" i="47"/>
  <c r="BX352" i="47" s="1"/>
  <c r="Q352" i="47"/>
  <c r="BU352" i="47" s="1"/>
  <c r="P352" i="47"/>
  <c r="BR352" i="47" s="1"/>
  <c r="O352" i="47"/>
  <c r="AD352" i="47" s="1"/>
  <c r="N352" i="47"/>
  <c r="R351" i="47"/>
  <c r="BX351" i="47" s="1"/>
  <c r="Q351" i="47"/>
  <c r="BU351" i="47" s="1"/>
  <c r="P351" i="47"/>
  <c r="BR351" i="47" s="1"/>
  <c r="O351" i="47"/>
  <c r="AD351" i="47" s="1"/>
  <c r="N351" i="47"/>
  <c r="R350" i="47"/>
  <c r="BX350" i="47" s="1"/>
  <c r="Q350" i="47"/>
  <c r="BU350" i="47" s="1"/>
  <c r="P350" i="47"/>
  <c r="BR350" i="47" s="1"/>
  <c r="O350" i="47"/>
  <c r="AD350" i="47" s="1"/>
  <c r="N350" i="47"/>
  <c r="R349" i="47"/>
  <c r="BX349" i="47" s="1"/>
  <c r="Q349" i="47"/>
  <c r="BU349" i="47" s="1"/>
  <c r="P349" i="47"/>
  <c r="BR349" i="47" s="1"/>
  <c r="O349" i="47"/>
  <c r="BO349" i="47" s="1"/>
  <c r="N349" i="47"/>
  <c r="R348" i="47"/>
  <c r="BX348" i="47" s="1"/>
  <c r="Q348" i="47"/>
  <c r="BU348" i="47" s="1"/>
  <c r="P348" i="47"/>
  <c r="BR348" i="47" s="1"/>
  <c r="O348" i="47"/>
  <c r="AD348" i="47" s="1"/>
  <c r="N348" i="47"/>
  <c r="R347" i="47"/>
  <c r="BX347" i="47" s="1"/>
  <c r="Q347" i="47"/>
  <c r="BU347" i="47" s="1"/>
  <c r="P347" i="47"/>
  <c r="BR347" i="47" s="1"/>
  <c r="O347" i="47"/>
  <c r="AD347" i="47" s="1"/>
  <c r="N347" i="47"/>
  <c r="R346" i="47"/>
  <c r="BX346" i="47" s="1"/>
  <c r="Q346" i="47"/>
  <c r="BU346" i="47" s="1"/>
  <c r="P346" i="47"/>
  <c r="BR346" i="47" s="1"/>
  <c r="O346" i="47"/>
  <c r="N346" i="47"/>
  <c r="R345" i="47"/>
  <c r="BX345" i="47" s="1"/>
  <c r="Q345" i="47"/>
  <c r="BU345" i="47" s="1"/>
  <c r="P345" i="47"/>
  <c r="BR345" i="47" s="1"/>
  <c r="O345" i="47"/>
  <c r="N345" i="47"/>
  <c r="R344" i="47"/>
  <c r="BX344" i="47" s="1"/>
  <c r="Q344" i="47"/>
  <c r="BU344" i="47" s="1"/>
  <c r="P344" i="47"/>
  <c r="BR344" i="47" s="1"/>
  <c r="N344" i="47"/>
  <c r="R343" i="47"/>
  <c r="BX343" i="47" s="1"/>
  <c r="Q343" i="47"/>
  <c r="BU343" i="47" s="1"/>
  <c r="P343" i="47"/>
  <c r="BR343" i="47" s="1"/>
  <c r="O343" i="47"/>
  <c r="AD343" i="47" s="1"/>
  <c r="N343" i="47"/>
  <c r="R342" i="47"/>
  <c r="BX342" i="47" s="1"/>
  <c r="Q342" i="47"/>
  <c r="BU342" i="47" s="1"/>
  <c r="P342" i="47"/>
  <c r="BR342" i="47" s="1"/>
  <c r="O342" i="47"/>
  <c r="AD342" i="47" s="1"/>
  <c r="N342" i="47"/>
  <c r="R341" i="47"/>
  <c r="BX341" i="47" s="1"/>
  <c r="Q341" i="47"/>
  <c r="BU341" i="47" s="1"/>
  <c r="P341" i="47"/>
  <c r="BR341" i="47" s="1"/>
  <c r="N341" i="47"/>
  <c r="R340" i="47"/>
  <c r="BX340" i="47" s="1"/>
  <c r="Q340" i="47"/>
  <c r="BU340" i="47" s="1"/>
  <c r="P340" i="47"/>
  <c r="BR340" i="47" s="1"/>
  <c r="O340" i="47"/>
  <c r="AD340" i="47" s="1"/>
  <c r="N340" i="47"/>
  <c r="R339" i="47"/>
  <c r="BX339" i="47" s="1"/>
  <c r="Q339" i="47"/>
  <c r="BU339" i="47" s="1"/>
  <c r="P339" i="47"/>
  <c r="BR339" i="47" s="1"/>
  <c r="N339" i="47"/>
  <c r="R338" i="47"/>
  <c r="BX338" i="47" s="1"/>
  <c r="Q338" i="47"/>
  <c r="BU338" i="47" s="1"/>
  <c r="P338" i="47"/>
  <c r="BR338" i="47" s="1"/>
  <c r="O338" i="47"/>
  <c r="N338" i="47"/>
  <c r="R337" i="47"/>
  <c r="BX337" i="47" s="1"/>
  <c r="Q337" i="47"/>
  <c r="BU337" i="47" s="1"/>
  <c r="P337" i="47"/>
  <c r="BR337" i="47" s="1"/>
  <c r="O337" i="47"/>
  <c r="N337" i="47"/>
  <c r="R336" i="47"/>
  <c r="BX336" i="47" s="1"/>
  <c r="Q336" i="47"/>
  <c r="BU336" i="47" s="1"/>
  <c r="P336" i="47"/>
  <c r="BR336" i="47" s="1"/>
  <c r="O336" i="47"/>
  <c r="AD336" i="47" s="1"/>
  <c r="N336" i="47"/>
  <c r="R335" i="47"/>
  <c r="BX335" i="47" s="1"/>
  <c r="Q335" i="47"/>
  <c r="BU335" i="47" s="1"/>
  <c r="P335" i="47"/>
  <c r="BR335" i="47" s="1"/>
  <c r="O335" i="47"/>
  <c r="N335" i="47"/>
  <c r="R334" i="47"/>
  <c r="BX334" i="47" s="1"/>
  <c r="Q334" i="47"/>
  <c r="BU334" i="47" s="1"/>
  <c r="P334" i="47"/>
  <c r="BR334" i="47" s="1"/>
  <c r="N334" i="47"/>
  <c r="R333" i="47"/>
  <c r="BX333" i="47" s="1"/>
  <c r="Q333" i="47"/>
  <c r="BU333" i="47" s="1"/>
  <c r="P333" i="47"/>
  <c r="BR333" i="47" s="1"/>
  <c r="O333" i="47"/>
  <c r="N333" i="47"/>
  <c r="R332" i="47"/>
  <c r="BX332" i="47" s="1"/>
  <c r="Q332" i="47"/>
  <c r="BU332" i="47" s="1"/>
  <c r="P332" i="47"/>
  <c r="BR332" i="47" s="1"/>
  <c r="O332" i="47"/>
  <c r="AD332" i="47" s="1"/>
  <c r="N332" i="47"/>
  <c r="R331" i="47"/>
  <c r="BX331" i="47" s="1"/>
  <c r="Q331" i="47"/>
  <c r="BU331" i="47" s="1"/>
  <c r="P331" i="47"/>
  <c r="BR331" i="47" s="1"/>
  <c r="O331" i="47"/>
  <c r="N331" i="47"/>
  <c r="R330" i="47"/>
  <c r="BX330" i="47" s="1"/>
  <c r="Q330" i="47"/>
  <c r="BU330" i="47" s="1"/>
  <c r="P330" i="47"/>
  <c r="BR330" i="47" s="1"/>
  <c r="N330" i="47"/>
  <c r="R329" i="47"/>
  <c r="BX329" i="47" s="1"/>
  <c r="Q329" i="47"/>
  <c r="BU329" i="47" s="1"/>
  <c r="P329" i="47"/>
  <c r="BR329" i="47" s="1"/>
  <c r="O329" i="47"/>
  <c r="N329" i="47"/>
  <c r="R328" i="47"/>
  <c r="BX328" i="47" s="1"/>
  <c r="Q328" i="47"/>
  <c r="BU328" i="47" s="1"/>
  <c r="P328" i="47"/>
  <c r="BR328" i="47" s="1"/>
  <c r="O328" i="47"/>
  <c r="AD328" i="47" s="1"/>
  <c r="N328" i="47"/>
  <c r="R327" i="47"/>
  <c r="BX327" i="47" s="1"/>
  <c r="Q327" i="47"/>
  <c r="BU327" i="47" s="1"/>
  <c r="P327" i="47"/>
  <c r="BR327" i="47" s="1"/>
  <c r="O327" i="47"/>
  <c r="AD327" i="47" s="1"/>
  <c r="N327" i="47"/>
  <c r="R326" i="47"/>
  <c r="BX326" i="47" s="1"/>
  <c r="Q326" i="47"/>
  <c r="BU326" i="47" s="1"/>
  <c r="P326" i="47"/>
  <c r="BR326" i="47" s="1"/>
  <c r="O326" i="47"/>
  <c r="AD326" i="47" s="1"/>
  <c r="N326" i="47"/>
  <c r="R325" i="47"/>
  <c r="BX325" i="47" s="1"/>
  <c r="Q325" i="47"/>
  <c r="BU325" i="47" s="1"/>
  <c r="P325" i="47"/>
  <c r="BR325" i="47" s="1"/>
  <c r="O325" i="47"/>
  <c r="N325" i="47"/>
  <c r="R324" i="47"/>
  <c r="BX324" i="47" s="1"/>
  <c r="Q324" i="47"/>
  <c r="BU324" i="47" s="1"/>
  <c r="P324" i="47"/>
  <c r="BR324" i="47" s="1"/>
  <c r="O324" i="47"/>
  <c r="AD324" i="47" s="1"/>
  <c r="N324" i="47"/>
  <c r="R323" i="47"/>
  <c r="BX323" i="47" s="1"/>
  <c r="Q323" i="47"/>
  <c r="BU323" i="47" s="1"/>
  <c r="P323" i="47"/>
  <c r="BR323" i="47" s="1"/>
  <c r="O323" i="47"/>
  <c r="AD323" i="47" s="1"/>
  <c r="N323" i="47"/>
  <c r="R322" i="47"/>
  <c r="BX322" i="47" s="1"/>
  <c r="Q322" i="47"/>
  <c r="BU322" i="47" s="1"/>
  <c r="P322" i="47"/>
  <c r="BR322" i="47" s="1"/>
  <c r="O322" i="47"/>
  <c r="N322" i="47"/>
  <c r="R321" i="47"/>
  <c r="BX321" i="47" s="1"/>
  <c r="Q321" i="47"/>
  <c r="BU321" i="47" s="1"/>
  <c r="P321" i="47"/>
  <c r="BR321" i="47" s="1"/>
  <c r="N321" i="47"/>
  <c r="R320" i="47"/>
  <c r="BX320" i="47" s="1"/>
  <c r="Q320" i="47"/>
  <c r="BU320" i="47" s="1"/>
  <c r="P320" i="47"/>
  <c r="BR320" i="47" s="1"/>
  <c r="N320" i="47"/>
  <c r="R319" i="47"/>
  <c r="BX319" i="47" s="1"/>
  <c r="Q319" i="47"/>
  <c r="BU319" i="47" s="1"/>
  <c r="P319" i="47"/>
  <c r="BR319" i="47" s="1"/>
  <c r="O319" i="47"/>
  <c r="BO319" i="47" s="1"/>
  <c r="N319" i="47"/>
  <c r="R318" i="47"/>
  <c r="BX318" i="47" s="1"/>
  <c r="Q318" i="47"/>
  <c r="BU318" i="47" s="1"/>
  <c r="P318" i="47"/>
  <c r="BR318" i="47" s="1"/>
  <c r="O318" i="47"/>
  <c r="AD318" i="47" s="1"/>
  <c r="N318" i="47"/>
  <c r="R317" i="47"/>
  <c r="BX317" i="47" s="1"/>
  <c r="Q317" i="47"/>
  <c r="BU317" i="47" s="1"/>
  <c r="P317" i="47"/>
  <c r="BR317" i="47" s="1"/>
  <c r="O317" i="47"/>
  <c r="N317" i="47"/>
  <c r="R316" i="47"/>
  <c r="BX316" i="47" s="1"/>
  <c r="Q316" i="47"/>
  <c r="BU316" i="47" s="1"/>
  <c r="P316" i="47"/>
  <c r="BR316" i="47" s="1"/>
  <c r="O316" i="47"/>
  <c r="AD316" i="47" s="1"/>
  <c r="N316" i="47"/>
  <c r="R315" i="47"/>
  <c r="BX315" i="47" s="1"/>
  <c r="Q315" i="47"/>
  <c r="BU315" i="47" s="1"/>
  <c r="P315" i="47"/>
  <c r="BR315" i="47" s="1"/>
  <c r="O315" i="47"/>
  <c r="AD315" i="47" s="1"/>
  <c r="N315" i="47"/>
  <c r="R314" i="47"/>
  <c r="BX314" i="47" s="1"/>
  <c r="Q314" i="47"/>
  <c r="BU314" i="47" s="1"/>
  <c r="P314" i="47"/>
  <c r="BR314" i="47" s="1"/>
  <c r="O314" i="47"/>
  <c r="N314" i="47"/>
  <c r="R313" i="47"/>
  <c r="BX313" i="47" s="1"/>
  <c r="Q313" i="47"/>
  <c r="BU313" i="47" s="1"/>
  <c r="P313" i="47"/>
  <c r="BR313" i="47" s="1"/>
  <c r="O313" i="47"/>
  <c r="AD313" i="47" s="1"/>
  <c r="N313" i="47"/>
  <c r="R312" i="47"/>
  <c r="BX312" i="47" s="1"/>
  <c r="Q312" i="47"/>
  <c r="BU312" i="47" s="1"/>
  <c r="P312" i="47"/>
  <c r="BR312" i="47" s="1"/>
  <c r="O312" i="47"/>
  <c r="AD312" i="47" s="1"/>
  <c r="N312" i="47"/>
  <c r="R311" i="47"/>
  <c r="BX311" i="47" s="1"/>
  <c r="Q311" i="47"/>
  <c r="BU311" i="47" s="1"/>
  <c r="P311" i="47"/>
  <c r="BR311" i="47" s="1"/>
  <c r="O311" i="47"/>
  <c r="AD311" i="47" s="1"/>
  <c r="N311" i="47"/>
  <c r="R310" i="47"/>
  <c r="BX310" i="47" s="1"/>
  <c r="Q310" i="47"/>
  <c r="BU310" i="47" s="1"/>
  <c r="P310" i="47"/>
  <c r="BR310" i="47" s="1"/>
  <c r="O310" i="47"/>
  <c r="AD310" i="47" s="1"/>
  <c r="N310" i="47"/>
  <c r="R309" i="47"/>
  <c r="BX309" i="47" s="1"/>
  <c r="Q309" i="47"/>
  <c r="BU309" i="47" s="1"/>
  <c r="P309" i="47"/>
  <c r="BR309" i="47" s="1"/>
  <c r="N309" i="47"/>
  <c r="R308" i="47"/>
  <c r="BX308" i="47" s="1"/>
  <c r="Q308" i="47"/>
  <c r="BU308" i="47" s="1"/>
  <c r="P308" i="47"/>
  <c r="BR308" i="47" s="1"/>
  <c r="O308" i="47"/>
  <c r="AD308" i="47" s="1"/>
  <c r="N308" i="47"/>
  <c r="R307" i="47"/>
  <c r="BX307" i="47" s="1"/>
  <c r="Q307" i="47"/>
  <c r="BU307" i="47" s="1"/>
  <c r="P307" i="47"/>
  <c r="BR307" i="47" s="1"/>
  <c r="O307" i="47"/>
  <c r="AD307" i="47" s="1"/>
  <c r="N307" i="47"/>
  <c r="R306" i="47"/>
  <c r="BX306" i="47" s="1"/>
  <c r="Q306" i="47"/>
  <c r="BU306" i="47" s="1"/>
  <c r="P306" i="47"/>
  <c r="BR306" i="47" s="1"/>
  <c r="O306" i="47"/>
  <c r="N306" i="47"/>
  <c r="R305" i="47"/>
  <c r="BX305" i="47" s="1"/>
  <c r="Q305" i="47"/>
  <c r="BU305" i="47" s="1"/>
  <c r="P305" i="47"/>
  <c r="BR305" i="47" s="1"/>
  <c r="N305" i="47"/>
  <c r="R304" i="47"/>
  <c r="BX304" i="47" s="1"/>
  <c r="Q304" i="47"/>
  <c r="BU304" i="47" s="1"/>
  <c r="P304" i="47"/>
  <c r="BR304" i="47" s="1"/>
  <c r="N304" i="47"/>
  <c r="R303" i="47"/>
  <c r="BX303" i="47" s="1"/>
  <c r="Q303" i="47"/>
  <c r="BU303" i="47" s="1"/>
  <c r="P303" i="47"/>
  <c r="BR303" i="47" s="1"/>
  <c r="O303" i="47"/>
  <c r="AD303" i="47" s="1"/>
  <c r="N303" i="47"/>
  <c r="R302" i="47"/>
  <c r="BX302" i="47" s="1"/>
  <c r="Q302" i="47"/>
  <c r="BU302" i="47" s="1"/>
  <c r="P302" i="47"/>
  <c r="BR302" i="47" s="1"/>
  <c r="O302" i="47"/>
  <c r="AD302" i="47" s="1"/>
  <c r="N302" i="47"/>
  <c r="R301" i="47"/>
  <c r="BX301" i="47" s="1"/>
  <c r="Q301" i="47"/>
  <c r="BU301" i="47" s="1"/>
  <c r="P301" i="47"/>
  <c r="BR301" i="47" s="1"/>
  <c r="O301" i="47"/>
  <c r="N301" i="47"/>
  <c r="R300" i="47"/>
  <c r="BX300" i="47" s="1"/>
  <c r="Q300" i="47"/>
  <c r="BU300" i="47" s="1"/>
  <c r="P300" i="47"/>
  <c r="BR300" i="47" s="1"/>
  <c r="O300" i="47"/>
  <c r="AD300" i="47" s="1"/>
  <c r="N300" i="47"/>
  <c r="R299" i="47"/>
  <c r="BX299" i="47" s="1"/>
  <c r="Q299" i="47"/>
  <c r="BU299" i="47" s="1"/>
  <c r="P299" i="47"/>
  <c r="BR299" i="47" s="1"/>
  <c r="N299" i="47"/>
  <c r="R298" i="47"/>
  <c r="BX298" i="47" s="1"/>
  <c r="Q298" i="47"/>
  <c r="BU298" i="47" s="1"/>
  <c r="P298" i="47"/>
  <c r="BR298" i="47" s="1"/>
  <c r="O298" i="47"/>
  <c r="N298" i="47"/>
  <c r="R297" i="47"/>
  <c r="BX297" i="47" s="1"/>
  <c r="Q297" i="47"/>
  <c r="BU297" i="47" s="1"/>
  <c r="P297" i="47"/>
  <c r="BR297" i="47" s="1"/>
  <c r="O297" i="47"/>
  <c r="AD297" i="47" s="1"/>
  <c r="N297" i="47"/>
  <c r="R296" i="47"/>
  <c r="BX296" i="47" s="1"/>
  <c r="Q296" i="47"/>
  <c r="BU296" i="47" s="1"/>
  <c r="P296" i="47"/>
  <c r="BR296" i="47" s="1"/>
  <c r="O296" i="47"/>
  <c r="AD296" i="47" s="1"/>
  <c r="N296" i="47"/>
  <c r="R295" i="47"/>
  <c r="BX295" i="47" s="1"/>
  <c r="Q295" i="47"/>
  <c r="BU295" i="47" s="1"/>
  <c r="P295" i="47"/>
  <c r="BR295" i="47" s="1"/>
  <c r="O295" i="47"/>
  <c r="AD295" i="47" s="1"/>
  <c r="N295" i="47"/>
  <c r="R294" i="47"/>
  <c r="BX294" i="47" s="1"/>
  <c r="Q294" i="47"/>
  <c r="BU294" i="47" s="1"/>
  <c r="P294" i="47"/>
  <c r="BR294" i="47" s="1"/>
  <c r="O294" i="47"/>
  <c r="AD294" i="47" s="1"/>
  <c r="N294" i="47"/>
  <c r="R293" i="47"/>
  <c r="BX293" i="47" s="1"/>
  <c r="Q293" i="47"/>
  <c r="BU293" i="47" s="1"/>
  <c r="P293" i="47"/>
  <c r="BR293" i="47" s="1"/>
  <c r="O293" i="47"/>
  <c r="N293" i="47"/>
  <c r="R292" i="47"/>
  <c r="BX292" i="47" s="1"/>
  <c r="Q292" i="47"/>
  <c r="BU292" i="47" s="1"/>
  <c r="P292" i="47"/>
  <c r="BR292" i="47" s="1"/>
  <c r="O292" i="47"/>
  <c r="AD292" i="47" s="1"/>
  <c r="N292" i="47"/>
  <c r="R291" i="47"/>
  <c r="BX291" i="47" s="1"/>
  <c r="Q291" i="47"/>
  <c r="BU291" i="47" s="1"/>
  <c r="P291" i="47"/>
  <c r="BR291" i="47" s="1"/>
  <c r="O291" i="47"/>
  <c r="AD291" i="47" s="1"/>
  <c r="N291" i="47"/>
  <c r="R290" i="47"/>
  <c r="BX290" i="47" s="1"/>
  <c r="Q290" i="47"/>
  <c r="BU290" i="47" s="1"/>
  <c r="P290" i="47"/>
  <c r="BR290" i="47" s="1"/>
  <c r="O290" i="47"/>
  <c r="N290" i="47"/>
  <c r="R289" i="47"/>
  <c r="BX289" i="47" s="1"/>
  <c r="Q289" i="47"/>
  <c r="BU289" i="47" s="1"/>
  <c r="P289" i="47"/>
  <c r="BR289" i="47" s="1"/>
  <c r="N289" i="47"/>
  <c r="R288" i="47"/>
  <c r="BX288" i="47" s="1"/>
  <c r="Q288" i="47"/>
  <c r="BU288" i="47" s="1"/>
  <c r="P288" i="47"/>
  <c r="BR288" i="47" s="1"/>
  <c r="O288" i="47"/>
  <c r="AD288" i="47" s="1"/>
  <c r="N288" i="47"/>
  <c r="R287" i="47"/>
  <c r="BX287" i="47" s="1"/>
  <c r="Q287" i="47"/>
  <c r="BU287" i="47" s="1"/>
  <c r="P287" i="47"/>
  <c r="BR287" i="47" s="1"/>
  <c r="O287" i="47"/>
  <c r="AD287" i="47" s="1"/>
  <c r="N287" i="47"/>
  <c r="R286" i="47"/>
  <c r="BX286" i="47" s="1"/>
  <c r="Q286" i="47"/>
  <c r="BU286" i="47" s="1"/>
  <c r="P286" i="47"/>
  <c r="BR286" i="47" s="1"/>
  <c r="O286" i="47"/>
  <c r="AD286" i="47" s="1"/>
  <c r="N286" i="47"/>
  <c r="R285" i="47"/>
  <c r="BX285" i="47" s="1"/>
  <c r="Q285" i="47"/>
  <c r="BU285" i="47" s="1"/>
  <c r="P285" i="47"/>
  <c r="BR285" i="47" s="1"/>
  <c r="O285" i="47"/>
  <c r="N285" i="47"/>
  <c r="R284" i="47"/>
  <c r="BX284" i="47" s="1"/>
  <c r="Q284" i="47"/>
  <c r="BU284" i="47" s="1"/>
  <c r="P284" i="47"/>
  <c r="BR284" i="47" s="1"/>
  <c r="O284" i="47"/>
  <c r="AD284" i="47" s="1"/>
  <c r="N284" i="47"/>
  <c r="R283" i="47"/>
  <c r="BX283" i="47" s="1"/>
  <c r="Q283" i="47"/>
  <c r="BU283" i="47" s="1"/>
  <c r="P283" i="47"/>
  <c r="BR283" i="47" s="1"/>
  <c r="O283" i="47"/>
  <c r="AD283" i="47" s="1"/>
  <c r="N283" i="47"/>
  <c r="R282" i="47"/>
  <c r="BX282" i="47" s="1"/>
  <c r="Q282" i="47"/>
  <c r="BU282" i="47" s="1"/>
  <c r="P282" i="47"/>
  <c r="BR282" i="47" s="1"/>
  <c r="O282" i="47"/>
  <c r="N282" i="47"/>
  <c r="R281" i="47"/>
  <c r="BX281" i="47" s="1"/>
  <c r="Q281" i="47"/>
  <c r="BU281" i="47" s="1"/>
  <c r="P281" i="47"/>
  <c r="BR281" i="47" s="1"/>
  <c r="N281" i="47"/>
  <c r="R280" i="47"/>
  <c r="BX280" i="47" s="1"/>
  <c r="Q280" i="47"/>
  <c r="BU280" i="47" s="1"/>
  <c r="P280" i="47"/>
  <c r="BR280" i="47" s="1"/>
  <c r="N280" i="47"/>
  <c r="R279" i="47"/>
  <c r="BX279" i="47" s="1"/>
  <c r="Q279" i="47"/>
  <c r="BU279" i="47" s="1"/>
  <c r="P279" i="47"/>
  <c r="BR279" i="47" s="1"/>
  <c r="O279" i="47"/>
  <c r="AD279" i="47" s="1"/>
  <c r="N279" i="47"/>
  <c r="R278" i="47"/>
  <c r="BX278" i="47" s="1"/>
  <c r="Q278" i="47"/>
  <c r="BU278" i="47" s="1"/>
  <c r="P278" i="47"/>
  <c r="BR278" i="47" s="1"/>
  <c r="O278" i="47"/>
  <c r="AD278" i="47" s="1"/>
  <c r="N278" i="47"/>
  <c r="R277" i="47"/>
  <c r="BX277" i="47" s="1"/>
  <c r="Q277" i="47"/>
  <c r="BU277" i="47" s="1"/>
  <c r="P277" i="47"/>
  <c r="BR277" i="47" s="1"/>
  <c r="O277" i="47"/>
  <c r="BO277" i="47" s="1"/>
  <c r="N277" i="47"/>
  <c r="R276" i="47"/>
  <c r="BX276" i="47" s="1"/>
  <c r="Q276" i="47"/>
  <c r="BU276" i="47" s="1"/>
  <c r="P276" i="47"/>
  <c r="BR276" i="47" s="1"/>
  <c r="O276" i="47"/>
  <c r="AD276" i="47" s="1"/>
  <c r="N276" i="47"/>
  <c r="R275" i="47"/>
  <c r="BX275" i="47" s="1"/>
  <c r="Q275" i="47"/>
  <c r="BU275" i="47" s="1"/>
  <c r="P275" i="47"/>
  <c r="BR275" i="47" s="1"/>
  <c r="O275" i="47"/>
  <c r="N275" i="47"/>
  <c r="R274" i="47"/>
  <c r="BX274" i="47" s="1"/>
  <c r="Q274" i="47"/>
  <c r="BU274" i="47" s="1"/>
  <c r="P274" i="47"/>
  <c r="BR274" i="47" s="1"/>
  <c r="O274" i="47"/>
  <c r="N274" i="47"/>
  <c r="R273" i="47"/>
  <c r="BX273" i="47" s="1"/>
  <c r="Q273" i="47"/>
  <c r="BU273" i="47" s="1"/>
  <c r="P273" i="47"/>
  <c r="BR273" i="47" s="1"/>
  <c r="O273" i="47"/>
  <c r="AD273" i="47" s="1"/>
  <c r="N273" i="47"/>
  <c r="R272" i="47"/>
  <c r="BX272" i="47" s="1"/>
  <c r="Q272" i="47"/>
  <c r="BU272" i="47" s="1"/>
  <c r="P272" i="47"/>
  <c r="BR272" i="47" s="1"/>
  <c r="O272" i="47"/>
  <c r="AD272" i="47" s="1"/>
  <c r="N272" i="47"/>
  <c r="R271" i="47"/>
  <c r="BX271" i="47" s="1"/>
  <c r="Q271" i="47"/>
  <c r="BU271" i="47" s="1"/>
  <c r="P271" i="47"/>
  <c r="BR271" i="47" s="1"/>
  <c r="O271" i="47"/>
  <c r="N271" i="47"/>
  <c r="R270" i="47"/>
  <c r="BX270" i="47" s="1"/>
  <c r="Q270" i="47"/>
  <c r="BU270" i="47" s="1"/>
  <c r="P270" i="47"/>
  <c r="BR270" i="47" s="1"/>
  <c r="O270" i="47"/>
  <c r="AD270" i="47" s="1"/>
  <c r="N270" i="47"/>
  <c r="R269" i="47"/>
  <c r="BX269" i="47" s="1"/>
  <c r="Q269" i="47"/>
  <c r="BU269" i="47" s="1"/>
  <c r="P269" i="47"/>
  <c r="BR269" i="47" s="1"/>
  <c r="O269" i="47"/>
  <c r="N269" i="47"/>
  <c r="R268" i="47"/>
  <c r="BX268" i="47" s="1"/>
  <c r="Q268" i="47"/>
  <c r="BU268" i="47" s="1"/>
  <c r="P268" i="47"/>
  <c r="BR268" i="47" s="1"/>
  <c r="N268" i="47"/>
  <c r="R267" i="47"/>
  <c r="BX267" i="47" s="1"/>
  <c r="Q267" i="47"/>
  <c r="BU267" i="47" s="1"/>
  <c r="P267" i="47"/>
  <c r="BR267" i="47" s="1"/>
  <c r="O267" i="47"/>
  <c r="AD267" i="47" s="1"/>
  <c r="N267" i="47"/>
  <c r="R266" i="47"/>
  <c r="BX266" i="47" s="1"/>
  <c r="Q266" i="47"/>
  <c r="BU266" i="47" s="1"/>
  <c r="P266" i="47"/>
  <c r="BR266" i="47" s="1"/>
  <c r="O266" i="47"/>
  <c r="N266" i="47"/>
  <c r="R265" i="47"/>
  <c r="BX265" i="47" s="1"/>
  <c r="Q265" i="47"/>
  <c r="BU265" i="47" s="1"/>
  <c r="P265" i="47"/>
  <c r="BR265" i="47" s="1"/>
  <c r="N265" i="47"/>
  <c r="R264" i="47"/>
  <c r="BX264" i="47" s="1"/>
  <c r="Q264" i="47"/>
  <c r="BU264" i="47" s="1"/>
  <c r="P264" i="47"/>
  <c r="BR264" i="47" s="1"/>
  <c r="N264" i="47"/>
  <c r="R263" i="47"/>
  <c r="BX263" i="47" s="1"/>
  <c r="Q263" i="47"/>
  <c r="BU263" i="47" s="1"/>
  <c r="P263" i="47"/>
  <c r="BR263" i="47" s="1"/>
  <c r="O263" i="47"/>
  <c r="AD263" i="47" s="1"/>
  <c r="N263" i="47"/>
  <c r="R262" i="47"/>
  <c r="BX262" i="47" s="1"/>
  <c r="Q262" i="47"/>
  <c r="BU262" i="47" s="1"/>
  <c r="P262" i="47"/>
  <c r="BR262" i="47" s="1"/>
  <c r="O262" i="47"/>
  <c r="AD262" i="47" s="1"/>
  <c r="N262" i="47"/>
  <c r="R261" i="47"/>
  <c r="BX261" i="47" s="1"/>
  <c r="Q261" i="47"/>
  <c r="BU261" i="47" s="1"/>
  <c r="P261" i="47"/>
  <c r="BR261" i="47" s="1"/>
  <c r="O261" i="47"/>
  <c r="N261" i="47"/>
  <c r="R260" i="47"/>
  <c r="BX260" i="47" s="1"/>
  <c r="Q260" i="47"/>
  <c r="BU260" i="47" s="1"/>
  <c r="P260" i="47"/>
  <c r="BR260" i="47" s="1"/>
  <c r="O260" i="47"/>
  <c r="AD260" i="47" s="1"/>
  <c r="N260" i="47"/>
  <c r="R259" i="47"/>
  <c r="BX259" i="47" s="1"/>
  <c r="Q259" i="47"/>
  <c r="BU259" i="47" s="1"/>
  <c r="P259" i="47"/>
  <c r="BR259" i="47" s="1"/>
  <c r="N259" i="47"/>
  <c r="R258" i="47"/>
  <c r="BX258" i="47" s="1"/>
  <c r="Q258" i="47"/>
  <c r="BU258" i="47" s="1"/>
  <c r="P258" i="47"/>
  <c r="BR258" i="47" s="1"/>
  <c r="O258" i="47"/>
  <c r="N258" i="47"/>
  <c r="R257" i="47"/>
  <c r="BX257" i="47" s="1"/>
  <c r="Q257" i="47"/>
  <c r="BU257" i="47" s="1"/>
  <c r="P257" i="47"/>
  <c r="BR257" i="47" s="1"/>
  <c r="O257" i="47"/>
  <c r="AD257" i="47" s="1"/>
  <c r="N257" i="47"/>
  <c r="R256" i="47"/>
  <c r="BX256" i="47" s="1"/>
  <c r="Q256" i="47"/>
  <c r="BU256" i="47" s="1"/>
  <c r="P256" i="47"/>
  <c r="BR256" i="47" s="1"/>
  <c r="O256" i="47"/>
  <c r="AD256" i="47" s="1"/>
  <c r="N256" i="47"/>
  <c r="R255" i="47"/>
  <c r="BX255" i="47" s="1"/>
  <c r="Q255" i="47"/>
  <c r="BU255" i="47" s="1"/>
  <c r="P255" i="47"/>
  <c r="BR255" i="47" s="1"/>
  <c r="O255" i="47"/>
  <c r="AD255" i="47" s="1"/>
  <c r="N255" i="47"/>
  <c r="R254" i="47"/>
  <c r="BX254" i="47" s="1"/>
  <c r="Q254" i="47"/>
  <c r="BU254" i="47" s="1"/>
  <c r="P254" i="47"/>
  <c r="BR254" i="47" s="1"/>
  <c r="N254" i="47"/>
  <c r="R253" i="47"/>
  <c r="BX253" i="47" s="1"/>
  <c r="Q253" i="47"/>
  <c r="BU253" i="47" s="1"/>
  <c r="P253" i="47"/>
  <c r="BR253" i="47" s="1"/>
  <c r="O253" i="47"/>
  <c r="N253" i="47"/>
  <c r="R252" i="47"/>
  <c r="BX252" i="47" s="1"/>
  <c r="Q252" i="47"/>
  <c r="BU252" i="47" s="1"/>
  <c r="P252" i="47"/>
  <c r="BR252" i="47" s="1"/>
  <c r="O252" i="47"/>
  <c r="AD252" i="47" s="1"/>
  <c r="N252" i="47"/>
  <c r="R251" i="47"/>
  <c r="BX251" i="47" s="1"/>
  <c r="Q251" i="47"/>
  <c r="BU251" i="47" s="1"/>
  <c r="P251" i="47"/>
  <c r="BR251" i="47" s="1"/>
  <c r="O251" i="47"/>
  <c r="AD251" i="47" s="1"/>
  <c r="N251" i="47"/>
  <c r="R250" i="47"/>
  <c r="BX250" i="47" s="1"/>
  <c r="Q250" i="47"/>
  <c r="BU250" i="47" s="1"/>
  <c r="P250" i="47"/>
  <c r="BR250" i="47" s="1"/>
  <c r="O250" i="47"/>
  <c r="N250" i="47"/>
  <c r="R249" i="47"/>
  <c r="BX249" i="47" s="1"/>
  <c r="Q249" i="47"/>
  <c r="BU249" i="47" s="1"/>
  <c r="P249" i="47"/>
  <c r="BR249" i="47" s="1"/>
  <c r="N249" i="47"/>
  <c r="R248" i="47"/>
  <c r="BX248" i="47" s="1"/>
  <c r="Q248" i="47"/>
  <c r="BU248" i="47" s="1"/>
  <c r="P248" i="47"/>
  <c r="BR248" i="47" s="1"/>
  <c r="O248" i="47"/>
  <c r="AD248" i="47" s="1"/>
  <c r="N248" i="47"/>
  <c r="R247" i="47"/>
  <c r="BX247" i="47" s="1"/>
  <c r="Q247" i="47"/>
  <c r="BU247" i="47" s="1"/>
  <c r="P247" i="47"/>
  <c r="BR247" i="47" s="1"/>
  <c r="N247" i="47"/>
  <c r="R246" i="47"/>
  <c r="BX246" i="47" s="1"/>
  <c r="Q246" i="47"/>
  <c r="BU246" i="47" s="1"/>
  <c r="P246" i="47"/>
  <c r="BR246" i="47" s="1"/>
  <c r="O246" i="47"/>
  <c r="BO246" i="47" s="1"/>
  <c r="N246" i="47"/>
  <c r="R245" i="47"/>
  <c r="BX245" i="47" s="1"/>
  <c r="Q245" i="47"/>
  <c r="BU245" i="47" s="1"/>
  <c r="P245" i="47"/>
  <c r="BR245" i="47" s="1"/>
  <c r="O245" i="47"/>
  <c r="N245" i="47"/>
  <c r="R244" i="47"/>
  <c r="BX244" i="47" s="1"/>
  <c r="Q244" i="47"/>
  <c r="BU244" i="47" s="1"/>
  <c r="P244" i="47"/>
  <c r="BR244" i="47" s="1"/>
  <c r="O244" i="47"/>
  <c r="AD244" i="47" s="1"/>
  <c r="N244" i="47"/>
  <c r="R243" i="47"/>
  <c r="BX243" i="47" s="1"/>
  <c r="Q243" i="47"/>
  <c r="BU243" i="47" s="1"/>
  <c r="P243" i="47"/>
  <c r="BR243" i="47" s="1"/>
  <c r="O243" i="47"/>
  <c r="AD243" i="47" s="1"/>
  <c r="N243" i="47"/>
  <c r="R242" i="47"/>
  <c r="BX242" i="47" s="1"/>
  <c r="Q242" i="47"/>
  <c r="BU242" i="47" s="1"/>
  <c r="P242" i="47"/>
  <c r="BR242" i="47" s="1"/>
  <c r="O242" i="47"/>
  <c r="N242" i="47"/>
  <c r="R241" i="47"/>
  <c r="BX241" i="47" s="1"/>
  <c r="Q241" i="47"/>
  <c r="BU241" i="47" s="1"/>
  <c r="P241" i="47"/>
  <c r="BR241" i="47" s="1"/>
  <c r="O241" i="47"/>
  <c r="AD241" i="47" s="1"/>
  <c r="N241" i="47"/>
  <c r="R240" i="47"/>
  <c r="BX240" i="47" s="1"/>
  <c r="Q240" i="47"/>
  <c r="BU240" i="47" s="1"/>
  <c r="P240" i="47"/>
  <c r="BR240" i="47" s="1"/>
  <c r="O240" i="47"/>
  <c r="AD240" i="47" s="1"/>
  <c r="N240" i="47"/>
  <c r="R239" i="47"/>
  <c r="BX239" i="47" s="1"/>
  <c r="Q239" i="47"/>
  <c r="BU239" i="47" s="1"/>
  <c r="P239" i="47"/>
  <c r="BR239" i="47" s="1"/>
  <c r="O239" i="47"/>
  <c r="AD239" i="47" s="1"/>
  <c r="N239" i="47"/>
  <c r="R238" i="47"/>
  <c r="BX238" i="47" s="1"/>
  <c r="Q238" i="47"/>
  <c r="BU238" i="47" s="1"/>
  <c r="P238" i="47"/>
  <c r="BR238" i="47" s="1"/>
  <c r="N238" i="47"/>
  <c r="R237" i="47"/>
  <c r="BX237" i="47" s="1"/>
  <c r="Q237" i="47"/>
  <c r="BU237" i="47" s="1"/>
  <c r="P237" i="47"/>
  <c r="BR237" i="47" s="1"/>
  <c r="O237" i="47"/>
  <c r="N237" i="47"/>
  <c r="R236" i="47"/>
  <c r="BX236" i="47" s="1"/>
  <c r="Q236" i="47"/>
  <c r="BU236" i="47" s="1"/>
  <c r="P236" i="47"/>
  <c r="BR236" i="47" s="1"/>
  <c r="O236" i="47"/>
  <c r="AD236" i="47" s="1"/>
  <c r="N236" i="47"/>
  <c r="R235" i="47"/>
  <c r="BX235" i="47" s="1"/>
  <c r="Q235" i="47"/>
  <c r="BU235" i="47" s="1"/>
  <c r="P235" i="47"/>
  <c r="BR235" i="47" s="1"/>
  <c r="O235" i="47"/>
  <c r="AD235" i="47" s="1"/>
  <c r="N235" i="47"/>
  <c r="R234" i="47"/>
  <c r="BX234" i="47" s="1"/>
  <c r="Q234" i="47"/>
  <c r="BU234" i="47" s="1"/>
  <c r="P234" i="47"/>
  <c r="BR234" i="47" s="1"/>
  <c r="N234" i="47"/>
  <c r="R233" i="47"/>
  <c r="BX233" i="47" s="1"/>
  <c r="Q233" i="47"/>
  <c r="BU233" i="47" s="1"/>
  <c r="P233" i="47"/>
  <c r="BR233" i="47" s="1"/>
  <c r="O233" i="47"/>
  <c r="BO233" i="47" s="1"/>
  <c r="N233" i="47"/>
  <c r="R232" i="47"/>
  <c r="BX232" i="47" s="1"/>
  <c r="Q232" i="47"/>
  <c r="BU232" i="47" s="1"/>
  <c r="P232" i="47"/>
  <c r="BR232" i="47" s="1"/>
  <c r="O232" i="47"/>
  <c r="AD232" i="47" s="1"/>
  <c r="N232" i="47"/>
  <c r="R231" i="47"/>
  <c r="BX231" i="47" s="1"/>
  <c r="Q231" i="47"/>
  <c r="BU231" i="47" s="1"/>
  <c r="P231" i="47"/>
  <c r="BR231" i="47" s="1"/>
  <c r="O231" i="47"/>
  <c r="AD231" i="47" s="1"/>
  <c r="N231" i="47"/>
  <c r="R230" i="47"/>
  <c r="BX230" i="47" s="1"/>
  <c r="Q230" i="47"/>
  <c r="BU230" i="47" s="1"/>
  <c r="P230" i="47"/>
  <c r="BR230" i="47" s="1"/>
  <c r="N230" i="47"/>
  <c r="R229" i="47"/>
  <c r="BX229" i="47" s="1"/>
  <c r="Q229" i="47"/>
  <c r="BU229" i="47" s="1"/>
  <c r="P229" i="47"/>
  <c r="BR229" i="47" s="1"/>
  <c r="O229" i="47"/>
  <c r="N229" i="47"/>
  <c r="R228" i="47"/>
  <c r="BX228" i="47" s="1"/>
  <c r="Q228" i="47"/>
  <c r="BU228" i="47" s="1"/>
  <c r="P228" i="47"/>
  <c r="BR228" i="47" s="1"/>
  <c r="O228" i="47"/>
  <c r="AD228" i="47" s="1"/>
  <c r="N228" i="47"/>
  <c r="R227" i="47"/>
  <c r="BX227" i="47" s="1"/>
  <c r="Q227" i="47"/>
  <c r="BU227" i="47" s="1"/>
  <c r="P227" i="47"/>
  <c r="BR227" i="47" s="1"/>
  <c r="O227" i="47"/>
  <c r="AD227" i="47" s="1"/>
  <c r="N227" i="47"/>
  <c r="R226" i="47"/>
  <c r="BX226" i="47" s="1"/>
  <c r="Q226" i="47"/>
  <c r="BU226" i="47" s="1"/>
  <c r="P226" i="47"/>
  <c r="BR226" i="47" s="1"/>
  <c r="N226" i="47"/>
  <c r="R225" i="47"/>
  <c r="BX225" i="47" s="1"/>
  <c r="Q225" i="47"/>
  <c r="BU225" i="47" s="1"/>
  <c r="P225" i="47"/>
  <c r="BR225" i="47" s="1"/>
  <c r="O225" i="47"/>
  <c r="AD225" i="47" s="1"/>
  <c r="N225" i="47"/>
  <c r="R224" i="47"/>
  <c r="BX224" i="47" s="1"/>
  <c r="Q224" i="47"/>
  <c r="BU224" i="47" s="1"/>
  <c r="P224" i="47"/>
  <c r="BR224" i="47" s="1"/>
  <c r="N224" i="47"/>
  <c r="R223" i="47"/>
  <c r="BX223" i="47" s="1"/>
  <c r="Q223" i="47"/>
  <c r="BU223" i="47" s="1"/>
  <c r="P223" i="47"/>
  <c r="BR223" i="47" s="1"/>
  <c r="O223" i="47"/>
  <c r="AD223" i="47" s="1"/>
  <c r="N223" i="47"/>
  <c r="R222" i="47"/>
  <c r="BX222" i="47" s="1"/>
  <c r="Q222" i="47"/>
  <c r="BU222" i="47" s="1"/>
  <c r="P222" i="47"/>
  <c r="BR222" i="47" s="1"/>
  <c r="N222" i="47"/>
  <c r="R221" i="47"/>
  <c r="BX221" i="47" s="1"/>
  <c r="Q221" i="47"/>
  <c r="BU221" i="47" s="1"/>
  <c r="P221" i="47"/>
  <c r="BR221" i="47" s="1"/>
  <c r="O221" i="47"/>
  <c r="N221" i="47"/>
  <c r="R220" i="47"/>
  <c r="BX220" i="47" s="1"/>
  <c r="Q220" i="47"/>
  <c r="BU220" i="47" s="1"/>
  <c r="P220" i="47"/>
  <c r="BR220" i="47" s="1"/>
  <c r="O220" i="47"/>
  <c r="AD220" i="47" s="1"/>
  <c r="N220" i="47"/>
  <c r="R219" i="47"/>
  <c r="BX219" i="47" s="1"/>
  <c r="Q219" i="47"/>
  <c r="BU219" i="47" s="1"/>
  <c r="P219" i="47"/>
  <c r="BR219" i="47" s="1"/>
  <c r="O219" i="47"/>
  <c r="N219" i="47"/>
  <c r="R218" i="47"/>
  <c r="BX218" i="47" s="1"/>
  <c r="Q218" i="47"/>
  <c r="BU218" i="47" s="1"/>
  <c r="P218" i="47"/>
  <c r="BR218" i="47" s="1"/>
  <c r="O218" i="47"/>
  <c r="N218" i="47"/>
  <c r="R217" i="47"/>
  <c r="BX217" i="47" s="1"/>
  <c r="Q217" i="47"/>
  <c r="BU217" i="47" s="1"/>
  <c r="P217" i="47"/>
  <c r="BR217" i="47" s="1"/>
  <c r="O217" i="47"/>
  <c r="BO217" i="47" s="1"/>
  <c r="N217" i="47"/>
  <c r="R216" i="47"/>
  <c r="BX216" i="47" s="1"/>
  <c r="Q216" i="47"/>
  <c r="BU216" i="47" s="1"/>
  <c r="P216" i="47"/>
  <c r="BR216" i="47" s="1"/>
  <c r="O216" i="47"/>
  <c r="AD216" i="47" s="1"/>
  <c r="N216" i="47"/>
  <c r="R215" i="47"/>
  <c r="BX215" i="47" s="1"/>
  <c r="Q215" i="47"/>
  <c r="BU215" i="47" s="1"/>
  <c r="P215" i="47"/>
  <c r="BR215" i="47" s="1"/>
  <c r="O215" i="47"/>
  <c r="N215" i="47"/>
  <c r="R214" i="47"/>
  <c r="BX214" i="47" s="1"/>
  <c r="Q214" i="47"/>
  <c r="BU214" i="47" s="1"/>
  <c r="P214" i="47"/>
  <c r="BR214" i="47" s="1"/>
  <c r="O214" i="47"/>
  <c r="AD214" i="47" s="1"/>
  <c r="N214" i="47"/>
  <c r="R213" i="47"/>
  <c r="BX213" i="47" s="1"/>
  <c r="Q213" i="47"/>
  <c r="BU213" i="47" s="1"/>
  <c r="P213" i="47"/>
  <c r="BR213" i="47" s="1"/>
  <c r="N213" i="47"/>
  <c r="R212" i="47"/>
  <c r="BX212" i="47" s="1"/>
  <c r="Q212" i="47"/>
  <c r="BU212" i="47" s="1"/>
  <c r="P212" i="47"/>
  <c r="BR212" i="47" s="1"/>
  <c r="N212" i="47"/>
  <c r="R211" i="47"/>
  <c r="BX211" i="47" s="1"/>
  <c r="Q211" i="47"/>
  <c r="BU211" i="47" s="1"/>
  <c r="P211" i="47"/>
  <c r="BR211" i="47" s="1"/>
  <c r="O211" i="47"/>
  <c r="AD211" i="47" s="1"/>
  <c r="N211" i="47"/>
  <c r="R210" i="47"/>
  <c r="BX210" i="47" s="1"/>
  <c r="Q210" i="47"/>
  <c r="BU210" i="47" s="1"/>
  <c r="P210" i="47"/>
  <c r="BR210" i="47" s="1"/>
  <c r="O210" i="47"/>
  <c r="N210" i="47"/>
  <c r="R209" i="47"/>
  <c r="BX209" i="47" s="1"/>
  <c r="Q209" i="47"/>
  <c r="BU209" i="47" s="1"/>
  <c r="P209" i="47"/>
  <c r="BR209" i="47" s="1"/>
  <c r="N209" i="47"/>
  <c r="R208" i="47"/>
  <c r="BX208" i="47" s="1"/>
  <c r="Q208" i="47"/>
  <c r="BU208" i="47" s="1"/>
  <c r="P208" i="47"/>
  <c r="BR208" i="47" s="1"/>
  <c r="N208" i="47"/>
  <c r="R207" i="47"/>
  <c r="BX207" i="47" s="1"/>
  <c r="Q207" i="47"/>
  <c r="BU207" i="47" s="1"/>
  <c r="P207" i="47"/>
  <c r="BR207" i="47" s="1"/>
  <c r="O207" i="47"/>
  <c r="AD207" i="47" s="1"/>
  <c r="N207" i="47"/>
  <c r="R206" i="47"/>
  <c r="BX206" i="47" s="1"/>
  <c r="Q206" i="47"/>
  <c r="BU206" i="47" s="1"/>
  <c r="P206" i="47"/>
  <c r="BR206" i="47" s="1"/>
  <c r="O206" i="47"/>
  <c r="AD206" i="47" s="1"/>
  <c r="N206" i="47"/>
  <c r="R205" i="47"/>
  <c r="BX205" i="47" s="1"/>
  <c r="Q205" i="47"/>
  <c r="BU205" i="47" s="1"/>
  <c r="P205" i="47"/>
  <c r="BR205" i="47" s="1"/>
  <c r="O205" i="47"/>
  <c r="N205" i="47"/>
  <c r="R204" i="47"/>
  <c r="BX204" i="47" s="1"/>
  <c r="Q204" i="47"/>
  <c r="BU204" i="47" s="1"/>
  <c r="P204" i="47"/>
  <c r="BR204" i="47" s="1"/>
  <c r="O204" i="47"/>
  <c r="AD204" i="47" s="1"/>
  <c r="N204" i="47"/>
  <c r="R203" i="47"/>
  <c r="BX203" i="47" s="1"/>
  <c r="Q203" i="47"/>
  <c r="BU203" i="47" s="1"/>
  <c r="P203" i="47"/>
  <c r="BR203" i="47" s="1"/>
  <c r="N203" i="47"/>
  <c r="R202" i="47"/>
  <c r="BX202" i="47" s="1"/>
  <c r="Q202" i="47"/>
  <c r="BU202" i="47" s="1"/>
  <c r="P202" i="47"/>
  <c r="BR202" i="47" s="1"/>
  <c r="O202" i="47"/>
  <c r="N202" i="47"/>
  <c r="R201" i="47"/>
  <c r="BX201" i="47" s="1"/>
  <c r="Q201" i="47"/>
  <c r="BU201" i="47" s="1"/>
  <c r="P201" i="47"/>
  <c r="BR201" i="47" s="1"/>
  <c r="O201" i="47"/>
  <c r="AD201" i="47" s="1"/>
  <c r="N201" i="47"/>
  <c r="R200" i="47"/>
  <c r="BX200" i="47" s="1"/>
  <c r="Q200" i="47"/>
  <c r="BU200" i="47" s="1"/>
  <c r="P200" i="47"/>
  <c r="BR200" i="47" s="1"/>
  <c r="O200" i="47"/>
  <c r="AD200" i="47" s="1"/>
  <c r="N200" i="47"/>
  <c r="R199" i="47"/>
  <c r="BX199" i="47" s="1"/>
  <c r="Q199" i="47"/>
  <c r="BU199" i="47" s="1"/>
  <c r="P199" i="47"/>
  <c r="BR199" i="47" s="1"/>
  <c r="O199" i="47"/>
  <c r="AD199" i="47" s="1"/>
  <c r="N199" i="47"/>
  <c r="R198" i="47"/>
  <c r="BX198" i="47" s="1"/>
  <c r="Q198" i="47"/>
  <c r="BU198" i="47" s="1"/>
  <c r="P198" i="47"/>
  <c r="BR198" i="47" s="1"/>
  <c r="O198" i="47"/>
  <c r="BO198" i="47" s="1"/>
  <c r="N198" i="47"/>
  <c r="R197" i="47"/>
  <c r="BX197" i="47" s="1"/>
  <c r="Q197" i="47"/>
  <c r="BU197" i="47" s="1"/>
  <c r="P197" i="47"/>
  <c r="BR197" i="47" s="1"/>
  <c r="N197" i="47"/>
  <c r="R196" i="47"/>
  <c r="BX196" i="47" s="1"/>
  <c r="Q196" i="47"/>
  <c r="BU196" i="47" s="1"/>
  <c r="P196" i="47"/>
  <c r="BR196" i="47" s="1"/>
  <c r="O196" i="47"/>
  <c r="AD196" i="47" s="1"/>
  <c r="N196" i="47"/>
  <c r="R195" i="47"/>
  <c r="BX195" i="47" s="1"/>
  <c r="Q195" i="47"/>
  <c r="BU195" i="47" s="1"/>
  <c r="P195" i="47"/>
  <c r="BR195" i="47" s="1"/>
  <c r="N195" i="47"/>
  <c r="R194" i="47"/>
  <c r="BX194" i="47" s="1"/>
  <c r="Q194" i="47"/>
  <c r="BU194" i="47" s="1"/>
  <c r="P194" i="47"/>
  <c r="BR194" i="47" s="1"/>
  <c r="O194" i="47"/>
  <c r="N194" i="47"/>
  <c r="R193" i="47"/>
  <c r="BX193" i="47" s="1"/>
  <c r="Q193" i="47"/>
  <c r="BU193" i="47" s="1"/>
  <c r="P193" i="47"/>
  <c r="BR193" i="47" s="1"/>
  <c r="O193" i="47"/>
  <c r="AD193" i="47" s="1"/>
  <c r="N193" i="47"/>
  <c r="R192" i="47"/>
  <c r="BX192" i="47" s="1"/>
  <c r="Q192" i="47"/>
  <c r="BU192" i="47" s="1"/>
  <c r="P192" i="47"/>
  <c r="BR192" i="47" s="1"/>
  <c r="O192" i="47"/>
  <c r="AD192" i="47" s="1"/>
  <c r="N192" i="47"/>
  <c r="R191" i="47"/>
  <c r="BX191" i="47" s="1"/>
  <c r="Q191" i="47"/>
  <c r="BU191" i="47" s="1"/>
  <c r="P191" i="47"/>
  <c r="BR191" i="47" s="1"/>
  <c r="O191" i="47"/>
  <c r="AD191" i="47" s="1"/>
  <c r="N191" i="47"/>
  <c r="R190" i="47"/>
  <c r="BX190" i="47" s="1"/>
  <c r="Q190" i="47"/>
  <c r="BU190" i="47" s="1"/>
  <c r="P190" i="47"/>
  <c r="BR190" i="47" s="1"/>
  <c r="N190" i="47"/>
  <c r="R189" i="47"/>
  <c r="BX189" i="47" s="1"/>
  <c r="Q189" i="47"/>
  <c r="BU189" i="47" s="1"/>
  <c r="P189" i="47"/>
  <c r="BR189" i="47" s="1"/>
  <c r="N189" i="47"/>
  <c r="R188" i="47"/>
  <c r="BX188" i="47" s="1"/>
  <c r="Q188" i="47"/>
  <c r="BU188" i="47" s="1"/>
  <c r="P188" i="47"/>
  <c r="BR188" i="47" s="1"/>
  <c r="O188" i="47"/>
  <c r="AD188" i="47" s="1"/>
  <c r="N188" i="47"/>
  <c r="R187" i="47"/>
  <c r="BX187" i="47" s="1"/>
  <c r="Q187" i="47"/>
  <c r="BU187" i="47" s="1"/>
  <c r="P187" i="47"/>
  <c r="BR187" i="47" s="1"/>
  <c r="O187" i="47"/>
  <c r="AD187" i="47" s="1"/>
  <c r="N187" i="47"/>
  <c r="R186" i="47"/>
  <c r="BX186" i="47" s="1"/>
  <c r="Q186" i="47"/>
  <c r="BU186" i="47" s="1"/>
  <c r="P186" i="47"/>
  <c r="BR186" i="47" s="1"/>
  <c r="O186" i="47"/>
  <c r="N186" i="47"/>
  <c r="R185" i="47"/>
  <c r="BX185" i="47" s="1"/>
  <c r="Q185" i="47"/>
  <c r="BU185" i="47" s="1"/>
  <c r="P185" i="47"/>
  <c r="BR185" i="47" s="1"/>
  <c r="N185" i="47"/>
  <c r="R184" i="47"/>
  <c r="BX184" i="47" s="1"/>
  <c r="Q184" i="47"/>
  <c r="BU184" i="47" s="1"/>
  <c r="P184" i="47"/>
  <c r="BR184" i="47" s="1"/>
  <c r="N184" i="47"/>
  <c r="R183" i="47"/>
  <c r="BX183" i="47" s="1"/>
  <c r="Q183" i="47"/>
  <c r="BU183" i="47" s="1"/>
  <c r="P183" i="47"/>
  <c r="BR183" i="47" s="1"/>
  <c r="O183" i="47"/>
  <c r="AD183" i="47" s="1"/>
  <c r="N183" i="47"/>
  <c r="R182" i="47"/>
  <c r="BX182" i="47" s="1"/>
  <c r="Q182" i="47"/>
  <c r="BU182" i="47" s="1"/>
  <c r="P182" i="47"/>
  <c r="BR182" i="47" s="1"/>
  <c r="O182" i="47"/>
  <c r="AD182" i="47" s="1"/>
  <c r="N182" i="47"/>
  <c r="R181" i="47"/>
  <c r="BX181" i="47" s="1"/>
  <c r="Q181" i="47"/>
  <c r="BU181" i="47" s="1"/>
  <c r="P181" i="47"/>
  <c r="BR181" i="47" s="1"/>
  <c r="N181" i="47"/>
  <c r="R180" i="47"/>
  <c r="BX180" i="47" s="1"/>
  <c r="Q180" i="47"/>
  <c r="BU180" i="47" s="1"/>
  <c r="P180" i="47"/>
  <c r="BR180" i="47" s="1"/>
  <c r="O180" i="47"/>
  <c r="AD180" i="47" s="1"/>
  <c r="N180" i="47"/>
  <c r="R179" i="47"/>
  <c r="BX179" i="47" s="1"/>
  <c r="Q179" i="47"/>
  <c r="BU179" i="47" s="1"/>
  <c r="P179" i="47"/>
  <c r="BR179" i="47" s="1"/>
  <c r="O179" i="47"/>
  <c r="AD179" i="47" s="1"/>
  <c r="N179" i="47"/>
  <c r="R178" i="47"/>
  <c r="BX178" i="47" s="1"/>
  <c r="Q178" i="47"/>
  <c r="BU178" i="47" s="1"/>
  <c r="P178" i="47"/>
  <c r="BR178" i="47" s="1"/>
  <c r="O178" i="47"/>
  <c r="N178" i="47"/>
  <c r="R177" i="47"/>
  <c r="BX177" i="47" s="1"/>
  <c r="Q177" i="47"/>
  <c r="BU177" i="47" s="1"/>
  <c r="P177" i="47"/>
  <c r="BR177" i="47" s="1"/>
  <c r="N177" i="47"/>
  <c r="R176" i="47"/>
  <c r="BX176" i="47" s="1"/>
  <c r="Q176" i="47"/>
  <c r="BU176" i="47" s="1"/>
  <c r="P176" i="47"/>
  <c r="BR176" i="47" s="1"/>
  <c r="N176" i="47"/>
  <c r="R175" i="47"/>
  <c r="BX175" i="47" s="1"/>
  <c r="Q175" i="47"/>
  <c r="BU175" i="47" s="1"/>
  <c r="P175" i="47"/>
  <c r="BR175" i="47" s="1"/>
  <c r="O175" i="47"/>
  <c r="AD175" i="47" s="1"/>
  <c r="N175" i="47"/>
  <c r="R174" i="47"/>
  <c r="BX174" i="47" s="1"/>
  <c r="Q174" i="47"/>
  <c r="BU174" i="47" s="1"/>
  <c r="P174" i="47"/>
  <c r="BR174" i="47" s="1"/>
  <c r="O174" i="47"/>
  <c r="AD174" i="47" s="1"/>
  <c r="N174" i="47"/>
  <c r="R173" i="47"/>
  <c r="BX173" i="47" s="1"/>
  <c r="Q173" i="47"/>
  <c r="BU173" i="47" s="1"/>
  <c r="P173" i="47"/>
  <c r="BR173" i="47" s="1"/>
  <c r="N173" i="47"/>
  <c r="R172" i="47"/>
  <c r="BX172" i="47" s="1"/>
  <c r="Q172" i="47"/>
  <c r="BU172" i="47" s="1"/>
  <c r="P172" i="47"/>
  <c r="BR172" i="47" s="1"/>
  <c r="N172" i="47"/>
  <c r="R171" i="47"/>
  <c r="BX171" i="47" s="1"/>
  <c r="Q171" i="47"/>
  <c r="BU171" i="47" s="1"/>
  <c r="P171" i="47"/>
  <c r="BR171" i="47" s="1"/>
  <c r="O171" i="47"/>
  <c r="AD171" i="47" s="1"/>
  <c r="N171" i="47"/>
  <c r="R170" i="47"/>
  <c r="BX170" i="47" s="1"/>
  <c r="Q170" i="47"/>
  <c r="BU170" i="47" s="1"/>
  <c r="P170" i="47"/>
  <c r="BR170" i="47" s="1"/>
  <c r="O170" i="47"/>
  <c r="N170" i="47"/>
  <c r="R169" i="47"/>
  <c r="BX169" i="47" s="1"/>
  <c r="Q169" i="47"/>
  <c r="BU169" i="47" s="1"/>
  <c r="P169" i="47"/>
  <c r="BR169" i="47" s="1"/>
  <c r="N169" i="47"/>
  <c r="R168" i="47"/>
  <c r="BX168" i="47" s="1"/>
  <c r="Q168" i="47"/>
  <c r="BU168" i="47" s="1"/>
  <c r="P168" i="47"/>
  <c r="BR168" i="47" s="1"/>
  <c r="N168" i="47"/>
  <c r="R167" i="47"/>
  <c r="BX167" i="47" s="1"/>
  <c r="Q167" i="47"/>
  <c r="BU167" i="47" s="1"/>
  <c r="P167" i="47"/>
  <c r="BR167" i="47" s="1"/>
  <c r="O167" i="47"/>
  <c r="AD167" i="47" s="1"/>
  <c r="N167" i="47"/>
  <c r="R166" i="47"/>
  <c r="BX166" i="47" s="1"/>
  <c r="Q166" i="47"/>
  <c r="BU166" i="47" s="1"/>
  <c r="P166" i="47"/>
  <c r="BR166" i="47" s="1"/>
  <c r="O166" i="47"/>
  <c r="BO166" i="47" s="1"/>
  <c r="N166" i="47"/>
  <c r="R165" i="47"/>
  <c r="BX165" i="47" s="1"/>
  <c r="Q165" i="47"/>
  <c r="BU165" i="47" s="1"/>
  <c r="P165" i="47"/>
  <c r="BR165" i="47" s="1"/>
  <c r="O165" i="47"/>
  <c r="N165" i="47"/>
  <c r="R164" i="47"/>
  <c r="BX164" i="47" s="1"/>
  <c r="Q164" i="47"/>
  <c r="BU164" i="47" s="1"/>
  <c r="P164" i="47"/>
  <c r="BR164" i="47" s="1"/>
  <c r="O164" i="47"/>
  <c r="AD164" i="47" s="1"/>
  <c r="N164" i="47"/>
  <c r="R163" i="47"/>
  <c r="BX163" i="47" s="1"/>
  <c r="Q163" i="47"/>
  <c r="BU163" i="47" s="1"/>
  <c r="P163" i="47"/>
  <c r="BR163" i="47" s="1"/>
  <c r="O163" i="47"/>
  <c r="N163" i="47"/>
  <c r="R162" i="47"/>
  <c r="BX162" i="47" s="1"/>
  <c r="Q162" i="47"/>
  <c r="BU162" i="47" s="1"/>
  <c r="P162" i="47"/>
  <c r="BR162" i="47" s="1"/>
  <c r="O162" i="47"/>
  <c r="N162" i="47"/>
  <c r="R161" i="47"/>
  <c r="BX161" i="47" s="1"/>
  <c r="Q161" i="47"/>
  <c r="BU161" i="47" s="1"/>
  <c r="P161" i="47"/>
  <c r="BR161" i="47" s="1"/>
  <c r="O161" i="47"/>
  <c r="AD161" i="47" s="1"/>
  <c r="N161" i="47"/>
  <c r="R160" i="47"/>
  <c r="BX160" i="47" s="1"/>
  <c r="Q160" i="47"/>
  <c r="BU160" i="47" s="1"/>
  <c r="P160" i="47"/>
  <c r="BR160" i="47" s="1"/>
  <c r="O160" i="47"/>
  <c r="AD160" i="47" s="1"/>
  <c r="N160" i="47"/>
  <c r="R159" i="47"/>
  <c r="BX159" i="47" s="1"/>
  <c r="Q159" i="47"/>
  <c r="BU159" i="47" s="1"/>
  <c r="P159" i="47"/>
  <c r="BR159" i="47" s="1"/>
  <c r="O159" i="47"/>
  <c r="N159" i="47"/>
  <c r="R158" i="47"/>
  <c r="BX158" i="47" s="1"/>
  <c r="Q158" i="47"/>
  <c r="BU158" i="47" s="1"/>
  <c r="P158" i="47"/>
  <c r="BR158" i="47" s="1"/>
  <c r="N158" i="47"/>
  <c r="R157" i="47"/>
  <c r="BX157" i="47" s="1"/>
  <c r="Q157" i="47"/>
  <c r="BU157" i="47" s="1"/>
  <c r="P157" i="47"/>
  <c r="BR157" i="47" s="1"/>
  <c r="O157" i="47"/>
  <c r="N157" i="47"/>
  <c r="R156" i="47"/>
  <c r="BX156" i="47" s="1"/>
  <c r="Q156" i="47"/>
  <c r="BU156" i="47" s="1"/>
  <c r="P156" i="47"/>
  <c r="BR156" i="47" s="1"/>
  <c r="O156" i="47"/>
  <c r="AD156" i="47" s="1"/>
  <c r="N156" i="47"/>
  <c r="R155" i="47"/>
  <c r="BX155" i="47" s="1"/>
  <c r="Q155" i="47"/>
  <c r="BU155" i="47" s="1"/>
  <c r="P155" i="47"/>
  <c r="BR155" i="47" s="1"/>
  <c r="O155" i="47"/>
  <c r="AD155" i="47" s="1"/>
  <c r="N155" i="47"/>
  <c r="R154" i="47"/>
  <c r="BX154" i="47" s="1"/>
  <c r="Q154" i="47"/>
  <c r="BU154" i="47" s="1"/>
  <c r="P154" i="47"/>
  <c r="BR154" i="47" s="1"/>
  <c r="O154" i="47"/>
  <c r="N154" i="47"/>
  <c r="R153" i="47"/>
  <c r="BX153" i="47" s="1"/>
  <c r="Q153" i="47"/>
  <c r="BU153" i="47" s="1"/>
  <c r="P153" i="47"/>
  <c r="BR153" i="47" s="1"/>
  <c r="N153" i="47"/>
  <c r="R152" i="47"/>
  <c r="BX152" i="47" s="1"/>
  <c r="Q152" i="47"/>
  <c r="BU152" i="47" s="1"/>
  <c r="P152" i="47"/>
  <c r="BR152" i="47" s="1"/>
  <c r="N152" i="47"/>
  <c r="R151" i="47"/>
  <c r="BX151" i="47" s="1"/>
  <c r="Q151" i="47"/>
  <c r="BU151" i="47" s="1"/>
  <c r="P151" i="47"/>
  <c r="BR151" i="47" s="1"/>
  <c r="O151" i="47"/>
  <c r="AD151" i="47" s="1"/>
  <c r="N151" i="47"/>
  <c r="R150" i="47"/>
  <c r="BX150" i="47" s="1"/>
  <c r="Q150" i="47"/>
  <c r="BU150" i="47" s="1"/>
  <c r="P150" i="47"/>
  <c r="BR150" i="47" s="1"/>
  <c r="O150" i="47"/>
  <c r="AD150" i="47" s="1"/>
  <c r="N150" i="47"/>
  <c r="R149" i="47"/>
  <c r="BX149" i="47" s="1"/>
  <c r="Q149" i="47"/>
  <c r="BU149" i="47" s="1"/>
  <c r="P149" i="47"/>
  <c r="BR149" i="47" s="1"/>
  <c r="O149" i="47"/>
  <c r="N149" i="47"/>
  <c r="R148" i="47"/>
  <c r="BX148" i="47" s="1"/>
  <c r="Q148" i="47"/>
  <c r="BU148" i="47" s="1"/>
  <c r="P148" i="47"/>
  <c r="BR148" i="47" s="1"/>
  <c r="O148" i="47"/>
  <c r="AD148" i="47" s="1"/>
  <c r="N148" i="47"/>
  <c r="R147" i="47"/>
  <c r="BX147" i="47" s="1"/>
  <c r="Q147" i="47"/>
  <c r="BU147" i="47" s="1"/>
  <c r="P147" i="47"/>
  <c r="BR147" i="47" s="1"/>
  <c r="O147" i="47"/>
  <c r="AD147" i="47" s="1"/>
  <c r="N147" i="47"/>
  <c r="R146" i="47"/>
  <c r="BX146" i="47" s="1"/>
  <c r="Q146" i="47"/>
  <c r="BU146" i="47" s="1"/>
  <c r="P146" i="47"/>
  <c r="BR146" i="47" s="1"/>
  <c r="O146" i="47"/>
  <c r="N146" i="47"/>
  <c r="R145" i="47"/>
  <c r="BX145" i="47" s="1"/>
  <c r="Q145" i="47"/>
  <c r="BU145" i="47" s="1"/>
  <c r="P145" i="47"/>
  <c r="BR145" i="47" s="1"/>
  <c r="N145" i="47"/>
  <c r="R144" i="47"/>
  <c r="BX144" i="47" s="1"/>
  <c r="Q144" i="47"/>
  <c r="BU144" i="47" s="1"/>
  <c r="P144" i="47"/>
  <c r="BR144" i="47" s="1"/>
  <c r="O144" i="47"/>
  <c r="AD144" i="47" s="1"/>
  <c r="N144" i="47"/>
  <c r="R143" i="47"/>
  <c r="BX143" i="47" s="1"/>
  <c r="Q143" i="47"/>
  <c r="BU143" i="47" s="1"/>
  <c r="P143" i="47"/>
  <c r="BR143" i="47" s="1"/>
  <c r="O143" i="47"/>
  <c r="AD143" i="47" s="1"/>
  <c r="N143" i="47"/>
  <c r="R142" i="47"/>
  <c r="BX142" i="47" s="1"/>
  <c r="Q142" i="47"/>
  <c r="BU142" i="47" s="1"/>
  <c r="P142" i="47"/>
  <c r="BR142" i="47" s="1"/>
  <c r="O142" i="47"/>
  <c r="AD142" i="47" s="1"/>
  <c r="N142" i="47"/>
  <c r="R141" i="47"/>
  <c r="BX141" i="47" s="1"/>
  <c r="Q141" i="47"/>
  <c r="BU141" i="47" s="1"/>
  <c r="P141" i="47"/>
  <c r="BR141" i="47" s="1"/>
  <c r="N141" i="47"/>
  <c r="R140" i="47"/>
  <c r="BX140" i="47" s="1"/>
  <c r="Q140" i="47"/>
  <c r="BU140" i="47" s="1"/>
  <c r="P140" i="47"/>
  <c r="BR140" i="47" s="1"/>
  <c r="N140" i="47"/>
  <c r="R139" i="47"/>
  <c r="BX139" i="47" s="1"/>
  <c r="Q139" i="47"/>
  <c r="BU139" i="47" s="1"/>
  <c r="P139" i="47"/>
  <c r="BR139" i="47" s="1"/>
  <c r="O139" i="47"/>
  <c r="AD139" i="47" s="1"/>
  <c r="N139" i="47"/>
  <c r="R138" i="47"/>
  <c r="BX138" i="47" s="1"/>
  <c r="Q138" i="47"/>
  <c r="BU138" i="47" s="1"/>
  <c r="P138" i="47"/>
  <c r="BR138" i="47" s="1"/>
  <c r="O138" i="47"/>
  <c r="N138" i="47"/>
  <c r="R137" i="47"/>
  <c r="BX137" i="47" s="1"/>
  <c r="Q137" i="47"/>
  <c r="BU137" i="47" s="1"/>
  <c r="P137" i="47"/>
  <c r="BR137" i="47" s="1"/>
  <c r="O137" i="47"/>
  <c r="AD137" i="47" s="1"/>
  <c r="N137" i="47"/>
  <c r="R136" i="47"/>
  <c r="BX136" i="47" s="1"/>
  <c r="Q136" i="47"/>
  <c r="BU136" i="47" s="1"/>
  <c r="P136" i="47"/>
  <c r="BR136" i="47" s="1"/>
  <c r="O136" i="47"/>
  <c r="AD136" i="47" s="1"/>
  <c r="N136" i="47"/>
  <c r="R135" i="47"/>
  <c r="BX135" i="47" s="1"/>
  <c r="Q135" i="47"/>
  <c r="BU135" i="47" s="1"/>
  <c r="P135" i="47"/>
  <c r="BR135" i="47" s="1"/>
  <c r="N135" i="47"/>
  <c r="R134" i="47"/>
  <c r="BX134" i="47" s="1"/>
  <c r="Q134" i="47"/>
  <c r="BU134" i="47" s="1"/>
  <c r="P134" i="47"/>
  <c r="BR134" i="47" s="1"/>
  <c r="O134" i="47"/>
  <c r="AD134" i="47" s="1"/>
  <c r="N134" i="47"/>
  <c r="R133" i="47"/>
  <c r="BX133" i="47" s="1"/>
  <c r="Q133" i="47"/>
  <c r="BU133" i="47" s="1"/>
  <c r="P133" i="47"/>
  <c r="BR133" i="47" s="1"/>
  <c r="O133" i="47"/>
  <c r="N133" i="47"/>
  <c r="R132" i="47"/>
  <c r="BX132" i="47" s="1"/>
  <c r="Q132" i="47"/>
  <c r="BU132" i="47" s="1"/>
  <c r="P132" i="47"/>
  <c r="BR132" i="47" s="1"/>
  <c r="O132" i="47"/>
  <c r="AD132" i="47" s="1"/>
  <c r="N132" i="47"/>
  <c r="R131" i="47"/>
  <c r="BX131" i="47" s="1"/>
  <c r="Q131" i="47"/>
  <c r="BU131" i="47" s="1"/>
  <c r="P131" i="47"/>
  <c r="BR131" i="47" s="1"/>
  <c r="O131" i="47"/>
  <c r="AD131" i="47" s="1"/>
  <c r="N131" i="47"/>
  <c r="R130" i="47"/>
  <c r="BX130" i="47" s="1"/>
  <c r="Q130" i="47"/>
  <c r="BU130" i="47" s="1"/>
  <c r="P130" i="47"/>
  <c r="BR130" i="47" s="1"/>
  <c r="O130" i="47"/>
  <c r="N130" i="47"/>
  <c r="R129" i="47"/>
  <c r="BX129" i="47" s="1"/>
  <c r="Q129" i="47"/>
  <c r="BU129" i="47" s="1"/>
  <c r="P129" i="47"/>
  <c r="BR129" i="47" s="1"/>
  <c r="N129" i="47"/>
  <c r="R128" i="47"/>
  <c r="BX128" i="47" s="1"/>
  <c r="Q128" i="47"/>
  <c r="BU128" i="47" s="1"/>
  <c r="P128" i="47"/>
  <c r="BR128" i="47" s="1"/>
  <c r="O128" i="47"/>
  <c r="AD128" i="47" s="1"/>
  <c r="N128" i="47"/>
  <c r="R127" i="47"/>
  <c r="BX127" i="47" s="1"/>
  <c r="Q127" i="47"/>
  <c r="BU127" i="47" s="1"/>
  <c r="P127" i="47"/>
  <c r="BR127" i="47" s="1"/>
  <c r="O127" i="47"/>
  <c r="AD127" i="47" s="1"/>
  <c r="N127" i="47"/>
  <c r="R126" i="47"/>
  <c r="BX126" i="47" s="1"/>
  <c r="Q126" i="47"/>
  <c r="BU126" i="47" s="1"/>
  <c r="P126" i="47"/>
  <c r="BR126" i="47" s="1"/>
  <c r="O126" i="47"/>
  <c r="AD126" i="47" s="1"/>
  <c r="N126" i="47"/>
  <c r="R125" i="47"/>
  <c r="BX125" i="47" s="1"/>
  <c r="Q125" i="47"/>
  <c r="BU125" i="47" s="1"/>
  <c r="P125" i="47"/>
  <c r="BR125" i="47" s="1"/>
  <c r="O125" i="47"/>
  <c r="N125" i="47"/>
  <c r="R124" i="47"/>
  <c r="BX124" i="47" s="1"/>
  <c r="Q124" i="47"/>
  <c r="BU124" i="47" s="1"/>
  <c r="P124" i="47"/>
  <c r="BR124" i="47" s="1"/>
  <c r="O124" i="47"/>
  <c r="AD124" i="47" s="1"/>
  <c r="N124" i="47"/>
  <c r="R123" i="47"/>
  <c r="BX123" i="47" s="1"/>
  <c r="Q123" i="47"/>
  <c r="BU123" i="47" s="1"/>
  <c r="P123" i="47"/>
  <c r="BR123" i="47" s="1"/>
  <c r="N123" i="47"/>
  <c r="R122" i="47"/>
  <c r="BX122" i="47" s="1"/>
  <c r="Q122" i="47"/>
  <c r="BU122" i="47" s="1"/>
  <c r="P122" i="47"/>
  <c r="BR122" i="47" s="1"/>
  <c r="O122" i="47"/>
  <c r="N122" i="47"/>
  <c r="R121" i="47"/>
  <c r="BX121" i="47" s="1"/>
  <c r="Q121" i="47"/>
  <c r="BU121" i="47" s="1"/>
  <c r="P121" i="47"/>
  <c r="BR121" i="47" s="1"/>
  <c r="O121" i="47"/>
  <c r="AD121" i="47" s="1"/>
  <c r="N121" i="47"/>
  <c r="R120" i="47"/>
  <c r="BX120" i="47" s="1"/>
  <c r="Q120" i="47"/>
  <c r="BU120" i="47" s="1"/>
  <c r="P120" i="47"/>
  <c r="BR120" i="47" s="1"/>
  <c r="O120" i="47"/>
  <c r="AD120" i="47" s="1"/>
  <c r="N120" i="47"/>
  <c r="R119" i="47"/>
  <c r="BX119" i="47" s="1"/>
  <c r="Q119" i="47"/>
  <c r="BU119" i="47" s="1"/>
  <c r="P119" i="47"/>
  <c r="BR119" i="47" s="1"/>
  <c r="O119" i="47"/>
  <c r="AD119" i="47" s="1"/>
  <c r="N119" i="47"/>
  <c r="R118" i="47"/>
  <c r="BX118" i="47" s="1"/>
  <c r="Q118" i="47"/>
  <c r="BU118" i="47" s="1"/>
  <c r="P118" i="47"/>
  <c r="BR118" i="47" s="1"/>
  <c r="N118" i="47"/>
  <c r="R117" i="47"/>
  <c r="BX117" i="47" s="1"/>
  <c r="Q117" i="47"/>
  <c r="BU117" i="47" s="1"/>
  <c r="P117" i="47"/>
  <c r="BR117" i="47" s="1"/>
  <c r="O117" i="47"/>
  <c r="N117" i="47"/>
  <c r="R116" i="47"/>
  <c r="BX116" i="47" s="1"/>
  <c r="Q116" i="47"/>
  <c r="BU116" i="47" s="1"/>
  <c r="P116" i="47"/>
  <c r="BR116" i="47" s="1"/>
  <c r="O116" i="47"/>
  <c r="AD116" i="47" s="1"/>
  <c r="N116" i="47"/>
  <c r="R115" i="47"/>
  <c r="BX115" i="47" s="1"/>
  <c r="Q115" i="47"/>
  <c r="BU115" i="47" s="1"/>
  <c r="P115" i="47"/>
  <c r="BR115" i="47" s="1"/>
  <c r="O115" i="47"/>
  <c r="AD115" i="47" s="1"/>
  <c r="N115" i="47"/>
  <c r="R114" i="47"/>
  <c r="BX114" i="47" s="1"/>
  <c r="Q114" i="47"/>
  <c r="BU114" i="47" s="1"/>
  <c r="P114" i="47"/>
  <c r="BR114" i="47" s="1"/>
  <c r="N114" i="47"/>
  <c r="R113" i="47"/>
  <c r="BX113" i="47" s="1"/>
  <c r="Q113" i="47"/>
  <c r="BU113" i="47" s="1"/>
  <c r="P113" i="47"/>
  <c r="BR113" i="47" s="1"/>
  <c r="O113" i="47"/>
  <c r="AD113" i="47" s="1"/>
  <c r="N113" i="47"/>
  <c r="R112" i="47"/>
  <c r="BX112" i="47" s="1"/>
  <c r="Q112" i="47"/>
  <c r="BU112" i="47" s="1"/>
  <c r="P112" i="47"/>
  <c r="BR112" i="47" s="1"/>
  <c r="O112" i="47"/>
  <c r="AD112" i="47" s="1"/>
  <c r="N112" i="47"/>
  <c r="R111" i="47"/>
  <c r="BX111" i="47" s="1"/>
  <c r="Q111" i="47"/>
  <c r="BU111" i="47" s="1"/>
  <c r="P111" i="47"/>
  <c r="BR111" i="47" s="1"/>
  <c r="O111" i="47"/>
  <c r="AD111" i="47" s="1"/>
  <c r="N111" i="47"/>
  <c r="R108" i="47"/>
  <c r="BX108" i="47" s="1"/>
  <c r="Q108" i="47"/>
  <c r="BU108" i="47" s="1"/>
  <c r="P108" i="47"/>
  <c r="BR108" i="47" s="1"/>
  <c r="O108" i="47"/>
  <c r="AD108" i="47" s="1"/>
  <c r="N108" i="47"/>
  <c r="R107" i="47"/>
  <c r="BX107" i="47" s="1"/>
  <c r="Q107" i="47"/>
  <c r="BU107" i="47" s="1"/>
  <c r="P107" i="47"/>
  <c r="BR107" i="47" s="1"/>
  <c r="N107" i="47"/>
  <c r="R106" i="47"/>
  <c r="BX106" i="47" s="1"/>
  <c r="Q106" i="47"/>
  <c r="BU106" i="47" s="1"/>
  <c r="P106" i="47"/>
  <c r="BR106" i="47" s="1"/>
  <c r="O106" i="47"/>
  <c r="AD106" i="47" s="1"/>
  <c r="N106" i="47"/>
  <c r="R105" i="47"/>
  <c r="BX105" i="47" s="1"/>
  <c r="Q105" i="47"/>
  <c r="BU105" i="47" s="1"/>
  <c r="P105" i="47"/>
  <c r="BR105" i="47" s="1"/>
  <c r="O105" i="47"/>
  <c r="AD105" i="47" s="1"/>
  <c r="N105" i="47"/>
  <c r="R104" i="47"/>
  <c r="BX104" i="47" s="1"/>
  <c r="Q104" i="47"/>
  <c r="BU104" i="47" s="1"/>
  <c r="P104" i="47"/>
  <c r="BR104" i="47" s="1"/>
  <c r="O104" i="47"/>
  <c r="N104" i="47"/>
  <c r="R102" i="47"/>
  <c r="BX102" i="47" s="1"/>
  <c r="Q102" i="47"/>
  <c r="BU102" i="47" s="1"/>
  <c r="P102" i="47"/>
  <c r="BR102" i="47" s="1"/>
  <c r="O102" i="47"/>
  <c r="AD102" i="47" s="1"/>
  <c r="N102" i="47"/>
  <c r="R101" i="47"/>
  <c r="BX101" i="47" s="1"/>
  <c r="Q101" i="47"/>
  <c r="BU101" i="47" s="1"/>
  <c r="P101" i="47"/>
  <c r="BR101" i="47" s="1"/>
  <c r="O101" i="47"/>
  <c r="AD101" i="47" s="1"/>
  <c r="N101" i="47"/>
  <c r="R100" i="47"/>
  <c r="BX100" i="47" s="1"/>
  <c r="Q100" i="47"/>
  <c r="BU100" i="47" s="1"/>
  <c r="P100" i="47"/>
  <c r="BR100" i="47" s="1"/>
  <c r="N100" i="47"/>
  <c r="R99" i="47"/>
  <c r="BX99" i="47" s="1"/>
  <c r="Q99" i="47"/>
  <c r="BU99" i="47" s="1"/>
  <c r="P99" i="47"/>
  <c r="BR99" i="47" s="1"/>
  <c r="O99" i="47"/>
  <c r="AD99" i="47" s="1"/>
  <c r="N99" i="47"/>
  <c r="R98" i="47"/>
  <c r="BX98" i="47" s="1"/>
  <c r="Q98" i="47"/>
  <c r="BU98" i="47" s="1"/>
  <c r="P98" i="47"/>
  <c r="BR98" i="47" s="1"/>
  <c r="O98" i="47"/>
  <c r="AD98" i="47" s="1"/>
  <c r="N98" i="47"/>
  <c r="R97" i="47"/>
  <c r="BX97" i="47" s="1"/>
  <c r="Q97" i="47"/>
  <c r="BU97" i="47" s="1"/>
  <c r="P97" i="47"/>
  <c r="BR97" i="47" s="1"/>
  <c r="O97" i="47"/>
  <c r="AD97" i="47" s="1"/>
  <c r="N97" i="47"/>
  <c r="R96" i="47"/>
  <c r="BX96" i="47" s="1"/>
  <c r="Q96" i="47"/>
  <c r="BU96" i="47" s="1"/>
  <c r="P96" i="47"/>
  <c r="BR96" i="47" s="1"/>
  <c r="O96" i="47"/>
  <c r="N96" i="47"/>
  <c r="R95" i="47"/>
  <c r="BX95" i="47" s="1"/>
  <c r="Q95" i="47"/>
  <c r="BU95" i="47" s="1"/>
  <c r="P95" i="47"/>
  <c r="BR95" i="47" s="1"/>
  <c r="O95" i="47"/>
  <c r="AD95" i="47" s="1"/>
  <c r="N95" i="47"/>
  <c r="R94" i="47"/>
  <c r="BX94" i="47" s="1"/>
  <c r="Q94" i="47"/>
  <c r="BU94" i="47" s="1"/>
  <c r="P94" i="47"/>
  <c r="BR94" i="47" s="1"/>
  <c r="O94" i="47"/>
  <c r="AD94" i="47" s="1"/>
  <c r="N94" i="47"/>
  <c r="R93" i="47"/>
  <c r="BX93" i="47" s="1"/>
  <c r="Q93" i="47"/>
  <c r="BU93" i="47" s="1"/>
  <c r="P93" i="47"/>
  <c r="BR93" i="47" s="1"/>
  <c r="O93" i="47"/>
  <c r="AD93" i="47" s="1"/>
  <c r="N93" i="47"/>
  <c r="R92" i="47"/>
  <c r="BX92" i="47" s="1"/>
  <c r="Q92" i="47"/>
  <c r="BU92" i="47" s="1"/>
  <c r="P92" i="47"/>
  <c r="BR92" i="47" s="1"/>
  <c r="O92" i="47"/>
  <c r="AD92" i="47" s="1"/>
  <c r="N92" i="47"/>
  <c r="R91" i="47"/>
  <c r="BX91" i="47" s="1"/>
  <c r="Q91" i="47"/>
  <c r="BU91" i="47" s="1"/>
  <c r="P91" i="47"/>
  <c r="BR91" i="47" s="1"/>
  <c r="O91" i="47"/>
  <c r="N91" i="47"/>
  <c r="R90" i="47"/>
  <c r="BX90" i="47" s="1"/>
  <c r="Q90" i="47"/>
  <c r="BU90" i="47" s="1"/>
  <c r="P90" i="47"/>
  <c r="BR90" i="47" s="1"/>
  <c r="O90" i="47"/>
  <c r="AD90" i="47" s="1"/>
  <c r="N90" i="47"/>
  <c r="R89" i="47"/>
  <c r="BX89" i="47" s="1"/>
  <c r="Q89" i="47"/>
  <c r="BU89" i="47" s="1"/>
  <c r="P89" i="47"/>
  <c r="BR89" i="47" s="1"/>
  <c r="O89" i="47"/>
  <c r="AD89" i="47" s="1"/>
  <c r="N89" i="47"/>
  <c r="R88" i="47"/>
  <c r="BX88" i="47" s="1"/>
  <c r="Q88" i="47"/>
  <c r="BU88" i="47" s="1"/>
  <c r="P88" i="47"/>
  <c r="BR88" i="47" s="1"/>
  <c r="N88" i="47"/>
  <c r="R87" i="47"/>
  <c r="BX87" i="47" s="1"/>
  <c r="Q87" i="47"/>
  <c r="BU87" i="47" s="1"/>
  <c r="P87" i="47"/>
  <c r="BR87" i="47" s="1"/>
  <c r="O87" i="47"/>
  <c r="BO87" i="47" s="1"/>
  <c r="N87" i="47"/>
  <c r="R86" i="47"/>
  <c r="BX86" i="47" s="1"/>
  <c r="Q86" i="47"/>
  <c r="BU86" i="47" s="1"/>
  <c r="P86" i="47"/>
  <c r="BR86" i="47" s="1"/>
  <c r="O86" i="47"/>
  <c r="AD86" i="47" s="1"/>
  <c r="N86" i="47"/>
  <c r="R85" i="47"/>
  <c r="BX85" i="47" s="1"/>
  <c r="Q85" i="47"/>
  <c r="BU85" i="47" s="1"/>
  <c r="P85" i="47"/>
  <c r="BR85" i="47" s="1"/>
  <c r="O85" i="47"/>
  <c r="AD85" i="47" s="1"/>
  <c r="N85" i="47"/>
  <c r="R84" i="47"/>
  <c r="BX84" i="47" s="1"/>
  <c r="Q84" i="47"/>
  <c r="BU84" i="47" s="1"/>
  <c r="P84" i="47"/>
  <c r="BR84" i="47" s="1"/>
  <c r="N84" i="47"/>
  <c r="R83" i="47"/>
  <c r="BX83" i="47" s="1"/>
  <c r="Q83" i="47"/>
  <c r="BU83" i="47" s="1"/>
  <c r="P83" i="47"/>
  <c r="BR83" i="47" s="1"/>
  <c r="O83" i="47"/>
  <c r="N83" i="47"/>
  <c r="R82" i="47"/>
  <c r="BX82" i="47" s="1"/>
  <c r="Q82" i="47"/>
  <c r="BU82" i="47" s="1"/>
  <c r="P82" i="47"/>
  <c r="BR82" i="47" s="1"/>
  <c r="O82" i="47"/>
  <c r="AD82" i="47" s="1"/>
  <c r="N82" i="47"/>
  <c r="R81" i="47"/>
  <c r="BX81" i="47" s="1"/>
  <c r="Q81" i="47"/>
  <c r="BU81" i="47" s="1"/>
  <c r="P81" i="47"/>
  <c r="BR81" i="47" s="1"/>
  <c r="O81" i="47"/>
  <c r="AD81" i="47" s="1"/>
  <c r="N81" i="47"/>
  <c r="R80" i="47"/>
  <c r="BX80" i="47" s="1"/>
  <c r="Q80" i="47"/>
  <c r="BU80" i="47" s="1"/>
  <c r="P80" i="47"/>
  <c r="BR80" i="47" s="1"/>
  <c r="N80" i="47"/>
  <c r="R79" i="47"/>
  <c r="BX79" i="47" s="1"/>
  <c r="Q79" i="47"/>
  <c r="BU79" i="47" s="1"/>
  <c r="P79" i="47"/>
  <c r="BR79" i="47" s="1"/>
  <c r="O79" i="47"/>
  <c r="AD79" i="47" s="1"/>
  <c r="N79" i="47"/>
  <c r="R78" i="47"/>
  <c r="BX78" i="47" s="1"/>
  <c r="Q78" i="47"/>
  <c r="BU78" i="47" s="1"/>
  <c r="P78" i="47"/>
  <c r="BR78" i="47" s="1"/>
  <c r="O78" i="47"/>
  <c r="AD78" i="47" s="1"/>
  <c r="N78" i="47"/>
  <c r="R77" i="47"/>
  <c r="BX77" i="47" s="1"/>
  <c r="Q77" i="47"/>
  <c r="BU77" i="47" s="1"/>
  <c r="P77" i="47"/>
  <c r="BR77" i="47" s="1"/>
  <c r="O77" i="47"/>
  <c r="AD77" i="47" s="1"/>
  <c r="N77" i="47"/>
  <c r="R76" i="47"/>
  <c r="BX76" i="47" s="1"/>
  <c r="Q76" i="47"/>
  <c r="BU76" i="47" s="1"/>
  <c r="P76" i="47"/>
  <c r="BR76" i="47" s="1"/>
  <c r="N76" i="47"/>
  <c r="R75" i="47"/>
  <c r="BX75" i="47" s="1"/>
  <c r="Q75" i="47"/>
  <c r="BU75" i="47" s="1"/>
  <c r="P75" i="47"/>
  <c r="BR75" i="47" s="1"/>
  <c r="O75" i="47"/>
  <c r="N75" i="47"/>
  <c r="R74" i="47"/>
  <c r="BX74" i="47" s="1"/>
  <c r="Q74" i="47"/>
  <c r="BU74" i="47" s="1"/>
  <c r="P74" i="47"/>
  <c r="BR74" i="47" s="1"/>
  <c r="O74" i="47"/>
  <c r="AD74" i="47" s="1"/>
  <c r="N74" i="47"/>
  <c r="R73" i="47"/>
  <c r="BX73" i="47" s="1"/>
  <c r="Q73" i="47"/>
  <c r="BU73" i="47" s="1"/>
  <c r="P73" i="47"/>
  <c r="BR73" i="47" s="1"/>
  <c r="O73" i="47"/>
  <c r="AD73" i="47" s="1"/>
  <c r="N73" i="47"/>
  <c r="R72" i="47"/>
  <c r="BX72" i="47" s="1"/>
  <c r="Q72" i="47"/>
  <c r="BU72" i="47" s="1"/>
  <c r="P72" i="47"/>
  <c r="BR72" i="47" s="1"/>
  <c r="N72" i="47"/>
  <c r="R71" i="47"/>
  <c r="BX71" i="47" s="1"/>
  <c r="Q71" i="47"/>
  <c r="BU71" i="47" s="1"/>
  <c r="P71" i="47"/>
  <c r="BR71" i="47" s="1"/>
  <c r="O71" i="47"/>
  <c r="AD71" i="47" s="1"/>
  <c r="N71" i="47"/>
  <c r="R70" i="47"/>
  <c r="BX70" i="47" s="1"/>
  <c r="Q70" i="47"/>
  <c r="BU70" i="47" s="1"/>
  <c r="P70" i="47"/>
  <c r="BR70" i="47" s="1"/>
  <c r="O70" i="47"/>
  <c r="AD70" i="47" s="1"/>
  <c r="N70" i="47"/>
  <c r="R69" i="47"/>
  <c r="BX69" i="47" s="1"/>
  <c r="Q69" i="47"/>
  <c r="BU69" i="47" s="1"/>
  <c r="P69" i="47"/>
  <c r="BR69" i="47" s="1"/>
  <c r="O69" i="47"/>
  <c r="AD69" i="47" s="1"/>
  <c r="N69" i="47"/>
  <c r="R68" i="47"/>
  <c r="BX68" i="47" s="1"/>
  <c r="Q68" i="47"/>
  <c r="BU68" i="47" s="1"/>
  <c r="P68" i="47"/>
  <c r="BR68" i="47" s="1"/>
  <c r="O68" i="47"/>
  <c r="N68" i="47"/>
  <c r="R67" i="47"/>
  <c r="BX67" i="47" s="1"/>
  <c r="Q67" i="47"/>
  <c r="BU67" i="47" s="1"/>
  <c r="P67" i="47"/>
  <c r="BR67" i="47" s="1"/>
  <c r="O67" i="47"/>
  <c r="N67" i="47"/>
  <c r="R66" i="47"/>
  <c r="BX66" i="47" s="1"/>
  <c r="Q66" i="47"/>
  <c r="BU66" i="47" s="1"/>
  <c r="P66" i="47"/>
  <c r="BR66" i="47" s="1"/>
  <c r="N66" i="47"/>
  <c r="R65" i="47"/>
  <c r="BX65" i="47" s="1"/>
  <c r="Q65" i="47"/>
  <c r="BU65" i="47" s="1"/>
  <c r="P65" i="47"/>
  <c r="BR65" i="47" s="1"/>
  <c r="O65" i="47"/>
  <c r="AD65" i="47" s="1"/>
  <c r="N65" i="47"/>
  <c r="R64" i="47"/>
  <c r="BX64" i="47" s="1"/>
  <c r="Q64" i="47"/>
  <c r="BU64" i="47" s="1"/>
  <c r="P64" i="47"/>
  <c r="BR64" i="47" s="1"/>
  <c r="O64" i="47"/>
  <c r="N64" i="47"/>
  <c r="R63" i="47"/>
  <c r="BX63" i="47" s="1"/>
  <c r="Q63" i="47"/>
  <c r="BU63" i="47" s="1"/>
  <c r="P63" i="47"/>
  <c r="BR63" i="47" s="1"/>
  <c r="O63" i="47"/>
  <c r="AD63" i="47" s="1"/>
  <c r="N63" i="47"/>
  <c r="R62" i="47"/>
  <c r="BX62" i="47" s="1"/>
  <c r="Q62" i="47"/>
  <c r="BU62" i="47" s="1"/>
  <c r="P62" i="47"/>
  <c r="BR62" i="47" s="1"/>
  <c r="N62" i="47"/>
  <c r="R61" i="47"/>
  <c r="BX61" i="47" s="1"/>
  <c r="Q61" i="47"/>
  <c r="BU61" i="47" s="1"/>
  <c r="P61" i="47"/>
  <c r="BR61" i="47" s="1"/>
  <c r="N61" i="47"/>
  <c r="R60" i="47"/>
  <c r="BX60" i="47" s="1"/>
  <c r="Q60" i="47"/>
  <c r="BU60" i="47" s="1"/>
  <c r="P60" i="47"/>
  <c r="BR60" i="47" s="1"/>
  <c r="O60" i="47"/>
  <c r="N60" i="47"/>
  <c r="R59" i="47"/>
  <c r="BX59" i="47" s="1"/>
  <c r="Q59" i="47"/>
  <c r="BU59" i="47" s="1"/>
  <c r="P59" i="47"/>
  <c r="BR59" i="47" s="1"/>
  <c r="O59" i="47"/>
  <c r="BO59" i="47" s="1"/>
  <c r="N59" i="47"/>
  <c r="R58" i="47"/>
  <c r="BX58" i="47" s="1"/>
  <c r="Q58" i="47"/>
  <c r="BU58" i="47" s="1"/>
  <c r="P58" i="47"/>
  <c r="BR58" i="47" s="1"/>
  <c r="N58" i="47"/>
  <c r="R57" i="47"/>
  <c r="BX57" i="47" s="1"/>
  <c r="Q57" i="47"/>
  <c r="BU57" i="47" s="1"/>
  <c r="P57" i="47"/>
  <c r="BR57" i="47" s="1"/>
  <c r="N57" i="47"/>
  <c r="R56" i="47"/>
  <c r="BX56" i="47" s="1"/>
  <c r="Q56" i="47"/>
  <c r="BU56" i="47" s="1"/>
  <c r="P56" i="47"/>
  <c r="BR56" i="47" s="1"/>
  <c r="O56" i="47"/>
  <c r="N56" i="47"/>
  <c r="R55" i="47"/>
  <c r="BX55" i="47" s="1"/>
  <c r="Q55" i="47"/>
  <c r="BU55" i="47" s="1"/>
  <c r="P55" i="47"/>
  <c r="BR55" i="47" s="1"/>
  <c r="O55" i="47"/>
  <c r="AD55" i="47" s="1"/>
  <c r="N55" i="47"/>
  <c r="R54" i="47"/>
  <c r="BX54" i="47" s="1"/>
  <c r="Q54" i="47"/>
  <c r="BU54" i="47" s="1"/>
  <c r="P54" i="47"/>
  <c r="BR54" i="47" s="1"/>
  <c r="N54" i="47"/>
  <c r="R53" i="47"/>
  <c r="BX53" i="47" s="1"/>
  <c r="Q53" i="47"/>
  <c r="BU53" i="47" s="1"/>
  <c r="P53" i="47"/>
  <c r="BR53" i="47" s="1"/>
  <c r="N53" i="47"/>
  <c r="R52" i="47"/>
  <c r="BX52" i="47" s="1"/>
  <c r="Q52" i="47"/>
  <c r="BU52" i="47" s="1"/>
  <c r="P52" i="47"/>
  <c r="BR52" i="47" s="1"/>
  <c r="O52" i="47"/>
  <c r="N52" i="47"/>
  <c r="R51" i="47"/>
  <c r="BX51" i="47" s="1"/>
  <c r="Q51" i="47"/>
  <c r="BU51" i="47" s="1"/>
  <c r="P51" i="47"/>
  <c r="BR51" i="47" s="1"/>
  <c r="O51" i="47"/>
  <c r="N51" i="47"/>
  <c r="R50" i="47"/>
  <c r="BX50" i="47" s="1"/>
  <c r="Q50" i="47"/>
  <c r="BU50" i="47" s="1"/>
  <c r="P50" i="47"/>
  <c r="BR50" i="47" s="1"/>
  <c r="N50" i="47"/>
  <c r="R49" i="47"/>
  <c r="BX49" i="47" s="1"/>
  <c r="Q49" i="47"/>
  <c r="BU49" i="47" s="1"/>
  <c r="P49" i="47"/>
  <c r="BR49" i="47" s="1"/>
  <c r="O49" i="47"/>
  <c r="AD49" i="47" s="1"/>
  <c r="N49" i="47"/>
  <c r="R48" i="47"/>
  <c r="BX48" i="47" s="1"/>
  <c r="Q48" i="47"/>
  <c r="BU48" i="47" s="1"/>
  <c r="P48" i="47"/>
  <c r="BR48" i="47" s="1"/>
  <c r="O48" i="47"/>
  <c r="N48" i="47"/>
  <c r="R47" i="47"/>
  <c r="BX47" i="47" s="1"/>
  <c r="Q47" i="47"/>
  <c r="BU47" i="47" s="1"/>
  <c r="P47" i="47"/>
  <c r="BR47" i="47" s="1"/>
  <c r="O47" i="47"/>
  <c r="AD47" i="47" s="1"/>
  <c r="N47" i="47"/>
  <c r="R46" i="47"/>
  <c r="BX46" i="47" s="1"/>
  <c r="Q46" i="47"/>
  <c r="BU46" i="47" s="1"/>
  <c r="P46" i="47"/>
  <c r="BR46" i="47" s="1"/>
  <c r="O46" i="47"/>
  <c r="AD46" i="47" s="1"/>
  <c r="N46" i="47"/>
  <c r="R45" i="47"/>
  <c r="BX45" i="47" s="1"/>
  <c r="Q45" i="47"/>
  <c r="BU45" i="47" s="1"/>
  <c r="P45" i="47"/>
  <c r="BR45" i="47" s="1"/>
  <c r="O45" i="47"/>
  <c r="AD45" i="47" s="1"/>
  <c r="N45" i="47"/>
  <c r="R44" i="47"/>
  <c r="BX44" i="47" s="1"/>
  <c r="Q44" i="47"/>
  <c r="BU44" i="47" s="1"/>
  <c r="P44" i="47"/>
  <c r="BR44" i="47" s="1"/>
  <c r="O44" i="47"/>
  <c r="N44" i="47"/>
  <c r="R43" i="47"/>
  <c r="BX43" i="47" s="1"/>
  <c r="Q43" i="47"/>
  <c r="BU43" i="47" s="1"/>
  <c r="P43" i="47"/>
  <c r="BR43" i="47" s="1"/>
  <c r="N43" i="47"/>
  <c r="R42" i="47"/>
  <c r="BX42" i="47" s="1"/>
  <c r="Q42" i="47"/>
  <c r="BU42" i="47" s="1"/>
  <c r="P42" i="47"/>
  <c r="BR42" i="47" s="1"/>
  <c r="O42" i="47"/>
  <c r="AD42" i="47" s="1"/>
  <c r="N42" i="47"/>
  <c r="R41" i="47"/>
  <c r="BX41" i="47" s="1"/>
  <c r="Q41" i="47"/>
  <c r="BU41" i="47" s="1"/>
  <c r="P41" i="47"/>
  <c r="BR41" i="47" s="1"/>
  <c r="O41" i="47"/>
  <c r="AD41" i="47" s="1"/>
  <c r="N41" i="47"/>
  <c r="R40" i="47"/>
  <c r="BX40" i="47" s="1"/>
  <c r="Q40" i="47"/>
  <c r="BU40" i="47" s="1"/>
  <c r="P40" i="47"/>
  <c r="BR40" i="47" s="1"/>
  <c r="O40" i="47"/>
  <c r="N40" i="47"/>
  <c r="R39" i="47"/>
  <c r="BX39" i="47" s="1"/>
  <c r="Q39" i="47"/>
  <c r="BU39" i="47" s="1"/>
  <c r="P39" i="47"/>
  <c r="BR39" i="47" s="1"/>
  <c r="N39" i="47"/>
  <c r="R38" i="47"/>
  <c r="BX38" i="47" s="1"/>
  <c r="Q38" i="47"/>
  <c r="BU38" i="47" s="1"/>
  <c r="P38" i="47"/>
  <c r="BR38" i="47" s="1"/>
  <c r="O38" i="47"/>
  <c r="AD38" i="47" s="1"/>
  <c r="N38" i="47"/>
  <c r="R37" i="47"/>
  <c r="BX37" i="47" s="1"/>
  <c r="Q37" i="47"/>
  <c r="BU37" i="47" s="1"/>
  <c r="P37" i="47"/>
  <c r="BR37" i="47" s="1"/>
  <c r="O37" i="47"/>
  <c r="AD37" i="47" s="1"/>
  <c r="N37" i="47"/>
  <c r="R36" i="47"/>
  <c r="BX36" i="47" s="1"/>
  <c r="Q36" i="47"/>
  <c r="BU36" i="47" s="1"/>
  <c r="P36" i="47"/>
  <c r="BR36" i="47" s="1"/>
  <c r="O36" i="47"/>
  <c r="N36" i="47"/>
  <c r="R35" i="47"/>
  <c r="BX35" i="47" s="1"/>
  <c r="Q35" i="47"/>
  <c r="BU35" i="47" s="1"/>
  <c r="P35" i="47"/>
  <c r="BR35" i="47" s="1"/>
  <c r="N35" i="47"/>
  <c r="R34" i="47"/>
  <c r="BX34" i="47" s="1"/>
  <c r="Q34" i="47"/>
  <c r="BU34" i="47" s="1"/>
  <c r="P34" i="47"/>
  <c r="BR34" i="47" s="1"/>
  <c r="O34" i="47"/>
  <c r="AD34" i="47" s="1"/>
  <c r="N34" i="47"/>
  <c r="R33" i="47"/>
  <c r="BX33" i="47" s="1"/>
  <c r="Q33" i="47"/>
  <c r="BU33" i="47" s="1"/>
  <c r="P33" i="47"/>
  <c r="BR33" i="47" s="1"/>
  <c r="O33" i="47"/>
  <c r="AD33" i="47" s="1"/>
  <c r="N33" i="47"/>
  <c r="R32" i="47"/>
  <c r="BX32" i="47" s="1"/>
  <c r="Q32" i="47"/>
  <c r="BU32" i="47" s="1"/>
  <c r="P32" i="47"/>
  <c r="BR32" i="47" s="1"/>
  <c r="O32" i="47"/>
  <c r="N32" i="47"/>
  <c r="R31" i="47"/>
  <c r="BX31" i="47" s="1"/>
  <c r="Q31" i="47"/>
  <c r="BU31" i="47" s="1"/>
  <c r="P31" i="47"/>
  <c r="BR31" i="47" s="1"/>
  <c r="N31" i="47"/>
  <c r="R30" i="47"/>
  <c r="BX30" i="47" s="1"/>
  <c r="Q30" i="47"/>
  <c r="BU30" i="47" s="1"/>
  <c r="P30" i="47"/>
  <c r="BR30" i="47" s="1"/>
  <c r="O30" i="47"/>
  <c r="AD30" i="47" s="1"/>
  <c r="N30" i="47"/>
  <c r="R29" i="47"/>
  <c r="BX29" i="47" s="1"/>
  <c r="Q29" i="47"/>
  <c r="BU29" i="47" s="1"/>
  <c r="P29" i="47"/>
  <c r="BR29" i="47" s="1"/>
  <c r="O29" i="47"/>
  <c r="AD29" i="47" s="1"/>
  <c r="N29" i="47"/>
  <c r="R28" i="47"/>
  <c r="BX28" i="47" s="1"/>
  <c r="Q28" i="47"/>
  <c r="BU28" i="47" s="1"/>
  <c r="P28" i="47"/>
  <c r="BR28" i="47" s="1"/>
  <c r="O28" i="47"/>
  <c r="N28" i="47"/>
  <c r="R27" i="47"/>
  <c r="BX27" i="47" s="1"/>
  <c r="Q27" i="47"/>
  <c r="BU27" i="47" s="1"/>
  <c r="P27" i="47"/>
  <c r="BR27" i="47" s="1"/>
  <c r="N27" i="47"/>
  <c r="R26" i="47"/>
  <c r="BX26" i="47" s="1"/>
  <c r="Q26" i="47"/>
  <c r="BU26" i="47" s="1"/>
  <c r="P26" i="47"/>
  <c r="BR26" i="47" s="1"/>
  <c r="O26" i="47"/>
  <c r="AD26" i="47" s="1"/>
  <c r="N26" i="47"/>
  <c r="R25" i="47"/>
  <c r="BX25" i="47" s="1"/>
  <c r="Q25" i="47"/>
  <c r="BU25" i="47" s="1"/>
  <c r="P25" i="47"/>
  <c r="BR25" i="47" s="1"/>
  <c r="O25" i="47"/>
  <c r="AD25" i="47" s="1"/>
  <c r="N25" i="47"/>
  <c r="R24" i="47"/>
  <c r="BX24" i="47" s="1"/>
  <c r="Q24" i="47"/>
  <c r="BU24" i="47" s="1"/>
  <c r="P24" i="47"/>
  <c r="BR24" i="47" s="1"/>
  <c r="O24" i="47"/>
  <c r="N24" i="47"/>
  <c r="R23" i="47"/>
  <c r="BX23" i="47" s="1"/>
  <c r="Q23" i="47"/>
  <c r="BU23" i="47" s="1"/>
  <c r="P23" i="47"/>
  <c r="BR23" i="47" s="1"/>
  <c r="N23" i="47"/>
  <c r="R22" i="47"/>
  <c r="BX22" i="47" s="1"/>
  <c r="Q22" i="47"/>
  <c r="BU22" i="47" s="1"/>
  <c r="P22" i="47"/>
  <c r="BR22" i="47" s="1"/>
  <c r="O22" i="47"/>
  <c r="AD22" i="47" s="1"/>
  <c r="N22" i="47"/>
  <c r="R21" i="47"/>
  <c r="BX21" i="47" s="1"/>
  <c r="Q21" i="47"/>
  <c r="BU21" i="47" s="1"/>
  <c r="P21" i="47"/>
  <c r="BR21" i="47" s="1"/>
  <c r="O21" i="47"/>
  <c r="AD21" i="47" s="1"/>
  <c r="N21" i="47"/>
  <c r="R20" i="47"/>
  <c r="BX20" i="47" s="1"/>
  <c r="Q20" i="47"/>
  <c r="BU20" i="47" s="1"/>
  <c r="P20" i="47"/>
  <c r="BR20" i="47" s="1"/>
  <c r="O20" i="47"/>
  <c r="N20" i="47"/>
  <c r="R19" i="47"/>
  <c r="BX19" i="47" s="1"/>
  <c r="Q19" i="47"/>
  <c r="BU19" i="47" s="1"/>
  <c r="P19" i="47"/>
  <c r="BR19" i="47" s="1"/>
  <c r="N19" i="47"/>
  <c r="R18" i="47"/>
  <c r="BX18" i="47" s="1"/>
  <c r="Q18" i="47"/>
  <c r="BU18" i="47" s="1"/>
  <c r="P18" i="47"/>
  <c r="BR18" i="47" s="1"/>
  <c r="O18" i="47"/>
  <c r="AD18" i="47" s="1"/>
  <c r="N18" i="47"/>
  <c r="R17" i="47"/>
  <c r="BX17" i="47" s="1"/>
  <c r="Q17" i="47"/>
  <c r="BU17" i="47" s="1"/>
  <c r="P17" i="47"/>
  <c r="BR17" i="47" s="1"/>
  <c r="O17" i="47"/>
  <c r="AD17" i="47" s="1"/>
  <c r="N17" i="47"/>
  <c r="R16" i="47"/>
  <c r="BX16" i="47" s="1"/>
  <c r="Q16" i="47"/>
  <c r="BU16" i="47" s="1"/>
  <c r="P16" i="47"/>
  <c r="BR16" i="47" s="1"/>
  <c r="O16" i="47"/>
  <c r="N16" i="47"/>
  <c r="R15" i="47"/>
  <c r="BX15" i="47" s="1"/>
  <c r="Q15" i="47"/>
  <c r="BU15" i="47" s="1"/>
  <c r="P15" i="47"/>
  <c r="BR15" i="47" s="1"/>
  <c r="N15" i="47"/>
  <c r="R14" i="47"/>
  <c r="BX14" i="47" s="1"/>
  <c r="Q14" i="47"/>
  <c r="BU14" i="47" s="1"/>
  <c r="P14" i="47"/>
  <c r="BR14" i="47" s="1"/>
  <c r="O14" i="47"/>
  <c r="AD14" i="47" s="1"/>
  <c r="N14" i="47"/>
  <c r="R13" i="47"/>
  <c r="BX13" i="47" s="1"/>
  <c r="Q13" i="47"/>
  <c r="BU13" i="47" s="1"/>
  <c r="P13" i="47"/>
  <c r="BR13" i="47" s="1"/>
  <c r="O13" i="47"/>
  <c r="AD13" i="47" s="1"/>
  <c r="N13" i="47"/>
  <c r="R12" i="47"/>
  <c r="BX12" i="47" s="1"/>
  <c r="Q12" i="47"/>
  <c r="BU12" i="47" s="1"/>
  <c r="P12" i="47"/>
  <c r="BR12" i="47" s="1"/>
  <c r="O12" i="47"/>
  <c r="N12" i="47"/>
  <c r="R11" i="47"/>
  <c r="BX11" i="47" s="1"/>
  <c r="Q11" i="47"/>
  <c r="BU11" i="47" s="1"/>
  <c r="P11" i="47"/>
  <c r="BR11" i="47" s="1"/>
  <c r="N11" i="47"/>
  <c r="R10" i="47"/>
  <c r="BX10" i="47" s="1"/>
  <c r="Q10" i="47"/>
  <c r="BU10" i="47" s="1"/>
  <c r="P10" i="47"/>
  <c r="BR10" i="47" s="1"/>
  <c r="O10" i="47"/>
  <c r="AD10" i="47" s="1"/>
  <c r="N10" i="47"/>
  <c r="R9" i="47"/>
  <c r="BX9" i="47" s="1"/>
  <c r="Q9" i="47"/>
  <c r="BU9" i="47" s="1"/>
  <c r="P9" i="47"/>
  <c r="BR9" i="47" s="1"/>
  <c r="O9" i="47"/>
  <c r="AD9" i="47" s="1"/>
  <c r="N9" i="47"/>
  <c r="R8" i="47"/>
  <c r="BX8" i="47" s="1"/>
  <c r="Q8" i="47"/>
  <c r="BU8" i="47" s="1"/>
  <c r="P8" i="47"/>
  <c r="BR8" i="47" s="1"/>
  <c r="O8" i="47"/>
  <c r="N8" i="47"/>
  <c r="R7" i="47"/>
  <c r="BX7" i="47" s="1"/>
  <c r="Q7" i="47"/>
  <c r="BU7" i="47" s="1"/>
  <c r="P7" i="47"/>
  <c r="BR7" i="47" s="1"/>
  <c r="O7" i="47"/>
  <c r="AD7" i="47" s="1"/>
  <c r="N7" i="47"/>
  <c r="R6" i="47"/>
  <c r="BX6" i="47" s="1"/>
  <c r="Q6" i="47"/>
  <c r="BU6" i="47" s="1"/>
  <c r="P6" i="47"/>
  <c r="BR6" i="47" s="1"/>
  <c r="O6" i="47"/>
  <c r="AD6" i="47" s="1"/>
  <c r="N6" i="47"/>
  <c r="R5" i="47"/>
  <c r="BX5" i="47" s="1"/>
  <c r="Q5" i="47"/>
  <c r="BU5" i="47" s="1"/>
  <c r="P5" i="47"/>
  <c r="BR5" i="47" s="1"/>
  <c r="N5" i="47"/>
  <c r="R4" i="47"/>
  <c r="BX4" i="47" s="1"/>
  <c r="Q4" i="47"/>
  <c r="BU4" i="47" s="1"/>
  <c r="P4" i="47"/>
  <c r="BR4" i="47" s="1"/>
  <c r="O4" i="47"/>
  <c r="N4" i="47"/>
  <c r="R3" i="47"/>
  <c r="BX3" i="47" s="1"/>
  <c r="Q3" i="47"/>
  <c r="BU3" i="47" s="1"/>
  <c r="P3" i="47"/>
  <c r="BR3" i="47" s="1"/>
  <c r="O3" i="47"/>
  <c r="N3" i="47"/>
  <c r="AD390" i="47" l="1"/>
  <c r="BO191" i="47"/>
  <c r="BO303" i="47"/>
  <c r="BO427" i="47"/>
  <c r="AD59" i="47"/>
  <c r="BO187" i="47"/>
  <c r="AD135" i="47"/>
  <c r="BO135" i="47"/>
  <c r="AD275" i="47"/>
  <c r="BO275" i="47"/>
  <c r="AD459" i="47"/>
  <c r="BO459" i="47"/>
  <c r="O222" i="47"/>
  <c r="AD222" i="47" s="1"/>
  <c r="O238" i="47"/>
  <c r="AD238" i="47" s="1"/>
  <c r="O506" i="47"/>
  <c r="AD506" i="47" s="1"/>
  <c r="O5" i="47"/>
  <c r="AD5" i="47" s="1"/>
  <c r="O176" i="47"/>
  <c r="AD176" i="47" s="1"/>
  <c r="O280" i="47"/>
  <c r="AD280" i="47" s="1"/>
  <c r="O396" i="47"/>
  <c r="AD396" i="47" s="1"/>
  <c r="O464" i="47"/>
  <c r="AD464" i="47" s="1"/>
  <c r="AD319" i="47"/>
  <c r="O57" i="47"/>
  <c r="AD57" i="47" s="1"/>
  <c r="AD163" i="47"/>
  <c r="BO163" i="47"/>
  <c r="O264" i="47"/>
  <c r="AD264" i="47" s="1"/>
  <c r="AD331" i="47"/>
  <c r="BO331" i="47"/>
  <c r="O359" i="47"/>
  <c r="AD359" i="47" s="1"/>
  <c r="BO243" i="47"/>
  <c r="BO491" i="47"/>
  <c r="AD219" i="47"/>
  <c r="BO219" i="47"/>
  <c r="O118" i="47"/>
  <c r="AD118" i="47" s="1"/>
  <c r="O230" i="47"/>
  <c r="AD230" i="47" s="1"/>
  <c r="O254" i="47"/>
  <c r="AD254" i="47" s="1"/>
  <c r="O309" i="47"/>
  <c r="AD309" i="47" s="1"/>
  <c r="O334" i="47"/>
  <c r="AD334" i="47" s="1"/>
  <c r="O422" i="47"/>
  <c r="AD422" i="47" s="1"/>
  <c r="O454" i="47"/>
  <c r="AD454" i="47" s="1"/>
  <c r="O474" i="47"/>
  <c r="AD474" i="47" s="1"/>
  <c r="O482" i="47"/>
  <c r="BO482" i="47" s="1"/>
  <c r="O494" i="47"/>
  <c r="AD494" i="47" s="1"/>
  <c r="BO431" i="47"/>
  <c r="O195" i="47"/>
  <c r="AD195" i="47" s="1"/>
  <c r="O208" i="47"/>
  <c r="AD208" i="47" s="1"/>
  <c r="BO495" i="47"/>
  <c r="AD215" i="47"/>
  <c r="BO215" i="47"/>
  <c r="AD463" i="47"/>
  <c r="BO463" i="47"/>
  <c r="O114" i="47"/>
  <c r="AD114" i="47" s="1"/>
  <c r="O145" i="47"/>
  <c r="AD145" i="47" s="1"/>
  <c r="O158" i="47"/>
  <c r="AD158" i="47" s="1"/>
  <c r="O189" i="47"/>
  <c r="AD189" i="47" s="1"/>
  <c r="O289" i="47"/>
  <c r="AD289" i="47" s="1"/>
  <c r="O413" i="47"/>
  <c r="BO413" i="47" s="1"/>
  <c r="O429" i="47"/>
  <c r="BO429" i="47" s="1"/>
  <c r="O441" i="47"/>
  <c r="AD441" i="47" s="1"/>
  <c r="O458" i="47"/>
  <c r="AD458" i="47" s="1"/>
  <c r="O478" i="47"/>
  <c r="AD478" i="47" s="1"/>
  <c r="O486" i="47"/>
  <c r="AD486" i="47" s="1"/>
  <c r="O510" i="47"/>
  <c r="AD510" i="47" s="1"/>
  <c r="O61" i="47"/>
  <c r="AD61" i="47" s="1"/>
  <c r="O152" i="47"/>
  <c r="AD152" i="47" s="1"/>
  <c r="O320" i="47"/>
  <c r="AD320" i="47" s="1"/>
  <c r="AD335" i="47"/>
  <c r="BO335" i="47"/>
  <c r="O435" i="47"/>
  <c r="AD435" i="47" s="1"/>
  <c r="O76" i="47"/>
  <c r="AD76" i="47" s="1"/>
  <c r="O84" i="47"/>
  <c r="AD84" i="47" s="1"/>
  <c r="O100" i="47"/>
  <c r="AD100" i="47" s="1"/>
  <c r="AD159" i="47"/>
  <c r="BO159" i="47"/>
  <c r="O212" i="47"/>
  <c r="AD212" i="47" s="1"/>
  <c r="O299" i="47"/>
  <c r="BO131" i="47"/>
  <c r="BO363" i="47"/>
  <c r="AD271" i="47"/>
  <c r="BO271" i="47"/>
  <c r="AD395" i="47"/>
  <c r="BO395" i="47"/>
  <c r="O226" i="47"/>
  <c r="AD226" i="47" s="1"/>
  <c r="O234" i="47"/>
  <c r="AD234" i="47" s="1"/>
  <c r="O353" i="47"/>
  <c r="AD353" i="47" s="1"/>
  <c r="O501" i="47"/>
  <c r="BO501" i="47" s="1"/>
  <c r="O268" i="47"/>
  <c r="AD268" i="47" s="1"/>
  <c r="O53" i="47"/>
  <c r="AD53" i="47" s="1"/>
  <c r="O123" i="47"/>
  <c r="AD123" i="47" s="1"/>
  <c r="O247" i="47"/>
  <c r="O304" i="47"/>
  <c r="AD304" i="47" s="1"/>
  <c r="O376" i="47"/>
  <c r="AD376" i="47" s="1"/>
  <c r="AD399" i="47"/>
  <c r="BO399" i="47"/>
  <c r="BO367" i="47"/>
  <c r="AD438" i="47"/>
  <c r="O330" i="47"/>
  <c r="AD330" i="47" s="1"/>
  <c r="O354" i="47"/>
  <c r="AD354" i="47" s="1"/>
  <c r="O442" i="47"/>
  <c r="AD442" i="47" s="1"/>
  <c r="BO58" i="47"/>
  <c r="BO115" i="47"/>
  <c r="BO143" i="47"/>
  <c r="BO171" i="47"/>
  <c r="BO201" i="47"/>
  <c r="BO231" i="47"/>
  <c r="BO259" i="47"/>
  <c r="BO287" i="47"/>
  <c r="BO315" i="47"/>
  <c r="BO347" i="47"/>
  <c r="BO379" i="47"/>
  <c r="BO411" i="47"/>
  <c r="BO443" i="47"/>
  <c r="BO475" i="47"/>
  <c r="BO507" i="47"/>
  <c r="AD233" i="47"/>
  <c r="AD481" i="47"/>
  <c r="BO7" i="47"/>
  <c r="BO71" i="47"/>
  <c r="BO119" i="47"/>
  <c r="BO147" i="47"/>
  <c r="BO175" i="47"/>
  <c r="BO203" i="47"/>
  <c r="BO263" i="47"/>
  <c r="BO291" i="47"/>
  <c r="BO351" i="47"/>
  <c r="BO383" i="47"/>
  <c r="BO415" i="47"/>
  <c r="BO447" i="47"/>
  <c r="BO479" i="47"/>
  <c r="BO511" i="47"/>
  <c r="AD246" i="47"/>
  <c r="AD502" i="47"/>
  <c r="BO90" i="47"/>
  <c r="BO39" i="47"/>
  <c r="BO14" i="47"/>
  <c r="BO78" i="47"/>
  <c r="BO151" i="47"/>
  <c r="BO179" i="47"/>
  <c r="BO207" i="47"/>
  <c r="BO235" i="47"/>
  <c r="BO265" i="47"/>
  <c r="BO295" i="47"/>
  <c r="BO323" i="47"/>
  <c r="BO355" i="47"/>
  <c r="BO387" i="47"/>
  <c r="BO419" i="47"/>
  <c r="BO451" i="47"/>
  <c r="BO483" i="47"/>
  <c r="BO15" i="47"/>
  <c r="BO79" i="47"/>
  <c r="BO127" i="47"/>
  <c r="BO155" i="47"/>
  <c r="BO183" i="47"/>
  <c r="BO211" i="47"/>
  <c r="BO239" i="47"/>
  <c r="BO267" i="47"/>
  <c r="BO297" i="47"/>
  <c r="BO327" i="47"/>
  <c r="BO391" i="47"/>
  <c r="BO423" i="47"/>
  <c r="BO455" i="47"/>
  <c r="BO487" i="47"/>
  <c r="AD87" i="47"/>
  <c r="BO26" i="47"/>
  <c r="BO46" i="47"/>
  <c r="BO105" i="47"/>
  <c r="BO137" i="47"/>
  <c r="BO167" i="47"/>
  <c r="BO223" i="47"/>
  <c r="BO251" i="47"/>
  <c r="BO279" i="47"/>
  <c r="BO307" i="47"/>
  <c r="BO339" i="47"/>
  <c r="BO371" i="47"/>
  <c r="BO403" i="47"/>
  <c r="BO467" i="47"/>
  <c r="BO499" i="47"/>
  <c r="BO47" i="47"/>
  <c r="BO111" i="47"/>
  <c r="BO139" i="47"/>
  <c r="BO169" i="47"/>
  <c r="BO199" i="47"/>
  <c r="BO227" i="47"/>
  <c r="BO255" i="47"/>
  <c r="BO283" i="47"/>
  <c r="BO311" i="47"/>
  <c r="BO343" i="47"/>
  <c r="BO375" i="47"/>
  <c r="BO407" i="47"/>
  <c r="BO439" i="47"/>
  <c r="BO471" i="47"/>
  <c r="BO503" i="47"/>
  <c r="AD329" i="47"/>
  <c r="BO329" i="47"/>
  <c r="AD369" i="47"/>
  <c r="BO369" i="47"/>
  <c r="AD377" i="47"/>
  <c r="BO377" i="47"/>
  <c r="AD393" i="47"/>
  <c r="BO393" i="47"/>
  <c r="AD401" i="47"/>
  <c r="BO401" i="47"/>
  <c r="AD489" i="47"/>
  <c r="BO489" i="47"/>
  <c r="AD505" i="47"/>
  <c r="BO505" i="47"/>
  <c r="AD513" i="47"/>
  <c r="BO513" i="47"/>
  <c r="BO41" i="47"/>
  <c r="BO66" i="47"/>
  <c r="BO93" i="47"/>
  <c r="BO132" i="47"/>
  <c r="BO184" i="47"/>
  <c r="BO209" i="47"/>
  <c r="BO273" i="47"/>
  <c r="BO312" i="47"/>
  <c r="AD3" i="47"/>
  <c r="BO3" i="47"/>
  <c r="BO224" i="47"/>
  <c r="BO236" i="47"/>
  <c r="BO249" i="47"/>
  <c r="BO288" i="47"/>
  <c r="BO300" i="47"/>
  <c r="BO313" i="47"/>
  <c r="BO328" i="47"/>
  <c r="BO344" i="47"/>
  <c r="BO360" i="47"/>
  <c r="BO392" i="47"/>
  <c r="BO408" i="47"/>
  <c r="BO424" i="47"/>
  <c r="BO440" i="47"/>
  <c r="BO456" i="47"/>
  <c r="BO472" i="47"/>
  <c r="BO488" i="47"/>
  <c r="BO504" i="47"/>
  <c r="AD19" i="47"/>
  <c r="AD349" i="47"/>
  <c r="BO65" i="47"/>
  <c r="BO144" i="47"/>
  <c r="BO156" i="47"/>
  <c r="BO220" i="47"/>
  <c r="BO272" i="47"/>
  <c r="BO284" i="47"/>
  <c r="BO324" i="47"/>
  <c r="BO340" i="47"/>
  <c r="BO356" i="47"/>
  <c r="BO372" i="47"/>
  <c r="BO388" i="47"/>
  <c r="BO404" i="47"/>
  <c r="BO420" i="47"/>
  <c r="BO436" i="47"/>
  <c r="BO452" i="47"/>
  <c r="BO468" i="47"/>
  <c r="BO484" i="47"/>
  <c r="BO500" i="47"/>
  <c r="AD321" i="47"/>
  <c r="BO321" i="47"/>
  <c r="AD337" i="47"/>
  <c r="BO337" i="47"/>
  <c r="AD345" i="47"/>
  <c r="BO345" i="47"/>
  <c r="AD385" i="47"/>
  <c r="BO385" i="47"/>
  <c r="AD417" i="47"/>
  <c r="BO417" i="47"/>
  <c r="AD425" i="47"/>
  <c r="BO425" i="47"/>
  <c r="AD433" i="47"/>
  <c r="BO433" i="47"/>
  <c r="AD449" i="47"/>
  <c r="BO449" i="47"/>
  <c r="AD457" i="47"/>
  <c r="BO457" i="47"/>
  <c r="AD465" i="47"/>
  <c r="BO465" i="47"/>
  <c r="AD473" i="47"/>
  <c r="BO473" i="47"/>
  <c r="AD497" i="47"/>
  <c r="BO497" i="47"/>
  <c r="BO29" i="47"/>
  <c r="BO54" i="47"/>
  <c r="BO120" i="47"/>
  <c r="BO196" i="47"/>
  <c r="BO248" i="47"/>
  <c r="BO260" i="47"/>
  <c r="AD173" i="47"/>
  <c r="AD11" i="47"/>
  <c r="BO11" i="47"/>
  <c r="AD27" i="47"/>
  <c r="BO27" i="47"/>
  <c r="AD35" i="47"/>
  <c r="BO35" i="47"/>
  <c r="AD43" i="47"/>
  <c r="BO43" i="47"/>
  <c r="AD51" i="47"/>
  <c r="BO51" i="47"/>
  <c r="AD67" i="47"/>
  <c r="BO67" i="47"/>
  <c r="AD75" i="47"/>
  <c r="BO75" i="47"/>
  <c r="BO83" i="47"/>
  <c r="AD83" i="47"/>
  <c r="AD91" i="47"/>
  <c r="BO91" i="47"/>
  <c r="BO17" i="47"/>
  <c r="BO30" i="47"/>
  <c r="BO42" i="47"/>
  <c r="BO55" i="47"/>
  <c r="BO69" i="47"/>
  <c r="BO81" i="47"/>
  <c r="BO94" i="47"/>
  <c r="BO106" i="47"/>
  <c r="BO121" i="47"/>
  <c r="BO160" i="47"/>
  <c r="BO172" i="47"/>
  <c r="BO185" i="47"/>
  <c r="AD8" i="47"/>
  <c r="BO8" i="47"/>
  <c r="AD16" i="47"/>
  <c r="BO16" i="47"/>
  <c r="AD24" i="47"/>
  <c r="BO24" i="47"/>
  <c r="AD32" i="47"/>
  <c r="BO32" i="47"/>
  <c r="AD40" i="47"/>
  <c r="BO40" i="47"/>
  <c r="AD48" i="47"/>
  <c r="BO48" i="47"/>
  <c r="AD56" i="47"/>
  <c r="BO56" i="47"/>
  <c r="AD64" i="47"/>
  <c r="BO64" i="47"/>
  <c r="AD72" i="47"/>
  <c r="BO72" i="47"/>
  <c r="AD80" i="47"/>
  <c r="BO80" i="47"/>
  <c r="AD88" i="47"/>
  <c r="BO88" i="47"/>
  <c r="AD96" i="47"/>
  <c r="BO96" i="47"/>
  <c r="BO6" i="47"/>
  <c r="BO18" i="47"/>
  <c r="BO31" i="47"/>
  <c r="BO45" i="47"/>
  <c r="BO70" i="47"/>
  <c r="BO82" i="47"/>
  <c r="BO95" i="47"/>
  <c r="BO136" i="47"/>
  <c r="BO148" i="47"/>
  <c r="BO161" i="47"/>
  <c r="BO200" i="47"/>
  <c r="BO225" i="47"/>
  <c r="BO276" i="47"/>
  <c r="AD217" i="47"/>
  <c r="AD361" i="47"/>
  <c r="BO33" i="47"/>
  <c r="BO97" i="47"/>
  <c r="BO124" i="47"/>
  <c r="BO188" i="47"/>
  <c r="BO252" i="47"/>
  <c r="BO316" i="47"/>
  <c r="BO348" i="47"/>
  <c r="BO380" i="47"/>
  <c r="BO428" i="47"/>
  <c r="BO460" i="47"/>
  <c r="BO492" i="47"/>
  <c r="AD117" i="47"/>
  <c r="BO117" i="47"/>
  <c r="AD125" i="47"/>
  <c r="BO125" i="47"/>
  <c r="AD133" i="47"/>
  <c r="BO133" i="47"/>
  <c r="AD141" i="47"/>
  <c r="BO141" i="47"/>
  <c r="AD149" i="47"/>
  <c r="BO149" i="47"/>
  <c r="BO157" i="47"/>
  <c r="AD157" i="47"/>
  <c r="AD165" i="47"/>
  <c r="BO165" i="47"/>
  <c r="AD181" i="47"/>
  <c r="BO181" i="47"/>
  <c r="AD213" i="47"/>
  <c r="BO213" i="47"/>
  <c r="AD221" i="47"/>
  <c r="BO221" i="47"/>
  <c r="AD237" i="47"/>
  <c r="BO237" i="47"/>
  <c r="BO253" i="47"/>
  <c r="AD253" i="47"/>
  <c r="AD261" i="47"/>
  <c r="BO261" i="47"/>
  <c r="AD269" i="47"/>
  <c r="BO269" i="47"/>
  <c r="AD301" i="47"/>
  <c r="BO301" i="47"/>
  <c r="AD317" i="47"/>
  <c r="BO317" i="47"/>
  <c r="AD325" i="47"/>
  <c r="BO325" i="47"/>
  <c r="BO341" i="47"/>
  <c r="AD341" i="47"/>
  <c r="AD357" i="47"/>
  <c r="BO357" i="47"/>
  <c r="AD365" i="47"/>
  <c r="BO365" i="47"/>
  <c r="AD405" i="47"/>
  <c r="BO405" i="47"/>
  <c r="AD429" i="47"/>
  <c r="AD437" i="47"/>
  <c r="BO437" i="47"/>
  <c r="AD461" i="47"/>
  <c r="BO461" i="47"/>
  <c r="AD469" i="47"/>
  <c r="BO469" i="47"/>
  <c r="AD485" i="47"/>
  <c r="BO485" i="47"/>
  <c r="AD493" i="47"/>
  <c r="BO493" i="47"/>
  <c r="AD509" i="47"/>
  <c r="BO509" i="47"/>
  <c r="BO22" i="47"/>
  <c r="BO73" i="47"/>
  <c r="BO98" i="47"/>
  <c r="BO177" i="47"/>
  <c r="BO228" i="47"/>
  <c r="BO305" i="47"/>
  <c r="AD409" i="47"/>
  <c r="AD138" i="47"/>
  <c r="BO138" i="47"/>
  <c r="AD170" i="47"/>
  <c r="BO170" i="47"/>
  <c r="AD186" i="47"/>
  <c r="BO186" i="47"/>
  <c r="AD210" i="47"/>
  <c r="BO210" i="47"/>
  <c r="AD218" i="47"/>
  <c r="BO218" i="47"/>
  <c r="AD242" i="47"/>
  <c r="BO242" i="47"/>
  <c r="AD250" i="47"/>
  <c r="BO250" i="47"/>
  <c r="AD258" i="47"/>
  <c r="BO258" i="47"/>
  <c r="AD266" i="47"/>
  <c r="BO266" i="47"/>
  <c r="AD274" i="47"/>
  <c r="BO274" i="47"/>
  <c r="AD282" i="47"/>
  <c r="BO282" i="47"/>
  <c r="AD290" i="47"/>
  <c r="BO290" i="47"/>
  <c r="AD298" i="47"/>
  <c r="BO298" i="47"/>
  <c r="AD306" i="47"/>
  <c r="BO306" i="47"/>
  <c r="AD314" i="47"/>
  <c r="BO314" i="47"/>
  <c r="AD322" i="47"/>
  <c r="BO322" i="47"/>
  <c r="AD338" i="47"/>
  <c r="BO338" i="47"/>
  <c r="AD346" i="47"/>
  <c r="BO346" i="47"/>
  <c r="AD362" i="47"/>
  <c r="BO362" i="47"/>
  <c r="AD370" i="47"/>
  <c r="BO370" i="47"/>
  <c r="AD378" i="47"/>
  <c r="BO378" i="47"/>
  <c r="AD386" i="47"/>
  <c r="BO386" i="47"/>
  <c r="AD394" i="47"/>
  <c r="BO394" i="47"/>
  <c r="AD402" i="47"/>
  <c r="BO402" i="47"/>
  <c r="AD410" i="47"/>
  <c r="BO410" i="47"/>
  <c r="AD418" i="47"/>
  <c r="BO418" i="47"/>
  <c r="AD426" i="47"/>
  <c r="BO426" i="47"/>
  <c r="AD434" i="47"/>
  <c r="BO434" i="47"/>
  <c r="AD450" i="47"/>
  <c r="BO450" i="47"/>
  <c r="AD466" i="47"/>
  <c r="BO466" i="47"/>
  <c r="AD490" i="47"/>
  <c r="BO490" i="47"/>
  <c r="AD498" i="47"/>
  <c r="BO498" i="47"/>
  <c r="AD514" i="47"/>
  <c r="BO514" i="47"/>
  <c r="BO10" i="47"/>
  <c r="BO23" i="47"/>
  <c r="BO37" i="47"/>
  <c r="BO49" i="47"/>
  <c r="BO62" i="47"/>
  <c r="BO74" i="47"/>
  <c r="BO101" i="47"/>
  <c r="BO128" i="47"/>
  <c r="BO140" i="47"/>
  <c r="BO153" i="47"/>
  <c r="BO192" i="47"/>
  <c r="BO204" i="47"/>
  <c r="BO256" i="47"/>
  <c r="BO281" i="47"/>
  <c r="BO336" i="47"/>
  <c r="BO352" i="47"/>
  <c r="BO368" i="47"/>
  <c r="BO384" i="47"/>
  <c r="BO400" i="47"/>
  <c r="BO416" i="47"/>
  <c r="BO432" i="47"/>
  <c r="BO448" i="47"/>
  <c r="BO480" i="47"/>
  <c r="BO496" i="47"/>
  <c r="BO512" i="47"/>
  <c r="BO21" i="47"/>
  <c r="BO85" i="47"/>
  <c r="BO112" i="47"/>
  <c r="BO240" i="47"/>
  <c r="BO332" i="47"/>
  <c r="BO364" i="47"/>
  <c r="BO412" i="47"/>
  <c r="BO444" i="47"/>
  <c r="BO476" i="47"/>
  <c r="BO508" i="47"/>
  <c r="AD107" i="47"/>
  <c r="BO107" i="47"/>
  <c r="AD197" i="47"/>
  <c r="BO197" i="47"/>
  <c r="AD205" i="47"/>
  <c r="BO205" i="47"/>
  <c r="AD229" i="47"/>
  <c r="BO229" i="47"/>
  <c r="AD245" i="47"/>
  <c r="BO245" i="47"/>
  <c r="AD285" i="47"/>
  <c r="BO285" i="47"/>
  <c r="AD293" i="47"/>
  <c r="BO293" i="47"/>
  <c r="AD333" i="47"/>
  <c r="BO333" i="47"/>
  <c r="AD373" i="47"/>
  <c r="BO373" i="47"/>
  <c r="AD381" i="47"/>
  <c r="BO381" i="47"/>
  <c r="AD389" i="47"/>
  <c r="BO389" i="47"/>
  <c r="AD397" i="47"/>
  <c r="BO397" i="47"/>
  <c r="AD421" i="47"/>
  <c r="BO421" i="47"/>
  <c r="AD445" i="47"/>
  <c r="BO445" i="47"/>
  <c r="AD453" i="47"/>
  <c r="BO453" i="47"/>
  <c r="AD477" i="47"/>
  <c r="BO477" i="47"/>
  <c r="BO9" i="47"/>
  <c r="BO34" i="47"/>
  <c r="BO86" i="47"/>
  <c r="BO113" i="47"/>
  <c r="BO164" i="47"/>
  <c r="BO216" i="47"/>
  <c r="BO241" i="47"/>
  <c r="BO292" i="47"/>
  <c r="AD104" i="47"/>
  <c r="BO104" i="47"/>
  <c r="AD122" i="47"/>
  <c r="BO122" i="47"/>
  <c r="AD130" i="47"/>
  <c r="BO130" i="47"/>
  <c r="AD146" i="47"/>
  <c r="BO146" i="47"/>
  <c r="AD154" i="47"/>
  <c r="BO154" i="47"/>
  <c r="AD162" i="47"/>
  <c r="BO162" i="47"/>
  <c r="AD178" i="47"/>
  <c r="BO178" i="47"/>
  <c r="AD194" i="47"/>
  <c r="BO194" i="47"/>
  <c r="AD202" i="47"/>
  <c r="BO202" i="47"/>
  <c r="AD4" i="47"/>
  <c r="BO4" i="47"/>
  <c r="AD12" i="47"/>
  <c r="BO12" i="47"/>
  <c r="AD20" i="47"/>
  <c r="BO20" i="47"/>
  <c r="AD28" i="47"/>
  <c r="BO28" i="47"/>
  <c r="AD36" i="47"/>
  <c r="BO36" i="47"/>
  <c r="AD44" i="47"/>
  <c r="BO44" i="47"/>
  <c r="AD52" i="47"/>
  <c r="BO52" i="47"/>
  <c r="AD60" i="47"/>
  <c r="BO60" i="47"/>
  <c r="AD68" i="47"/>
  <c r="BO68" i="47"/>
  <c r="BO13" i="47"/>
  <c r="BO25" i="47"/>
  <c r="BO38" i="47"/>
  <c r="BO50" i="47"/>
  <c r="BO63" i="47"/>
  <c r="BO77" i="47"/>
  <c r="BO89" i="47"/>
  <c r="BO102" i="47"/>
  <c r="BO116" i="47"/>
  <c r="BO129" i="47"/>
  <c r="BO168" i="47"/>
  <c r="BO180" i="47"/>
  <c r="BO193" i="47"/>
  <c r="BO232" i="47"/>
  <c r="BO244" i="47"/>
  <c r="BO257" i="47"/>
  <c r="BO296" i="47"/>
  <c r="BO308" i="47"/>
  <c r="AD277" i="47"/>
  <c r="AD166" i="47"/>
  <c r="AD430" i="47"/>
  <c r="BO99" i="47"/>
  <c r="AD198" i="47"/>
  <c r="BO92" i="47"/>
  <c r="BO108" i="47"/>
  <c r="BO126" i="47"/>
  <c r="BO134" i="47"/>
  <c r="BO142" i="47"/>
  <c r="BO150" i="47"/>
  <c r="BO174" i="47"/>
  <c r="BO182" i="47"/>
  <c r="BO190" i="47"/>
  <c r="BO206" i="47"/>
  <c r="BO214" i="47"/>
  <c r="BO262" i="47"/>
  <c r="BO270" i="47"/>
  <c r="BO278" i="47"/>
  <c r="BO286" i="47"/>
  <c r="BO294" i="47"/>
  <c r="BO302" i="47"/>
  <c r="BO310" i="47"/>
  <c r="BO318" i="47"/>
  <c r="BO326" i="47"/>
  <c r="BO342" i="47"/>
  <c r="BO350" i="47"/>
  <c r="BO358" i="47"/>
  <c r="BO366" i="47"/>
  <c r="BO374" i="47"/>
  <c r="BO382" i="47"/>
  <c r="BO398" i="47"/>
  <c r="BO406" i="47"/>
  <c r="BO414" i="47"/>
  <c r="BO446" i="47"/>
  <c r="BO462" i="47"/>
  <c r="BO470" i="47"/>
  <c r="BO264" i="47" l="1"/>
  <c r="BO176" i="47"/>
  <c r="AD482" i="47"/>
  <c r="BO458" i="47"/>
  <c r="BO226" i="47"/>
  <c r="BO442" i="47"/>
  <c r="BO114" i="47"/>
  <c r="BO212" i="47"/>
  <c r="BO57" i="47"/>
  <c r="BO84" i="47"/>
  <c r="BO486" i="47"/>
  <c r="BO478" i="47"/>
  <c r="BO435" i="47"/>
  <c r="AD413" i="47"/>
  <c r="BO289" i="47"/>
  <c r="BO145" i="47"/>
  <c r="BO334" i="47"/>
  <c r="BO158" i="47"/>
  <c r="BO76" i="47"/>
  <c r="BO53" i="47"/>
  <c r="BO474" i="47"/>
  <c r="BO330" i="47"/>
  <c r="BO5" i="47"/>
  <c r="BO222" i="47"/>
  <c r="BO464" i="47"/>
  <c r="BO152" i="47"/>
  <c r="BO454" i="47"/>
  <c r="AD501" i="47"/>
  <c r="BO230" i="47"/>
  <c r="BO268" i="47"/>
  <c r="BO506" i="47"/>
  <c r="BO234" i="47"/>
  <c r="BO353" i="47"/>
  <c r="BO61" i="47"/>
  <c r="BO422" i="47"/>
  <c r="BO510" i="47"/>
  <c r="BO100" i="47"/>
  <c r="BO304" i="47"/>
  <c r="BO376" i="47"/>
  <c r="BO254" i="47"/>
  <c r="BO309" i="47"/>
  <c r="BO189" i="47"/>
  <c r="BO238" i="47"/>
  <c r="BO441" i="47"/>
  <c r="BO359" i="47"/>
  <c r="BO396" i="47"/>
  <c r="BO208" i="47"/>
  <c r="BO123" i="47"/>
  <c r="AD247" i="47"/>
  <c r="BO247" i="47"/>
  <c r="BO494" i="47"/>
  <c r="BO320" i="47"/>
  <c r="BO354" i="47"/>
  <c r="BO280" i="47"/>
  <c r="AD299" i="47"/>
  <c r="BO299" i="47"/>
  <c r="BO118" i="47"/>
  <c r="BO195" i="47"/>
  <c r="C54" i="48"/>
  <c r="C53" i="48"/>
  <c r="C52" i="48"/>
  <c r="C51" i="48"/>
  <c r="C50" i="48"/>
  <c r="C49" i="48"/>
  <c r="C48" i="48"/>
  <c r="C47" i="48"/>
  <c r="C46" i="48"/>
  <c r="C45" i="48"/>
  <c r="C44" i="48"/>
  <c r="C43" i="48"/>
  <c r="C42" i="48"/>
  <c r="C41" i="48"/>
  <c r="C40" i="48"/>
  <c r="C39" i="48"/>
  <c r="C38" i="48"/>
  <c r="C37" i="48"/>
  <c r="C36" i="48"/>
  <c r="E35" i="48"/>
  <c r="C35" i="48"/>
  <c r="C34" i="48"/>
  <c r="C33" i="48"/>
  <c r="C32" i="48"/>
  <c r="C31" i="48"/>
  <c r="C30" i="48"/>
  <c r="C29" i="48"/>
  <c r="C28" i="48"/>
  <c r="C27" i="48"/>
  <c r="C26" i="48"/>
  <c r="C25" i="48"/>
  <c r="C24" i="48"/>
  <c r="C23" i="48"/>
  <c r="C22" i="48"/>
  <c r="C21" i="48"/>
  <c r="C20" i="48"/>
  <c r="C19" i="48"/>
  <c r="C18" i="48"/>
  <c r="C17" i="48"/>
  <c r="C16" i="48"/>
  <c r="C15" i="48"/>
  <c r="C14" i="48"/>
  <c r="C13" i="48"/>
  <c r="C12" i="48"/>
  <c r="C11" i="48"/>
  <c r="C10" i="48"/>
  <c r="C9" i="48"/>
  <c r="E8" i="48"/>
  <c r="C8" i="48"/>
  <c r="C7" i="48"/>
  <c r="C6" i="48"/>
  <c r="C5" i="48"/>
  <c r="C4" i="48"/>
  <c r="N503" i="29"/>
  <c r="N502" i="29"/>
  <c r="N501" i="29"/>
  <c r="N500" i="29"/>
  <c r="N499" i="29"/>
  <c r="N498" i="29"/>
  <c r="N497" i="29"/>
  <c r="N496" i="29"/>
  <c r="N495" i="29"/>
  <c r="N494" i="29"/>
  <c r="N493" i="29"/>
  <c r="N492" i="29"/>
  <c r="N491" i="29"/>
  <c r="N490" i="29"/>
  <c r="N489" i="29"/>
  <c r="N488" i="29"/>
  <c r="N487" i="29"/>
  <c r="N486" i="29"/>
  <c r="N485" i="29"/>
  <c r="N484" i="29"/>
  <c r="N483" i="29"/>
  <c r="N482" i="29"/>
  <c r="N481" i="29"/>
  <c r="N480" i="29"/>
  <c r="N479" i="29"/>
  <c r="N478" i="29"/>
  <c r="N477" i="29"/>
  <c r="N476" i="29"/>
  <c r="N475" i="29"/>
  <c r="N474" i="29"/>
  <c r="N473" i="29"/>
  <c r="N472" i="29"/>
  <c r="N471" i="29"/>
  <c r="N470" i="29"/>
  <c r="N469" i="29"/>
  <c r="N468" i="29"/>
  <c r="N467" i="29"/>
  <c r="N466" i="29"/>
  <c r="N465" i="29"/>
  <c r="N464" i="29"/>
  <c r="N463" i="29"/>
  <c r="N462" i="29"/>
  <c r="N461" i="29"/>
  <c r="N460" i="29"/>
  <c r="N459" i="29"/>
  <c r="N458" i="29"/>
  <c r="N457" i="29"/>
  <c r="N456" i="29"/>
  <c r="N455" i="29"/>
  <c r="N454" i="29"/>
  <c r="N453" i="29"/>
  <c r="N452" i="29"/>
  <c r="N451" i="29"/>
  <c r="N450" i="29"/>
  <c r="N449" i="29"/>
  <c r="N448" i="29"/>
  <c r="N447" i="29"/>
  <c r="N446" i="29"/>
  <c r="N445" i="29"/>
  <c r="N444" i="29"/>
  <c r="N443" i="29"/>
  <c r="N442" i="29"/>
  <c r="N441" i="29"/>
  <c r="N440" i="29"/>
  <c r="N439" i="29"/>
  <c r="N438" i="29"/>
  <c r="N437" i="29"/>
  <c r="N436" i="29"/>
  <c r="N435" i="29"/>
  <c r="N434" i="29"/>
  <c r="N433" i="29"/>
  <c r="N432" i="29"/>
  <c r="N431" i="29"/>
  <c r="N430" i="29"/>
  <c r="N429" i="29"/>
  <c r="N428" i="29"/>
  <c r="N427" i="29"/>
  <c r="N426" i="29"/>
  <c r="N425" i="29"/>
  <c r="N424" i="29"/>
  <c r="N423" i="29"/>
  <c r="N422" i="29"/>
  <c r="N421" i="29"/>
  <c r="N420" i="29"/>
  <c r="N419" i="29"/>
  <c r="N418" i="29"/>
  <c r="N417" i="29"/>
  <c r="N416" i="29"/>
  <c r="N415" i="29"/>
  <c r="N414" i="29"/>
  <c r="N413" i="29"/>
  <c r="N412" i="29"/>
  <c r="N411" i="29"/>
  <c r="N410" i="29"/>
  <c r="N409" i="29"/>
  <c r="N408" i="29"/>
  <c r="N407" i="29"/>
  <c r="N406" i="29"/>
  <c r="N405" i="29"/>
  <c r="N404" i="29"/>
  <c r="N403" i="29"/>
  <c r="N402" i="29"/>
  <c r="N401" i="29"/>
  <c r="N400" i="29"/>
  <c r="N399" i="29"/>
  <c r="N398" i="29"/>
  <c r="N397" i="29"/>
  <c r="N396" i="29"/>
  <c r="N395" i="29"/>
  <c r="N394" i="29"/>
  <c r="N393" i="29"/>
  <c r="N392" i="29"/>
  <c r="N391" i="29"/>
  <c r="N390" i="29"/>
  <c r="N389" i="29"/>
  <c r="N388" i="29"/>
  <c r="N387" i="29"/>
  <c r="N386" i="29"/>
  <c r="N385" i="29"/>
  <c r="N384" i="29"/>
  <c r="N383" i="29"/>
  <c r="N382" i="29"/>
  <c r="N381" i="29"/>
  <c r="N380" i="29"/>
  <c r="N379" i="29"/>
  <c r="N378" i="29"/>
  <c r="N377" i="29"/>
  <c r="N376" i="29"/>
  <c r="N375" i="29"/>
  <c r="N374" i="29"/>
  <c r="N373" i="29"/>
  <c r="N372" i="29"/>
  <c r="N371" i="29"/>
  <c r="N370" i="29"/>
  <c r="N369" i="29"/>
  <c r="N368" i="29"/>
  <c r="N367" i="29"/>
  <c r="N366" i="29"/>
  <c r="N365" i="29"/>
  <c r="N364" i="29"/>
  <c r="N363" i="29"/>
  <c r="N362" i="29"/>
  <c r="N361" i="29"/>
  <c r="N360" i="29"/>
  <c r="N359" i="29"/>
  <c r="N358" i="29"/>
  <c r="N357" i="29"/>
  <c r="N356" i="29"/>
  <c r="N355" i="29"/>
  <c r="N354" i="29"/>
  <c r="N353" i="29"/>
  <c r="N352" i="29"/>
  <c r="N351" i="29"/>
  <c r="N350" i="29"/>
  <c r="N349" i="29"/>
  <c r="N348" i="29"/>
  <c r="N347" i="29"/>
  <c r="N346" i="29"/>
  <c r="N345" i="29"/>
  <c r="N344" i="29"/>
  <c r="N343" i="29"/>
  <c r="N342" i="29"/>
  <c r="N341" i="29"/>
  <c r="N340" i="29"/>
  <c r="N339" i="29"/>
  <c r="N338" i="29"/>
  <c r="N337" i="29"/>
  <c r="N336" i="29"/>
  <c r="N335" i="29"/>
  <c r="N334" i="29"/>
  <c r="N333" i="29"/>
  <c r="N332" i="29"/>
  <c r="N331" i="29"/>
  <c r="N330" i="29"/>
  <c r="N329" i="29"/>
  <c r="N328" i="29"/>
  <c r="N327" i="29"/>
  <c r="N326" i="29"/>
  <c r="N325" i="29"/>
  <c r="N324" i="29"/>
  <c r="N323" i="29"/>
  <c r="N322" i="29"/>
  <c r="N321" i="29"/>
  <c r="N320" i="29"/>
  <c r="N319" i="29"/>
  <c r="N318" i="29"/>
  <c r="N317" i="29"/>
  <c r="N316" i="29"/>
  <c r="N315" i="29"/>
  <c r="N314" i="29"/>
  <c r="N313" i="29"/>
  <c r="N312" i="29"/>
  <c r="N311" i="29"/>
  <c r="N310" i="29"/>
  <c r="N309" i="29"/>
  <c r="N308" i="29"/>
  <c r="N307" i="29"/>
  <c r="N306" i="29"/>
  <c r="N305" i="29"/>
  <c r="N304" i="29"/>
  <c r="N303" i="29"/>
  <c r="N302" i="29"/>
  <c r="N301" i="29"/>
  <c r="N300" i="29"/>
  <c r="N299" i="29"/>
  <c r="N298" i="29"/>
  <c r="N297" i="29"/>
  <c r="N296" i="29"/>
  <c r="N295" i="29"/>
  <c r="N294" i="29"/>
  <c r="N293" i="29"/>
  <c r="N292" i="29"/>
  <c r="N291" i="29"/>
  <c r="N290" i="29"/>
  <c r="N289" i="29"/>
  <c r="N288" i="29"/>
  <c r="N287" i="29"/>
  <c r="N286" i="29"/>
  <c r="N285" i="29"/>
  <c r="N284" i="29"/>
  <c r="N283" i="29"/>
  <c r="N282" i="29"/>
  <c r="N281" i="29"/>
  <c r="N280" i="29"/>
  <c r="N279" i="29"/>
  <c r="N278" i="29"/>
  <c r="N277" i="29"/>
  <c r="N276" i="29"/>
  <c r="N275" i="29"/>
  <c r="N274" i="29"/>
  <c r="N273" i="29"/>
  <c r="N272" i="29"/>
  <c r="N271" i="29"/>
  <c r="N270" i="29"/>
  <c r="N269" i="29"/>
  <c r="N268" i="29"/>
  <c r="N267" i="29"/>
  <c r="N266" i="29"/>
  <c r="N265" i="29"/>
  <c r="N264" i="29"/>
  <c r="N263" i="29"/>
  <c r="N262" i="29"/>
  <c r="N261" i="29"/>
  <c r="N260" i="29"/>
  <c r="N259" i="29"/>
  <c r="N258" i="29"/>
  <c r="N257" i="29"/>
  <c r="N256" i="29"/>
  <c r="N255" i="29"/>
  <c r="N254" i="29"/>
  <c r="N253" i="29"/>
  <c r="N252" i="29"/>
  <c r="N251" i="29"/>
  <c r="N250" i="29"/>
  <c r="N249" i="29"/>
  <c r="N248" i="29"/>
  <c r="N247" i="29"/>
  <c r="N246" i="29"/>
  <c r="N245" i="29"/>
  <c r="N244" i="29"/>
  <c r="N243" i="29"/>
  <c r="N242" i="29"/>
  <c r="N241" i="29"/>
  <c r="N240" i="29"/>
  <c r="N239" i="29"/>
  <c r="N238" i="29"/>
  <c r="N237" i="29"/>
  <c r="N236" i="29"/>
  <c r="N235" i="29"/>
  <c r="N234" i="29"/>
  <c r="N233" i="29"/>
  <c r="N232" i="29"/>
  <c r="N231" i="29"/>
  <c r="N230" i="29"/>
  <c r="N229" i="29"/>
  <c r="N228" i="29"/>
  <c r="N227" i="29"/>
  <c r="N226" i="29"/>
  <c r="N225" i="29"/>
  <c r="N224" i="29"/>
  <c r="N223" i="29"/>
  <c r="N222" i="29"/>
  <c r="N221" i="29"/>
  <c r="N220" i="29"/>
  <c r="N219" i="29"/>
  <c r="N218" i="29"/>
  <c r="N217" i="29"/>
  <c r="N216" i="29"/>
  <c r="N215" i="29"/>
  <c r="N214" i="29"/>
  <c r="N213" i="29"/>
  <c r="N212" i="29"/>
  <c r="N211" i="29"/>
  <c r="N210" i="29"/>
  <c r="N209" i="29"/>
  <c r="N208" i="29"/>
  <c r="N207" i="29"/>
  <c r="N206" i="29"/>
  <c r="N205" i="29"/>
  <c r="N204" i="29"/>
  <c r="N203" i="29"/>
  <c r="N202" i="29"/>
  <c r="N201" i="29"/>
  <c r="N200" i="29"/>
  <c r="N199" i="29"/>
  <c r="N198" i="29"/>
  <c r="N197" i="29"/>
  <c r="N196" i="29"/>
  <c r="N195" i="29"/>
  <c r="N194" i="29"/>
  <c r="N193" i="29"/>
  <c r="N192" i="29"/>
  <c r="N191" i="29"/>
  <c r="N190" i="29"/>
  <c r="N189" i="29"/>
  <c r="N188" i="29"/>
  <c r="N187" i="29"/>
  <c r="N186" i="29"/>
  <c r="N185" i="29"/>
  <c r="N184" i="29"/>
  <c r="N183" i="29"/>
  <c r="N182" i="29"/>
  <c r="N181" i="29"/>
  <c r="N180" i="29"/>
  <c r="N179" i="29"/>
  <c r="N178" i="29"/>
  <c r="N177" i="29"/>
  <c r="N176" i="29"/>
  <c r="N175" i="29"/>
  <c r="N174" i="29"/>
  <c r="N173" i="29"/>
  <c r="N172" i="29"/>
  <c r="N171" i="29"/>
  <c r="N170" i="29"/>
  <c r="N169" i="29"/>
  <c r="N168" i="29"/>
  <c r="N167" i="29"/>
  <c r="N166" i="29"/>
  <c r="N165" i="29"/>
  <c r="N164" i="29"/>
  <c r="N163" i="29"/>
  <c r="N162" i="29"/>
  <c r="N161" i="29"/>
  <c r="N160" i="29"/>
  <c r="N159" i="29"/>
  <c r="N158" i="29"/>
  <c r="N157" i="29"/>
  <c r="N156" i="29"/>
  <c r="N155" i="29"/>
  <c r="N154" i="29"/>
  <c r="N153" i="29"/>
  <c r="N152" i="29"/>
  <c r="N151" i="29"/>
  <c r="N150" i="29"/>
  <c r="N149" i="29"/>
  <c r="N148" i="29"/>
  <c r="N147" i="29"/>
  <c r="N146" i="29"/>
  <c r="N145" i="29"/>
  <c r="N144" i="29"/>
  <c r="N143" i="29"/>
  <c r="N142" i="29"/>
  <c r="N141" i="29"/>
  <c r="N140" i="29"/>
  <c r="N139" i="29"/>
  <c r="N138" i="29"/>
  <c r="N137" i="29"/>
  <c r="N136" i="29"/>
  <c r="N135" i="29"/>
  <c r="N134" i="29"/>
  <c r="N133" i="29"/>
  <c r="N132" i="29"/>
  <c r="N131" i="29"/>
  <c r="N130" i="29"/>
  <c r="N129" i="29"/>
  <c r="N128" i="29"/>
  <c r="N127" i="29"/>
  <c r="N126" i="29"/>
  <c r="N125" i="29"/>
  <c r="N124" i="29"/>
  <c r="N123" i="29"/>
  <c r="N122" i="29"/>
  <c r="N121" i="29"/>
  <c r="N120" i="29"/>
  <c r="N119" i="29"/>
  <c r="N118" i="29"/>
  <c r="N117" i="29"/>
  <c r="N116" i="29"/>
  <c r="N115" i="29"/>
  <c r="N114" i="29"/>
  <c r="N113" i="29"/>
  <c r="N112" i="29"/>
  <c r="N111" i="29"/>
  <c r="N108" i="29"/>
  <c r="N107" i="29"/>
  <c r="N106" i="29"/>
  <c r="N105" i="29"/>
  <c r="N104" i="29"/>
  <c r="N103" i="29"/>
  <c r="N102" i="29"/>
  <c r="N101" i="29"/>
  <c r="N100" i="29"/>
  <c r="N99" i="29"/>
  <c r="N98" i="29"/>
  <c r="N97" i="29"/>
  <c r="N96" i="29"/>
  <c r="N95" i="29"/>
  <c r="N94" i="29"/>
  <c r="N93" i="29"/>
  <c r="N92" i="29"/>
  <c r="N91" i="29"/>
  <c r="N90" i="29"/>
  <c r="N89" i="29"/>
  <c r="N88" i="29"/>
  <c r="N87" i="29"/>
  <c r="N86" i="29"/>
  <c r="N85" i="29"/>
  <c r="N84" i="29"/>
  <c r="N83" i="29"/>
  <c r="N82" i="29"/>
  <c r="N81" i="29"/>
  <c r="N80" i="29"/>
  <c r="N79" i="29"/>
  <c r="N78" i="29"/>
  <c r="N77" i="29"/>
  <c r="N76" i="29"/>
  <c r="N75" i="29"/>
  <c r="N74" i="29"/>
  <c r="N73" i="29"/>
  <c r="N72" i="29"/>
  <c r="N71" i="29"/>
  <c r="N70" i="29"/>
  <c r="N69" i="29"/>
  <c r="N68" i="29"/>
  <c r="N67" i="29"/>
  <c r="N66" i="29"/>
  <c r="N65" i="29"/>
  <c r="N64" i="29"/>
  <c r="N63" i="29"/>
  <c r="N62" i="29"/>
  <c r="N61" i="29"/>
  <c r="N60" i="29"/>
  <c r="N59" i="29"/>
  <c r="N58" i="29"/>
  <c r="N57" i="29"/>
  <c r="N56" i="29"/>
  <c r="N55" i="29"/>
  <c r="N54" i="29"/>
  <c r="N53" i="29"/>
  <c r="N52" i="29"/>
  <c r="N51" i="29"/>
  <c r="N50" i="29"/>
  <c r="N49" i="29"/>
  <c r="N48" i="29"/>
  <c r="N47" i="29"/>
  <c r="N46" i="29"/>
  <c r="N45" i="29"/>
  <c r="N44" i="29"/>
  <c r="N43" i="29"/>
  <c r="N42" i="29"/>
  <c r="N41" i="29"/>
  <c r="N40" i="29"/>
  <c r="N39" i="29"/>
  <c r="N38" i="29"/>
  <c r="N37" i="29"/>
  <c r="N36" i="29"/>
  <c r="N35" i="29"/>
  <c r="N34" i="29"/>
  <c r="N33" i="29"/>
  <c r="N32" i="29"/>
  <c r="N31" i="29"/>
  <c r="N30" i="29"/>
  <c r="N29" i="29"/>
  <c r="N28" i="29"/>
  <c r="N27" i="29"/>
  <c r="N26" i="29"/>
  <c r="N25" i="29"/>
  <c r="N24" i="29"/>
  <c r="N23" i="29"/>
  <c r="N22" i="29"/>
  <c r="N21" i="29"/>
  <c r="N20" i="29"/>
  <c r="N19" i="29"/>
  <c r="N18" i="29"/>
  <c r="N17" i="29"/>
  <c r="N16" i="29"/>
  <c r="N15" i="29"/>
  <c r="N14" i="29"/>
  <c r="N13" i="29"/>
  <c r="N12" i="29"/>
  <c r="N11" i="29"/>
  <c r="N10" i="29"/>
  <c r="N9" i="29"/>
  <c r="N8" i="29"/>
  <c r="N7" i="29"/>
  <c r="N6" i="29"/>
  <c r="N5" i="29"/>
  <c r="N4" i="29"/>
  <c r="N3" i="29"/>
  <c r="H503" i="29"/>
  <c r="H502" i="29"/>
  <c r="H501" i="29"/>
  <c r="H500" i="29"/>
  <c r="H499" i="29"/>
  <c r="H498" i="29"/>
  <c r="H497" i="29"/>
  <c r="H496" i="29"/>
  <c r="H495" i="29"/>
  <c r="H494" i="29"/>
  <c r="H493" i="29"/>
  <c r="H492" i="29"/>
  <c r="H491" i="29"/>
  <c r="H490" i="29"/>
  <c r="H489" i="29"/>
  <c r="H488" i="29"/>
  <c r="H487" i="29"/>
  <c r="H486" i="29"/>
  <c r="H485" i="29"/>
  <c r="H484" i="29"/>
  <c r="H483" i="29"/>
  <c r="H482" i="29"/>
  <c r="H481" i="29"/>
  <c r="H480" i="29"/>
  <c r="H479" i="29"/>
  <c r="H478" i="29"/>
  <c r="H477" i="29"/>
  <c r="H476" i="29"/>
  <c r="H475" i="29"/>
  <c r="H474" i="29"/>
  <c r="H473" i="29"/>
  <c r="H472" i="29"/>
  <c r="H471" i="29"/>
  <c r="H470" i="29"/>
  <c r="H469" i="29"/>
  <c r="H468" i="29"/>
  <c r="H467" i="29"/>
  <c r="H466" i="29"/>
  <c r="H465" i="29"/>
  <c r="H464" i="29"/>
  <c r="H463" i="29"/>
  <c r="H462" i="29"/>
  <c r="H461" i="29"/>
  <c r="H460" i="29"/>
  <c r="H459" i="29"/>
  <c r="H458" i="29"/>
  <c r="H457" i="29"/>
  <c r="H456" i="29"/>
  <c r="H455" i="29"/>
  <c r="H454" i="29"/>
  <c r="H453" i="29"/>
  <c r="H452" i="29"/>
  <c r="H451" i="29"/>
  <c r="H450" i="29"/>
  <c r="H449" i="29"/>
  <c r="H448" i="29"/>
  <c r="H447" i="29"/>
  <c r="H446" i="29"/>
  <c r="H445" i="29"/>
  <c r="H444" i="29"/>
  <c r="H443" i="29"/>
  <c r="H442" i="29"/>
  <c r="H441" i="29"/>
  <c r="H440" i="29"/>
  <c r="H439" i="29"/>
  <c r="H438" i="29"/>
  <c r="H437" i="29"/>
  <c r="H436" i="29"/>
  <c r="H435" i="29"/>
  <c r="H434" i="29"/>
  <c r="H433" i="29"/>
  <c r="H432" i="29"/>
  <c r="H431" i="29"/>
  <c r="H430" i="29"/>
  <c r="H429" i="29"/>
  <c r="H428" i="29"/>
  <c r="H427" i="29"/>
  <c r="H426" i="29"/>
  <c r="H425" i="29"/>
  <c r="H424" i="29"/>
  <c r="H423" i="29"/>
  <c r="H422" i="29"/>
  <c r="H421" i="29"/>
  <c r="H420" i="29"/>
  <c r="H419" i="29"/>
  <c r="H418" i="29"/>
  <c r="H417" i="29"/>
  <c r="H416" i="29"/>
  <c r="H415" i="29"/>
  <c r="H414" i="29"/>
  <c r="H413" i="29"/>
  <c r="H412" i="29"/>
  <c r="H411" i="29"/>
  <c r="H410" i="29"/>
  <c r="H409" i="29"/>
  <c r="H408" i="29"/>
  <c r="H407" i="29"/>
  <c r="H406" i="29"/>
  <c r="H405" i="29"/>
  <c r="H404" i="29"/>
  <c r="H403" i="29"/>
  <c r="H402" i="29"/>
  <c r="H401" i="29"/>
  <c r="H400" i="29"/>
  <c r="H399" i="29"/>
  <c r="H398" i="29"/>
  <c r="H397" i="29"/>
  <c r="H396" i="29"/>
  <c r="H395" i="29"/>
  <c r="H394" i="29"/>
  <c r="H393" i="29"/>
  <c r="H392" i="29"/>
  <c r="H391" i="29"/>
  <c r="H390" i="29"/>
  <c r="H389" i="29"/>
  <c r="H388" i="29"/>
  <c r="H387" i="29"/>
  <c r="H386" i="29"/>
  <c r="H385" i="29"/>
  <c r="H384" i="29"/>
  <c r="H383" i="29"/>
  <c r="H382" i="29"/>
  <c r="H381" i="29"/>
  <c r="H380" i="29"/>
  <c r="H379" i="29"/>
  <c r="H378" i="29"/>
  <c r="H377" i="29"/>
  <c r="H376" i="29"/>
  <c r="H375" i="29"/>
  <c r="H374" i="29"/>
  <c r="H373" i="29"/>
  <c r="H372" i="29"/>
  <c r="H371" i="29"/>
  <c r="H370" i="29"/>
  <c r="H369" i="29"/>
  <c r="H368" i="29"/>
  <c r="H367" i="29"/>
  <c r="H366" i="29"/>
  <c r="H365" i="29"/>
  <c r="H364" i="29"/>
  <c r="H363" i="29"/>
  <c r="H362" i="29"/>
  <c r="H361" i="29"/>
  <c r="H360" i="29"/>
  <c r="H359" i="29"/>
  <c r="H358" i="29"/>
  <c r="H357" i="29"/>
  <c r="H356" i="29"/>
  <c r="H355" i="29"/>
  <c r="H354" i="29"/>
  <c r="H353" i="29"/>
  <c r="H352" i="29"/>
  <c r="H351" i="29"/>
  <c r="H350" i="29"/>
  <c r="H349" i="29"/>
  <c r="H348" i="29"/>
  <c r="H347" i="29"/>
  <c r="H346" i="29"/>
  <c r="H345" i="29"/>
  <c r="H344" i="29"/>
  <c r="H343" i="29"/>
  <c r="H342" i="29"/>
  <c r="H341" i="29"/>
  <c r="H340" i="29"/>
  <c r="H339" i="29"/>
  <c r="H338" i="29"/>
  <c r="H337" i="29"/>
  <c r="H336" i="29"/>
  <c r="H335" i="29"/>
  <c r="H334" i="29"/>
  <c r="H333" i="29"/>
  <c r="H332" i="29"/>
  <c r="H331" i="29"/>
  <c r="H330" i="29"/>
  <c r="H329" i="29"/>
  <c r="H328" i="29"/>
  <c r="H327" i="29"/>
  <c r="H326" i="29"/>
  <c r="H325" i="29"/>
  <c r="H324" i="29"/>
  <c r="H323" i="29"/>
  <c r="H322" i="29"/>
  <c r="H321" i="29"/>
  <c r="H320" i="29"/>
  <c r="H319" i="29"/>
  <c r="H318" i="29"/>
  <c r="H317" i="29"/>
  <c r="H316" i="29"/>
  <c r="H315" i="29"/>
  <c r="H314" i="29"/>
  <c r="H313" i="29"/>
  <c r="H312" i="29"/>
  <c r="H311" i="29"/>
  <c r="H310" i="29"/>
  <c r="H309" i="29"/>
  <c r="H308" i="29"/>
  <c r="H307" i="29"/>
  <c r="H306" i="29"/>
  <c r="H305" i="29"/>
  <c r="H304" i="29"/>
  <c r="H303" i="29"/>
  <c r="H302" i="29"/>
  <c r="H301" i="29"/>
  <c r="H300" i="29"/>
  <c r="H299" i="29"/>
  <c r="H298" i="29"/>
  <c r="H297" i="29"/>
  <c r="H296" i="29"/>
  <c r="H295" i="29"/>
  <c r="H294" i="29"/>
  <c r="H293" i="29"/>
  <c r="H292" i="29"/>
  <c r="H291" i="29"/>
  <c r="H290" i="29"/>
  <c r="H289" i="29"/>
  <c r="H288" i="29"/>
  <c r="H287" i="29"/>
  <c r="H286" i="29"/>
  <c r="H285" i="29"/>
  <c r="H284" i="29"/>
  <c r="H283" i="29"/>
  <c r="H282" i="29"/>
  <c r="H281" i="29"/>
  <c r="H280" i="29"/>
  <c r="H279" i="29"/>
  <c r="H278" i="29"/>
  <c r="H277" i="29"/>
  <c r="H276" i="29"/>
  <c r="H275" i="29"/>
  <c r="H274" i="29"/>
  <c r="H273" i="29"/>
  <c r="H272" i="29"/>
  <c r="H271" i="29"/>
  <c r="H270" i="29"/>
  <c r="H269" i="29"/>
  <c r="H268" i="29"/>
  <c r="H267" i="29"/>
  <c r="H266" i="29"/>
  <c r="H265" i="29"/>
  <c r="H264" i="29"/>
  <c r="H263" i="29"/>
  <c r="H262" i="29"/>
  <c r="H261" i="29"/>
  <c r="H260" i="29"/>
  <c r="H259" i="29"/>
  <c r="H258" i="29"/>
  <c r="H257" i="29"/>
  <c r="H256" i="29"/>
  <c r="H255" i="29"/>
  <c r="H254" i="29"/>
  <c r="H253" i="29"/>
  <c r="H252" i="29"/>
  <c r="H251" i="29"/>
  <c r="H250" i="29"/>
  <c r="H249" i="29"/>
  <c r="H248" i="29"/>
  <c r="H247" i="29"/>
  <c r="H246" i="29"/>
  <c r="H245" i="29"/>
  <c r="H244" i="29"/>
  <c r="H243" i="29"/>
  <c r="H242" i="29"/>
  <c r="H241" i="29"/>
  <c r="H240" i="29"/>
  <c r="H239" i="29"/>
  <c r="H238" i="29"/>
  <c r="H237" i="29"/>
  <c r="H236" i="29"/>
  <c r="H235" i="29"/>
  <c r="H234" i="29"/>
  <c r="H233" i="29"/>
  <c r="H232" i="29"/>
  <c r="H231" i="29"/>
  <c r="H230" i="29"/>
  <c r="H229" i="29"/>
  <c r="H228" i="29"/>
  <c r="H227" i="29"/>
  <c r="H226" i="29"/>
  <c r="H225" i="29"/>
  <c r="H224" i="29"/>
  <c r="H223" i="29"/>
  <c r="H222" i="29"/>
  <c r="H221" i="29"/>
  <c r="H220" i="29"/>
  <c r="H219" i="29"/>
  <c r="H218" i="29"/>
  <c r="H217" i="29"/>
  <c r="H216" i="29"/>
  <c r="H215" i="29"/>
  <c r="H214" i="29"/>
  <c r="H213" i="29"/>
  <c r="H212" i="29"/>
  <c r="H211" i="29"/>
  <c r="H210" i="29"/>
  <c r="H209" i="29"/>
  <c r="H208" i="29"/>
  <c r="H207" i="29"/>
  <c r="H206" i="29"/>
  <c r="H205" i="29"/>
  <c r="H204" i="29"/>
  <c r="H203" i="29"/>
  <c r="H202" i="29"/>
  <c r="H201" i="29"/>
  <c r="H200" i="29"/>
  <c r="H199" i="29"/>
  <c r="H198" i="29"/>
  <c r="H197" i="29"/>
  <c r="H196" i="29"/>
  <c r="H195" i="29"/>
  <c r="H194" i="29"/>
  <c r="H193" i="29"/>
  <c r="H192" i="29"/>
  <c r="H191" i="29"/>
  <c r="H190" i="29"/>
  <c r="H189" i="29"/>
  <c r="H188" i="29"/>
  <c r="H187" i="29"/>
  <c r="H186" i="29"/>
  <c r="H185" i="29"/>
  <c r="H184" i="29"/>
  <c r="H183" i="29"/>
  <c r="H182" i="29"/>
  <c r="H181" i="29"/>
  <c r="H180" i="29"/>
  <c r="H179" i="29"/>
  <c r="H178" i="29"/>
  <c r="H177" i="29"/>
  <c r="H176" i="29"/>
  <c r="H175" i="29"/>
  <c r="H174" i="29"/>
  <c r="H173" i="29"/>
  <c r="H172" i="29"/>
  <c r="H171" i="29"/>
  <c r="H170" i="29"/>
  <c r="H169" i="29"/>
  <c r="H168" i="29"/>
  <c r="H167" i="29"/>
  <c r="H166" i="29"/>
  <c r="H165" i="29"/>
  <c r="H164" i="29"/>
  <c r="H163" i="29"/>
  <c r="H162" i="29"/>
  <c r="H161" i="29"/>
  <c r="H160" i="29"/>
  <c r="H159" i="29"/>
  <c r="H158" i="29"/>
  <c r="H157" i="29"/>
  <c r="H156" i="29"/>
  <c r="H155" i="29"/>
  <c r="H154" i="29"/>
  <c r="H153" i="29"/>
  <c r="H152" i="29"/>
  <c r="H151" i="29"/>
  <c r="H150" i="29"/>
  <c r="H149" i="29"/>
  <c r="H148" i="29"/>
  <c r="H147" i="29"/>
  <c r="H146" i="29"/>
  <c r="H145" i="29"/>
  <c r="H144" i="29"/>
  <c r="H143" i="29"/>
  <c r="H142" i="29"/>
  <c r="H141" i="29"/>
  <c r="H140" i="29"/>
  <c r="H139" i="29"/>
  <c r="H138" i="29"/>
  <c r="H137" i="29"/>
  <c r="H136" i="29"/>
  <c r="H135" i="29"/>
  <c r="H134" i="29"/>
  <c r="H133" i="29"/>
  <c r="H132" i="29"/>
  <c r="H131" i="29"/>
  <c r="H130" i="29"/>
  <c r="H129" i="29"/>
  <c r="H128" i="29"/>
  <c r="H127" i="29"/>
  <c r="H126" i="29"/>
  <c r="H125" i="29"/>
  <c r="H124" i="29"/>
  <c r="H123" i="29"/>
  <c r="H122" i="29"/>
  <c r="H121" i="29"/>
  <c r="H120" i="29"/>
  <c r="H119" i="29"/>
  <c r="H118" i="29"/>
  <c r="H117" i="29"/>
  <c r="H116" i="29"/>
  <c r="H115" i="29"/>
  <c r="H114" i="29"/>
  <c r="H113" i="29"/>
  <c r="H112" i="29"/>
  <c r="H111" i="29"/>
  <c r="H108" i="29"/>
  <c r="H107" i="29"/>
  <c r="H106" i="29"/>
  <c r="H105" i="29"/>
  <c r="H104" i="29"/>
  <c r="H103" i="29"/>
  <c r="H102" i="29"/>
  <c r="H101" i="29"/>
  <c r="H100" i="29"/>
  <c r="H99" i="29"/>
  <c r="H98" i="29"/>
  <c r="H97" i="29"/>
  <c r="H96" i="29"/>
  <c r="H95" i="29"/>
  <c r="H94" i="29"/>
  <c r="H93" i="29"/>
  <c r="H92" i="29"/>
  <c r="H91" i="29"/>
  <c r="H90" i="29"/>
  <c r="H89" i="29"/>
  <c r="H88" i="29"/>
  <c r="H87" i="29"/>
  <c r="H86" i="29"/>
  <c r="H85" i="29"/>
  <c r="H84" i="29"/>
  <c r="H83" i="29"/>
  <c r="H82" i="29"/>
  <c r="H81" i="29"/>
  <c r="H80" i="29"/>
  <c r="H79" i="29"/>
  <c r="H78" i="29"/>
  <c r="H77" i="29"/>
  <c r="H76" i="29"/>
  <c r="H75" i="29"/>
  <c r="H74" i="29"/>
  <c r="H73" i="29"/>
  <c r="H72" i="29"/>
  <c r="H71" i="29"/>
  <c r="H70" i="29"/>
  <c r="H69" i="29"/>
  <c r="H68" i="29"/>
  <c r="H67" i="29"/>
  <c r="H66" i="29"/>
  <c r="H65" i="29"/>
  <c r="H64" i="29"/>
  <c r="H63" i="29"/>
  <c r="H62" i="29"/>
  <c r="H61" i="29"/>
  <c r="H60" i="29"/>
  <c r="H59" i="29"/>
  <c r="H58" i="29"/>
  <c r="H57" i="29"/>
  <c r="H56" i="29"/>
  <c r="H55" i="29"/>
  <c r="H54" i="29"/>
  <c r="H53" i="29"/>
  <c r="H52" i="29"/>
  <c r="H51" i="29"/>
  <c r="H50" i="29"/>
  <c r="H49" i="29"/>
  <c r="H48" i="29"/>
  <c r="H47" i="29"/>
  <c r="H46" i="29"/>
  <c r="H45" i="29"/>
  <c r="H44" i="29"/>
  <c r="H43" i="29"/>
  <c r="H42" i="29"/>
  <c r="H41" i="29"/>
  <c r="H40" i="29"/>
  <c r="H39" i="29"/>
  <c r="H38" i="29"/>
  <c r="H37" i="29"/>
  <c r="H36" i="29"/>
  <c r="H35" i="29"/>
  <c r="H34" i="29"/>
  <c r="H33" i="29"/>
  <c r="H32" i="29"/>
  <c r="H31" i="29"/>
  <c r="H30" i="29"/>
  <c r="H29" i="29"/>
  <c r="H28" i="29"/>
  <c r="H27" i="29"/>
  <c r="H26" i="29"/>
  <c r="H25" i="29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H9" i="29"/>
  <c r="H8" i="29"/>
  <c r="H7" i="29"/>
  <c r="H6" i="29"/>
  <c r="H5" i="29"/>
  <c r="H4" i="29"/>
  <c r="H3" i="29"/>
  <c r="G503" i="29"/>
  <c r="G502" i="29"/>
  <c r="G501" i="29"/>
  <c r="G500" i="29"/>
  <c r="G499" i="29"/>
  <c r="G498" i="29"/>
  <c r="G497" i="29"/>
  <c r="G496" i="29"/>
  <c r="G495" i="29"/>
  <c r="G494" i="29"/>
  <c r="G493" i="29"/>
  <c r="G492" i="29"/>
  <c r="G491" i="29"/>
  <c r="G490" i="29"/>
  <c r="G489" i="29"/>
  <c r="G488" i="29"/>
  <c r="G487" i="29"/>
  <c r="G486" i="29"/>
  <c r="G485" i="29"/>
  <c r="G484" i="29"/>
  <c r="G483" i="29"/>
  <c r="G482" i="29"/>
  <c r="G481" i="29"/>
  <c r="G480" i="29"/>
  <c r="G479" i="29"/>
  <c r="G478" i="29"/>
  <c r="G477" i="29"/>
  <c r="G476" i="29"/>
  <c r="G475" i="29"/>
  <c r="G474" i="29"/>
  <c r="G473" i="29"/>
  <c r="G472" i="29"/>
  <c r="G471" i="29"/>
  <c r="G470" i="29"/>
  <c r="G469" i="29"/>
  <c r="G468" i="29"/>
  <c r="G467" i="29"/>
  <c r="G466" i="29"/>
  <c r="G465" i="29"/>
  <c r="G464" i="29"/>
  <c r="G463" i="29"/>
  <c r="G462" i="29"/>
  <c r="G461" i="29"/>
  <c r="G460" i="29"/>
  <c r="G459" i="29"/>
  <c r="G458" i="29"/>
  <c r="G457" i="29"/>
  <c r="G456" i="29"/>
  <c r="G455" i="29"/>
  <c r="G454" i="29"/>
  <c r="G453" i="29"/>
  <c r="G452" i="29"/>
  <c r="G451" i="29"/>
  <c r="G450" i="29"/>
  <c r="G449" i="29"/>
  <c r="G448" i="29"/>
  <c r="G447" i="29"/>
  <c r="G446" i="29"/>
  <c r="G445" i="29"/>
  <c r="G444" i="29"/>
  <c r="G443" i="29"/>
  <c r="G442" i="29"/>
  <c r="G441" i="29"/>
  <c r="G440" i="29"/>
  <c r="G439" i="29"/>
  <c r="G438" i="29"/>
  <c r="G437" i="29"/>
  <c r="G436" i="29"/>
  <c r="G435" i="29"/>
  <c r="G434" i="29"/>
  <c r="G433" i="29"/>
  <c r="G432" i="29"/>
  <c r="G431" i="29"/>
  <c r="G430" i="29"/>
  <c r="G429" i="29"/>
  <c r="G428" i="29"/>
  <c r="G427" i="29"/>
  <c r="G426" i="29"/>
  <c r="G425" i="29"/>
  <c r="G424" i="29"/>
  <c r="G423" i="29"/>
  <c r="G422" i="29"/>
  <c r="G421" i="29"/>
  <c r="G420" i="29"/>
  <c r="G419" i="29"/>
  <c r="G418" i="29"/>
  <c r="G417" i="29"/>
  <c r="G416" i="29"/>
  <c r="G415" i="29"/>
  <c r="G414" i="29"/>
  <c r="G413" i="29"/>
  <c r="G412" i="29"/>
  <c r="G411" i="29"/>
  <c r="G410" i="29"/>
  <c r="G409" i="29"/>
  <c r="G408" i="29"/>
  <c r="G407" i="29"/>
  <c r="G406" i="29"/>
  <c r="G405" i="29"/>
  <c r="G404" i="29"/>
  <c r="G403" i="29"/>
  <c r="G402" i="29"/>
  <c r="G401" i="29"/>
  <c r="G400" i="29"/>
  <c r="G399" i="29"/>
  <c r="G398" i="29"/>
  <c r="G397" i="29"/>
  <c r="G396" i="29"/>
  <c r="G395" i="29"/>
  <c r="G394" i="29"/>
  <c r="G393" i="29"/>
  <c r="G392" i="29"/>
  <c r="G391" i="29"/>
  <c r="G390" i="29"/>
  <c r="G389" i="29"/>
  <c r="G388" i="29"/>
  <c r="G387" i="29"/>
  <c r="G386" i="29"/>
  <c r="G385" i="29"/>
  <c r="G384" i="29"/>
  <c r="G383" i="29"/>
  <c r="G382" i="29"/>
  <c r="G381" i="29"/>
  <c r="G380" i="29"/>
  <c r="G379" i="29"/>
  <c r="G378" i="29"/>
  <c r="G377" i="29"/>
  <c r="G376" i="29"/>
  <c r="G375" i="29"/>
  <c r="G374" i="29"/>
  <c r="G373" i="29"/>
  <c r="G372" i="29"/>
  <c r="G371" i="29"/>
  <c r="G370" i="29"/>
  <c r="G369" i="29"/>
  <c r="G368" i="29"/>
  <c r="G367" i="29"/>
  <c r="G366" i="29"/>
  <c r="G365" i="29"/>
  <c r="G364" i="29"/>
  <c r="G363" i="29"/>
  <c r="G362" i="29"/>
  <c r="G361" i="29"/>
  <c r="G360" i="29"/>
  <c r="G359" i="29"/>
  <c r="G358" i="29"/>
  <c r="G357" i="29"/>
  <c r="G356" i="29"/>
  <c r="G355" i="29"/>
  <c r="G354" i="29"/>
  <c r="G353" i="29"/>
  <c r="G352" i="29"/>
  <c r="G351" i="29"/>
  <c r="G350" i="29"/>
  <c r="G349" i="29"/>
  <c r="G348" i="29"/>
  <c r="G347" i="29"/>
  <c r="G346" i="29"/>
  <c r="G345" i="29"/>
  <c r="G344" i="29"/>
  <c r="G343" i="29"/>
  <c r="G342" i="29"/>
  <c r="G341" i="29"/>
  <c r="G340" i="29"/>
  <c r="G339" i="29"/>
  <c r="G338" i="29"/>
  <c r="G337" i="29"/>
  <c r="G336" i="29"/>
  <c r="G335" i="29"/>
  <c r="G334" i="29"/>
  <c r="G333" i="29"/>
  <c r="G332" i="29"/>
  <c r="G331" i="29"/>
  <c r="G330" i="29"/>
  <c r="G329" i="29"/>
  <c r="G328" i="29"/>
  <c r="G327" i="29"/>
  <c r="G326" i="29"/>
  <c r="G325" i="29"/>
  <c r="G324" i="29"/>
  <c r="G323" i="29"/>
  <c r="G322" i="29"/>
  <c r="G321" i="29"/>
  <c r="G320" i="29"/>
  <c r="G319" i="29"/>
  <c r="G318" i="29"/>
  <c r="G317" i="29"/>
  <c r="G316" i="29"/>
  <c r="G315" i="29"/>
  <c r="G314" i="29"/>
  <c r="G313" i="29"/>
  <c r="G312" i="29"/>
  <c r="G311" i="29"/>
  <c r="G310" i="29"/>
  <c r="G309" i="29"/>
  <c r="G308" i="29"/>
  <c r="G307" i="29"/>
  <c r="G306" i="29"/>
  <c r="G305" i="29"/>
  <c r="G304" i="29"/>
  <c r="G303" i="29"/>
  <c r="G302" i="29"/>
  <c r="G301" i="29"/>
  <c r="G300" i="29"/>
  <c r="G299" i="29"/>
  <c r="G298" i="29"/>
  <c r="G297" i="29"/>
  <c r="G296" i="29"/>
  <c r="G295" i="29"/>
  <c r="G294" i="29"/>
  <c r="G293" i="29"/>
  <c r="G292" i="29"/>
  <c r="G291" i="29"/>
  <c r="G290" i="29"/>
  <c r="G289" i="29"/>
  <c r="G288" i="29"/>
  <c r="G287" i="29"/>
  <c r="G286" i="29"/>
  <c r="G285" i="29"/>
  <c r="G284" i="29"/>
  <c r="G283" i="29"/>
  <c r="G282" i="29"/>
  <c r="G281" i="29"/>
  <c r="G280" i="29"/>
  <c r="G279" i="29"/>
  <c r="G278" i="29"/>
  <c r="G277" i="29"/>
  <c r="G276" i="29"/>
  <c r="G275" i="29"/>
  <c r="G274" i="29"/>
  <c r="G273" i="29"/>
  <c r="G272" i="29"/>
  <c r="G271" i="29"/>
  <c r="G270" i="29"/>
  <c r="G269" i="29"/>
  <c r="G268" i="29"/>
  <c r="G267" i="29"/>
  <c r="G266" i="29"/>
  <c r="G265" i="29"/>
  <c r="G264" i="29"/>
  <c r="G263" i="29"/>
  <c r="G262" i="29"/>
  <c r="G261" i="29"/>
  <c r="G260" i="29"/>
  <c r="G259" i="29"/>
  <c r="G258" i="29"/>
  <c r="G257" i="29"/>
  <c r="G256" i="29"/>
  <c r="G255" i="29"/>
  <c r="G254" i="29"/>
  <c r="G253" i="29"/>
  <c r="G252" i="29"/>
  <c r="G251" i="29"/>
  <c r="G250" i="29"/>
  <c r="G249" i="29"/>
  <c r="G248" i="29"/>
  <c r="G247" i="29"/>
  <c r="G246" i="29"/>
  <c r="G245" i="29"/>
  <c r="G244" i="29"/>
  <c r="G243" i="29"/>
  <c r="G242" i="29"/>
  <c r="G241" i="29"/>
  <c r="G240" i="29"/>
  <c r="G239" i="29"/>
  <c r="G238" i="29"/>
  <c r="G237" i="29"/>
  <c r="G236" i="29"/>
  <c r="G235" i="29"/>
  <c r="G234" i="29"/>
  <c r="G233" i="29"/>
  <c r="G232" i="29"/>
  <c r="G231" i="29"/>
  <c r="G230" i="29"/>
  <c r="G229" i="29"/>
  <c r="G228" i="29"/>
  <c r="G227" i="29"/>
  <c r="G226" i="29"/>
  <c r="G225" i="29"/>
  <c r="G224" i="29"/>
  <c r="G223" i="29"/>
  <c r="G222" i="29"/>
  <c r="G221" i="29"/>
  <c r="G220" i="29"/>
  <c r="G219" i="29"/>
  <c r="G218" i="29"/>
  <c r="G217" i="29"/>
  <c r="G216" i="29"/>
  <c r="G215" i="29"/>
  <c r="G214" i="29"/>
  <c r="G213" i="29"/>
  <c r="G212" i="29"/>
  <c r="G211" i="29"/>
  <c r="G210" i="29"/>
  <c r="G209" i="29"/>
  <c r="G208" i="29"/>
  <c r="G207" i="29"/>
  <c r="G206" i="29"/>
  <c r="G205" i="29"/>
  <c r="G204" i="29"/>
  <c r="G203" i="29"/>
  <c r="G202" i="29"/>
  <c r="G201" i="29"/>
  <c r="G200" i="29"/>
  <c r="G199" i="29"/>
  <c r="G198" i="29"/>
  <c r="G197" i="29"/>
  <c r="G196" i="29"/>
  <c r="G195" i="29"/>
  <c r="G194" i="29"/>
  <c r="G193" i="29"/>
  <c r="G192" i="29"/>
  <c r="G191" i="29"/>
  <c r="G190" i="29"/>
  <c r="G189" i="29"/>
  <c r="G188" i="29"/>
  <c r="G187" i="29"/>
  <c r="G186" i="29"/>
  <c r="G185" i="29"/>
  <c r="G184" i="29"/>
  <c r="G183" i="29"/>
  <c r="G182" i="29"/>
  <c r="G181" i="29"/>
  <c r="G180" i="29"/>
  <c r="G179" i="29"/>
  <c r="G178" i="29"/>
  <c r="G177" i="29"/>
  <c r="G176" i="29"/>
  <c r="G175" i="29"/>
  <c r="G174" i="29"/>
  <c r="G173" i="29"/>
  <c r="G172" i="29"/>
  <c r="G171" i="29"/>
  <c r="G170" i="29"/>
  <c r="G169" i="29"/>
  <c r="G168" i="29"/>
  <c r="G167" i="29"/>
  <c r="G166" i="29"/>
  <c r="G165" i="29"/>
  <c r="G164" i="29"/>
  <c r="G163" i="29"/>
  <c r="G162" i="29"/>
  <c r="G161" i="29"/>
  <c r="G160" i="29"/>
  <c r="G159" i="29"/>
  <c r="G158" i="29"/>
  <c r="G157" i="29"/>
  <c r="G156" i="29"/>
  <c r="G155" i="29"/>
  <c r="G154" i="29"/>
  <c r="G153" i="29"/>
  <c r="G152" i="29"/>
  <c r="G151" i="29"/>
  <c r="G150" i="29"/>
  <c r="G149" i="29"/>
  <c r="G148" i="29"/>
  <c r="G147" i="29"/>
  <c r="G146" i="29"/>
  <c r="G145" i="29"/>
  <c r="G144" i="29"/>
  <c r="G143" i="29"/>
  <c r="G142" i="29"/>
  <c r="G141" i="29"/>
  <c r="G140" i="29"/>
  <c r="G139" i="29"/>
  <c r="G138" i="29"/>
  <c r="G137" i="29"/>
  <c r="G136" i="29"/>
  <c r="G135" i="29"/>
  <c r="G134" i="29"/>
  <c r="G133" i="29"/>
  <c r="G132" i="29"/>
  <c r="G131" i="29"/>
  <c r="G130" i="29"/>
  <c r="G129" i="29"/>
  <c r="G128" i="29"/>
  <c r="G127" i="29"/>
  <c r="G126" i="29"/>
  <c r="G125" i="29"/>
  <c r="G124" i="29"/>
  <c r="G123" i="29"/>
  <c r="G122" i="29"/>
  <c r="G121" i="29"/>
  <c r="G120" i="29"/>
  <c r="G119" i="29"/>
  <c r="G118" i="29"/>
  <c r="G117" i="29"/>
  <c r="G116" i="29"/>
  <c r="G115" i="29"/>
  <c r="G114" i="29"/>
  <c r="G113" i="29"/>
  <c r="G112" i="29"/>
  <c r="G111" i="29"/>
  <c r="G108" i="29"/>
  <c r="G107" i="29"/>
  <c r="G106" i="29"/>
  <c r="G105" i="29"/>
  <c r="G104" i="29"/>
  <c r="G103" i="29"/>
  <c r="G102" i="29"/>
  <c r="G101" i="29"/>
  <c r="G100" i="29"/>
  <c r="G99" i="29"/>
  <c r="G98" i="29"/>
  <c r="G97" i="29"/>
  <c r="G96" i="29"/>
  <c r="G95" i="29"/>
  <c r="G94" i="29"/>
  <c r="G93" i="29"/>
  <c r="G92" i="29"/>
  <c r="G91" i="29"/>
  <c r="G90" i="29"/>
  <c r="G89" i="29"/>
  <c r="G88" i="29"/>
  <c r="G87" i="29"/>
  <c r="G86" i="29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G4" i="29"/>
  <c r="G3" i="29"/>
  <c r="I6" i="29" l="1"/>
  <c r="BZ514" i="47" l="1"/>
  <c r="BY514" i="47"/>
  <c r="BZ513" i="47"/>
  <c r="BY513" i="47"/>
  <c r="BZ512" i="47"/>
  <c r="BY512" i="47"/>
  <c r="BZ511" i="47"/>
  <c r="BY511" i="47"/>
  <c r="BZ510" i="47"/>
  <c r="BY510" i="47"/>
  <c r="BZ509" i="47"/>
  <c r="BY509" i="47"/>
  <c r="BZ508" i="47"/>
  <c r="BY508" i="47"/>
  <c r="BZ507" i="47"/>
  <c r="BY507" i="47"/>
  <c r="BZ506" i="47"/>
  <c r="BY506" i="47"/>
  <c r="BZ505" i="47"/>
  <c r="BY505" i="47"/>
  <c r="BZ504" i="47"/>
  <c r="BY504" i="47"/>
  <c r="BZ503" i="47"/>
  <c r="BY503" i="47"/>
  <c r="BZ502" i="47"/>
  <c r="BY502" i="47"/>
  <c r="BZ501" i="47"/>
  <c r="BY501" i="47"/>
  <c r="BZ500" i="47"/>
  <c r="BY500" i="47"/>
  <c r="BZ499" i="47"/>
  <c r="BY499" i="47"/>
  <c r="BZ498" i="47"/>
  <c r="BY498" i="47"/>
  <c r="BZ497" i="47"/>
  <c r="BY497" i="47"/>
  <c r="BZ496" i="47"/>
  <c r="BY496" i="47"/>
  <c r="BZ495" i="47"/>
  <c r="BY495" i="47"/>
  <c r="BZ494" i="47"/>
  <c r="BY494" i="47"/>
  <c r="BZ493" i="47"/>
  <c r="BY493" i="47"/>
  <c r="BZ492" i="47"/>
  <c r="BY492" i="47"/>
  <c r="BZ491" i="47"/>
  <c r="BY491" i="47"/>
  <c r="BZ490" i="47"/>
  <c r="BY490" i="47"/>
  <c r="BZ489" i="47"/>
  <c r="BY489" i="47"/>
  <c r="BZ488" i="47"/>
  <c r="BY488" i="47"/>
  <c r="BZ487" i="47"/>
  <c r="BY487" i="47"/>
  <c r="BZ486" i="47"/>
  <c r="BY486" i="47"/>
  <c r="BZ485" i="47"/>
  <c r="BY485" i="47"/>
  <c r="BZ484" i="47"/>
  <c r="BY484" i="47"/>
  <c r="BZ483" i="47"/>
  <c r="BY483" i="47"/>
  <c r="BZ482" i="47"/>
  <c r="BY482" i="47"/>
  <c r="BZ481" i="47"/>
  <c r="BY481" i="47"/>
  <c r="BZ480" i="47"/>
  <c r="BY480" i="47"/>
  <c r="BZ479" i="47"/>
  <c r="BY479" i="47"/>
  <c r="BZ478" i="47"/>
  <c r="BY478" i="47"/>
  <c r="BZ477" i="47"/>
  <c r="BY477" i="47"/>
  <c r="BZ476" i="47"/>
  <c r="BY476" i="47"/>
  <c r="BZ475" i="47"/>
  <c r="BY475" i="47"/>
  <c r="BZ474" i="47"/>
  <c r="BY474" i="47"/>
  <c r="BZ473" i="47"/>
  <c r="BY473" i="47"/>
  <c r="BZ472" i="47"/>
  <c r="BY472" i="47"/>
  <c r="BZ471" i="47"/>
  <c r="BY471" i="47"/>
  <c r="BZ470" i="47"/>
  <c r="BY470" i="47"/>
  <c r="BZ469" i="47"/>
  <c r="BY469" i="47"/>
  <c r="BZ468" i="47"/>
  <c r="BY468" i="47"/>
  <c r="BZ467" i="47"/>
  <c r="BY467" i="47"/>
  <c r="BZ466" i="47"/>
  <c r="BY466" i="47"/>
  <c r="BZ465" i="47"/>
  <c r="BY465" i="47"/>
  <c r="BZ464" i="47"/>
  <c r="BY464" i="47"/>
  <c r="BZ463" i="47"/>
  <c r="BY463" i="47"/>
  <c r="BZ462" i="47"/>
  <c r="BY462" i="47"/>
  <c r="BZ461" i="47"/>
  <c r="BY461" i="47"/>
  <c r="BZ460" i="47"/>
  <c r="BY460" i="47"/>
  <c r="BZ459" i="47"/>
  <c r="BY459" i="47"/>
  <c r="BZ458" i="47"/>
  <c r="BY458" i="47"/>
  <c r="BZ457" i="47"/>
  <c r="BY457" i="47"/>
  <c r="BZ456" i="47"/>
  <c r="BY456" i="47"/>
  <c r="BZ455" i="47"/>
  <c r="BY455" i="47"/>
  <c r="BZ454" i="47"/>
  <c r="BY454" i="47"/>
  <c r="BZ453" i="47"/>
  <c r="BY453" i="47"/>
  <c r="BZ452" i="47"/>
  <c r="BY452" i="47"/>
  <c r="BZ451" i="47"/>
  <c r="BY451" i="47"/>
  <c r="BZ450" i="47"/>
  <c r="BY450" i="47"/>
  <c r="BZ449" i="47"/>
  <c r="BY449" i="47"/>
  <c r="BZ448" i="47"/>
  <c r="BY448" i="47"/>
  <c r="BZ447" i="47"/>
  <c r="BY447" i="47"/>
  <c r="BZ446" i="47"/>
  <c r="BY446" i="47"/>
  <c r="BZ445" i="47"/>
  <c r="BY445" i="47"/>
  <c r="BZ444" i="47"/>
  <c r="BY444" i="47"/>
  <c r="BZ443" i="47"/>
  <c r="BY443" i="47"/>
  <c r="BZ442" i="47"/>
  <c r="BY442" i="47"/>
  <c r="BZ441" i="47"/>
  <c r="BY441" i="47"/>
  <c r="BZ440" i="47"/>
  <c r="BY440" i="47"/>
  <c r="BZ439" i="47"/>
  <c r="BY439" i="47"/>
  <c r="BZ438" i="47"/>
  <c r="BY438" i="47"/>
  <c r="BZ437" i="47"/>
  <c r="BY437" i="47"/>
  <c r="BZ436" i="47"/>
  <c r="BY436" i="47"/>
  <c r="BZ435" i="47"/>
  <c r="BY435" i="47"/>
  <c r="BZ434" i="47"/>
  <c r="BY434" i="47"/>
  <c r="BZ433" i="47"/>
  <c r="BY433" i="47"/>
  <c r="BZ432" i="47"/>
  <c r="BY432" i="47"/>
  <c r="BZ431" i="47"/>
  <c r="BY431" i="47"/>
  <c r="BZ430" i="47"/>
  <c r="BY430" i="47"/>
  <c r="BZ429" i="47"/>
  <c r="BY429" i="47"/>
  <c r="BZ428" i="47"/>
  <c r="BY428" i="47"/>
  <c r="BZ427" i="47"/>
  <c r="BY427" i="47"/>
  <c r="BZ426" i="47"/>
  <c r="BY426" i="47"/>
  <c r="BZ425" i="47"/>
  <c r="BY425" i="47"/>
  <c r="BZ424" i="47"/>
  <c r="BY424" i="47"/>
  <c r="BZ423" i="47"/>
  <c r="BY423" i="47"/>
  <c r="BZ422" i="47"/>
  <c r="BY422" i="47"/>
  <c r="BZ421" i="47"/>
  <c r="BY421" i="47"/>
  <c r="BZ420" i="47"/>
  <c r="BY420" i="47"/>
  <c r="BZ419" i="47"/>
  <c r="BY419" i="47"/>
  <c r="BZ418" i="47"/>
  <c r="BY418" i="47"/>
  <c r="BZ417" i="47"/>
  <c r="BY417" i="47"/>
  <c r="BZ416" i="47"/>
  <c r="BY416" i="47"/>
  <c r="BZ415" i="47"/>
  <c r="BY415" i="47"/>
  <c r="BZ414" i="47"/>
  <c r="BY414" i="47"/>
  <c r="BZ413" i="47"/>
  <c r="BY413" i="47"/>
  <c r="BZ412" i="47"/>
  <c r="BY412" i="47"/>
  <c r="BZ411" i="47"/>
  <c r="BY411" i="47"/>
  <c r="BZ410" i="47"/>
  <c r="BY410" i="47"/>
  <c r="BZ409" i="47"/>
  <c r="BY409" i="47"/>
  <c r="BZ408" i="47"/>
  <c r="BY408" i="47"/>
  <c r="BZ407" i="47"/>
  <c r="BY407" i="47"/>
  <c r="BZ406" i="47"/>
  <c r="BY406" i="47"/>
  <c r="BZ405" i="47"/>
  <c r="BY405" i="47"/>
  <c r="BZ404" i="47"/>
  <c r="BY404" i="47"/>
  <c r="BZ403" i="47"/>
  <c r="BY403" i="47"/>
  <c r="BZ402" i="47"/>
  <c r="BY402" i="47"/>
  <c r="BZ401" i="47"/>
  <c r="BY401" i="47"/>
  <c r="BZ400" i="47"/>
  <c r="BY400" i="47"/>
  <c r="BZ399" i="47"/>
  <c r="BY399" i="47"/>
  <c r="BZ398" i="47"/>
  <c r="BY398" i="47"/>
  <c r="BZ397" i="47"/>
  <c r="BY397" i="47"/>
  <c r="BZ396" i="47"/>
  <c r="BY396" i="47"/>
  <c r="BZ395" i="47"/>
  <c r="BY395" i="47"/>
  <c r="BZ394" i="47"/>
  <c r="BY394" i="47"/>
  <c r="BZ393" i="47"/>
  <c r="BY393" i="47"/>
  <c r="BZ392" i="47"/>
  <c r="BY392" i="47"/>
  <c r="BZ391" i="47"/>
  <c r="BY391" i="47"/>
  <c r="BZ390" i="47"/>
  <c r="BY390" i="47"/>
  <c r="BZ389" i="47"/>
  <c r="BY389" i="47"/>
  <c r="BZ388" i="47"/>
  <c r="BY388" i="47"/>
  <c r="BZ387" i="47"/>
  <c r="BY387" i="47"/>
  <c r="BZ386" i="47"/>
  <c r="BY386" i="47"/>
  <c r="BZ385" i="47"/>
  <c r="BY385" i="47"/>
  <c r="BZ384" i="47"/>
  <c r="BY384" i="47"/>
  <c r="BZ383" i="47"/>
  <c r="BY383" i="47"/>
  <c r="BZ382" i="47"/>
  <c r="BY382" i="47"/>
  <c r="BZ381" i="47"/>
  <c r="BY381" i="47"/>
  <c r="BZ380" i="47"/>
  <c r="BY380" i="47"/>
  <c r="BZ379" i="47"/>
  <c r="BY379" i="47"/>
  <c r="BZ378" i="47"/>
  <c r="BY378" i="47"/>
  <c r="BZ377" i="47"/>
  <c r="BY377" i="47"/>
  <c r="BZ376" i="47"/>
  <c r="BY376" i="47"/>
  <c r="BZ375" i="47"/>
  <c r="BY375" i="47"/>
  <c r="BZ374" i="47"/>
  <c r="BY374" i="47"/>
  <c r="BZ373" i="47"/>
  <c r="BY373" i="47"/>
  <c r="BZ372" i="47"/>
  <c r="BY372" i="47"/>
  <c r="BZ371" i="47"/>
  <c r="BY371" i="47"/>
  <c r="BZ370" i="47"/>
  <c r="BY370" i="47"/>
  <c r="BZ369" i="47"/>
  <c r="BY369" i="47"/>
  <c r="BZ368" i="47"/>
  <c r="BY368" i="47"/>
  <c r="BZ367" i="47"/>
  <c r="BY367" i="47"/>
  <c r="BZ366" i="47"/>
  <c r="BY366" i="47"/>
  <c r="BZ365" i="47"/>
  <c r="BY365" i="47"/>
  <c r="BZ364" i="47"/>
  <c r="BY364" i="47"/>
  <c r="BZ363" i="47"/>
  <c r="BY363" i="47"/>
  <c r="BZ362" i="47"/>
  <c r="BY362" i="47"/>
  <c r="BZ361" i="47"/>
  <c r="BY361" i="47"/>
  <c r="BZ360" i="47"/>
  <c r="BY360" i="47"/>
  <c r="BZ359" i="47"/>
  <c r="BY359" i="47"/>
  <c r="BZ358" i="47"/>
  <c r="BY358" i="47"/>
  <c r="BZ357" i="47"/>
  <c r="BY357" i="47"/>
  <c r="BZ356" i="47"/>
  <c r="BY356" i="47"/>
  <c r="BZ355" i="47"/>
  <c r="BY355" i="47"/>
  <c r="BZ354" i="47"/>
  <c r="BY354" i="47"/>
  <c r="BZ353" i="47"/>
  <c r="BY353" i="47"/>
  <c r="BZ352" i="47"/>
  <c r="BY352" i="47"/>
  <c r="BZ351" i="47"/>
  <c r="BY351" i="47"/>
  <c r="BZ350" i="47"/>
  <c r="BY350" i="47"/>
  <c r="BZ349" i="47"/>
  <c r="BY349" i="47"/>
  <c r="BZ348" i="47"/>
  <c r="BY348" i="47"/>
  <c r="BZ347" i="47"/>
  <c r="BY347" i="47"/>
  <c r="BZ346" i="47"/>
  <c r="BY346" i="47"/>
  <c r="BZ345" i="47"/>
  <c r="BY345" i="47"/>
  <c r="BZ344" i="47"/>
  <c r="BY344" i="47"/>
  <c r="BZ343" i="47"/>
  <c r="BY343" i="47"/>
  <c r="BZ342" i="47"/>
  <c r="BY342" i="47"/>
  <c r="BZ341" i="47"/>
  <c r="BY341" i="47"/>
  <c r="BZ340" i="47"/>
  <c r="BY340" i="47"/>
  <c r="BZ339" i="47"/>
  <c r="BY339" i="47"/>
  <c r="BZ338" i="47"/>
  <c r="BY338" i="47"/>
  <c r="BZ337" i="47"/>
  <c r="BY337" i="47"/>
  <c r="BZ336" i="47"/>
  <c r="BY336" i="47"/>
  <c r="BZ335" i="47"/>
  <c r="BY335" i="47"/>
  <c r="BZ334" i="47"/>
  <c r="BY334" i="47"/>
  <c r="BZ333" i="47"/>
  <c r="BY333" i="47"/>
  <c r="BZ332" i="47"/>
  <c r="BY332" i="47"/>
  <c r="BZ331" i="47"/>
  <c r="BY331" i="47"/>
  <c r="BZ330" i="47"/>
  <c r="BY330" i="47"/>
  <c r="BZ329" i="47"/>
  <c r="BY329" i="47"/>
  <c r="BZ328" i="47"/>
  <c r="BY328" i="47"/>
  <c r="BZ327" i="47"/>
  <c r="BY327" i="47"/>
  <c r="BZ326" i="47"/>
  <c r="BY326" i="47"/>
  <c r="BZ325" i="47"/>
  <c r="BY325" i="47"/>
  <c r="BZ324" i="47"/>
  <c r="BY324" i="47"/>
  <c r="BZ323" i="47"/>
  <c r="BY323" i="47"/>
  <c r="BZ322" i="47"/>
  <c r="BY322" i="47"/>
  <c r="BZ321" i="47"/>
  <c r="BY321" i="47"/>
  <c r="BZ320" i="47"/>
  <c r="BY320" i="47"/>
  <c r="BZ319" i="47"/>
  <c r="BY319" i="47"/>
  <c r="BZ318" i="47"/>
  <c r="BY318" i="47"/>
  <c r="BZ317" i="47"/>
  <c r="BY317" i="47"/>
  <c r="BZ316" i="47"/>
  <c r="BY316" i="47"/>
  <c r="BZ315" i="47"/>
  <c r="BY315" i="47"/>
  <c r="BZ314" i="47"/>
  <c r="BY314" i="47"/>
  <c r="BZ313" i="47"/>
  <c r="BY313" i="47"/>
  <c r="BZ312" i="47"/>
  <c r="BY312" i="47"/>
  <c r="BZ311" i="47"/>
  <c r="BY311" i="47"/>
  <c r="BZ310" i="47"/>
  <c r="BY310" i="47"/>
  <c r="BZ309" i="47"/>
  <c r="BY309" i="47"/>
  <c r="BZ308" i="47"/>
  <c r="BY308" i="47"/>
  <c r="BZ307" i="47"/>
  <c r="BY307" i="47"/>
  <c r="BZ306" i="47"/>
  <c r="BY306" i="47"/>
  <c r="BZ305" i="47"/>
  <c r="BY305" i="47"/>
  <c r="BZ304" i="47"/>
  <c r="BY304" i="47"/>
  <c r="BZ303" i="47"/>
  <c r="BY303" i="47"/>
  <c r="BZ302" i="47"/>
  <c r="BY302" i="47"/>
  <c r="BZ301" i="47"/>
  <c r="BY301" i="47"/>
  <c r="BZ300" i="47"/>
  <c r="BY300" i="47"/>
  <c r="BZ299" i="47"/>
  <c r="BY299" i="47"/>
  <c r="BZ298" i="47"/>
  <c r="BY298" i="47"/>
  <c r="BZ297" i="47"/>
  <c r="BY297" i="47"/>
  <c r="BZ296" i="47"/>
  <c r="BY296" i="47"/>
  <c r="BZ295" i="47"/>
  <c r="BY295" i="47"/>
  <c r="BZ294" i="47"/>
  <c r="BY294" i="47"/>
  <c r="BZ293" i="47"/>
  <c r="BY293" i="47"/>
  <c r="BZ292" i="47"/>
  <c r="BY292" i="47"/>
  <c r="BZ291" i="47"/>
  <c r="BY291" i="47"/>
  <c r="BZ290" i="47"/>
  <c r="BY290" i="47"/>
  <c r="BZ289" i="47"/>
  <c r="BY289" i="47"/>
  <c r="BZ288" i="47"/>
  <c r="BY288" i="47"/>
  <c r="BZ287" i="47"/>
  <c r="BY287" i="47"/>
  <c r="BZ286" i="47"/>
  <c r="BY286" i="47"/>
  <c r="BZ285" i="47"/>
  <c r="BY285" i="47"/>
  <c r="BZ284" i="47"/>
  <c r="BY284" i="47"/>
  <c r="BZ283" i="47"/>
  <c r="BY283" i="47"/>
  <c r="BZ282" i="47"/>
  <c r="BY282" i="47"/>
  <c r="BZ281" i="47"/>
  <c r="BY281" i="47"/>
  <c r="BZ280" i="47"/>
  <c r="BY280" i="47"/>
  <c r="BZ279" i="47"/>
  <c r="BY279" i="47"/>
  <c r="BZ278" i="47"/>
  <c r="BY278" i="47"/>
  <c r="BZ277" i="47"/>
  <c r="BY277" i="47"/>
  <c r="BZ276" i="47"/>
  <c r="BY276" i="47"/>
  <c r="BZ275" i="47"/>
  <c r="BY275" i="47"/>
  <c r="BZ274" i="47"/>
  <c r="BY274" i="47"/>
  <c r="BZ273" i="47"/>
  <c r="BY273" i="47"/>
  <c r="BZ272" i="47"/>
  <c r="BY272" i="47"/>
  <c r="BZ271" i="47"/>
  <c r="BY271" i="47"/>
  <c r="BZ270" i="47"/>
  <c r="BY270" i="47"/>
  <c r="BZ269" i="47"/>
  <c r="BY269" i="47"/>
  <c r="BZ268" i="47"/>
  <c r="BY268" i="47"/>
  <c r="BZ267" i="47"/>
  <c r="BY267" i="47"/>
  <c r="BZ266" i="47"/>
  <c r="BY266" i="47"/>
  <c r="BZ265" i="47"/>
  <c r="BY265" i="47"/>
  <c r="BZ264" i="47"/>
  <c r="BY264" i="47"/>
  <c r="BZ263" i="47"/>
  <c r="BY263" i="47"/>
  <c r="BZ262" i="47"/>
  <c r="BY262" i="47"/>
  <c r="BZ261" i="47"/>
  <c r="BY261" i="47"/>
  <c r="BZ260" i="47"/>
  <c r="BY260" i="47"/>
  <c r="BZ259" i="47"/>
  <c r="BY259" i="47"/>
  <c r="BZ258" i="47"/>
  <c r="BY258" i="47"/>
  <c r="BZ257" i="47"/>
  <c r="BY257" i="47"/>
  <c r="BZ256" i="47"/>
  <c r="BY256" i="47"/>
  <c r="BZ255" i="47"/>
  <c r="BY255" i="47"/>
  <c r="BZ254" i="47"/>
  <c r="BY254" i="47"/>
  <c r="BZ253" i="47"/>
  <c r="BY253" i="47"/>
  <c r="BZ252" i="47"/>
  <c r="BY252" i="47"/>
  <c r="BZ251" i="47"/>
  <c r="BY251" i="47"/>
  <c r="BZ250" i="47"/>
  <c r="BY250" i="47"/>
  <c r="BZ249" i="47"/>
  <c r="BY249" i="47"/>
  <c r="BZ248" i="47"/>
  <c r="BY248" i="47"/>
  <c r="BZ247" i="47"/>
  <c r="BY247" i="47"/>
  <c r="BZ246" i="47"/>
  <c r="BY246" i="47"/>
  <c r="BZ245" i="47"/>
  <c r="BY245" i="47"/>
  <c r="BZ244" i="47"/>
  <c r="BY244" i="47"/>
  <c r="BZ243" i="47"/>
  <c r="BY243" i="47"/>
  <c r="BZ242" i="47"/>
  <c r="BY242" i="47"/>
  <c r="BZ241" i="47"/>
  <c r="BY241" i="47"/>
  <c r="BZ240" i="47"/>
  <c r="BY240" i="47"/>
  <c r="BZ239" i="47"/>
  <c r="BY239" i="47"/>
  <c r="BZ238" i="47"/>
  <c r="BY238" i="47"/>
  <c r="BZ237" i="47"/>
  <c r="BY237" i="47"/>
  <c r="BZ236" i="47"/>
  <c r="BY236" i="47"/>
  <c r="BZ235" i="47"/>
  <c r="BY235" i="47"/>
  <c r="BZ234" i="47"/>
  <c r="BY234" i="47"/>
  <c r="BZ233" i="47"/>
  <c r="BY233" i="47"/>
  <c r="BZ232" i="47"/>
  <c r="BY232" i="47"/>
  <c r="BZ231" i="47"/>
  <c r="BY231" i="47"/>
  <c r="BZ230" i="47"/>
  <c r="BY230" i="47"/>
  <c r="BZ229" i="47"/>
  <c r="BY229" i="47"/>
  <c r="BZ228" i="47"/>
  <c r="BY228" i="47"/>
  <c r="BZ227" i="47"/>
  <c r="BY227" i="47"/>
  <c r="BZ226" i="47"/>
  <c r="BY226" i="47"/>
  <c r="BZ225" i="47"/>
  <c r="BY225" i="47"/>
  <c r="BZ224" i="47"/>
  <c r="BY224" i="47"/>
  <c r="BZ223" i="47"/>
  <c r="BY223" i="47"/>
  <c r="BZ222" i="47"/>
  <c r="BY222" i="47"/>
  <c r="BZ221" i="47"/>
  <c r="BY221" i="47"/>
  <c r="BZ220" i="47"/>
  <c r="BY220" i="47"/>
  <c r="BZ219" i="47"/>
  <c r="BY219" i="47"/>
  <c r="BZ218" i="47"/>
  <c r="BY218" i="47"/>
  <c r="BZ217" i="47"/>
  <c r="BY217" i="47"/>
  <c r="BZ216" i="47"/>
  <c r="BY216" i="47"/>
  <c r="BZ215" i="47"/>
  <c r="BY215" i="47"/>
  <c r="BZ214" i="47"/>
  <c r="BY214" i="47"/>
  <c r="BZ213" i="47"/>
  <c r="BY213" i="47"/>
  <c r="BZ212" i="47"/>
  <c r="BY212" i="47"/>
  <c r="BZ211" i="47"/>
  <c r="BY211" i="47"/>
  <c r="BZ210" i="47"/>
  <c r="BY210" i="47"/>
  <c r="BZ209" i="47"/>
  <c r="BY209" i="47"/>
  <c r="BZ208" i="47"/>
  <c r="BY208" i="47"/>
  <c r="BZ207" i="47"/>
  <c r="BY207" i="47"/>
  <c r="BZ206" i="47"/>
  <c r="BY206" i="47"/>
  <c r="BZ205" i="47"/>
  <c r="BY205" i="47"/>
  <c r="BZ204" i="47"/>
  <c r="BY204" i="47"/>
  <c r="BZ203" i="47"/>
  <c r="BY203" i="47"/>
  <c r="BZ202" i="47"/>
  <c r="BY202" i="47"/>
  <c r="BZ201" i="47"/>
  <c r="BY201" i="47"/>
  <c r="BZ200" i="47"/>
  <c r="BY200" i="47"/>
  <c r="BZ199" i="47"/>
  <c r="BY199" i="47"/>
  <c r="BZ198" i="47"/>
  <c r="BY198" i="47"/>
  <c r="BZ197" i="47"/>
  <c r="BY197" i="47"/>
  <c r="BZ196" i="47"/>
  <c r="BY196" i="47"/>
  <c r="BZ195" i="47"/>
  <c r="BY195" i="47"/>
  <c r="BZ194" i="47"/>
  <c r="BY194" i="47"/>
  <c r="BZ193" i="47"/>
  <c r="BY193" i="47"/>
  <c r="BZ192" i="47"/>
  <c r="BY192" i="47"/>
  <c r="BZ191" i="47"/>
  <c r="BY191" i="47"/>
  <c r="BZ190" i="47"/>
  <c r="BY190" i="47"/>
  <c r="BZ189" i="47"/>
  <c r="BY189" i="47"/>
  <c r="BZ188" i="47"/>
  <c r="BY188" i="47"/>
  <c r="BZ187" i="47"/>
  <c r="BY187" i="47"/>
  <c r="BZ186" i="47"/>
  <c r="BY186" i="47"/>
  <c r="BZ185" i="47"/>
  <c r="BY185" i="47"/>
  <c r="BZ184" i="47"/>
  <c r="BY184" i="47"/>
  <c r="BZ183" i="47"/>
  <c r="BY183" i="47"/>
  <c r="BZ182" i="47"/>
  <c r="BY182" i="47"/>
  <c r="BZ181" i="47"/>
  <c r="BY181" i="47"/>
  <c r="BZ180" i="47"/>
  <c r="BY180" i="47"/>
  <c r="BZ179" i="47"/>
  <c r="BY179" i="47"/>
  <c r="BZ178" i="47"/>
  <c r="BY178" i="47"/>
  <c r="BZ177" i="47"/>
  <c r="BY177" i="47"/>
  <c r="BZ176" i="47"/>
  <c r="BY176" i="47"/>
  <c r="BZ175" i="47"/>
  <c r="BY175" i="47"/>
  <c r="BZ174" i="47"/>
  <c r="BY174" i="47"/>
  <c r="BZ173" i="47"/>
  <c r="BY173" i="47"/>
  <c r="BZ172" i="47"/>
  <c r="BY172" i="47"/>
  <c r="BZ171" i="47"/>
  <c r="BY171" i="47"/>
  <c r="BZ170" i="47"/>
  <c r="BY170" i="47"/>
  <c r="BZ169" i="47"/>
  <c r="BY169" i="47"/>
  <c r="BZ168" i="47"/>
  <c r="BY168" i="47"/>
  <c r="BZ167" i="47"/>
  <c r="BY167" i="47"/>
  <c r="BZ166" i="47"/>
  <c r="BY166" i="47"/>
  <c r="BZ165" i="47"/>
  <c r="BY165" i="47"/>
  <c r="BZ164" i="47"/>
  <c r="BY164" i="47"/>
  <c r="BZ163" i="47"/>
  <c r="BY163" i="47"/>
  <c r="BZ162" i="47"/>
  <c r="BY162" i="47"/>
  <c r="BZ161" i="47"/>
  <c r="BY161" i="47"/>
  <c r="BZ160" i="47"/>
  <c r="BY160" i="47"/>
  <c r="BZ159" i="47"/>
  <c r="BY159" i="47"/>
  <c r="BZ158" i="47"/>
  <c r="BY158" i="47"/>
  <c r="BZ157" i="47"/>
  <c r="BY157" i="47"/>
  <c r="BZ156" i="47"/>
  <c r="BY156" i="47"/>
  <c r="BZ155" i="47"/>
  <c r="BY155" i="47"/>
  <c r="BZ154" i="47"/>
  <c r="BY154" i="47"/>
  <c r="BZ153" i="47"/>
  <c r="BY153" i="47"/>
  <c r="BZ152" i="47"/>
  <c r="BY152" i="47"/>
  <c r="BZ151" i="47"/>
  <c r="BY151" i="47"/>
  <c r="BZ150" i="47"/>
  <c r="BY150" i="47"/>
  <c r="BZ149" i="47"/>
  <c r="BY149" i="47"/>
  <c r="BZ148" i="47"/>
  <c r="BY148" i="47"/>
  <c r="BZ147" i="47"/>
  <c r="BY147" i="47"/>
  <c r="BZ146" i="47"/>
  <c r="BY146" i="47"/>
  <c r="BZ145" i="47"/>
  <c r="BY145" i="47"/>
  <c r="BZ144" i="47"/>
  <c r="BY144" i="47"/>
  <c r="BZ143" i="47"/>
  <c r="BY143" i="47"/>
  <c r="BZ142" i="47"/>
  <c r="BY142" i="47"/>
  <c r="BZ141" i="47"/>
  <c r="BY141" i="47"/>
  <c r="BZ140" i="47"/>
  <c r="BY140" i="47"/>
  <c r="BZ139" i="47"/>
  <c r="BY139" i="47"/>
  <c r="BZ138" i="47"/>
  <c r="BY138" i="47"/>
  <c r="BZ137" i="47"/>
  <c r="BY137" i="47"/>
  <c r="BZ136" i="47"/>
  <c r="BY136" i="47"/>
  <c r="BZ135" i="47"/>
  <c r="BY135" i="47"/>
  <c r="BZ134" i="47"/>
  <c r="BY134" i="47"/>
  <c r="BZ133" i="47"/>
  <c r="BY133" i="47"/>
  <c r="BZ132" i="47"/>
  <c r="BY132" i="47"/>
  <c r="BZ131" i="47"/>
  <c r="BY131" i="47"/>
  <c r="BZ130" i="47"/>
  <c r="BY130" i="47"/>
  <c r="BZ129" i="47"/>
  <c r="BY129" i="47"/>
  <c r="BZ128" i="47"/>
  <c r="BY128" i="47"/>
  <c r="BZ127" i="47"/>
  <c r="BY127" i="47"/>
  <c r="BZ126" i="47"/>
  <c r="BY126" i="47"/>
  <c r="BZ125" i="47"/>
  <c r="BY125" i="47"/>
  <c r="BZ124" i="47"/>
  <c r="BY124" i="47"/>
  <c r="BZ123" i="47"/>
  <c r="BY123" i="47"/>
  <c r="BZ122" i="47"/>
  <c r="BY122" i="47"/>
  <c r="BZ121" i="47"/>
  <c r="BY121" i="47"/>
  <c r="BZ120" i="47"/>
  <c r="BY120" i="47"/>
  <c r="BZ119" i="47"/>
  <c r="BY119" i="47"/>
  <c r="BZ118" i="47"/>
  <c r="BY118" i="47"/>
  <c r="BZ117" i="47"/>
  <c r="BY117" i="47"/>
  <c r="BZ116" i="47"/>
  <c r="BY116" i="47"/>
  <c r="BZ115" i="47"/>
  <c r="BY115" i="47"/>
  <c r="BZ114" i="47"/>
  <c r="BY114" i="47"/>
  <c r="BZ113" i="47"/>
  <c r="BY113" i="47"/>
  <c r="BZ112" i="47"/>
  <c r="BY112" i="47"/>
  <c r="BZ111" i="47"/>
  <c r="BY111" i="47"/>
  <c r="BZ108" i="47"/>
  <c r="BY108" i="47"/>
  <c r="BZ107" i="47"/>
  <c r="BY107" i="47"/>
  <c r="BZ106" i="47"/>
  <c r="BY106" i="47"/>
  <c r="BZ105" i="47"/>
  <c r="BY105" i="47"/>
  <c r="BZ104" i="47"/>
  <c r="BY104" i="47"/>
  <c r="BZ103" i="47"/>
  <c r="BY103" i="47"/>
  <c r="BZ102" i="47"/>
  <c r="BY102" i="47"/>
  <c r="BZ101" i="47"/>
  <c r="BY101" i="47"/>
  <c r="BZ100" i="47"/>
  <c r="BY100" i="47"/>
  <c r="BZ99" i="47"/>
  <c r="BY99" i="47"/>
  <c r="BZ98" i="47"/>
  <c r="BY98" i="47"/>
  <c r="BZ97" i="47"/>
  <c r="BY97" i="47"/>
  <c r="BZ96" i="47"/>
  <c r="BY96" i="47"/>
  <c r="BZ95" i="47"/>
  <c r="BY95" i="47"/>
  <c r="BZ94" i="47"/>
  <c r="BY94" i="47"/>
  <c r="BZ93" i="47"/>
  <c r="BY93" i="47"/>
  <c r="BZ92" i="47"/>
  <c r="BY92" i="47"/>
  <c r="BZ91" i="47"/>
  <c r="BY91" i="47"/>
  <c r="BZ90" i="47"/>
  <c r="BY90" i="47"/>
  <c r="BZ89" i="47"/>
  <c r="BY89" i="47"/>
  <c r="BZ88" i="47"/>
  <c r="BY88" i="47"/>
  <c r="BZ87" i="47"/>
  <c r="BY87" i="47"/>
  <c r="BZ86" i="47"/>
  <c r="BY86" i="47"/>
  <c r="BZ85" i="47"/>
  <c r="BY85" i="47"/>
  <c r="BZ84" i="47"/>
  <c r="BY84" i="47"/>
  <c r="BZ83" i="47"/>
  <c r="BY83" i="47"/>
  <c r="BZ82" i="47"/>
  <c r="BY82" i="47"/>
  <c r="BZ81" i="47"/>
  <c r="BY81" i="47"/>
  <c r="BZ80" i="47"/>
  <c r="BY80" i="47"/>
  <c r="BZ79" i="47"/>
  <c r="BY79" i="47"/>
  <c r="BZ78" i="47"/>
  <c r="BY78" i="47"/>
  <c r="BZ77" i="47"/>
  <c r="BY77" i="47"/>
  <c r="BZ76" i="47"/>
  <c r="BY76" i="47"/>
  <c r="BZ75" i="47"/>
  <c r="BY75" i="47"/>
  <c r="BZ74" i="47"/>
  <c r="BY74" i="47"/>
  <c r="BZ73" i="47"/>
  <c r="BY73" i="47"/>
  <c r="BZ72" i="47"/>
  <c r="BY72" i="47"/>
  <c r="BZ71" i="47"/>
  <c r="BY71" i="47"/>
  <c r="BZ70" i="47"/>
  <c r="BY70" i="47"/>
  <c r="BZ69" i="47"/>
  <c r="BY69" i="47"/>
  <c r="BZ68" i="47"/>
  <c r="BY68" i="47"/>
  <c r="BZ67" i="47"/>
  <c r="BY67" i="47"/>
  <c r="BZ66" i="47"/>
  <c r="BY66" i="47"/>
  <c r="BZ65" i="47"/>
  <c r="BY65" i="47"/>
  <c r="BZ64" i="47"/>
  <c r="BY64" i="47"/>
  <c r="BZ63" i="47"/>
  <c r="BY63" i="47"/>
  <c r="BZ62" i="47"/>
  <c r="BY62" i="47"/>
  <c r="BZ61" i="47"/>
  <c r="BY61" i="47"/>
  <c r="BZ60" i="47"/>
  <c r="BY60" i="47"/>
  <c r="BZ59" i="47"/>
  <c r="BY59" i="47"/>
  <c r="BZ58" i="47"/>
  <c r="BY58" i="47"/>
  <c r="BZ57" i="47"/>
  <c r="BY57" i="47"/>
  <c r="BZ56" i="47"/>
  <c r="BY56" i="47"/>
  <c r="BZ55" i="47"/>
  <c r="BY55" i="47"/>
  <c r="BZ54" i="47"/>
  <c r="BY54" i="47"/>
  <c r="BZ53" i="47"/>
  <c r="BY53" i="47"/>
  <c r="BZ52" i="47"/>
  <c r="BY52" i="47"/>
  <c r="BZ51" i="47"/>
  <c r="BY51" i="47"/>
  <c r="BZ50" i="47"/>
  <c r="BY50" i="47"/>
  <c r="BZ49" i="47"/>
  <c r="BY49" i="47"/>
  <c r="BZ48" i="47"/>
  <c r="BY48" i="47"/>
  <c r="BZ47" i="47"/>
  <c r="BY47" i="47"/>
  <c r="BZ46" i="47"/>
  <c r="BY46" i="47"/>
  <c r="BZ45" i="47"/>
  <c r="BY45" i="47"/>
  <c r="BZ44" i="47"/>
  <c r="BY44" i="47"/>
  <c r="BZ43" i="47"/>
  <c r="BY43" i="47"/>
  <c r="BZ42" i="47"/>
  <c r="BY42" i="47"/>
  <c r="BZ41" i="47"/>
  <c r="BY41" i="47"/>
  <c r="BZ40" i="47"/>
  <c r="BY40" i="47"/>
  <c r="BZ39" i="47"/>
  <c r="BY39" i="47"/>
  <c r="BZ38" i="47"/>
  <c r="BY38" i="47"/>
  <c r="BZ37" i="47"/>
  <c r="BY37" i="47"/>
  <c r="BZ36" i="47"/>
  <c r="BY36" i="47"/>
  <c r="BZ35" i="47"/>
  <c r="BY35" i="47"/>
  <c r="BZ34" i="47"/>
  <c r="BY34" i="47"/>
  <c r="BZ33" i="47"/>
  <c r="BY33" i="47"/>
  <c r="BZ32" i="47"/>
  <c r="BY32" i="47"/>
  <c r="BZ31" i="47"/>
  <c r="BY31" i="47"/>
  <c r="BZ30" i="47"/>
  <c r="BY30" i="47"/>
  <c r="BZ29" i="47"/>
  <c r="BY29" i="47"/>
  <c r="BZ28" i="47"/>
  <c r="BY28" i="47"/>
  <c r="BZ27" i="47"/>
  <c r="BY27" i="47"/>
  <c r="BZ26" i="47"/>
  <c r="BY26" i="47"/>
  <c r="BZ25" i="47"/>
  <c r="BY25" i="47"/>
  <c r="BZ24" i="47"/>
  <c r="BY24" i="47"/>
  <c r="BZ23" i="47"/>
  <c r="BY23" i="47"/>
  <c r="BZ22" i="47"/>
  <c r="BY22" i="47"/>
  <c r="BZ21" i="47"/>
  <c r="BY21" i="47"/>
  <c r="BZ20" i="47"/>
  <c r="BY20" i="47"/>
  <c r="BZ19" i="47"/>
  <c r="BY19" i="47"/>
  <c r="BZ18" i="47"/>
  <c r="BY18" i="47"/>
  <c r="BZ17" i="47"/>
  <c r="BY17" i="47"/>
  <c r="BZ16" i="47"/>
  <c r="BY16" i="47"/>
  <c r="BZ15" i="47"/>
  <c r="BY15" i="47"/>
  <c r="BZ14" i="47"/>
  <c r="BY14" i="47"/>
  <c r="BZ13" i="47"/>
  <c r="BY13" i="47"/>
  <c r="BZ12" i="47"/>
  <c r="BY12" i="47"/>
  <c r="BZ11" i="47"/>
  <c r="BY11" i="47"/>
  <c r="BZ10" i="47"/>
  <c r="BY10" i="47"/>
  <c r="BZ9" i="47"/>
  <c r="BY9" i="47"/>
  <c r="BZ8" i="47"/>
  <c r="BY8" i="47"/>
  <c r="BZ7" i="47"/>
  <c r="BY7" i="47"/>
  <c r="BZ6" i="47"/>
  <c r="BY6" i="47"/>
  <c r="BZ5" i="47"/>
  <c r="BY5" i="47"/>
  <c r="BZ4" i="47"/>
  <c r="BY4" i="47"/>
  <c r="BZ3" i="47"/>
  <c r="BY3" i="47"/>
  <c r="BW514" i="47"/>
  <c r="BV514" i="47"/>
  <c r="BW513" i="47"/>
  <c r="BV513" i="47"/>
  <c r="BW512" i="47"/>
  <c r="BV512" i="47"/>
  <c r="BW511" i="47"/>
  <c r="BV511" i="47"/>
  <c r="BW510" i="47"/>
  <c r="BV510" i="47"/>
  <c r="BW509" i="47"/>
  <c r="BV509" i="47"/>
  <c r="BW508" i="47"/>
  <c r="BV508" i="47"/>
  <c r="BW507" i="47"/>
  <c r="BV507" i="47"/>
  <c r="BW506" i="47"/>
  <c r="BV506" i="47"/>
  <c r="BW505" i="47"/>
  <c r="BV505" i="47"/>
  <c r="BW504" i="47"/>
  <c r="BV504" i="47"/>
  <c r="BW503" i="47"/>
  <c r="BV503" i="47"/>
  <c r="BW502" i="47"/>
  <c r="BV502" i="47"/>
  <c r="BW501" i="47"/>
  <c r="BV501" i="47"/>
  <c r="BW500" i="47"/>
  <c r="BV500" i="47"/>
  <c r="BW499" i="47"/>
  <c r="BV499" i="47"/>
  <c r="BW498" i="47"/>
  <c r="BV498" i="47"/>
  <c r="BW497" i="47"/>
  <c r="BV497" i="47"/>
  <c r="BW496" i="47"/>
  <c r="BV496" i="47"/>
  <c r="BW495" i="47"/>
  <c r="BV495" i="47"/>
  <c r="BW494" i="47"/>
  <c r="BV494" i="47"/>
  <c r="BW493" i="47"/>
  <c r="BV493" i="47"/>
  <c r="BW492" i="47"/>
  <c r="BV492" i="47"/>
  <c r="BW491" i="47"/>
  <c r="BV491" i="47"/>
  <c r="BW490" i="47"/>
  <c r="BV490" i="47"/>
  <c r="BW489" i="47"/>
  <c r="BV489" i="47"/>
  <c r="BW488" i="47"/>
  <c r="BV488" i="47"/>
  <c r="BW487" i="47"/>
  <c r="BV487" i="47"/>
  <c r="BW486" i="47"/>
  <c r="BV486" i="47"/>
  <c r="BW485" i="47"/>
  <c r="BV485" i="47"/>
  <c r="BW484" i="47"/>
  <c r="BV484" i="47"/>
  <c r="BW483" i="47"/>
  <c r="BV483" i="47"/>
  <c r="BW482" i="47"/>
  <c r="BV482" i="47"/>
  <c r="BW481" i="47"/>
  <c r="BV481" i="47"/>
  <c r="BW480" i="47"/>
  <c r="BV480" i="47"/>
  <c r="BW479" i="47"/>
  <c r="BV479" i="47"/>
  <c r="BW478" i="47"/>
  <c r="BV478" i="47"/>
  <c r="BW477" i="47"/>
  <c r="BV477" i="47"/>
  <c r="BW476" i="47"/>
  <c r="BV476" i="47"/>
  <c r="BW475" i="47"/>
  <c r="BV475" i="47"/>
  <c r="BW474" i="47"/>
  <c r="BV474" i="47"/>
  <c r="BW473" i="47"/>
  <c r="BV473" i="47"/>
  <c r="BW472" i="47"/>
  <c r="BV472" i="47"/>
  <c r="BW471" i="47"/>
  <c r="BV471" i="47"/>
  <c r="BW470" i="47"/>
  <c r="BV470" i="47"/>
  <c r="BW469" i="47"/>
  <c r="BV469" i="47"/>
  <c r="BW468" i="47"/>
  <c r="BV468" i="47"/>
  <c r="BW467" i="47"/>
  <c r="BV467" i="47"/>
  <c r="BW466" i="47"/>
  <c r="BV466" i="47"/>
  <c r="BW465" i="47"/>
  <c r="BV465" i="47"/>
  <c r="BW464" i="47"/>
  <c r="BV464" i="47"/>
  <c r="BW463" i="47"/>
  <c r="BV463" i="47"/>
  <c r="BW462" i="47"/>
  <c r="BV462" i="47"/>
  <c r="BW461" i="47"/>
  <c r="BV461" i="47"/>
  <c r="BW460" i="47"/>
  <c r="BV460" i="47"/>
  <c r="BW459" i="47"/>
  <c r="BV459" i="47"/>
  <c r="BW458" i="47"/>
  <c r="BV458" i="47"/>
  <c r="BW457" i="47"/>
  <c r="BV457" i="47"/>
  <c r="BW456" i="47"/>
  <c r="BV456" i="47"/>
  <c r="BW455" i="47"/>
  <c r="BV455" i="47"/>
  <c r="BW454" i="47"/>
  <c r="BV454" i="47"/>
  <c r="BW453" i="47"/>
  <c r="BV453" i="47"/>
  <c r="BW452" i="47"/>
  <c r="BV452" i="47"/>
  <c r="BW451" i="47"/>
  <c r="BV451" i="47"/>
  <c r="BW450" i="47"/>
  <c r="BV450" i="47"/>
  <c r="BW449" i="47"/>
  <c r="BV449" i="47"/>
  <c r="BW448" i="47"/>
  <c r="BV448" i="47"/>
  <c r="BW447" i="47"/>
  <c r="BV447" i="47"/>
  <c r="BW446" i="47"/>
  <c r="BV446" i="47"/>
  <c r="BW445" i="47"/>
  <c r="BV445" i="47"/>
  <c r="BW444" i="47"/>
  <c r="BV444" i="47"/>
  <c r="BW443" i="47"/>
  <c r="BV443" i="47"/>
  <c r="BW442" i="47"/>
  <c r="BV442" i="47"/>
  <c r="BW441" i="47"/>
  <c r="BV441" i="47"/>
  <c r="BW440" i="47"/>
  <c r="BV440" i="47"/>
  <c r="BW439" i="47"/>
  <c r="BV439" i="47"/>
  <c r="BW438" i="47"/>
  <c r="BV438" i="47"/>
  <c r="BW437" i="47"/>
  <c r="BV437" i="47"/>
  <c r="BW436" i="47"/>
  <c r="BV436" i="47"/>
  <c r="BW435" i="47"/>
  <c r="BV435" i="47"/>
  <c r="BW434" i="47"/>
  <c r="BV434" i="47"/>
  <c r="BW433" i="47"/>
  <c r="BV433" i="47"/>
  <c r="BW432" i="47"/>
  <c r="BV432" i="47"/>
  <c r="BW431" i="47"/>
  <c r="BV431" i="47"/>
  <c r="BW430" i="47"/>
  <c r="BV430" i="47"/>
  <c r="BW429" i="47"/>
  <c r="BV429" i="47"/>
  <c r="BW428" i="47"/>
  <c r="BV428" i="47"/>
  <c r="BW427" i="47"/>
  <c r="BV427" i="47"/>
  <c r="BW426" i="47"/>
  <c r="BV426" i="47"/>
  <c r="BW425" i="47"/>
  <c r="BV425" i="47"/>
  <c r="BW424" i="47"/>
  <c r="BV424" i="47"/>
  <c r="BW423" i="47"/>
  <c r="BV423" i="47"/>
  <c r="BW422" i="47"/>
  <c r="BV422" i="47"/>
  <c r="BW421" i="47"/>
  <c r="BV421" i="47"/>
  <c r="BW420" i="47"/>
  <c r="BV420" i="47"/>
  <c r="BW419" i="47"/>
  <c r="BV419" i="47"/>
  <c r="BW418" i="47"/>
  <c r="BV418" i="47"/>
  <c r="BW417" i="47"/>
  <c r="BV417" i="47"/>
  <c r="BW416" i="47"/>
  <c r="BV416" i="47"/>
  <c r="BW415" i="47"/>
  <c r="BV415" i="47"/>
  <c r="BW414" i="47"/>
  <c r="BV414" i="47"/>
  <c r="BW413" i="47"/>
  <c r="BV413" i="47"/>
  <c r="BW412" i="47"/>
  <c r="BV412" i="47"/>
  <c r="BW411" i="47"/>
  <c r="BV411" i="47"/>
  <c r="BW410" i="47"/>
  <c r="BV410" i="47"/>
  <c r="BW409" i="47"/>
  <c r="BV409" i="47"/>
  <c r="BW408" i="47"/>
  <c r="BV408" i="47"/>
  <c r="BW407" i="47"/>
  <c r="BV407" i="47"/>
  <c r="BW406" i="47"/>
  <c r="BV406" i="47"/>
  <c r="BW405" i="47"/>
  <c r="BV405" i="47"/>
  <c r="BW404" i="47"/>
  <c r="BV404" i="47"/>
  <c r="BW403" i="47"/>
  <c r="BV403" i="47"/>
  <c r="BW402" i="47"/>
  <c r="BV402" i="47"/>
  <c r="BW401" i="47"/>
  <c r="BV401" i="47"/>
  <c r="BW400" i="47"/>
  <c r="BV400" i="47"/>
  <c r="BW399" i="47"/>
  <c r="BV399" i="47"/>
  <c r="BW398" i="47"/>
  <c r="BV398" i="47"/>
  <c r="BW397" i="47"/>
  <c r="BV397" i="47"/>
  <c r="BW396" i="47"/>
  <c r="BV396" i="47"/>
  <c r="BW395" i="47"/>
  <c r="BV395" i="47"/>
  <c r="BW394" i="47"/>
  <c r="BV394" i="47"/>
  <c r="BW393" i="47"/>
  <c r="BV393" i="47"/>
  <c r="BW392" i="47"/>
  <c r="BV392" i="47"/>
  <c r="BW391" i="47"/>
  <c r="BV391" i="47"/>
  <c r="BW390" i="47"/>
  <c r="BV390" i="47"/>
  <c r="BW389" i="47"/>
  <c r="BV389" i="47"/>
  <c r="BW388" i="47"/>
  <c r="BV388" i="47"/>
  <c r="BW387" i="47"/>
  <c r="BV387" i="47"/>
  <c r="BW386" i="47"/>
  <c r="BV386" i="47"/>
  <c r="BW385" i="47"/>
  <c r="BV385" i="47"/>
  <c r="BW384" i="47"/>
  <c r="BV384" i="47"/>
  <c r="BW383" i="47"/>
  <c r="BV383" i="47"/>
  <c r="BW382" i="47"/>
  <c r="BV382" i="47"/>
  <c r="BW381" i="47"/>
  <c r="BV381" i="47"/>
  <c r="BW380" i="47"/>
  <c r="BV380" i="47"/>
  <c r="BW379" i="47"/>
  <c r="BV379" i="47"/>
  <c r="BW378" i="47"/>
  <c r="BV378" i="47"/>
  <c r="BW377" i="47"/>
  <c r="BV377" i="47"/>
  <c r="BW376" i="47"/>
  <c r="BV376" i="47"/>
  <c r="BW375" i="47"/>
  <c r="BV375" i="47"/>
  <c r="BW374" i="47"/>
  <c r="BV374" i="47"/>
  <c r="BW373" i="47"/>
  <c r="BV373" i="47"/>
  <c r="BW372" i="47"/>
  <c r="BV372" i="47"/>
  <c r="BW371" i="47"/>
  <c r="BV371" i="47"/>
  <c r="BW370" i="47"/>
  <c r="BV370" i="47"/>
  <c r="BW369" i="47"/>
  <c r="BV369" i="47"/>
  <c r="BW368" i="47"/>
  <c r="BV368" i="47"/>
  <c r="BW367" i="47"/>
  <c r="BV367" i="47"/>
  <c r="BW366" i="47"/>
  <c r="BV366" i="47"/>
  <c r="BW365" i="47"/>
  <c r="BV365" i="47"/>
  <c r="BW364" i="47"/>
  <c r="BV364" i="47"/>
  <c r="BW363" i="47"/>
  <c r="BV363" i="47"/>
  <c r="BW362" i="47"/>
  <c r="BV362" i="47"/>
  <c r="BW361" i="47"/>
  <c r="BV361" i="47"/>
  <c r="BW360" i="47"/>
  <c r="BV360" i="47"/>
  <c r="BW359" i="47"/>
  <c r="BV359" i="47"/>
  <c r="BW358" i="47"/>
  <c r="BV358" i="47"/>
  <c r="BW357" i="47"/>
  <c r="BV357" i="47"/>
  <c r="BW356" i="47"/>
  <c r="BV356" i="47"/>
  <c r="BW355" i="47"/>
  <c r="BV355" i="47"/>
  <c r="BW354" i="47"/>
  <c r="BV354" i="47"/>
  <c r="BW353" i="47"/>
  <c r="BV353" i="47"/>
  <c r="BW352" i="47"/>
  <c r="BV352" i="47"/>
  <c r="BW351" i="47"/>
  <c r="BV351" i="47"/>
  <c r="BW350" i="47"/>
  <c r="BV350" i="47"/>
  <c r="BW349" i="47"/>
  <c r="BV349" i="47"/>
  <c r="BW348" i="47"/>
  <c r="BV348" i="47"/>
  <c r="BW347" i="47"/>
  <c r="BV347" i="47"/>
  <c r="BW346" i="47"/>
  <c r="BV346" i="47"/>
  <c r="BW345" i="47"/>
  <c r="BV345" i="47"/>
  <c r="BW344" i="47"/>
  <c r="BV344" i="47"/>
  <c r="BW343" i="47"/>
  <c r="BV343" i="47"/>
  <c r="BW342" i="47"/>
  <c r="BV342" i="47"/>
  <c r="BW341" i="47"/>
  <c r="BV341" i="47"/>
  <c r="BW340" i="47"/>
  <c r="BV340" i="47"/>
  <c r="BW339" i="47"/>
  <c r="BV339" i="47"/>
  <c r="BW338" i="47"/>
  <c r="BV338" i="47"/>
  <c r="BW337" i="47"/>
  <c r="BV337" i="47"/>
  <c r="BW336" i="47"/>
  <c r="BV336" i="47"/>
  <c r="BW335" i="47"/>
  <c r="BV335" i="47"/>
  <c r="BW334" i="47"/>
  <c r="BV334" i="47"/>
  <c r="BW333" i="47"/>
  <c r="BV333" i="47"/>
  <c r="BW332" i="47"/>
  <c r="BV332" i="47"/>
  <c r="BW331" i="47"/>
  <c r="BV331" i="47"/>
  <c r="BW330" i="47"/>
  <c r="BV330" i="47"/>
  <c r="BW329" i="47"/>
  <c r="BV329" i="47"/>
  <c r="BW328" i="47"/>
  <c r="BV328" i="47"/>
  <c r="BW327" i="47"/>
  <c r="BV327" i="47"/>
  <c r="BW326" i="47"/>
  <c r="BV326" i="47"/>
  <c r="BW325" i="47"/>
  <c r="BV325" i="47"/>
  <c r="BW324" i="47"/>
  <c r="BV324" i="47"/>
  <c r="BW323" i="47"/>
  <c r="BV323" i="47"/>
  <c r="BW322" i="47"/>
  <c r="BV322" i="47"/>
  <c r="BW321" i="47"/>
  <c r="BV321" i="47"/>
  <c r="BW320" i="47"/>
  <c r="BV320" i="47"/>
  <c r="BW319" i="47"/>
  <c r="BV319" i="47"/>
  <c r="BW318" i="47"/>
  <c r="BV318" i="47"/>
  <c r="BW317" i="47"/>
  <c r="BV317" i="47"/>
  <c r="BW316" i="47"/>
  <c r="BV316" i="47"/>
  <c r="BW315" i="47"/>
  <c r="BV315" i="47"/>
  <c r="BW314" i="47"/>
  <c r="BV314" i="47"/>
  <c r="BW313" i="47"/>
  <c r="BV313" i="47"/>
  <c r="BW312" i="47"/>
  <c r="BV312" i="47"/>
  <c r="BW311" i="47"/>
  <c r="BV311" i="47"/>
  <c r="BW310" i="47"/>
  <c r="BV310" i="47"/>
  <c r="BW309" i="47"/>
  <c r="BV309" i="47"/>
  <c r="BW308" i="47"/>
  <c r="BV308" i="47"/>
  <c r="BW307" i="47"/>
  <c r="BV307" i="47"/>
  <c r="BW306" i="47"/>
  <c r="BV306" i="47"/>
  <c r="BW305" i="47"/>
  <c r="BV305" i="47"/>
  <c r="BW304" i="47"/>
  <c r="BV304" i="47"/>
  <c r="BW303" i="47"/>
  <c r="BV303" i="47"/>
  <c r="BW302" i="47"/>
  <c r="BV302" i="47"/>
  <c r="BW301" i="47"/>
  <c r="BV301" i="47"/>
  <c r="BW300" i="47"/>
  <c r="BV300" i="47"/>
  <c r="BW299" i="47"/>
  <c r="BV299" i="47"/>
  <c r="BW298" i="47"/>
  <c r="BV298" i="47"/>
  <c r="BW297" i="47"/>
  <c r="BV297" i="47"/>
  <c r="BW296" i="47"/>
  <c r="BV296" i="47"/>
  <c r="BW295" i="47"/>
  <c r="BV295" i="47"/>
  <c r="BW294" i="47"/>
  <c r="BV294" i="47"/>
  <c r="BW293" i="47"/>
  <c r="BV293" i="47"/>
  <c r="BW292" i="47"/>
  <c r="BV292" i="47"/>
  <c r="BW291" i="47"/>
  <c r="BV291" i="47"/>
  <c r="BW290" i="47"/>
  <c r="BV290" i="47"/>
  <c r="BW289" i="47"/>
  <c r="BV289" i="47"/>
  <c r="BW288" i="47"/>
  <c r="BV288" i="47"/>
  <c r="BW287" i="47"/>
  <c r="BV287" i="47"/>
  <c r="BW286" i="47"/>
  <c r="BV286" i="47"/>
  <c r="BW285" i="47"/>
  <c r="BV285" i="47"/>
  <c r="BW284" i="47"/>
  <c r="BV284" i="47"/>
  <c r="BW283" i="47"/>
  <c r="BV283" i="47"/>
  <c r="BW282" i="47"/>
  <c r="BV282" i="47"/>
  <c r="BW281" i="47"/>
  <c r="BV281" i="47"/>
  <c r="BW280" i="47"/>
  <c r="BV280" i="47"/>
  <c r="BW279" i="47"/>
  <c r="BV279" i="47"/>
  <c r="BW278" i="47"/>
  <c r="BV278" i="47"/>
  <c r="BW277" i="47"/>
  <c r="BV277" i="47"/>
  <c r="BW276" i="47"/>
  <c r="BV276" i="47"/>
  <c r="BW275" i="47"/>
  <c r="BV275" i="47"/>
  <c r="BW274" i="47"/>
  <c r="BV274" i="47"/>
  <c r="BW273" i="47"/>
  <c r="BV273" i="47"/>
  <c r="BW272" i="47"/>
  <c r="BV272" i="47"/>
  <c r="BW271" i="47"/>
  <c r="BV271" i="47"/>
  <c r="BW270" i="47"/>
  <c r="BV270" i="47"/>
  <c r="BW269" i="47"/>
  <c r="BV269" i="47"/>
  <c r="BW268" i="47"/>
  <c r="BV268" i="47"/>
  <c r="BW267" i="47"/>
  <c r="BV267" i="47"/>
  <c r="BW266" i="47"/>
  <c r="BV266" i="47"/>
  <c r="BW265" i="47"/>
  <c r="BV265" i="47"/>
  <c r="BW264" i="47"/>
  <c r="BV264" i="47"/>
  <c r="BW263" i="47"/>
  <c r="BV263" i="47"/>
  <c r="BW262" i="47"/>
  <c r="BV262" i="47"/>
  <c r="BW261" i="47"/>
  <c r="BV261" i="47"/>
  <c r="BW260" i="47"/>
  <c r="BV260" i="47"/>
  <c r="BW259" i="47"/>
  <c r="BV259" i="47"/>
  <c r="BW258" i="47"/>
  <c r="BV258" i="47"/>
  <c r="BW257" i="47"/>
  <c r="BV257" i="47"/>
  <c r="BW256" i="47"/>
  <c r="BV256" i="47"/>
  <c r="BW255" i="47"/>
  <c r="BV255" i="47"/>
  <c r="BW254" i="47"/>
  <c r="BV254" i="47"/>
  <c r="BW253" i="47"/>
  <c r="BV253" i="47"/>
  <c r="BW252" i="47"/>
  <c r="BV252" i="47"/>
  <c r="BW251" i="47"/>
  <c r="BV251" i="47"/>
  <c r="BW250" i="47"/>
  <c r="BV250" i="47"/>
  <c r="BW249" i="47"/>
  <c r="BV249" i="47"/>
  <c r="BW248" i="47"/>
  <c r="BV248" i="47"/>
  <c r="BW247" i="47"/>
  <c r="BV247" i="47"/>
  <c r="BW246" i="47"/>
  <c r="BV246" i="47"/>
  <c r="BW245" i="47"/>
  <c r="BV245" i="47"/>
  <c r="BW244" i="47"/>
  <c r="BV244" i="47"/>
  <c r="BW243" i="47"/>
  <c r="BV243" i="47"/>
  <c r="BW242" i="47"/>
  <c r="BV242" i="47"/>
  <c r="BW241" i="47"/>
  <c r="BV241" i="47"/>
  <c r="BW240" i="47"/>
  <c r="BV240" i="47"/>
  <c r="BW239" i="47"/>
  <c r="BV239" i="47"/>
  <c r="BW238" i="47"/>
  <c r="BV238" i="47"/>
  <c r="BW237" i="47"/>
  <c r="BV237" i="47"/>
  <c r="BW236" i="47"/>
  <c r="BV236" i="47"/>
  <c r="BW235" i="47"/>
  <c r="BV235" i="47"/>
  <c r="BW234" i="47"/>
  <c r="BV234" i="47"/>
  <c r="BW233" i="47"/>
  <c r="BV233" i="47"/>
  <c r="BW232" i="47"/>
  <c r="BV232" i="47"/>
  <c r="BW231" i="47"/>
  <c r="BV231" i="47"/>
  <c r="BW230" i="47"/>
  <c r="BV230" i="47"/>
  <c r="BW229" i="47"/>
  <c r="BV229" i="47"/>
  <c r="BW228" i="47"/>
  <c r="BV228" i="47"/>
  <c r="BW227" i="47"/>
  <c r="BV227" i="47"/>
  <c r="BW226" i="47"/>
  <c r="BV226" i="47"/>
  <c r="BW225" i="47"/>
  <c r="BV225" i="47"/>
  <c r="BW224" i="47"/>
  <c r="BV224" i="47"/>
  <c r="BW223" i="47"/>
  <c r="BV223" i="47"/>
  <c r="BW222" i="47"/>
  <c r="BV222" i="47"/>
  <c r="BW221" i="47"/>
  <c r="BV221" i="47"/>
  <c r="BW220" i="47"/>
  <c r="BV220" i="47"/>
  <c r="BW219" i="47"/>
  <c r="BV219" i="47"/>
  <c r="BW218" i="47"/>
  <c r="BV218" i="47"/>
  <c r="BW217" i="47"/>
  <c r="BV217" i="47"/>
  <c r="BW216" i="47"/>
  <c r="BV216" i="47"/>
  <c r="BW215" i="47"/>
  <c r="BV215" i="47"/>
  <c r="BW214" i="47"/>
  <c r="BV214" i="47"/>
  <c r="BW213" i="47"/>
  <c r="BV213" i="47"/>
  <c r="BW212" i="47"/>
  <c r="BV212" i="47"/>
  <c r="BW211" i="47"/>
  <c r="BV211" i="47"/>
  <c r="BW210" i="47"/>
  <c r="BV210" i="47"/>
  <c r="BW209" i="47"/>
  <c r="BV209" i="47"/>
  <c r="BW208" i="47"/>
  <c r="BV208" i="47"/>
  <c r="BW207" i="47"/>
  <c r="BV207" i="47"/>
  <c r="BW206" i="47"/>
  <c r="BV206" i="47"/>
  <c r="BW205" i="47"/>
  <c r="BV205" i="47"/>
  <c r="BW204" i="47"/>
  <c r="BV204" i="47"/>
  <c r="BW203" i="47"/>
  <c r="BV203" i="47"/>
  <c r="BW202" i="47"/>
  <c r="BV202" i="47"/>
  <c r="BW201" i="47"/>
  <c r="BV201" i="47"/>
  <c r="BW200" i="47"/>
  <c r="BV200" i="47"/>
  <c r="BW199" i="47"/>
  <c r="BV199" i="47"/>
  <c r="BW198" i="47"/>
  <c r="BV198" i="47"/>
  <c r="BW197" i="47"/>
  <c r="BV197" i="47"/>
  <c r="BW196" i="47"/>
  <c r="BV196" i="47"/>
  <c r="BW195" i="47"/>
  <c r="BV195" i="47"/>
  <c r="BW194" i="47"/>
  <c r="BV194" i="47"/>
  <c r="BW193" i="47"/>
  <c r="BV193" i="47"/>
  <c r="BW192" i="47"/>
  <c r="BV192" i="47"/>
  <c r="BW191" i="47"/>
  <c r="BV191" i="47"/>
  <c r="BW190" i="47"/>
  <c r="BV190" i="47"/>
  <c r="BW189" i="47"/>
  <c r="BV189" i="47"/>
  <c r="BW188" i="47"/>
  <c r="BV188" i="47"/>
  <c r="BW187" i="47"/>
  <c r="BV187" i="47"/>
  <c r="BW186" i="47"/>
  <c r="BV186" i="47"/>
  <c r="BW185" i="47"/>
  <c r="BV185" i="47"/>
  <c r="BW184" i="47"/>
  <c r="BV184" i="47"/>
  <c r="BW183" i="47"/>
  <c r="BV183" i="47"/>
  <c r="BW182" i="47"/>
  <c r="BV182" i="47"/>
  <c r="BW181" i="47"/>
  <c r="BV181" i="47"/>
  <c r="BW180" i="47"/>
  <c r="BV180" i="47"/>
  <c r="BW179" i="47"/>
  <c r="BV179" i="47"/>
  <c r="BW178" i="47"/>
  <c r="BV178" i="47"/>
  <c r="BW177" i="47"/>
  <c r="BV177" i="47"/>
  <c r="BW176" i="47"/>
  <c r="BV176" i="47"/>
  <c r="BW175" i="47"/>
  <c r="BV175" i="47"/>
  <c r="BW174" i="47"/>
  <c r="BV174" i="47"/>
  <c r="BW173" i="47"/>
  <c r="BV173" i="47"/>
  <c r="BW172" i="47"/>
  <c r="BV172" i="47"/>
  <c r="BW171" i="47"/>
  <c r="BV171" i="47"/>
  <c r="BW170" i="47"/>
  <c r="BV170" i="47"/>
  <c r="BW169" i="47"/>
  <c r="BV169" i="47"/>
  <c r="BW168" i="47"/>
  <c r="BV168" i="47"/>
  <c r="BW167" i="47"/>
  <c r="BV167" i="47"/>
  <c r="BW166" i="47"/>
  <c r="BV166" i="47"/>
  <c r="BW165" i="47"/>
  <c r="BV165" i="47"/>
  <c r="BW164" i="47"/>
  <c r="BV164" i="47"/>
  <c r="BW163" i="47"/>
  <c r="BV163" i="47"/>
  <c r="BW162" i="47"/>
  <c r="BV162" i="47"/>
  <c r="BW161" i="47"/>
  <c r="BV161" i="47"/>
  <c r="BW160" i="47"/>
  <c r="BV160" i="47"/>
  <c r="BW159" i="47"/>
  <c r="BV159" i="47"/>
  <c r="BW158" i="47"/>
  <c r="BV158" i="47"/>
  <c r="BW157" i="47"/>
  <c r="BV157" i="47"/>
  <c r="BW156" i="47"/>
  <c r="BV156" i="47"/>
  <c r="BW155" i="47"/>
  <c r="BV155" i="47"/>
  <c r="BW154" i="47"/>
  <c r="BV154" i="47"/>
  <c r="BW153" i="47"/>
  <c r="BV153" i="47"/>
  <c r="BW152" i="47"/>
  <c r="BV152" i="47"/>
  <c r="BW151" i="47"/>
  <c r="BV151" i="47"/>
  <c r="BW150" i="47"/>
  <c r="BV150" i="47"/>
  <c r="BW149" i="47"/>
  <c r="BV149" i="47"/>
  <c r="BW148" i="47"/>
  <c r="BV148" i="47"/>
  <c r="BW147" i="47"/>
  <c r="BV147" i="47"/>
  <c r="BW146" i="47"/>
  <c r="BV146" i="47"/>
  <c r="BW145" i="47"/>
  <c r="BV145" i="47"/>
  <c r="BW144" i="47"/>
  <c r="BV144" i="47"/>
  <c r="BW143" i="47"/>
  <c r="BV143" i="47"/>
  <c r="BW142" i="47"/>
  <c r="BV142" i="47"/>
  <c r="BW141" i="47"/>
  <c r="BV141" i="47"/>
  <c r="BW140" i="47"/>
  <c r="BV140" i="47"/>
  <c r="BW139" i="47"/>
  <c r="BV139" i="47"/>
  <c r="BW138" i="47"/>
  <c r="BV138" i="47"/>
  <c r="BW137" i="47"/>
  <c r="BV137" i="47"/>
  <c r="BW136" i="47"/>
  <c r="BV136" i="47"/>
  <c r="BW135" i="47"/>
  <c r="BV135" i="47"/>
  <c r="BW134" i="47"/>
  <c r="BV134" i="47"/>
  <c r="BW133" i="47"/>
  <c r="BV133" i="47"/>
  <c r="BW132" i="47"/>
  <c r="BV132" i="47"/>
  <c r="BW131" i="47"/>
  <c r="BV131" i="47"/>
  <c r="BW130" i="47"/>
  <c r="BV130" i="47"/>
  <c r="BW129" i="47"/>
  <c r="BV129" i="47"/>
  <c r="BW128" i="47"/>
  <c r="BV128" i="47"/>
  <c r="BW127" i="47"/>
  <c r="BV127" i="47"/>
  <c r="BW126" i="47"/>
  <c r="BV126" i="47"/>
  <c r="BW125" i="47"/>
  <c r="BV125" i="47"/>
  <c r="BW124" i="47"/>
  <c r="BV124" i="47"/>
  <c r="BW123" i="47"/>
  <c r="BV123" i="47"/>
  <c r="BW122" i="47"/>
  <c r="BV122" i="47"/>
  <c r="BW121" i="47"/>
  <c r="BV121" i="47"/>
  <c r="BW120" i="47"/>
  <c r="BV120" i="47"/>
  <c r="BW119" i="47"/>
  <c r="BV119" i="47"/>
  <c r="BW118" i="47"/>
  <c r="BV118" i="47"/>
  <c r="BW117" i="47"/>
  <c r="BV117" i="47"/>
  <c r="BW116" i="47"/>
  <c r="BV116" i="47"/>
  <c r="BW115" i="47"/>
  <c r="BV115" i="47"/>
  <c r="BW114" i="47"/>
  <c r="BV114" i="47"/>
  <c r="BW113" i="47"/>
  <c r="BV113" i="47"/>
  <c r="BW112" i="47"/>
  <c r="BV112" i="47"/>
  <c r="BW111" i="47"/>
  <c r="BV111" i="47"/>
  <c r="BW108" i="47"/>
  <c r="BV108" i="47"/>
  <c r="BW107" i="47"/>
  <c r="BV107" i="47"/>
  <c r="BW106" i="47"/>
  <c r="BV106" i="47"/>
  <c r="BW105" i="47"/>
  <c r="BV105" i="47"/>
  <c r="BW104" i="47"/>
  <c r="BV104" i="47"/>
  <c r="BW103" i="47"/>
  <c r="BV103" i="47"/>
  <c r="BW102" i="47"/>
  <c r="BV102" i="47"/>
  <c r="BW101" i="47"/>
  <c r="BV101" i="47"/>
  <c r="BW100" i="47"/>
  <c r="BV100" i="47"/>
  <c r="BW99" i="47"/>
  <c r="BV99" i="47"/>
  <c r="BW98" i="47"/>
  <c r="BV98" i="47"/>
  <c r="BW97" i="47"/>
  <c r="BV97" i="47"/>
  <c r="BW96" i="47"/>
  <c r="BV96" i="47"/>
  <c r="BW95" i="47"/>
  <c r="BV95" i="47"/>
  <c r="BW94" i="47"/>
  <c r="BV94" i="47"/>
  <c r="BW93" i="47"/>
  <c r="BV93" i="47"/>
  <c r="BW92" i="47"/>
  <c r="BV92" i="47"/>
  <c r="BW91" i="47"/>
  <c r="BV91" i="47"/>
  <c r="BW90" i="47"/>
  <c r="BV90" i="47"/>
  <c r="BW89" i="47"/>
  <c r="BV89" i="47"/>
  <c r="BW88" i="47"/>
  <c r="BV88" i="47"/>
  <c r="BW87" i="47"/>
  <c r="BV87" i="47"/>
  <c r="BW86" i="47"/>
  <c r="BV86" i="47"/>
  <c r="BW85" i="47"/>
  <c r="BV85" i="47"/>
  <c r="BW84" i="47"/>
  <c r="BV84" i="47"/>
  <c r="BW83" i="47"/>
  <c r="BV83" i="47"/>
  <c r="BW82" i="47"/>
  <c r="BV82" i="47"/>
  <c r="BW81" i="47"/>
  <c r="BV81" i="47"/>
  <c r="BW80" i="47"/>
  <c r="BV80" i="47"/>
  <c r="BW79" i="47"/>
  <c r="BV79" i="47"/>
  <c r="BW78" i="47"/>
  <c r="BV78" i="47"/>
  <c r="BW77" i="47"/>
  <c r="BV77" i="47"/>
  <c r="BW76" i="47"/>
  <c r="BV76" i="47"/>
  <c r="BW75" i="47"/>
  <c r="BV75" i="47"/>
  <c r="BW74" i="47"/>
  <c r="BV74" i="47"/>
  <c r="BW73" i="47"/>
  <c r="BV73" i="47"/>
  <c r="BW72" i="47"/>
  <c r="BV72" i="47"/>
  <c r="BW71" i="47"/>
  <c r="BV71" i="47"/>
  <c r="BW70" i="47"/>
  <c r="BV70" i="47"/>
  <c r="BW69" i="47"/>
  <c r="BV69" i="47"/>
  <c r="BW68" i="47"/>
  <c r="BV68" i="47"/>
  <c r="BW67" i="47"/>
  <c r="BV67" i="47"/>
  <c r="BW66" i="47"/>
  <c r="BV66" i="47"/>
  <c r="BW65" i="47"/>
  <c r="BV65" i="47"/>
  <c r="BW64" i="47"/>
  <c r="BV64" i="47"/>
  <c r="BW63" i="47"/>
  <c r="BV63" i="47"/>
  <c r="BW62" i="47"/>
  <c r="BV62" i="47"/>
  <c r="BW61" i="47"/>
  <c r="BV61" i="47"/>
  <c r="BW60" i="47"/>
  <c r="BV60" i="47"/>
  <c r="BW59" i="47"/>
  <c r="BV59" i="47"/>
  <c r="BW58" i="47"/>
  <c r="BV58" i="47"/>
  <c r="BW57" i="47"/>
  <c r="BV57" i="47"/>
  <c r="BW56" i="47"/>
  <c r="BV56" i="47"/>
  <c r="BW55" i="47"/>
  <c r="BV55" i="47"/>
  <c r="BW54" i="47"/>
  <c r="BV54" i="47"/>
  <c r="BW53" i="47"/>
  <c r="BV53" i="47"/>
  <c r="BW52" i="47"/>
  <c r="BV52" i="47"/>
  <c r="BW51" i="47"/>
  <c r="BV51" i="47"/>
  <c r="BW50" i="47"/>
  <c r="BV50" i="47"/>
  <c r="BW49" i="47"/>
  <c r="BV49" i="47"/>
  <c r="BW48" i="47"/>
  <c r="BV48" i="47"/>
  <c r="BW47" i="47"/>
  <c r="BV47" i="47"/>
  <c r="BW46" i="47"/>
  <c r="BV46" i="47"/>
  <c r="BW45" i="47"/>
  <c r="BV45" i="47"/>
  <c r="BW44" i="47"/>
  <c r="BV44" i="47"/>
  <c r="BW43" i="47"/>
  <c r="BV43" i="47"/>
  <c r="BW42" i="47"/>
  <c r="BV42" i="47"/>
  <c r="BW41" i="47"/>
  <c r="BV41" i="47"/>
  <c r="BW40" i="47"/>
  <c r="BV40" i="47"/>
  <c r="BW39" i="47"/>
  <c r="BV39" i="47"/>
  <c r="BW38" i="47"/>
  <c r="BV38" i="47"/>
  <c r="BW37" i="47"/>
  <c r="BV37" i="47"/>
  <c r="BW36" i="47"/>
  <c r="BV36" i="47"/>
  <c r="BW35" i="47"/>
  <c r="BV35" i="47"/>
  <c r="BW34" i="47"/>
  <c r="BV34" i="47"/>
  <c r="BW33" i="47"/>
  <c r="BV33" i="47"/>
  <c r="BW32" i="47"/>
  <c r="BV32" i="47"/>
  <c r="BW31" i="47"/>
  <c r="BV31" i="47"/>
  <c r="BW30" i="47"/>
  <c r="BV30" i="47"/>
  <c r="BW29" i="47"/>
  <c r="BV29" i="47"/>
  <c r="BW28" i="47"/>
  <c r="BV28" i="47"/>
  <c r="BW27" i="47"/>
  <c r="BV27" i="47"/>
  <c r="BW26" i="47"/>
  <c r="BV26" i="47"/>
  <c r="BW25" i="47"/>
  <c r="BV25" i="47"/>
  <c r="BW24" i="47"/>
  <c r="BV24" i="47"/>
  <c r="BW23" i="47"/>
  <c r="BV23" i="47"/>
  <c r="BW22" i="47"/>
  <c r="BV22" i="47"/>
  <c r="BW21" i="47"/>
  <c r="BV21" i="47"/>
  <c r="BW20" i="47"/>
  <c r="BV20" i="47"/>
  <c r="BW19" i="47"/>
  <c r="BV19" i="47"/>
  <c r="BW18" i="47"/>
  <c r="BV18" i="47"/>
  <c r="BW17" i="47"/>
  <c r="BV17" i="47"/>
  <c r="BW16" i="47"/>
  <c r="BV16" i="47"/>
  <c r="BW15" i="47"/>
  <c r="BV15" i="47"/>
  <c r="BW14" i="47"/>
  <c r="BV14" i="47"/>
  <c r="BW13" i="47"/>
  <c r="BV13" i="47"/>
  <c r="BW12" i="47"/>
  <c r="BV12" i="47"/>
  <c r="BW11" i="47"/>
  <c r="BV11" i="47"/>
  <c r="BW10" i="47"/>
  <c r="BV10" i="47"/>
  <c r="BW9" i="47"/>
  <c r="BV9" i="47"/>
  <c r="BW8" i="47"/>
  <c r="BV8" i="47"/>
  <c r="BW7" i="47"/>
  <c r="BV7" i="47"/>
  <c r="BW6" i="47"/>
  <c r="BV6" i="47"/>
  <c r="BW5" i="47"/>
  <c r="BV5" i="47"/>
  <c r="BW4" i="47"/>
  <c r="BV4" i="47"/>
  <c r="BW3" i="47"/>
  <c r="BV3" i="47"/>
  <c r="BT514" i="47"/>
  <c r="BS514" i="47"/>
  <c r="BT513" i="47"/>
  <c r="BS513" i="47"/>
  <c r="BT512" i="47"/>
  <c r="BS512" i="47"/>
  <c r="BT511" i="47"/>
  <c r="BS511" i="47"/>
  <c r="BT510" i="47"/>
  <c r="BS510" i="47"/>
  <c r="BT509" i="47"/>
  <c r="BS509" i="47"/>
  <c r="BT508" i="47"/>
  <c r="BS508" i="47"/>
  <c r="BT507" i="47"/>
  <c r="BS507" i="47"/>
  <c r="BT506" i="47"/>
  <c r="BS506" i="47"/>
  <c r="BT505" i="47"/>
  <c r="BS505" i="47"/>
  <c r="BT504" i="47"/>
  <c r="BS504" i="47"/>
  <c r="BT503" i="47"/>
  <c r="BS503" i="47"/>
  <c r="BT502" i="47"/>
  <c r="BS502" i="47"/>
  <c r="BT501" i="47"/>
  <c r="BS501" i="47"/>
  <c r="BT500" i="47"/>
  <c r="BS500" i="47"/>
  <c r="BT499" i="47"/>
  <c r="BS499" i="47"/>
  <c r="BT498" i="47"/>
  <c r="BS498" i="47"/>
  <c r="BT497" i="47"/>
  <c r="BS497" i="47"/>
  <c r="BT496" i="47"/>
  <c r="BS496" i="47"/>
  <c r="BT495" i="47"/>
  <c r="BS495" i="47"/>
  <c r="BT494" i="47"/>
  <c r="BS494" i="47"/>
  <c r="BT493" i="47"/>
  <c r="BS493" i="47"/>
  <c r="BT492" i="47"/>
  <c r="BS492" i="47"/>
  <c r="BT491" i="47"/>
  <c r="BS491" i="47"/>
  <c r="BT490" i="47"/>
  <c r="BS490" i="47"/>
  <c r="BT489" i="47"/>
  <c r="BS489" i="47"/>
  <c r="BT488" i="47"/>
  <c r="BS488" i="47"/>
  <c r="BT487" i="47"/>
  <c r="BS487" i="47"/>
  <c r="BT486" i="47"/>
  <c r="BS486" i="47"/>
  <c r="BT485" i="47"/>
  <c r="BS485" i="47"/>
  <c r="BT484" i="47"/>
  <c r="BS484" i="47"/>
  <c r="BT483" i="47"/>
  <c r="BS483" i="47"/>
  <c r="BT482" i="47"/>
  <c r="BS482" i="47"/>
  <c r="BT481" i="47"/>
  <c r="BS481" i="47"/>
  <c r="BT480" i="47"/>
  <c r="BS480" i="47"/>
  <c r="BT479" i="47"/>
  <c r="BS479" i="47"/>
  <c r="BT478" i="47"/>
  <c r="BS478" i="47"/>
  <c r="BT477" i="47"/>
  <c r="BS477" i="47"/>
  <c r="BT476" i="47"/>
  <c r="BS476" i="47"/>
  <c r="BT475" i="47"/>
  <c r="BS475" i="47"/>
  <c r="BT474" i="47"/>
  <c r="BS474" i="47"/>
  <c r="BT473" i="47"/>
  <c r="BS473" i="47"/>
  <c r="BT472" i="47"/>
  <c r="BS472" i="47"/>
  <c r="BT471" i="47"/>
  <c r="BS471" i="47"/>
  <c r="BT470" i="47"/>
  <c r="BS470" i="47"/>
  <c r="BT469" i="47"/>
  <c r="BS469" i="47"/>
  <c r="BT468" i="47"/>
  <c r="BS468" i="47"/>
  <c r="BT467" i="47"/>
  <c r="BS467" i="47"/>
  <c r="BT466" i="47"/>
  <c r="BS466" i="47"/>
  <c r="BT465" i="47"/>
  <c r="BS465" i="47"/>
  <c r="BT464" i="47"/>
  <c r="BS464" i="47"/>
  <c r="BT463" i="47"/>
  <c r="BS463" i="47"/>
  <c r="BT462" i="47"/>
  <c r="BS462" i="47"/>
  <c r="BT461" i="47"/>
  <c r="BS461" i="47"/>
  <c r="BT460" i="47"/>
  <c r="BS460" i="47"/>
  <c r="BT459" i="47"/>
  <c r="BS459" i="47"/>
  <c r="BT458" i="47"/>
  <c r="BS458" i="47"/>
  <c r="BT457" i="47"/>
  <c r="BS457" i="47"/>
  <c r="BT456" i="47"/>
  <c r="BS456" i="47"/>
  <c r="BT455" i="47"/>
  <c r="BS455" i="47"/>
  <c r="BT454" i="47"/>
  <c r="BS454" i="47"/>
  <c r="BT453" i="47"/>
  <c r="BS453" i="47"/>
  <c r="BT452" i="47"/>
  <c r="BS452" i="47"/>
  <c r="BT451" i="47"/>
  <c r="BS451" i="47"/>
  <c r="BT450" i="47"/>
  <c r="BS450" i="47"/>
  <c r="BT449" i="47"/>
  <c r="BS449" i="47"/>
  <c r="BT448" i="47"/>
  <c r="BS448" i="47"/>
  <c r="BT447" i="47"/>
  <c r="BS447" i="47"/>
  <c r="BT446" i="47"/>
  <c r="BS446" i="47"/>
  <c r="BT445" i="47"/>
  <c r="BS445" i="47"/>
  <c r="BT444" i="47"/>
  <c r="BS444" i="47"/>
  <c r="BT443" i="47"/>
  <c r="BS443" i="47"/>
  <c r="BT442" i="47"/>
  <c r="BS442" i="47"/>
  <c r="BT441" i="47"/>
  <c r="BS441" i="47"/>
  <c r="BT440" i="47"/>
  <c r="BS440" i="47"/>
  <c r="BT439" i="47"/>
  <c r="BS439" i="47"/>
  <c r="BT438" i="47"/>
  <c r="BS438" i="47"/>
  <c r="BT437" i="47"/>
  <c r="BS437" i="47"/>
  <c r="BT436" i="47"/>
  <c r="BS436" i="47"/>
  <c r="BT435" i="47"/>
  <c r="BS435" i="47"/>
  <c r="BT434" i="47"/>
  <c r="BS434" i="47"/>
  <c r="BT433" i="47"/>
  <c r="BS433" i="47"/>
  <c r="BT432" i="47"/>
  <c r="BS432" i="47"/>
  <c r="BT431" i="47"/>
  <c r="BS431" i="47"/>
  <c r="BT430" i="47"/>
  <c r="BS430" i="47"/>
  <c r="BT429" i="47"/>
  <c r="BS429" i="47"/>
  <c r="BT428" i="47"/>
  <c r="BS428" i="47"/>
  <c r="BT427" i="47"/>
  <c r="BS427" i="47"/>
  <c r="BT426" i="47"/>
  <c r="BS426" i="47"/>
  <c r="BT425" i="47"/>
  <c r="BS425" i="47"/>
  <c r="BT424" i="47"/>
  <c r="BS424" i="47"/>
  <c r="BT423" i="47"/>
  <c r="BS423" i="47"/>
  <c r="BT422" i="47"/>
  <c r="BS422" i="47"/>
  <c r="BT421" i="47"/>
  <c r="BS421" i="47"/>
  <c r="BT420" i="47"/>
  <c r="BS420" i="47"/>
  <c r="BT419" i="47"/>
  <c r="BS419" i="47"/>
  <c r="BT418" i="47"/>
  <c r="BS418" i="47"/>
  <c r="BT417" i="47"/>
  <c r="BS417" i="47"/>
  <c r="BT416" i="47"/>
  <c r="BS416" i="47"/>
  <c r="BT415" i="47"/>
  <c r="BS415" i="47"/>
  <c r="BT414" i="47"/>
  <c r="BS414" i="47"/>
  <c r="BT413" i="47"/>
  <c r="BS413" i="47"/>
  <c r="BT412" i="47"/>
  <c r="BS412" i="47"/>
  <c r="BT411" i="47"/>
  <c r="BS411" i="47"/>
  <c r="BT410" i="47"/>
  <c r="BS410" i="47"/>
  <c r="BT409" i="47"/>
  <c r="BS409" i="47"/>
  <c r="BT408" i="47"/>
  <c r="BS408" i="47"/>
  <c r="BT407" i="47"/>
  <c r="BS407" i="47"/>
  <c r="BT406" i="47"/>
  <c r="BS406" i="47"/>
  <c r="BT405" i="47"/>
  <c r="BS405" i="47"/>
  <c r="BT404" i="47"/>
  <c r="BS404" i="47"/>
  <c r="BT403" i="47"/>
  <c r="BS403" i="47"/>
  <c r="BT402" i="47"/>
  <c r="BS402" i="47"/>
  <c r="BT401" i="47"/>
  <c r="BS401" i="47"/>
  <c r="BT400" i="47"/>
  <c r="BS400" i="47"/>
  <c r="BT399" i="47"/>
  <c r="BS399" i="47"/>
  <c r="BT398" i="47"/>
  <c r="BS398" i="47"/>
  <c r="BT397" i="47"/>
  <c r="BS397" i="47"/>
  <c r="BT396" i="47"/>
  <c r="BS396" i="47"/>
  <c r="BT395" i="47"/>
  <c r="BS395" i="47"/>
  <c r="BT394" i="47"/>
  <c r="BS394" i="47"/>
  <c r="BT393" i="47"/>
  <c r="BS393" i="47"/>
  <c r="BT392" i="47"/>
  <c r="BS392" i="47"/>
  <c r="BT391" i="47"/>
  <c r="BS391" i="47"/>
  <c r="BT390" i="47"/>
  <c r="BS390" i="47"/>
  <c r="BT389" i="47"/>
  <c r="BS389" i="47"/>
  <c r="BT388" i="47"/>
  <c r="BS388" i="47"/>
  <c r="BT387" i="47"/>
  <c r="BS387" i="47"/>
  <c r="BT386" i="47"/>
  <c r="BS386" i="47"/>
  <c r="BT385" i="47"/>
  <c r="BS385" i="47"/>
  <c r="BT384" i="47"/>
  <c r="BS384" i="47"/>
  <c r="BT383" i="47"/>
  <c r="BS383" i="47"/>
  <c r="BT382" i="47"/>
  <c r="BS382" i="47"/>
  <c r="BT381" i="47"/>
  <c r="BS381" i="47"/>
  <c r="BT380" i="47"/>
  <c r="BS380" i="47"/>
  <c r="BT379" i="47"/>
  <c r="BS379" i="47"/>
  <c r="BT378" i="47"/>
  <c r="BS378" i="47"/>
  <c r="BT377" i="47"/>
  <c r="BS377" i="47"/>
  <c r="BT376" i="47"/>
  <c r="BS376" i="47"/>
  <c r="BT375" i="47"/>
  <c r="BS375" i="47"/>
  <c r="BT374" i="47"/>
  <c r="BS374" i="47"/>
  <c r="BT373" i="47"/>
  <c r="BS373" i="47"/>
  <c r="BT372" i="47"/>
  <c r="BS372" i="47"/>
  <c r="BT371" i="47"/>
  <c r="BS371" i="47"/>
  <c r="BT370" i="47"/>
  <c r="BS370" i="47"/>
  <c r="BT369" i="47"/>
  <c r="BS369" i="47"/>
  <c r="BT368" i="47"/>
  <c r="BS368" i="47"/>
  <c r="BT367" i="47"/>
  <c r="BS367" i="47"/>
  <c r="BT366" i="47"/>
  <c r="BS366" i="47"/>
  <c r="BT365" i="47"/>
  <c r="BS365" i="47"/>
  <c r="BT364" i="47"/>
  <c r="BS364" i="47"/>
  <c r="BT363" i="47"/>
  <c r="BS363" i="47"/>
  <c r="BT362" i="47"/>
  <c r="BS362" i="47"/>
  <c r="BT361" i="47"/>
  <c r="BS361" i="47"/>
  <c r="BT360" i="47"/>
  <c r="BS360" i="47"/>
  <c r="BT359" i="47"/>
  <c r="BS359" i="47"/>
  <c r="BT358" i="47"/>
  <c r="BS358" i="47"/>
  <c r="BT357" i="47"/>
  <c r="BS357" i="47"/>
  <c r="BT356" i="47"/>
  <c r="BS356" i="47"/>
  <c r="BT355" i="47"/>
  <c r="BS355" i="47"/>
  <c r="BT354" i="47"/>
  <c r="BS354" i="47"/>
  <c r="BT353" i="47"/>
  <c r="BS353" i="47"/>
  <c r="BT352" i="47"/>
  <c r="BS352" i="47"/>
  <c r="BT351" i="47"/>
  <c r="BS351" i="47"/>
  <c r="BT350" i="47"/>
  <c r="BS350" i="47"/>
  <c r="BT349" i="47"/>
  <c r="BS349" i="47"/>
  <c r="BT348" i="47"/>
  <c r="BS348" i="47"/>
  <c r="BT347" i="47"/>
  <c r="BS347" i="47"/>
  <c r="BT346" i="47"/>
  <c r="BS346" i="47"/>
  <c r="BT345" i="47"/>
  <c r="BS345" i="47"/>
  <c r="BT344" i="47"/>
  <c r="BS344" i="47"/>
  <c r="BT343" i="47"/>
  <c r="BS343" i="47"/>
  <c r="BT342" i="47"/>
  <c r="BS342" i="47"/>
  <c r="BT341" i="47"/>
  <c r="BS341" i="47"/>
  <c r="BT340" i="47"/>
  <c r="BS340" i="47"/>
  <c r="BT339" i="47"/>
  <c r="BS339" i="47"/>
  <c r="BT338" i="47"/>
  <c r="BS338" i="47"/>
  <c r="BT337" i="47"/>
  <c r="BS337" i="47"/>
  <c r="BT336" i="47"/>
  <c r="BS336" i="47"/>
  <c r="BT335" i="47"/>
  <c r="BS335" i="47"/>
  <c r="BT334" i="47"/>
  <c r="BS334" i="47"/>
  <c r="BT333" i="47"/>
  <c r="BS333" i="47"/>
  <c r="BT332" i="47"/>
  <c r="BS332" i="47"/>
  <c r="BT331" i="47"/>
  <c r="BS331" i="47"/>
  <c r="BT330" i="47"/>
  <c r="BS330" i="47"/>
  <c r="BT329" i="47"/>
  <c r="BS329" i="47"/>
  <c r="BT328" i="47"/>
  <c r="BS328" i="47"/>
  <c r="BT327" i="47"/>
  <c r="BS327" i="47"/>
  <c r="BT326" i="47"/>
  <c r="BS326" i="47"/>
  <c r="BT325" i="47"/>
  <c r="BS325" i="47"/>
  <c r="BT324" i="47"/>
  <c r="BS324" i="47"/>
  <c r="BT323" i="47"/>
  <c r="BS323" i="47"/>
  <c r="BT322" i="47"/>
  <c r="BS322" i="47"/>
  <c r="BT321" i="47"/>
  <c r="BS321" i="47"/>
  <c r="BT320" i="47"/>
  <c r="BS320" i="47"/>
  <c r="BT319" i="47"/>
  <c r="BS319" i="47"/>
  <c r="BT318" i="47"/>
  <c r="BS318" i="47"/>
  <c r="BT317" i="47"/>
  <c r="BS317" i="47"/>
  <c r="BT316" i="47"/>
  <c r="BS316" i="47"/>
  <c r="BT315" i="47"/>
  <c r="BS315" i="47"/>
  <c r="BT314" i="47"/>
  <c r="BS314" i="47"/>
  <c r="BT313" i="47"/>
  <c r="BS313" i="47"/>
  <c r="BT312" i="47"/>
  <c r="BS312" i="47"/>
  <c r="BT311" i="47"/>
  <c r="BS311" i="47"/>
  <c r="BT310" i="47"/>
  <c r="BS310" i="47"/>
  <c r="BT309" i="47"/>
  <c r="BS309" i="47"/>
  <c r="BT308" i="47"/>
  <c r="BS308" i="47"/>
  <c r="BT307" i="47"/>
  <c r="BS307" i="47"/>
  <c r="BT306" i="47"/>
  <c r="BS306" i="47"/>
  <c r="BT305" i="47"/>
  <c r="BS305" i="47"/>
  <c r="BT304" i="47"/>
  <c r="BS304" i="47"/>
  <c r="BT303" i="47"/>
  <c r="BS303" i="47"/>
  <c r="BT302" i="47"/>
  <c r="BS302" i="47"/>
  <c r="BT301" i="47"/>
  <c r="BS301" i="47"/>
  <c r="BT300" i="47"/>
  <c r="BS300" i="47"/>
  <c r="BT299" i="47"/>
  <c r="BS299" i="47"/>
  <c r="BT298" i="47"/>
  <c r="BS298" i="47"/>
  <c r="BT297" i="47"/>
  <c r="BS297" i="47"/>
  <c r="BT296" i="47"/>
  <c r="BS296" i="47"/>
  <c r="BT295" i="47"/>
  <c r="BS295" i="47"/>
  <c r="BT294" i="47"/>
  <c r="BS294" i="47"/>
  <c r="BT293" i="47"/>
  <c r="BS293" i="47"/>
  <c r="BT292" i="47"/>
  <c r="BS292" i="47"/>
  <c r="BT291" i="47"/>
  <c r="BS291" i="47"/>
  <c r="BT290" i="47"/>
  <c r="BS290" i="47"/>
  <c r="BT289" i="47"/>
  <c r="BS289" i="47"/>
  <c r="BT288" i="47"/>
  <c r="BS288" i="47"/>
  <c r="BT287" i="47"/>
  <c r="BS287" i="47"/>
  <c r="BT286" i="47"/>
  <c r="BS286" i="47"/>
  <c r="BT285" i="47"/>
  <c r="BS285" i="47"/>
  <c r="BT284" i="47"/>
  <c r="BS284" i="47"/>
  <c r="BT283" i="47"/>
  <c r="BS283" i="47"/>
  <c r="BT282" i="47"/>
  <c r="BS282" i="47"/>
  <c r="BT281" i="47"/>
  <c r="BS281" i="47"/>
  <c r="BT280" i="47"/>
  <c r="BS280" i="47"/>
  <c r="BT279" i="47"/>
  <c r="BS279" i="47"/>
  <c r="BT278" i="47"/>
  <c r="BS278" i="47"/>
  <c r="BT277" i="47"/>
  <c r="BS277" i="47"/>
  <c r="BT276" i="47"/>
  <c r="BS276" i="47"/>
  <c r="BT275" i="47"/>
  <c r="BS275" i="47"/>
  <c r="BT274" i="47"/>
  <c r="BS274" i="47"/>
  <c r="BT273" i="47"/>
  <c r="BS273" i="47"/>
  <c r="BT272" i="47"/>
  <c r="BS272" i="47"/>
  <c r="BT271" i="47"/>
  <c r="BS271" i="47"/>
  <c r="BT270" i="47"/>
  <c r="BS270" i="47"/>
  <c r="BT269" i="47"/>
  <c r="BS269" i="47"/>
  <c r="BT268" i="47"/>
  <c r="BS268" i="47"/>
  <c r="BT267" i="47"/>
  <c r="BS267" i="47"/>
  <c r="BT266" i="47"/>
  <c r="BS266" i="47"/>
  <c r="BT265" i="47"/>
  <c r="BS265" i="47"/>
  <c r="BT264" i="47"/>
  <c r="BS264" i="47"/>
  <c r="BT263" i="47"/>
  <c r="BS263" i="47"/>
  <c r="BT262" i="47"/>
  <c r="BS262" i="47"/>
  <c r="BT261" i="47"/>
  <c r="BS261" i="47"/>
  <c r="BT260" i="47"/>
  <c r="BS260" i="47"/>
  <c r="BT259" i="47"/>
  <c r="BS259" i="47"/>
  <c r="BT258" i="47"/>
  <c r="BS258" i="47"/>
  <c r="BT257" i="47"/>
  <c r="BS257" i="47"/>
  <c r="BT256" i="47"/>
  <c r="BS256" i="47"/>
  <c r="BT255" i="47"/>
  <c r="BS255" i="47"/>
  <c r="BT254" i="47"/>
  <c r="BS254" i="47"/>
  <c r="BT253" i="47"/>
  <c r="BS253" i="47"/>
  <c r="BT252" i="47"/>
  <c r="BS252" i="47"/>
  <c r="BT251" i="47"/>
  <c r="BS251" i="47"/>
  <c r="BT250" i="47"/>
  <c r="BS250" i="47"/>
  <c r="BT249" i="47"/>
  <c r="BS249" i="47"/>
  <c r="BT248" i="47"/>
  <c r="BS248" i="47"/>
  <c r="BT247" i="47"/>
  <c r="BS247" i="47"/>
  <c r="BT246" i="47"/>
  <c r="BS246" i="47"/>
  <c r="BT245" i="47"/>
  <c r="BS245" i="47"/>
  <c r="BT244" i="47"/>
  <c r="BS244" i="47"/>
  <c r="BT243" i="47"/>
  <c r="BS243" i="47"/>
  <c r="BT242" i="47"/>
  <c r="BS242" i="47"/>
  <c r="BT241" i="47"/>
  <c r="BS241" i="47"/>
  <c r="BT240" i="47"/>
  <c r="BS240" i="47"/>
  <c r="BT239" i="47"/>
  <c r="BS239" i="47"/>
  <c r="BT238" i="47"/>
  <c r="BS238" i="47"/>
  <c r="BT237" i="47"/>
  <c r="BS237" i="47"/>
  <c r="BT236" i="47"/>
  <c r="BS236" i="47"/>
  <c r="BT235" i="47"/>
  <c r="BS235" i="47"/>
  <c r="BT234" i="47"/>
  <c r="BS234" i="47"/>
  <c r="BT233" i="47"/>
  <c r="BS233" i="47"/>
  <c r="BT232" i="47"/>
  <c r="BS232" i="47"/>
  <c r="BT231" i="47"/>
  <c r="BS231" i="47"/>
  <c r="BT230" i="47"/>
  <c r="BS230" i="47"/>
  <c r="BT229" i="47"/>
  <c r="BS229" i="47"/>
  <c r="BT228" i="47"/>
  <c r="BS228" i="47"/>
  <c r="BT227" i="47"/>
  <c r="BS227" i="47"/>
  <c r="BT226" i="47"/>
  <c r="BS226" i="47"/>
  <c r="BT225" i="47"/>
  <c r="BS225" i="47"/>
  <c r="BT224" i="47"/>
  <c r="BS224" i="47"/>
  <c r="BT223" i="47"/>
  <c r="BS223" i="47"/>
  <c r="BT222" i="47"/>
  <c r="BS222" i="47"/>
  <c r="BT221" i="47"/>
  <c r="BS221" i="47"/>
  <c r="BT220" i="47"/>
  <c r="BS220" i="47"/>
  <c r="BT219" i="47"/>
  <c r="BS219" i="47"/>
  <c r="BT218" i="47"/>
  <c r="BS218" i="47"/>
  <c r="BT217" i="47"/>
  <c r="BS217" i="47"/>
  <c r="BT216" i="47"/>
  <c r="BS216" i="47"/>
  <c r="BT215" i="47"/>
  <c r="BS215" i="47"/>
  <c r="BT214" i="47"/>
  <c r="BS214" i="47"/>
  <c r="BT213" i="47"/>
  <c r="BS213" i="47"/>
  <c r="BT212" i="47"/>
  <c r="BS212" i="47"/>
  <c r="BT211" i="47"/>
  <c r="BS211" i="47"/>
  <c r="BT210" i="47"/>
  <c r="BS210" i="47"/>
  <c r="BT209" i="47"/>
  <c r="BS209" i="47"/>
  <c r="BT208" i="47"/>
  <c r="BS208" i="47"/>
  <c r="BT207" i="47"/>
  <c r="BS207" i="47"/>
  <c r="BT206" i="47"/>
  <c r="BS206" i="47"/>
  <c r="BT205" i="47"/>
  <c r="BS205" i="47"/>
  <c r="BT204" i="47"/>
  <c r="BS204" i="47"/>
  <c r="BT203" i="47"/>
  <c r="BS203" i="47"/>
  <c r="BT202" i="47"/>
  <c r="BS202" i="47"/>
  <c r="BT201" i="47"/>
  <c r="BS201" i="47"/>
  <c r="BT200" i="47"/>
  <c r="BS200" i="47"/>
  <c r="BT199" i="47"/>
  <c r="BS199" i="47"/>
  <c r="BT198" i="47"/>
  <c r="BS198" i="47"/>
  <c r="BT197" i="47"/>
  <c r="BS197" i="47"/>
  <c r="BT196" i="47"/>
  <c r="BS196" i="47"/>
  <c r="BT195" i="47"/>
  <c r="BS195" i="47"/>
  <c r="BT194" i="47"/>
  <c r="BS194" i="47"/>
  <c r="BT193" i="47"/>
  <c r="BS193" i="47"/>
  <c r="BT192" i="47"/>
  <c r="BS192" i="47"/>
  <c r="BT191" i="47"/>
  <c r="BS191" i="47"/>
  <c r="BT190" i="47"/>
  <c r="BS190" i="47"/>
  <c r="BT189" i="47"/>
  <c r="BS189" i="47"/>
  <c r="BT188" i="47"/>
  <c r="BS188" i="47"/>
  <c r="BT187" i="47"/>
  <c r="BS187" i="47"/>
  <c r="BT186" i="47"/>
  <c r="BS186" i="47"/>
  <c r="BT185" i="47"/>
  <c r="BS185" i="47"/>
  <c r="BT184" i="47"/>
  <c r="BS184" i="47"/>
  <c r="BT183" i="47"/>
  <c r="BS183" i="47"/>
  <c r="BT182" i="47"/>
  <c r="BS182" i="47"/>
  <c r="BT181" i="47"/>
  <c r="BS181" i="47"/>
  <c r="BT180" i="47"/>
  <c r="BS180" i="47"/>
  <c r="BT179" i="47"/>
  <c r="BS179" i="47"/>
  <c r="BT178" i="47"/>
  <c r="BS178" i="47"/>
  <c r="BT177" i="47"/>
  <c r="BS177" i="47"/>
  <c r="BT176" i="47"/>
  <c r="BS176" i="47"/>
  <c r="BT175" i="47"/>
  <c r="BS175" i="47"/>
  <c r="BT174" i="47"/>
  <c r="BS174" i="47"/>
  <c r="BT173" i="47"/>
  <c r="BS173" i="47"/>
  <c r="BT172" i="47"/>
  <c r="BS172" i="47"/>
  <c r="BT171" i="47"/>
  <c r="BS171" i="47"/>
  <c r="BT170" i="47"/>
  <c r="BS170" i="47"/>
  <c r="BT169" i="47"/>
  <c r="BS169" i="47"/>
  <c r="BT168" i="47"/>
  <c r="BS168" i="47"/>
  <c r="BT167" i="47"/>
  <c r="BS167" i="47"/>
  <c r="BT166" i="47"/>
  <c r="BS166" i="47"/>
  <c r="BT165" i="47"/>
  <c r="BS165" i="47"/>
  <c r="BT164" i="47"/>
  <c r="BS164" i="47"/>
  <c r="BT163" i="47"/>
  <c r="BS163" i="47"/>
  <c r="BT162" i="47"/>
  <c r="BS162" i="47"/>
  <c r="BT161" i="47"/>
  <c r="BS161" i="47"/>
  <c r="BT160" i="47"/>
  <c r="BS160" i="47"/>
  <c r="BT159" i="47"/>
  <c r="BS159" i="47"/>
  <c r="BT158" i="47"/>
  <c r="BS158" i="47"/>
  <c r="BT157" i="47"/>
  <c r="BS157" i="47"/>
  <c r="BT156" i="47"/>
  <c r="BS156" i="47"/>
  <c r="BT155" i="47"/>
  <c r="BS155" i="47"/>
  <c r="BT154" i="47"/>
  <c r="BS154" i="47"/>
  <c r="BT153" i="47"/>
  <c r="BS153" i="47"/>
  <c r="BT152" i="47"/>
  <c r="BS152" i="47"/>
  <c r="BT151" i="47"/>
  <c r="BS151" i="47"/>
  <c r="BT150" i="47"/>
  <c r="BS150" i="47"/>
  <c r="BT149" i="47"/>
  <c r="BS149" i="47"/>
  <c r="BT148" i="47"/>
  <c r="BS148" i="47"/>
  <c r="BT147" i="47"/>
  <c r="BS147" i="47"/>
  <c r="BT146" i="47"/>
  <c r="BS146" i="47"/>
  <c r="BT145" i="47"/>
  <c r="BS145" i="47"/>
  <c r="BT144" i="47"/>
  <c r="BS144" i="47"/>
  <c r="BT143" i="47"/>
  <c r="BS143" i="47"/>
  <c r="BT142" i="47"/>
  <c r="BS142" i="47"/>
  <c r="BT141" i="47"/>
  <c r="BS141" i="47"/>
  <c r="BT140" i="47"/>
  <c r="BS140" i="47"/>
  <c r="BT139" i="47"/>
  <c r="BS139" i="47"/>
  <c r="BT138" i="47"/>
  <c r="BS138" i="47"/>
  <c r="BT137" i="47"/>
  <c r="BS137" i="47"/>
  <c r="BT136" i="47"/>
  <c r="BS136" i="47"/>
  <c r="BT135" i="47"/>
  <c r="BS135" i="47"/>
  <c r="BT134" i="47"/>
  <c r="BS134" i="47"/>
  <c r="BT133" i="47"/>
  <c r="BS133" i="47"/>
  <c r="BT132" i="47"/>
  <c r="BS132" i="47"/>
  <c r="BT131" i="47"/>
  <c r="BS131" i="47"/>
  <c r="BT130" i="47"/>
  <c r="BS130" i="47"/>
  <c r="BT129" i="47"/>
  <c r="BS129" i="47"/>
  <c r="BT128" i="47"/>
  <c r="BS128" i="47"/>
  <c r="BT127" i="47"/>
  <c r="BS127" i="47"/>
  <c r="BT126" i="47"/>
  <c r="BS126" i="47"/>
  <c r="BT125" i="47"/>
  <c r="BS125" i="47"/>
  <c r="BT124" i="47"/>
  <c r="BS124" i="47"/>
  <c r="BT123" i="47"/>
  <c r="BS123" i="47"/>
  <c r="BT122" i="47"/>
  <c r="BS122" i="47"/>
  <c r="BT121" i="47"/>
  <c r="BS121" i="47"/>
  <c r="BT120" i="47"/>
  <c r="BS120" i="47"/>
  <c r="BT119" i="47"/>
  <c r="BS119" i="47"/>
  <c r="BT118" i="47"/>
  <c r="BS118" i="47"/>
  <c r="BT117" i="47"/>
  <c r="BS117" i="47"/>
  <c r="BT116" i="47"/>
  <c r="BS116" i="47"/>
  <c r="BT115" i="47"/>
  <c r="BS115" i="47"/>
  <c r="BT114" i="47"/>
  <c r="BS114" i="47"/>
  <c r="BT113" i="47"/>
  <c r="BS113" i="47"/>
  <c r="BT112" i="47"/>
  <c r="BS112" i="47"/>
  <c r="BT111" i="47"/>
  <c r="BS111" i="47"/>
  <c r="BT108" i="47"/>
  <c r="BS108" i="47"/>
  <c r="BT107" i="47"/>
  <c r="BS107" i="47"/>
  <c r="BT106" i="47"/>
  <c r="BS106" i="47"/>
  <c r="BT105" i="47"/>
  <c r="BS105" i="47"/>
  <c r="BT104" i="47"/>
  <c r="BS104" i="47"/>
  <c r="BT103" i="47"/>
  <c r="BS103" i="47"/>
  <c r="BT102" i="47"/>
  <c r="BS102" i="47"/>
  <c r="BT101" i="47"/>
  <c r="BS101" i="47"/>
  <c r="BT100" i="47"/>
  <c r="BS100" i="47"/>
  <c r="BT99" i="47"/>
  <c r="BS99" i="47"/>
  <c r="BT98" i="47"/>
  <c r="BS98" i="47"/>
  <c r="BT97" i="47"/>
  <c r="BS97" i="47"/>
  <c r="BT96" i="47"/>
  <c r="BS96" i="47"/>
  <c r="BT95" i="47"/>
  <c r="BS95" i="47"/>
  <c r="BT94" i="47"/>
  <c r="BS94" i="47"/>
  <c r="BT93" i="47"/>
  <c r="BS93" i="47"/>
  <c r="BT92" i="47"/>
  <c r="BS92" i="47"/>
  <c r="BT91" i="47"/>
  <c r="BS91" i="47"/>
  <c r="BT90" i="47"/>
  <c r="BS90" i="47"/>
  <c r="BT89" i="47"/>
  <c r="BS89" i="47"/>
  <c r="BT88" i="47"/>
  <c r="BS88" i="47"/>
  <c r="BT87" i="47"/>
  <c r="BS87" i="47"/>
  <c r="BT86" i="47"/>
  <c r="BS86" i="47"/>
  <c r="BT85" i="47"/>
  <c r="BS85" i="47"/>
  <c r="BT84" i="47"/>
  <c r="BS84" i="47"/>
  <c r="BT83" i="47"/>
  <c r="BS83" i="47"/>
  <c r="BT82" i="47"/>
  <c r="BS82" i="47"/>
  <c r="BT81" i="47"/>
  <c r="BS81" i="47"/>
  <c r="BT80" i="47"/>
  <c r="BS80" i="47"/>
  <c r="BT79" i="47"/>
  <c r="BS79" i="47"/>
  <c r="BT78" i="47"/>
  <c r="BS78" i="47"/>
  <c r="BT77" i="47"/>
  <c r="BS77" i="47"/>
  <c r="BT76" i="47"/>
  <c r="BS76" i="47"/>
  <c r="BT75" i="47"/>
  <c r="BS75" i="47"/>
  <c r="BT74" i="47"/>
  <c r="BS74" i="47"/>
  <c r="BT73" i="47"/>
  <c r="BS73" i="47"/>
  <c r="BT72" i="47"/>
  <c r="BS72" i="47"/>
  <c r="BT71" i="47"/>
  <c r="BS71" i="47"/>
  <c r="BT70" i="47"/>
  <c r="BS70" i="47"/>
  <c r="BT69" i="47"/>
  <c r="BS69" i="47"/>
  <c r="BT68" i="47"/>
  <c r="BS68" i="47"/>
  <c r="BT67" i="47"/>
  <c r="BS67" i="47"/>
  <c r="BT66" i="47"/>
  <c r="BS66" i="47"/>
  <c r="BT65" i="47"/>
  <c r="BS65" i="47"/>
  <c r="BT64" i="47"/>
  <c r="BS64" i="47"/>
  <c r="BT63" i="47"/>
  <c r="BS63" i="47"/>
  <c r="BT62" i="47"/>
  <c r="BS62" i="47"/>
  <c r="BT61" i="47"/>
  <c r="BS61" i="47"/>
  <c r="BT60" i="47"/>
  <c r="BS60" i="47"/>
  <c r="BT59" i="47"/>
  <c r="BS59" i="47"/>
  <c r="BT58" i="47"/>
  <c r="BS58" i="47"/>
  <c r="BT57" i="47"/>
  <c r="BS57" i="47"/>
  <c r="BT56" i="47"/>
  <c r="BS56" i="47"/>
  <c r="BT55" i="47"/>
  <c r="BS55" i="47"/>
  <c r="BT54" i="47"/>
  <c r="BS54" i="47"/>
  <c r="BT53" i="47"/>
  <c r="BS53" i="47"/>
  <c r="BT52" i="47"/>
  <c r="BS52" i="47"/>
  <c r="BT51" i="47"/>
  <c r="BS51" i="47"/>
  <c r="BT50" i="47"/>
  <c r="BS50" i="47"/>
  <c r="BT49" i="47"/>
  <c r="BS49" i="47"/>
  <c r="BT48" i="47"/>
  <c r="BS48" i="47"/>
  <c r="BT47" i="47"/>
  <c r="BS47" i="47"/>
  <c r="BT46" i="47"/>
  <c r="BS46" i="47"/>
  <c r="BT45" i="47"/>
  <c r="BS45" i="47"/>
  <c r="BT44" i="47"/>
  <c r="BS44" i="47"/>
  <c r="BT43" i="47"/>
  <c r="BS43" i="47"/>
  <c r="BT42" i="47"/>
  <c r="BS42" i="47"/>
  <c r="BT41" i="47"/>
  <c r="BS41" i="47"/>
  <c r="BT40" i="47"/>
  <c r="BS40" i="47"/>
  <c r="BT39" i="47"/>
  <c r="BS39" i="47"/>
  <c r="BT38" i="47"/>
  <c r="BS38" i="47"/>
  <c r="BT37" i="47"/>
  <c r="BS37" i="47"/>
  <c r="BT36" i="47"/>
  <c r="BS36" i="47"/>
  <c r="BT35" i="47"/>
  <c r="BS35" i="47"/>
  <c r="BT34" i="47"/>
  <c r="BS34" i="47"/>
  <c r="BT33" i="47"/>
  <c r="BS33" i="47"/>
  <c r="BT32" i="47"/>
  <c r="BS32" i="47"/>
  <c r="BT31" i="47"/>
  <c r="BS31" i="47"/>
  <c r="BT30" i="47"/>
  <c r="BS30" i="47"/>
  <c r="BT29" i="47"/>
  <c r="BS29" i="47"/>
  <c r="BT28" i="47"/>
  <c r="BS28" i="47"/>
  <c r="BT27" i="47"/>
  <c r="BS27" i="47"/>
  <c r="BT26" i="47"/>
  <c r="BS26" i="47"/>
  <c r="BT25" i="47"/>
  <c r="BS25" i="47"/>
  <c r="BT24" i="47"/>
  <c r="BS24" i="47"/>
  <c r="BT23" i="47"/>
  <c r="BS23" i="47"/>
  <c r="BT22" i="47"/>
  <c r="BS22" i="47"/>
  <c r="BT21" i="47"/>
  <c r="BS21" i="47"/>
  <c r="BT20" i="47"/>
  <c r="BS20" i="47"/>
  <c r="BT19" i="47"/>
  <c r="BS19" i="47"/>
  <c r="BT18" i="47"/>
  <c r="BS18" i="47"/>
  <c r="BT17" i="47"/>
  <c r="BS17" i="47"/>
  <c r="BT16" i="47"/>
  <c r="BS16" i="47"/>
  <c r="BT15" i="47"/>
  <c r="BS15" i="47"/>
  <c r="BT14" i="47"/>
  <c r="BS14" i="47"/>
  <c r="BT13" i="47"/>
  <c r="BS13" i="47"/>
  <c r="BT12" i="47"/>
  <c r="BS12" i="47"/>
  <c r="BT11" i="47"/>
  <c r="BS11" i="47"/>
  <c r="BT10" i="47"/>
  <c r="BS10" i="47"/>
  <c r="BT9" i="47"/>
  <c r="BS9" i="47"/>
  <c r="BT8" i="47"/>
  <c r="BS8" i="47"/>
  <c r="BT7" i="47"/>
  <c r="BS7" i="47"/>
  <c r="BT6" i="47"/>
  <c r="BS6" i="47"/>
  <c r="BT5" i="47"/>
  <c r="BS5" i="47"/>
  <c r="BT4" i="47"/>
  <c r="BS4" i="47"/>
  <c r="BT3" i="47"/>
  <c r="BS3" i="47"/>
  <c r="BP5" i="47"/>
  <c r="BQ5" i="47"/>
  <c r="BP6" i="47"/>
  <c r="BQ6" i="47"/>
  <c r="BP7" i="47"/>
  <c r="BQ7" i="47"/>
  <c r="BP8" i="47"/>
  <c r="BQ8" i="47"/>
  <c r="BP9" i="47"/>
  <c r="BQ9" i="47"/>
  <c r="BP10" i="47"/>
  <c r="BQ10" i="47"/>
  <c r="BP11" i="47"/>
  <c r="BQ11" i="47"/>
  <c r="BP12" i="47"/>
  <c r="BQ12" i="47"/>
  <c r="BP13" i="47"/>
  <c r="BQ13" i="47"/>
  <c r="BP14" i="47"/>
  <c r="BQ14" i="47"/>
  <c r="BP15" i="47"/>
  <c r="BQ15" i="47"/>
  <c r="BP16" i="47"/>
  <c r="BQ16" i="47"/>
  <c r="BP17" i="47"/>
  <c r="BQ17" i="47"/>
  <c r="BP18" i="47"/>
  <c r="BQ18" i="47"/>
  <c r="BP19" i="47"/>
  <c r="BQ19" i="47"/>
  <c r="BP20" i="47"/>
  <c r="BQ20" i="47"/>
  <c r="BP21" i="47"/>
  <c r="BQ21" i="47"/>
  <c r="BP22" i="47"/>
  <c r="BQ22" i="47"/>
  <c r="BP23" i="47"/>
  <c r="BQ23" i="47"/>
  <c r="BP24" i="47"/>
  <c r="BQ24" i="47"/>
  <c r="BP25" i="47"/>
  <c r="BQ25" i="47"/>
  <c r="BP26" i="47"/>
  <c r="BQ26" i="47"/>
  <c r="BP27" i="47"/>
  <c r="BQ27" i="47"/>
  <c r="BP28" i="47"/>
  <c r="BQ28" i="47"/>
  <c r="BP29" i="47"/>
  <c r="BQ29" i="47"/>
  <c r="BP30" i="47"/>
  <c r="BQ30" i="47"/>
  <c r="BP31" i="47"/>
  <c r="BQ31" i="47"/>
  <c r="BP32" i="47"/>
  <c r="BQ32" i="47"/>
  <c r="BP33" i="47"/>
  <c r="BQ33" i="47"/>
  <c r="BP34" i="47"/>
  <c r="BQ34" i="47"/>
  <c r="BP35" i="47"/>
  <c r="BQ35" i="47"/>
  <c r="BP36" i="47"/>
  <c r="BQ36" i="47"/>
  <c r="BP37" i="47"/>
  <c r="BQ37" i="47"/>
  <c r="BP38" i="47"/>
  <c r="BQ38" i="47"/>
  <c r="BP39" i="47"/>
  <c r="BQ39" i="47"/>
  <c r="BP40" i="47"/>
  <c r="BQ40" i="47"/>
  <c r="BP41" i="47"/>
  <c r="BQ41" i="47"/>
  <c r="BP42" i="47"/>
  <c r="BQ42" i="47"/>
  <c r="BP43" i="47"/>
  <c r="BQ43" i="47"/>
  <c r="BP44" i="47"/>
  <c r="BQ44" i="47"/>
  <c r="BP45" i="47"/>
  <c r="BQ45" i="47"/>
  <c r="BP46" i="47"/>
  <c r="BQ46" i="47"/>
  <c r="BP47" i="47"/>
  <c r="BQ47" i="47"/>
  <c r="BP48" i="47"/>
  <c r="BQ48" i="47"/>
  <c r="BP49" i="47"/>
  <c r="BQ49" i="47"/>
  <c r="BP50" i="47"/>
  <c r="BQ50" i="47"/>
  <c r="BP51" i="47"/>
  <c r="BQ51" i="47"/>
  <c r="BP52" i="47"/>
  <c r="BQ52" i="47"/>
  <c r="BP53" i="47"/>
  <c r="BQ53" i="47"/>
  <c r="BP54" i="47"/>
  <c r="BQ54" i="47"/>
  <c r="BP55" i="47"/>
  <c r="BQ55" i="47"/>
  <c r="BP56" i="47"/>
  <c r="BQ56" i="47"/>
  <c r="BP57" i="47"/>
  <c r="BQ57" i="47"/>
  <c r="BP58" i="47"/>
  <c r="BQ58" i="47"/>
  <c r="BP59" i="47"/>
  <c r="BQ59" i="47"/>
  <c r="BP60" i="47"/>
  <c r="BQ60" i="47"/>
  <c r="BP61" i="47"/>
  <c r="BQ61" i="47"/>
  <c r="BP62" i="47"/>
  <c r="BQ62" i="47"/>
  <c r="BP63" i="47"/>
  <c r="BQ63" i="47"/>
  <c r="BP64" i="47"/>
  <c r="BQ64" i="47"/>
  <c r="BP65" i="47"/>
  <c r="BQ65" i="47"/>
  <c r="BP66" i="47"/>
  <c r="BQ66" i="47"/>
  <c r="BP67" i="47"/>
  <c r="BQ67" i="47"/>
  <c r="BP68" i="47"/>
  <c r="BQ68" i="47"/>
  <c r="BP69" i="47"/>
  <c r="BQ69" i="47"/>
  <c r="BP70" i="47"/>
  <c r="BQ70" i="47"/>
  <c r="BP71" i="47"/>
  <c r="BQ71" i="47"/>
  <c r="BP72" i="47"/>
  <c r="BQ72" i="47"/>
  <c r="BP73" i="47"/>
  <c r="BQ73" i="47"/>
  <c r="BP74" i="47"/>
  <c r="BQ74" i="47"/>
  <c r="BP75" i="47"/>
  <c r="BQ75" i="47"/>
  <c r="BP76" i="47"/>
  <c r="BQ76" i="47"/>
  <c r="BP77" i="47"/>
  <c r="BQ77" i="47"/>
  <c r="BP78" i="47"/>
  <c r="BQ78" i="47"/>
  <c r="BP79" i="47"/>
  <c r="BQ79" i="47"/>
  <c r="BP80" i="47"/>
  <c r="BQ80" i="47"/>
  <c r="BP81" i="47"/>
  <c r="BQ81" i="47"/>
  <c r="BP82" i="47"/>
  <c r="BQ82" i="47"/>
  <c r="BP83" i="47"/>
  <c r="BQ83" i="47"/>
  <c r="BP84" i="47"/>
  <c r="BQ84" i="47"/>
  <c r="BP85" i="47"/>
  <c r="BQ85" i="47"/>
  <c r="BP86" i="47"/>
  <c r="BQ86" i="47"/>
  <c r="BP87" i="47"/>
  <c r="BQ87" i="47"/>
  <c r="BP88" i="47"/>
  <c r="BQ88" i="47"/>
  <c r="BP89" i="47"/>
  <c r="BQ89" i="47"/>
  <c r="BP90" i="47"/>
  <c r="BQ90" i="47"/>
  <c r="BP91" i="47"/>
  <c r="BQ91" i="47"/>
  <c r="BP92" i="47"/>
  <c r="BQ92" i="47"/>
  <c r="BP93" i="47"/>
  <c r="BQ93" i="47"/>
  <c r="BP94" i="47"/>
  <c r="BQ94" i="47"/>
  <c r="BP95" i="47"/>
  <c r="BQ95" i="47"/>
  <c r="BP96" i="47"/>
  <c r="BQ96" i="47"/>
  <c r="BP97" i="47"/>
  <c r="BQ97" i="47"/>
  <c r="BP98" i="47"/>
  <c r="BQ98" i="47"/>
  <c r="BP99" i="47"/>
  <c r="BQ99" i="47"/>
  <c r="BP100" i="47"/>
  <c r="BQ100" i="47"/>
  <c r="BP101" i="47"/>
  <c r="BQ101" i="47"/>
  <c r="BP102" i="47"/>
  <c r="BQ102" i="47"/>
  <c r="BP103" i="47"/>
  <c r="BQ103" i="47"/>
  <c r="BP104" i="47"/>
  <c r="BQ104" i="47"/>
  <c r="BP105" i="47"/>
  <c r="BQ105" i="47"/>
  <c r="BP106" i="47"/>
  <c r="BQ106" i="47"/>
  <c r="BP107" i="47"/>
  <c r="BQ107" i="47"/>
  <c r="BP108" i="47"/>
  <c r="BQ108" i="47"/>
  <c r="BP111" i="47"/>
  <c r="BQ111" i="47"/>
  <c r="BP112" i="47"/>
  <c r="BQ112" i="47"/>
  <c r="BP113" i="47"/>
  <c r="BQ113" i="47"/>
  <c r="BP114" i="47"/>
  <c r="BQ114" i="47"/>
  <c r="BP115" i="47"/>
  <c r="BQ115" i="47"/>
  <c r="BP116" i="47"/>
  <c r="BQ116" i="47"/>
  <c r="BP117" i="47"/>
  <c r="BQ117" i="47"/>
  <c r="BP118" i="47"/>
  <c r="BQ118" i="47"/>
  <c r="BP119" i="47"/>
  <c r="BQ119" i="47"/>
  <c r="BP120" i="47"/>
  <c r="BQ120" i="47"/>
  <c r="BP121" i="47"/>
  <c r="BQ121" i="47"/>
  <c r="BP122" i="47"/>
  <c r="BQ122" i="47"/>
  <c r="BP123" i="47"/>
  <c r="BQ123" i="47"/>
  <c r="BP124" i="47"/>
  <c r="BQ124" i="47"/>
  <c r="BP125" i="47"/>
  <c r="BQ125" i="47"/>
  <c r="BP126" i="47"/>
  <c r="BQ126" i="47"/>
  <c r="BP127" i="47"/>
  <c r="BQ127" i="47"/>
  <c r="BP128" i="47"/>
  <c r="BQ128" i="47"/>
  <c r="BP129" i="47"/>
  <c r="BQ129" i="47"/>
  <c r="BP130" i="47"/>
  <c r="BQ130" i="47"/>
  <c r="BP131" i="47"/>
  <c r="BQ131" i="47"/>
  <c r="BP132" i="47"/>
  <c r="BQ132" i="47"/>
  <c r="BP133" i="47"/>
  <c r="BQ133" i="47"/>
  <c r="BP134" i="47"/>
  <c r="BQ134" i="47"/>
  <c r="BP135" i="47"/>
  <c r="BQ135" i="47"/>
  <c r="BP136" i="47"/>
  <c r="BQ136" i="47"/>
  <c r="BP137" i="47"/>
  <c r="BQ137" i="47"/>
  <c r="BP138" i="47"/>
  <c r="BQ138" i="47"/>
  <c r="BP139" i="47"/>
  <c r="BQ139" i="47"/>
  <c r="BP140" i="47"/>
  <c r="BQ140" i="47"/>
  <c r="BP141" i="47"/>
  <c r="BQ141" i="47"/>
  <c r="BP142" i="47"/>
  <c r="BQ142" i="47"/>
  <c r="BP143" i="47"/>
  <c r="BQ143" i="47"/>
  <c r="BP144" i="47"/>
  <c r="BQ144" i="47"/>
  <c r="BP145" i="47"/>
  <c r="BQ145" i="47"/>
  <c r="BP146" i="47"/>
  <c r="BQ146" i="47"/>
  <c r="BP147" i="47"/>
  <c r="BQ147" i="47"/>
  <c r="BP148" i="47"/>
  <c r="BQ148" i="47"/>
  <c r="BP149" i="47"/>
  <c r="BQ149" i="47"/>
  <c r="BP150" i="47"/>
  <c r="BQ150" i="47"/>
  <c r="BP151" i="47"/>
  <c r="BQ151" i="47"/>
  <c r="BP152" i="47"/>
  <c r="BQ152" i="47"/>
  <c r="BP153" i="47"/>
  <c r="BQ153" i="47"/>
  <c r="BP154" i="47"/>
  <c r="BQ154" i="47"/>
  <c r="BP155" i="47"/>
  <c r="BQ155" i="47"/>
  <c r="BP156" i="47"/>
  <c r="BQ156" i="47"/>
  <c r="BP157" i="47"/>
  <c r="BQ157" i="47"/>
  <c r="BP158" i="47"/>
  <c r="BQ158" i="47"/>
  <c r="BP159" i="47"/>
  <c r="BQ159" i="47"/>
  <c r="BP160" i="47"/>
  <c r="BQ160" i="47"/>
  <c r="BP161" i="47"/>
  <c r="BQ161" i="47"/>
  <c r="BP162" i="47"/>
  <c r="BQ162" i="47"/>
  <c r="BP163" i="47"/>
  <c r="BQ163" i="47"/>
  <c r="BP164" i="47"/>
  <c r="BQ164" i="47"/>
  <c r="BP165" i="47"/>
  <c r="BQ165" i="47"/>
  <c r="BP166" i="47"/>
  <c r="BQ166" i="47"/>
  <c r="BP167" i="47"/>
  <c r="BQ167" i="47"/>
  <c r="BP168" i="47"/>
  <c r="BQ168" i="47"/>
  <c r="BP169" i="47"/>
  <c r="BQ169" i="47"/>
  <c r="BP170" i="47"/>
  <c r="BQ170" i="47"/>
  <c r="BP171" i="47"/>
  <c r="BQ171" i="47"/>
  <c r="BP172" i="47"/>
  <c r="BQ172" i="47"/>
  <c r="BP173" i="47"/>
  <c r="BQ173" i="47"/>
  <c r="BP174" i="47"/>
  <c r="BQ174" i="47"/>
  <c r="BP175" i="47"/>
  <c r="BQ175" i="47"/>
  <c r="BP176" i="47"/>
  <c r="BQ176" i="47"/>
  <c r="BP177" i="47"/>
  <c r="BQ177" i="47"/>
  <c r="BP178" i="47"/>
  <c r="BQ178" i="47"/>
  <c r="BP179" i="47"/>
  <c r="BQ179" i="47"/>
  <c r="BP180" i="47"/>
  <c r="BQ180" i="47"/>
  <c r="BP181" i="47"/>
  <c r="BQ181" i="47"/>
  <c r="BP182" i="47"/>
  <c r="BQ182" i="47"/>
  <c r="BP183" i="47"/>
  <c r="BQ183" i="47"/>
  <c r="BP184" i="47"/>
  <c r="BQ184" i="47"/>
  <c r="BP185" i="47"/>
  <c r="BQ185" i="47"/>
  <c r="BP186" i="47"/>
  <c r="BQ186" i="47"/>
  <c r="BP187" i="47"/>
  <c r="BQ187" i="47"/>
  <c r="BP188" i="47"/>
  <c r="BQ188" i="47"/>
  <c r="BP189" i="47"/>
  <c r="BQ189" i="47"/>
  <c r="BP190" i="47"/>
  <c r="BQ190" i="47"/>
  <c r="BP191" i="47"/>
  <c r="BQ191" i="47"/>
  <c r="BP192" i="47"/>
  <c r="BQ192" i="47"/>
  <c r="BP193" i="47"/>
  <c r="BQ193" i="47"/>
  <c r="BP194" i="47"/>
  <c r="BQ194" i="47"/>
  <c r="BP195" i="47"/>
  <c r="BQ195" i="47"/>
  <c r="BP196" i="47"/>
  <c r="BQ196" i="47"/>
  <c r="BP197" i="47"/>
  <c r="BQ197" i="47"/>
  <c r="BP198" i="47"/>
  <c r="BQ198" i="47"/>
  <c r="BP199" i="47"/>
  <c r="BQ199" i="47"/>
  <c r="BP200" i="47"/>
  <c r="BQ200" i="47"/>
  <c r="BP201" i="47"/>
  <c r="BQ201" i="47"/>
  <c r="BP202" i="47"/>
  <c r="BQ202" i="47"/>
  <c r="BP203" i="47"/>
  <c r="BQ203" i="47"/>
  <c r="BP204" i="47"/>
  <c r="BQ204" i="47"/>
  <c r="BP205" i="47"/>
  <c r="BQ205" i="47"/>
  <c r="BP206" i="47"/>
  <c r="BQ206" i="47"/>
  <c r="BP207" i="47"/>
  <c r="BQ207" i="47"/>
  <c r="BP208" i="47"/>
  <c r="BQ208" i="47"/>
  <c r="BP209" i="47"/>
  <c r="BQ209" i="47"/>
  <c r="BP210" i="47"/>
  <c r="BQ210" i="47"/>
  <c r="BP211" i="47"/>
  <c r="BQ211" i="47"/>
  <c r="BP212" i="47"/>
  <c r="BQ212" i="47"/>
  <c r="BP213" i="47"/>
  <c r="BQ213" i="47"/>
  <c r="BP214" i="47"/>
  <c r="BQ214" i="47"/>
  <c r="BP215" i="47"/>
  <c r="BQ215" i="47"/>
  <c r="BP216" i="47"/>
  <c r="BQ216" i="47"/>
  <c r="BP217" i="47"/>
  <c r="BQ217" i="47"/>
  <c r="BP218" i="47"/>
  <c r="BQ218" i="47"/>
  <c r="BP219" i="47"/>
  <c r="BQ219" i="47"/>
  <c r="BP220" i="47"/>
  <c r="BQ220" i="47"/>
  <c r="BP221" i="47"/>
  <c r="BQ221" i="47"/>
  <c r="BP222" i="47"/>
  <c r="BQ222" i="47"/>
  <c r="BP223" i="47"/>
  <c r="BQ223" i="47"/>
  <c r="BP224" i="47"/>
  <c r="BQ224" i="47"/>
  <c r="BP225" i="47"/>
  <c r="BQ225" i="47"/>
  <c r="BP226" i="47"/>
  <c r="BQ226" i="47"/>
  <c r="BP227" i="47"/>
  <c r="BQ227" i="47"/>
  <c r="BP228" i="47"/>
  <c r="BQ228" i="47"/>
  <c r="BP229" i="47"/>
  <c r="BQ229" i="47"/>
  <c r="BP230" i="47"/>
  <c r="BQ230" i="47"/>
  <c r="BP231" i="47"/>
  <c r="BQ231" i="47"/>
  <c r="BP232" i="47"/>
  <c r="BQ232" i="47"/>
  <c r="BP233" i="47"/>
  <c r="BQ233" i="47"/>
  <c r="BP234" i="47"/>
  <c r="BQ234" i="47"/>
  <c r="BP235" i="47"/>
  <c r="BQ235" i="47"/>
  <c r="BP236" i="47"/>
  <c r="BQ236" i="47"/>
  <c r="BP237" i="47"/>
  <c r="BQ237" i="47"/>
  <c r="BP238" i="47"/>
  <c r="BQ238" i="47"/>
  <c r="BP239" i="47"/>
  <c r="BQ239" i="47"/>
  <c r="BP240" i="47"/>
  <c r="BQ240" i="47"/>
  <c r="BP241" i="47"/>
  <c r="BQ241" i="47"/>
  <c r="BP242" i="47"/>
  <c r="BQ242" i="47"/>
  <c r="BP243" i="47"/>
  <c r="BQ243" i="47"/>
  <c r="BP244" i="47"/>
  <c r="BQ244" i="47"/>
  <c r="BP245" i="47"/>
  <c r="BQ245" i="47"/>
  <c r="BP246" i="47"/>
  <c r="BQ246" i="47"/>
  <c r="BP247" i="47"/>
  <c r="BQ247" i="47"/>
  <c r="BP248" i="47"/>
  <c r="BQ248" i="47"/>
  <c r="BP249" i="47"/>
  <c r="BQ249" i="47"/>
  <c r="BP250" i="47"/>
  <c r="BQ250" i="47"/>
  <c r="BP251" i="47"/>
  <c r="BQ251" i="47"/>
  <c r="BP252" i="47"/>
  <c r="BQ252" i="47"/>
  <c r="BP253" i="47"/>
  <c r="BQ253" i="47"/>
  <c r="BP254" i="47"/>
  <c r="BQ254" i="47"/>
  <c r="BP255" i="47"/>
  <c r="BQ255" i="47"/>
  <c r="BP256" i="47"/>
  <c r="BQ256" i="47"/>
  <c r="BP257" i="47"/>
  <c r="BQ257" i="47"/>
  <c r="BP258" i="47"/>
  <c r="BQ258" i="47"/>
  <c r="BP259" i="47"/>
  <c r="BQ259" i="47"/>
  <c r="BP260" i="47"/>
  <c r="BQ260" i="47"/>
  <c r="BP261" i="47"/>
  <c r="BQ261" i="47"/>
  <c r="BP262" i="47"/>
  <c r="BQ262" i="47"/>
  <c r="BP263" i="47"/>
  <c r="BQ263" i="47"/>
  <c r="BP264" i="47"/>
  <c r="BQ264" i="47"/>
  <c r="BP265" i="47"/>
  <c r="BQ265" i="47"/>
  <c r="BP266" i="47"/>
  <c r="BQ266" i="47"/>
  <c r="BP267" i="47"/>
  <c r="BQ267" i="47"/>
  <c r="BP268" i="47"/>
  <c r="BQ268" i="47"/>
  <c r="BP269" i="47"/>
  <c r="BQ269" i="47"/>
  <c r="BP270" i="47"/>
  <c r="BQ270" i="47"/>
  <c r="BP271" i="47"/>
  <c r="BQ271" i="47"/>
  <c r="BP272" i="47"/>
  <c r="BQ272" i="47"/>
  <c r="BP273" i="47"/>
  <c r="BQ273" i="47"/>
  <c r="BP274" i="47"/>
  <c r="BQ274" i="47"/>
  <c r="BP275" i="47"/>
  <c r="BQ275" i="47"/>
  <c r="BP276" i="47"/>
  <c r="BQ276" i="47"/>
  <c r="BP277" i="47"/>
  <c r="BQ277" i="47"/>
  <c r="BP278" i="47"/>
  <c r="BQ278" i="47"/>
  <c r="BP279" i="47"/>
  <c r="BQ279" i="47"/>
  <c r="BP280" i="47"/>
  <c r="BQ280" i="47"/>
  <c r="BP281" i="47"/>
  <c r="BQ281" i="47"/>
  <c r="BP282" i="47"/>
  <c r="BQ282" i="47"/>
  <c r="BP283" i="47"/>
  <c r="BQ283" i="47"/>
  <c r="BP284" i="47"/>
  <c r="BQ284" i="47"/>
  <c r="BP285" i="47"/>
  <c r="BQ285" i="47"/>
  <c r="BP286" i="47"/>
  <c r="BQ286" i="47"/>
  <c r="BP287" i="47"/>
  <c r="BQ287" i="47"/>
  <c r="BP288" i="47"/>
  <c r="BQ288" i="47"/>
  <c r="BP289" i="47"/>
  <c r="BQ289" i="47"/>
  <c r="BP290" i="47"/>
  <c r="BQ290" i="47"/>
  <c r="BP291" i="47"/>
  <c r="BQ291" i="47"/>
  <c r="BP292" i="47"/>
  <c r="BQ292" i="47"/>
  <c r="BP293" i="47"/>
  <c r="BQ293" i="47"/>
  <c r="BP294" i="47"/>
  <c r="BQ294" i="47"/>
  <c r="BP295" i="47"/>
  <c r="BQ295" i="47"/>
  <c r="BP296" i="47"/>
  <c r="BQ296" i="47"/>
  <c r="BP297" i="47"/>
  <c r="BQ297" i="47"/>
  <c r="BP298" i="47"/>
  <c r="BQ298" i="47"/>
  <c r="BP299" i="47"/>
  <c r="BQ299" i="47"/>
  <c r="BP300" i="47"/>
  <c r="BQ300" i="47"/>
  <c r="BP301" i="47"/>
  <c r="BQ301" i="47"/>
  <c r="BP302" i="47"/>
  <c r="BQ302" i="47"/>
  <c r="BP303" i="47"/>
  <c r="BQ303" i="47"/>
  <c r="BP304" i="47"/>
  <c r="BQ304" i="47"/>
  <c r="BP305" i="47"/>
  <c r="BQ305" i="47"/>
  <c r="BP306" i="47"/>
  <c r="BQ306" i="47"/>
  <c r="BP307" i="47"/>
  <c r="BQ307" i="47"/>
  <c r="BP308" i="47"/>
  <c r="BQ308" i="47"/>
  <c r="BP309" i="47"/>
  <c r="BQ309" i="47"/>
  <c r="BP310" i="47"/>
  <c r="BQ310" i="47"/>
  <c r="BP311" i="47"/>
  <c r="BQ311" i="47"/>
  <c r="BP312" i="47"/>
  <c r="BQ312" i="47"/>
  <c r="BP313" i="47"/>
  <c r="BQ313" i="47"/>
  <c r="BP314" i="47"/>
  <c r="BQ314" i="47"/>
  <c r="BP315" i="47"/>
  <c r="BQ315" i="47"/>
  <c r="BP316" i="47"/>
  <c r="BQ316" i="47"/>
  <c r="BP317" i="47"/>
  <c r="BQ317" i="47"/>
  <c r="BP318" i="47"/>
  <c r="BQ318" i="47"/>
  <c r="BP319" i="47"/>
  <c r="BQ319" i="47"/>
  <c r="BP320" i="47"/>
  <c r="BQ320" i="47"/>
  <c r="BP321" i="47"/>
  <c r="BQ321" i="47"/>
  <c r="BP322" i="47"/>
  <c r="BQ322" i="47"/>
  <c r="BP323" i="47"/>
  <c r="BQ323" i="47"/>
  <c r="BP324" i="47"/>
  <c r="BQ324" i="47"/>
  <c r="BP325" i="47"/>
  <c r="BQ325" i="47"/>
  <c r="BP326" i="47"/>
  <c r="BQ326" i="47"/>
  <c r="BP327" i="47"/>
  <c r="BQ327" i="47"/>
  <c r="BP328" i="47"/>
  <c r="BQ328" i="47"/>
  <c r="BP329" i="47"/>
  <c r="BQ329" i="47"/>
  <c r="BP330" i="47"/>
  <c r="BQ330" i="47"/>
  <c r="BP331" i="47"/>
  <c r="BQ331" i="47"/>
  <c r="BP332" i="47"/>
  <c r="BQ332" i="47"/>
  <c r="BP333" i="47"/>
  <c r="BQ333" i="47"/>
  <c r="BP334" i="47"/>
  <c r="BQ334" i="47"/>
  <c r="BP335" i="47"/>
  <c r="BQ335" i="47"/>
  <c r="BP336" i="47"/>
  <c r="BQ336" i="47"/>
  <c r="BP337" i="47"/>
  <c r="BQ337" i="47"/>
  <c r="BP338" i="47"/>
  <c r="BQ338" i="47"/>
  <c r="BP339" i="47"/>
  <c r="BQ339" i="47"/>
  <c r="BP340" i="47"/>
  <c r="BQ340" i="47"/>
  <c r="BP341" i="47"/>
  <c r="BQ341" i="47"/>
  <c r="BP342" i="47"/>
  <c r="BQ342" i="47"/>
  <c r="BP343" i="47"/>
  <c r="BQ343" i="47"/>
  <c r="BP344" i="47"/>
  <c r="BQ344" i="47"/>
  <c r="BP345" i="47"/>
  <c r="BQ345" i="47"/>
  <c r="BP346" i="47"/>
  <c r="BQ346" i="47"/>
  <c r="BP347" i="47"/>
  <c r="BQ347" i="47"/>
  <c r="BP348" i="47"/>
  <c r="BQ348" i="47"/>
  <c r="BP349" i="47"/>
  <c r="BQ349" i="47"/>
  <c r="BP350" i="47"/>
  <c r="BQ350" i="47"/>
  <c r="BP351" i="47"/>
  <c r="BQ351" i="47"/>
  <c r="BP352" i="47"/>
  <c r="BQ352" i="47"/>
  <c r="BP353" i="47"/>
  <c r="BQ353" i="47"/>
  <c r="BP354" i="47"/>
  <c r="BQ354" i="47"/>
  <c r="BP355" i="47"/>
  <c r="BQ355" i="47"/>
  <c r="BP356" i="47"/>
  <c r="BQ356" i="47"/>
  <c r="BP357" i="47"/>
  <c r="BQ357" i="47"/>
  <c r="BP358" i="47"/>
  <c r="BQ358" i="47"/>
  <c r="BP359" i="47"/>
  <c r="BQ359" i="47"/>
  <c r="BP360" i="47"/>
  <c r="BQ360" i="47"/>
  <c r="BP361" i="47"/>
  <c r="BQ361" i="47"/>
  <c r="BP362" i="47"/>
  <c r="BQ362" i="47"/>
  <c r="BP363" i="47"/>
  <c r="BQ363" i="47"/>
  <c r="BP364" i="47"/>
  <c r="BQ364" i="47"/>
  <c r="BP365" i="47"/>
  <c r="BQ365" i="47"/>
  <c r="BP366" i="47"/>
  <c r="BQ366" i="47"/>
  <c r="BP367" i="47"/>
  <c r="BQ367" i="47"/>
  <c r="BP368" i="47"/>
  <c r="BQ368" i="47"/>
  <c r="BP369" i="47"/>
  <c r="BQ369" i="47"/>
  <c r="BP370" i="47"/>
  <c r="BQ370" i="47"/>
  <c r="BP371" i="47"/>
  <c r="BQ371" i="47"/>
  <c r="BP372" i="47"/>
  <c r="BQ372" i="47"/>
  <c r="BP373" i="47"/>
  <c r="BQ373" i="47"/>
  <c r="BP374" i="47"/>
  <c r="BQ374" i="47"/>
  <c r="BP375" i="47"/>
  <c r="BQ375" i="47"/>
  <c r="BP376" i="47"/>
  <c r="BQ376" i="47"/>
  <c r="BP377" i="47"/>
  <c r="BQ377" i="47"/>
  <c r="BP378" i="47"/>
  <c r="BQ378" i="47"/>
  <c r="BP379" i="47"/>
  <c r="BQ379" i="47"/>
  <c r="BP380" i="47"/>
  <c r="BQ380" i="47"/>
  <c r="BP381" i="47"/>
  <c r="BQ381" i="47"/>
  <c r="BP382" i="47"/>
  <c r="BQ382" i="47"/>
  <c r="BP383" i="47"/>
  <c r="BQ383" i="47"/>
  <c r="BP384" i="47"/>
  <c r="BQ384" i="47"/>
  <c r="BP385" i="47"/>
  <c r="BQ385" i="47"/>
  <c r="BP386" i="47"/>
  <c r="BQ386" i="47"/>
  <c r="BP387" i="47"/>
  <c r="BQ387" i="47"/>
  <c r="BP388" i="47"/>
  <c r="BQ388" i="47"/>
  <c r="BP389" i="47"/>
  <c r="BQ389" i="47"/>
  <c r="BP390" i="47"/>
  <c r="BQ390" i="47"/>
  <c r="BP391" i="47"/>
  <c r="BQ391" i="47"/>
  <c r="BP392" i="47"/>
  <c r="BQ392" i="47"/>
  <c r="BP393" i="47"/>
  <c r="BQ393" i="47"/>
  <c r="BP394" i="47"/>
  <c r="BQ394" i="47"/>
  <c r="BP395" i="47"/>
  <c r="BQ395" i="47"/>
  <c r="BP396" i="47"/>
  <c r="BQ396" i="47"/>
  <c r="BP397" i="47"/>
  <c r="BQ397" i="47"/>
  <c r="BP398" i="47"/>
  <c r="BQ398" i="47"/>
  <c r="BP399" i="47"/>
  <c r="BQ399" i="47"/>
  <c r="BP400" i="47"/>
  <c r="BQ400" i="47"/>
  <c r="BP401" i="47"/>
  <c r="BQ401" i="47"/>
  <c r="BP402" i="47"/>
  <c r="BQ402" i="47"/>
  <c r="BP403" i="47"/>
  <c r="BQ403" i="47"/>
  <c r="BP404" i="47"/>
  <c r="BQ404" i="47"/>
  <c r="BP405" i="47"/>
  <c r="BQ405" i="47"/>
  <c r="BP406" i="47"/>
  <c r="BQ406" i="47"/>
  <c r="BP407" i="47"/>
  <c r="BQ407" i="47"/>
  <c r="BP408" i="47"/>
  <c r="BQ408" i="47"/>
  <c r="BP409" i="47"/>
  <c r="BQ409" i="47"/>
  <c r="BP410" i="47"/>
  <c r="BQ410" i="47"/>
  <c r="BP411" i="47"/>
  <c r="BQ411" i="47"/>
  <c r="BP412" i="47"/>
  <c r="BQ412" i="47"/>
  <c r="BP413" i="47"/>
  <c r="BQ413" i="47"/>
  <c r="BP414" i="47"/>
  <c r="BQ414" i="47"/>
  <c r="BP415" i="47"/>
  <c r="BQ415" i="47"/>
  <c r="BP416" i="47"/>
  <c r="BQ416" i="47"/>
  <c r="BP417" i="47"/>
  <c r="BQ417" i="47"/>
  <c r="BP418" i="47"/>
  <c r="BQ418" i="47"/>
  <c r="BP419" i="47"/>
  <c r="BQ419" i="47"/>
  <c r="BP420" i="47"/>
  <c r="BQ420" i="47"/>
  <c r="BP421" i="47"/>
  <c r="BQ421" i="47"/>
  <c r="BP422" i="47"/>
  <c r="BQ422" i="47"/>
  <c r="BP423" i="47"/>
  <c r="BQ423" i="47"/>
  <c r="BP424" i="47"/>
  <c r="BQ424" i="47"/>
  <c r="BP425" i="47"/>
  <c r="BQ425" i="47"/>
  <c r="BP426" i="47"/>
  <c r="BQ426" i="47"/>
  <c r="BP427" i="47"/>
  <c r="BQ427" i="47"/>
  <c r="BP428" i="47"/>
  <c r="BQ428" i="47"/>
  <c r="BP429" i="47"/>
  <c r="BQ429" i="47"/>
  <c r="BP430" i="47"/>
  <c r="BQ430" i="47"/>
  <c r="BP431" i="47"/>
  <c r="BQ431" i="47"/>
  <c r="BP432" i="47"/>
  <c r="BQ432" i="47"/>
  <c r="BP433" i="47"/>
  <c r="BQ433" i="47"/>
  <c r="BP434" i="47"/>
  <c r="BQ434" i="47"/>
  <c r="BP435" i="47"/>
  <c r="BQ435" i="47"/>
  <c r="BP436" i="47"/>
  <c r="BQ436" i="47"/>
  <c r="BP437" i="47"/>
  <c r="BQ437" i="47"/>
  <c r="BP438" i="47"/>
  <c r="BQ438" i="47"/>
  <c r="BP439" i="47"/>
  <c r="BQ439" i="47"/>
  <c r="BP440" i="47"/>
  <c r="BQ440" i="47"/>
  <c r="BP441" i="47"/>
  <c r="BQ441" i="47"/>
  <c r="BP442" i="47"/>
  <c r="BQ442" i="47"/>
  <c r="BP443" i="47"/>
  <c r="BQ443" i="47"/>
  <c r="BP444" i="47"/>
  <c r="BQ444" i="47"/>
  <c r="BP445" i="47"/>
  <c r="BQ445" i="47"/>
  <c r="BP446" i="47"/>
  <c r="BQ446" i="47"/>
  <c r="BP447" i="47"/>
  <c r="BQ447" i="47"/>
  <c r="BP448" i="47"/>
  <c r="BQ448" i="47"/>
  <c r="BP449" i="47"/>
  <c r="BQ449" i="47"/>
  <c r="BP450" i="47"/>
  <c r="BQ450" i="47"/>
  <c r="BP451" i="47"/>
  <c r="BQ451" i="47"/>
  <c r="BP452" i="47"/>
  <c r="BQ452" i="47"/>
  <c r="BP453" i="47"/>
  <c r="BQ453" i="47"/>
  <c r="BP454" i="47"/>
  <c r="BQ454" i="47"/>
  <c r="BP455" i="47"/>
  <c r="BQ455" i="47"/>
  <c r="BP456" i="47"/>
  <c r="BQ456" i="47"/>
  <c r="BP457" i="47"/>
  <c r="BQ457" i="47"/>
  <c r="BP458" i="47"/>
  <c r="BQ458" i="47"/>
  <c r="BP459" i="47"/>
  <c r="BQ459" i="47"/>
  <c r="BP460" i="47"/>
  <c r="BQ460" i="47"/>
  <c r="BP461" i="47"/>
  <c r="BQ461" i="47"/>
  <c r="BP462" i="47"/>
  <c r="BQ462" i="47"/>
  <c r="BP463" i="47"/>
  <c r="BQ463" i="47"/>
  <c r="BP464" i="47"/>
  <c r="BQ464" i="47"/>
  <c r="BP465" i="47"/>
  <c r="BQ465" i="47"/>
  <c r="BP466" i="47"/>
  <c r="BQ466" i="47"/>
  <c r="BP467" i="47"/>
  <c r="BQ467" i="47"/>
  <c r="BP468" i="47"/>
  <c r="BQ468" i="47"/>
  <c r="BP469" i="47"/>
  <c r="BQ469" i="47"/>
  <c r="BP470" i="47"/>
  <c r="BQ470" i="47"/>
  <c r="BP471" i="47"/>
  <c r="BQ471" i="47"/>
  <c r="BP472" i="47"/>
  <c r="BQ472" i="47"/>
  <c r="BP473" i="47"/>
  <c r="BQ473" i="47"/>
  <c r="BP474" i="47"/>
  <c r="BQ474" i="47"/>
  <c r="BP475" i="47"/>
  <c r="BQ475" i="47"/>
  <c r="BP476" i="47"/>
  <c r="BQ476" i="47"/>
  <c r="BP477" i="47"/>
  <c r="BQ477" i="47"/>
  <c r="BP478" i="47"/>
  <c r="BQ478" i="47"/>
  <c r="BP479" i="47"/>
  <c r="BQ479" i="47"/>
  <c r="BP480" i="47"/>
  <c r="BQ480" i="47"/>
  <c r="BP481" i="47"/>
  <c r="BQ481" i="47"/>
  <c r="BP482" i="47"/>
  <c r="BQ482" i="47"/>
  <c r="BP483" i="47"/>
  <c r="BQ483" i="47"/>
  <c r="BP484" i="47"/>
  <c r="BQ484" i="47"/>
  <c r="BP485" i="47"/>
  <c r="BQ485" i="47"/>
  <c r="BP486" i="47"/>
  <c r="BQ486" i="47"/>
  <c r="BP487" i="47"/>
  <c r="BQ487" i="47"/>
  <c r="BP488" i="47"/>
  <c r="BQ488" i="47"/>
  <c r="BP489" i="47"/>
  <c r="BQ489" i="47"/>
  <c r="BP490" i="47"/>
  <c r="BQ490" i="47"/>
  <c r="BP491" i="47"/>
  <c r="BQ491" i="47"/>
  <c r="BP492" i="47"/>
  <c r="BQ492" i="47"/>
  <c r="BP493" i="47"/>
  <c r="BQ493" i="47"/>
  <c r="BP494" i="47"/>
  <c r="BQ494" i="47"/>
  <c r="BP495" i="47"/>
  <c r="BQ495" i="47"/>
  <c r="BP496" i="47"/>
  <c r="BQ496" i="47"/>
  <c r="BP497" i="47"/>
  <c r="BQ497" i="47"/>
  <c r="BP498" i="47"/>
  <c r="BQ498" i="47"/>
  <c r="BP499" i="47"/>
  <c r="BQ499" i="47"/>
  <c r="BP500" i="47"/>
  <c r="BQ500" i="47"/>
  <c r="BP501" i="47"/>
  <c r="BQ501" i="47"/>
  <c r="BP502" i="47"/>
  <c r="BQ502" i="47"/>
  <c r="BP503" i="47"/>
  <c r="BQ503" i="47"/>
  <c r="BP504" i="47"/>
  <c r="BQ504" i="47"/>
  <c r="BP505" i="47"/>
  <c r="BQ505" i="47"/>
  <c r="BP506" i="47"/>
  <c r="BQ506" i="47"/>
  <c r="BP507" i="47"/>
  <c r="BQ507" i="47"/>
  <c r="BP508" i="47"/>
  <c r="BQ508" i="47"/>
  <c r="BP509" i="47"/>
  <c r="BQ509" i="47"/>
  <c r="BP510" i="47"/>
  <c r="BQ510" i="47"/>
  <c r="BP511" i="47"/>
  <c r="BQ511" i="47"/>
  <c r="BP512" i="47"/>
  <c r="BQ512" i="47"/>
  <c r="BP513" i="47"/>
  <c r="BQ513" i="47"/>
  <c r="BP514" i="47"/>
  <c r="BQ514" i="47"/>
  <c r="BQ3" i="47"/>
  <c r="BP3" i="47"/>
  <c r="BQ4" i="47"/>
  <c r="BP4" i="47"/>
  <c r="BI514" i="47"/>
  <c r="V514" i="47"/>
  <c r="AE514" i="47" s="1"/>
  <c r="BI513" i="47"/>
  <c r="V513" i="47"/>
  <c r="AE513" i="47" s="1"/>
  <c r="V512" i="47"/>
  <c r="AE512" i="47" s="1"/>
  <c r="BI511" i="47"/>
  <c r="V511" i="47"/>
  <c r="AE511" i="47" s="1"/>
  <c r="V510" i="47"/>
  <c r="AE510" i="47" s="1"/>
  <c r="BI509" i="47"/>
  <c r="V509" i="47"/>
  <c r="AE509" i="47" s="1"/>
  <c r="BI508" i="47"/>
  <c r="V508" i="47"/>
  <c r="AE508" i="47" s="1"/>
  <c r="BI507" i="47"/>
  <c r="V507" i="47"/>
  <c r="AE507" i="47" s="1"/>
  <c r="BI506" i="47"/>
  <c r="V506" i="47"/>
  <c r="AE506" i="47" s="1"/>
  <c r="BI505" i="47"/>
  <c r="V505" i="47"/>
  <c r="AE505" i="47" s="1"/>
  <c r="V504" i="47"/>
  <c r="AE504" i="47" s="1"/>
  <c r="BI503" i="47"/>
  <c r="V503" i="47"/>
  <c r="AE503" i="47" s="1"/>
  <c r="BI502" i="47"/>
  <c r="V502" i="47"/>
  <c r="AE502" i="47" s="1"/>
  <c r="BI501" i="47"/>
  <c r="V501" i="47"/>
  <c r="AE501" i="47" s="1"/>
  <c r="V500" i="47"/>
  <c r="AE500" i="47" s="1"/>
  <c r="V499" i="47"/>
  <c r="AE499" i="47" s="1"/>
  <c r="V498" i="47"/>
  <c r="AE498" i="47" s="1"/>
  <c r="V497" i="47"/>
  <c r="AE497" i="47" s="1"/>
  <c r="BI496" i="47"/>
  <c r="X496" i="47"/>
  <c r="Y496" i="47" s="1"/>
  <c r="Z496" i="47" s="1"/>
  <c r="V495" i="47"/>
  <c r="AE495" i="47" s="1"/>
  <c r="BI494" i="47"/>
  <c r="V494" i="47"/>
  <c r="AE494" i="47" s="1"/>
  <c r="BI493" i="47"/>
  <c r="V493" i="47"/>
  <c r="AE493" i="47" s="1"/>
  <c r="V492" i="47"/>
  <c r="AE492" i="47" s="1"/>
  <c r="BI491" i="47"/>
  <c r="V491" i="47"/>
  <c r="AE491" i="47" s="1"/>
  <c r="BI490" i="47"/>
  <c r="V490" i="47"/>
  <c r="AE490" i="47" s="1"/>
  <c r="BI489" i="47"/>
  <c r="V489" i="47"/>
  <c r="AE489" i="47" s="1"/>
  <c r="BI488" i="47"/>
  <c r="V488" i="47"/>
  <c r="AE488" i="47" s="1"/>
  <c r="V487" i="47"/>
  <c r="AE487" i="47" s="1"/>
  <c r="BI486" i="47"/>
  <c r="V486" i="47"/>
  <c r="AE486" i="47" s="1"/>
  <c r="BI485" i="47"/>
  <c r="V485" i="47"/>
  <c r="AE485" i="47" s="1"/>
  <c r="BI484" i="47"/>
  <c r="V484" i="47"/>
  <c r="AE484" i="47" s="1"/>
  <c r="BI483" i="47"/>
  <c r="V483" i="47"/>
  <c r="AE483" i="47" s="1"/>
  <c r="BI482" i="47"/>
  <c r="V482" i="47"/>
  <c r="AE482" i="47" s="1"/>
  <c r="BI481" i="47"/>
  <c r="V481" i="47"/>
  <c r="AE481" i="47" s="1"/>
  <c r="V480" i="47"/>
  <c r="AE480" i="47" s="1"/>
  <c r="BI479" i="47"/>
  <c r="V479" i="47"/>
  <c r="AE479" i="47" s="1"/>
  <c r="V478" i="47"/>
  <c r="AE478" i="47" s="1"/>
  <c r="BI477" i="47"/>
  <c r="V477" i="47"/>
  <c r="AE477" i="47" s="1"/>
  <c r="BI476" i="47"/>
  <c r="V476" i="47"/>
  <c r="AE476" i="47" s="1"/>
  <c r="BI475" i="47"/>
  <c r="X475" i="47"/>
  <c r="W474" i="47"/>
  <c r="X474" i="47" s="1"/>
  <c r="X473" i="47"/>
  <c r="BI472" i="47"/>
  <c r="V472" i="47"/>
  <c r="AE472" i="47" s="1"/>
  <c r="V471" i="47"/>
  <c r="AE471" i="47" s="1"/>
  <c r="BI470" i="47"/>
  <c r="V470" i="47"/>
  <c r="AE470" i="47" s="1"/>
  <c r="V469" i="47"/>
  <c r="AE469" i="47" s="1"/>
  <c r="BI468" i="47"/>
  <c r="V468" i="47"/>
  <c r="AE468" i="47" s="1"/>
  <c r="X467" i="47"/>
  <c r="Y467" i="47" s="1"/>
  <c r="BI466" i="47"/>
  <c r="V466" i="47"/>
  <c r="AE466" i="47" s="1"/>
  <c r="V465" i="47"/>
  <c r="AE465" i="47" s="1"/>
  <c r="V464" i="47"/>
  <c r="AE464" i="47" s="1"/>
  <c r="BI463" i="47"/>
  <c r="V463" i="47"/>
  <c r="AE463" i="47" s="1"/>
  <c r="BI462" i="47"/>
  <c r="V462" i="47"/>
  <c r="AE462" i="47" s="1"/>
  <c r="V461" i="47"/>
  <c r="AE461" i="47" s="1"/>
  <c r="BI460" i="47"/>
  <c r="X460" i="47"/>
  <c r="Y460" i="47" s="1"/>
  <c r="Z460" i="47" s="1"/>
  <c r="V459" i="47"/>
  <c r="AE459" i="47" s="1"/>
  <c r="V458" i="47"/>
  <c r="AE458" i="47" s="1"/>
  <c r="BI457" i="47"/>
  <c r="V457" i="47"/>
  <c r="AE457" i="47" s="1"/>
  <c r="V456" i="47"/>
  <c r="AE456" i="47" s="1"/>
  <c r="V455" i="47"/>
  <c r="AE455" i="47" s="1"/>
  <c r="V454" i="47"/>
  <c r="AE454" i="47" s="1"/>
  <c r="BI453" i="47"/>
  <c r="W453" i="47"/>
  <c r="V452" i="47"/>
  <c r="AE452" i="47" s="1"/>
  <c r="V451" i="47"/>
  <c r="AE451" i="47" s="1"/>
  <c r="V450" i="47"/>
  <c r="AE450" i="47" s="1"/>
  <c r="V449" i="47"/>
  <c r="AE449" i="47" s="1"/>
  <c r="V448" i="47"/>
  <c r="AE448" i="47" s="1"/>
  <c r="V447" i="47"/>
  <c r="AE447" i="47" s="1"/>
  <c r="BI446" i="47"/>
  <c r="V446" i="47"/>
  <c r="AE446" i="47" s="1"/>
  <c r="BI445" i="47"/>
  <c r="V445" i="47"/>
  <c r="AE445" i="47" s="1"/>
  <c r="V444" i="47"/>
  <c r="AE444" i="47" s="1"/>
  <c r="V443" i="47"/>
  <c r="AE443" i="47" s="1"/>
  <c r="BI442" i="47"/>
  <c r="X442" i="47"/>
  <c r="Y442" i="47" s="1"/>
  <c r="AE441" i="47"/>
  <c r="Y440" i="47"/>
  <c r="V440" i="47" s="1"/>
  <c r="AE440" i="47" s="1"/>
  <c r="V439" i="47"/>
  <c r="AE439" i="47" s="1"/>
  <c r="BI438" i="47"/>
  <c r="V438" i="47"/>
  <c r="AE438" i="47" s="1"/>
  <c r="BI437" i="47"/>
  <c r="V437" i="47"/>
  <c r="AE437" i="47" s="1"/>
  <c r="BI436" i="47"/>
  <c r="X436" i="47"/>
  <c r="Y436" i="47" s="1"/>
  <c r="Z436" i="47" s="1"/>
  <c r="V435" i="47"/>
  <c r="AE435" i="47" s="1"/>
  <c r="V434" i="47"/>
  <c r="AE434" i="47" s="1"/>
  <c r="V433" i="47"/>
  <c r="AE433" i="47" s="1"/>
  <c r="V432" i="47"/>
  <c r="AE432" i="47" s="1"/>
  <c r="V431" i="47"/>
  <c r="AE431" i="47" s="1"/>
  <c r="V430" i="47"/>
  <c r="AE430" i="47" s="1"/>
  <c r="V429" i="47"/>
  <c r="AE429" i="47" s="1"/>
  <c r="V428" i="47"/>
  <c r="AE428" i="47" s="1"/>
  <c r="V427" i="47"/>
  <c r="AE427" i="47" s="1"/>
  <c r="V426" i="47"/>
  <c r="AE426" i="47" s="1"/>
  <c r="V425" i="47"/>
  <c r="AE425" i="47" s="1"/>
  <c r="BI424" i="47"/>
  <c r="V424" i="47"/>
  <c r="AE424" i="47" s="1"/>
  <c r="BI423" i="47"/>
  <c r="V423" i="47"/>
  <c r="AE423" i="47" s="1"/>
  <c r="V422" i="47"/>
  <c r="AE422" i="47" s="1"/>
  <c r="V421" i="47"/>
  <c r="AE421" i="47" s="1"/>
  <c r="BI420" i="47"/>
  <c r="V420" i="47"/>
  <c r="AE420" i="47" s="1"/>
  <c r="BI419" i="47"/>
  <c r="V419" i="47"/>
  <c r="AE419" i="47" s="1"/>
  <c r="BI418" i="47"/>
  <c r="V418" i="47"/>
  <c r="AE418" i="47" s="1"/>
  <c r="V417" i="47"/>
  <c r="AE417" i="47" s="1"/>
  <c r="BI416" i="47"/>
  <c r="V416" i="47"/>
  <c r="AE416" i="47" s="1"/>
  <c r="V415" i="47"/>
  <c r="AE415" i="47" s="1"/>
  <c r="BI414" i="47"/>
  <c r="V414" i="47"/>
  <c r="AE414" i="47" s="1"/>
  <c r="V413" i="47"/>
  <c r="AE413" i="47" s="1"/>
  <c r="V412" i="47"/>
  <c r="AE412" i="47" s="1"/>
  <c r="BI411" i="47"/>
  <c r="V411" i="47"/>
  <c r="AE411" i="47" s="1"/>
  <c r="V410" i="47"/>
  <c r="AE410" i="47" s="1"/>
  <c r="V409" i="47"/>
  <c r="AE409" i="47" s="1"/>
  <c r="V408" i="47"/>
  <c r="AE408" i="47" s="1"/>
  <c r="V407" i="47"/>
  <c r="AE407" i="47" s="1"/>
  <c r="V406" i="47"/>
  <c r="AE406" i="47" s="1"/>
  <c r="V405" i="47"/>
  <c r="AE405" i="47" s="1"/>
  <c r="V404" i="47"/>
  <c r="AE404" i="47" s="1"/>
  <c r="BI403" i="47"/>
  <c r="V403" i="47"/>
  <c r="AE403" i="47" s="1"/>
  <c r="BI402" i="47"/>
  <c r="V402" i="47"/>
  <c r="AE402" i="47" s="1"/>
  <c r="BI401" i="47"/>
  <c r="V401" i="47"/>
  <c r="AE401" i="47" s="1"/>
  <c r="V400" i="47"/>
  <c r="AE400" i="47" s="1"/>
  <c r="BI399" i="47"/>
  <c r="V399" i="47"/>
  <c r="AE399" i="47" s="1"/>
  <c r="BI398" i="47"/>
  <c r="V398" i="47"/>
  <c r="AE398" i="47" s="1"/>
  <c r="BI397" i="47"/>
  <c r="V397" i="47"/>
  <c r="AE397" i="47" s="1"/>
  <c r="BI396" i="47"/>
  <c r="V396" i="47"/>
  <c r="AE396" i="47" s="1"/>
  <c r="V395" i="47"/>
  <c r="AE395" i="47" s="1"/>
  <c r="V394" i="47"/>
  <c r="AE394" i="47" s="1"/>
  <c r="V393" i="47"/>
  <c r="AE393" i="47" s="1"/>
  <c r="V392" i="47"/>
  <c r="AE392" i="47" s="1"/>
  <c r="BI391" i="47"/>
  <c r="V391" i="47"/>
  <c r="AE391" i="47" s="1"/>
  <c r="V390" i="47"/>
  <c r="AE390" i="47" s="1"/>
  <c r="V389" i="47"/>
  <c r="AE389" i="47" s="1"/>
  <c r="V388" i="47"/>
  <c r="AE388" i="47" s="1"/>
  <c r="V387" i="47"/>
  <c r="AE387" i="47" s="1"/>
  <c r="V386" i="47"/>
  <c r="AE386" i="47" s="1"/>
  <c r="V385" i="47"/>
  <c r="AE385" i="47" s="1"/>
  <c r="V384" i="47"/>
  <c r="AE384" i="47" s="1"/>
  <c r="V383" i="47"/>
  <c r="AE383" i="47" s="1"/>
  <c r="BI382" i="47"/>
  <c r="V382" i="47"/>
  <c r="AE382" i="47" s="1"/>
  <c r="V381" i="47"/>
  <c r="AE381" i="47" s="1"/>
  <c r="V380" i="47"/>
  <c r="AE380" i="47" s="1"/>
  <c r="V379" i="47"/>
  <c r="AE379" i="47" s="1"/>
  <c r="V378" i="47"/>
  <c r="AE378" i="47" s="1"/>
  <c r="BI377" i="47"/>
  <c r="AE377" i="47"/>
  <c r="AE376" i="47"/>
  <c r="BI376" i="47"/>
  <c r="AE375" i="47"/>
  <c r="AE374" i="47"/>
  <c r="BI374" i="47"/>
  <c r="W373" i="47"/>
  <c r="X373" i="47" s="1"/>
  <c r="Y373" i="47" s="1"/>
  <c r="Z373" i="47" s="1"/>
  <c r="BI372" i="47"/>
  <c r="V372" i="47"/>
  <c r="AE372" i="47" s="1"/>
  <c r="BI371" i="47"/>
  <c r="V371" i="47"/>
  <c r="AE371" i="47" s="1"/>
  <c r="X370" i="47"/>
  <c r="BI369" i="47"/>
  <c r="X369" i="47"/>
  <c r="Y369" i="47" s="1"/>
  <c r="Z369" i="47" s="1"/>
  <c r="V369" i="47" s="1"/>
  <c r="AE369" i="47" s="1"/>
  <c r="V368" i="47"/>
  <c r="AE368" i="47" s="1"/>
  <c r="V367" i="47"/>
  <c r="AE367" i="47" s="1"/>
  <c r="BI366" i="47"/>
  <c r="V366" i="47"/>
  <c r="AE366" i="47" s="1"/>
  <c r="V365" i="47"/>
  <c r="AE365" i="47" s="1"/>
  <c r="BI364" i="47"/>
  <c r="X364" i="47"/>
  <c r="Y364" i="47" s="1"/>
  <c r="Z364" i="47" s="1"/>
  <c r="V363" i="47"/>
  <c r="AE363" i="47" s="1"/>
  <c r="BI362" i="47"/>
  <c r="V362" i="47"/>
  <c r="AE362" i="47" s="1"/>
  <c r="BI361" i="47"/>
  <c r="V361" i="47"/>
  <c r="AE361" i="47" s="1"/>
  <c r="X360" i="47"/>
  <c r="Y360" i="47" s="1"/>
  <c r="Z360" i="47" s="1"/>
  <c r="V360" i="47" s="1"/>
  <c r="AE360" i="47" s="1"/>
  <c r="BI359" i="47"/>
  <c r="W359" i="47"/>
  <c r="X359" i="47" s="1"/>
  <c r="Y359" i="47" s="1"/>
  <c r="BI358" i="47"/>
  <c r="X358" i="47"/>
  <c r="Y358" i="47" s="1"/>
  <c r="Z358" i="47" s="1"/>
  <c r="BI357" i="47"/>
  <c r="V357" i="47"/>
  <c r="AE357" i="47" s="1"/>
  <c r="V356" i="47"/>
  <c r="AE356" i="47" s="1"/>
  <c r="BI355" i="47"/>
  <c r="V355" i="47"/>
  <c r="AE355" i="47" s="1"/>
  <c r="V354" i="47"/>
  <c r="AE354" i="47" s="1"/>
  <c r="BI353" i="47"/>
  <c r="V353" i="47"/>
  <c r="AE353" i="47" s="1"/>
  <c r="BI352" i="47"/>
  <c r="X352" i="47"/>
  <c r="Y352" i="47" s="1"/>
  <c r="BI351" i="47"/>
  <c r="V351" i="47"/>
  <c r="AE351" i="47" s="1"/>
  <c r="V350" i="47"/>
  <c r="BI349" i="47"/>
  <c r="V349" i="47"/>
  <c r="V348" i="47"/>
  <c r="AE348" i="47" s="1"/>
  <c r="BI347" i="47"/>
  <c r="V347" i="47"/>
  <c r="AE347" i="47" s="1"/>
  <c r="BI346" i="47"/>
  <c r="V346" i="47"/>
  <c r="BI345" i="47"/>
  <c r="V345" i="47"/>
  <c r="BI344" i="47"/>
  <c r="V344" i="47"/>
  <c r="AE344" i="47" s="1"/>
  <c r="BI343" i="47"/>
  <c r="V343" i="47"/>
  <c r="AE343" i="47" s="1"/>
  <c r="V342" i="47"/>
  <c r="BI341" i="47"/>
  <c r="V341" i="47"/>
  <c r="BI340" i="47"/>
  <c r="V340" i="47"/>
  <c r="BI339" i="47"/>
  <c r="V339" i="47"/>
  <c r="AE339" i="47" s="1"/>
  <c r="BI338" i="47"/>
  <c r="V338" i="47"/>
  <c r="AE338" i="47" s="1"/>
  <c r="BI337" i="47"/>
  <c r="V337" i="47"/>
  <c r="AE337" i="47" s="1"/>
  <c r="BI336" i="47"/>
  <c r="V336" i="47"/>
  <c r="AE336" i="47" s="1"/>
  <c r="BI335" i="47"/>
  <c r="V335" i="47"/>
  <c r="AE335" i="47" s="1"/>
  <c r="BI334" i="47"/>
  <c r="V334" i="47"/>
  <c r="AE334" i="47" s="1"/>
  <c r="BI333" i="47"/>
  <c r="V333" i="47"/>
  <c r="BI332" i="47"/>
  <c r="V332" i="47"/>
  <c r="BI331" i="47"/>
  <c r="V331" i="47"/>
  <c r="BI330" i="47"/>
  <c r="V330" i="47"/>
  <c r="BI329" i="47"/>
  <c r="V329" i="47"/>
  <c r="BI328" i="47"/>
  <c r="V328" i="47"/>
  <c r="BI327" i="47"/>
  <c r="V327" i="47"/>
  <c r="V326" i="47"/>
  <c r="AE326" i="47" s="1"/>
  <c r="BI325" i="47"/>
  <c r="V325" i="47"/>
  <c r="AE325" i="47" s="1"/>
  <c r="BI324" i="47"/>
  <c r="V324" i="47"/>
  <c r="AE324" i="47" s="1"/>
  <c r="BI323" i="47"/>
  <c r="V323" i="47"/>
  <c r="AE323" i="47" s="1"/>
  <c r="V322" i="47"/>
  <c r="AE322" i="47" s="1"/>
  <c r="V321" i="47"/>
  <c r="BI320" i="47"/>
  <c r="V320" i="47"/>
  <c r="BI319" i="47"/>
  <c r="V319" i="47"/>
  <c r="AE319" i="47" s="1"/>
  <c r="V318" i="47"/>
  <c r="AE318" i="47" s="1"/>
  <c r="BI317" i="47"/>
  <c r="V317" i="47"/>
  <c r="AE317" i="47" s="1"/>
  <c r="BI316" i="47"/>
  <c r="V316" i="47"/>
  <c r="V315" i="47"/>
  <c r="BI314" i="47"/>
  <c r="V314" i="47"/>
  <c r="AE314" i="47" s="1"/>
  <c r="BI313" i="47"/>
  <c r="V313" i="47"/>
  <c r="AE313" i="47" s="1"/>
  <c r="BI312" i="47"/>
  <c r="BI311" i="47"/>
  <c r="V311" i="47"/>
  <c r="AE311" i="47" s="1"/>
  <c r="BI310" i="47"/>
  <c r="V310" i="47"/>
  <c r="AE310" i="47" s="1"/>
  <c r="BI309" i="47"/>
  <c r="V309" i="47"/>
  <c r="AE309" i="47" s="1"/>
  <c r="BI308" i="47"/>
  <c r="V308" i="47"/>
  <c r="AE308" i="47" s="1"/>
  <c r="BI307" i="47"/>
  <c r="V307" i="47"/>
  <c r="AE307" i="47" s="1"/>
  <c r="BI306" i="47"/>
  <c r="V306" i="47"/>
  <c r="AE306" i="47" s="1"/>
  <c r="BI305" i="47"/>
  <c r="V305" i="47"/>
  <c r="AE305" i="47" s="1"/>
  <c r="BI304" i="47"/>
  <c r="V304" i="47"/>
  <c r="V303" i="47"/>
  <c r="AE303" i="47" s="1"/>
  <c r="BI302" i="47"/>
  <c r="V302" i="47"/>
  <c r="AE302" i="47" s="1"/>
  <c r="BI301" i="47"/>
  <c r="V301" i="47"/>
  <c r="AE301" i="47" s="1"/>
  <c r="BI300" i="47"/>
  <c r="V300" i="47"/>
  <c r="AE300" i="47" s="1"/>
  <c r="BI299" i="47"/>
  <c r="V299" i="47"/>
  <c r="AE299" i="47" s="1"/>
  <c r="BI298" i="47"/>
  <c r="V298" i="47"/>
  <c r="AE298" i="47" s="1"/>
  <c r="BI297" i="47"/>
  <c r="V297" i="47"/>
  <c r="AE297" i="47" s="1"/>
  <c r="BI296" i="47"/>
  <c r="V296" i="47"/>
  <c r="BI295" i="47"/>
  <c r="V295" i="47"/>
  <c r="BI294" i="47"/>
  <c r="V294" i="47"/>
  <c r="AE294" i="47" s="1"/>
  <c r="BI293" i="47"/>
  <c r="V293" i="47"/>
  <c r="AE293" i="47" s="1"/>
  <c r="BI292" i="47"/>
  <c r="V292" i="47"/>
  <c r="AE292" i="47" s="1"/>
  <c r="BI291" i="47"/>
  <c r="V291" i="47"/>
  <c r="AE291" i="47" s="1"/>
  <c r="BI290" i="47"/>
  <c r="V290" i="47"/>
  <c r="BI289" i="47"/>
  <c r="V289" i="47"/>
  <c r="AE289" i="47" s="1"/>
  <c r="BI288" i="47"/>
  <c r="V288" i="47"/>
  <c r="AE288" i="47" s="1"/>
  <c r="V287" i="47"/>
  <c r="AE287" i="47" s="1"/>
  <c r="V286" i="47"/>
  <c r="AE286" i="47" s="1"/>
  <c r="BI285" i="47"/>
  <c r="V285" i="47"/>
  <c r="BI284" i="47"/>
  <c r="V284" i="47"/>
  <c r="BI283" i="47"/>
  <c r="V283" i="47"/>
  <c r="BI282" i="47"/>
  <c r="V282" i="47"/>
  <c r="BI281" i="47"/>
  <c r="V281" i="47"/>
  <c r="BI280" i="47"/>
  <c r="V280" i="47"/>
  <c r="BI279" i="47"/>
  <c r="V279" i="47"/>
  <c r="AE279" i="47" s="1"/>
  <c r="V278" i="47"/>
  <c r="AE278" i="47" s="1"/>
  <c r="BI277" i="47"/>
  <c r="V277" i="47"/>
  <c r="AE277" i="47" s="1"/>
  <c r="V276" i="47"/>
  <c r="AE276" i="47" s="1"/>
  <c r="V275" i="47"/>
  <c r="BI274" i="47"/>
  <c r="V274" i="47"/>
  <c r="V273" i="47"/>
  <c r="BI272" i="47"/>
  <c r="V272" i="47"/>
  <c r="BI271" i="47"/>
  <c r="V271" i="47"/>
  <c r="BI270" i="47"/>
  <c r="V270" i="47"/>
  <c r="V269" i="47"/>
  <c r="V268" i="47"/>
  <c r="V267" i="47"/>
  <c r="BI266" i="47"/>
  <c r="V266" i="47"/>
  <c r="V265" i="47"/>
  <c r="BI264" i="47"/>
  <c r="V264" i="47"/>
  <c r="BI263" i="47"/>
  <c r="V263" i="47"/>
  <c r="AE263" i="47" s="1"/>
  <c r="BI262" i="47"/>
  <c r="V262" i="47"/>
  <c r="AE262" i="47" s="1"/>
  <c r="BI261" i="47"/>
  <c r="V261" i="47"/>
  <c r="AE261" i="47" s="1"/>
  <c r="BI260" i="47"/>
  <c r="V260" i="47"/>
  <c r="AE260" i="47" s="1"/>
  <c r="BI259" i="47"/>
  <c r="V259" i="47"/>
  <c r="AE259" i="47" s="1"/>
  <c r="BI258" i="47"/>
  <c r="V258" i="47"/>
  <c r="AE258" i="47" s="1"/>
  <c r="BI257" i="47"/>
  <c r="V257" i="47"/>
  <c r="BI256" i="47"/>
  <c r="V256" i="47"/>
  <c r="BI255" i="47"/>
  <c r="V255" i="47"/>
  <c r="BB254" i="47"/>
  <c r="BI254" i="47"/>
  <c r="V254" i="47"/>
  <c r="AE254" i="47" s="1"/>
  <c r="BB253" i="47"/>
  <c r="BI253" i="47"/>
  <c r="V253" i="47"/>
  <c r="AE253" i="47" s="1"/>
  <c r="BI252" i="47"/>
  <c r="BB252" i="47"/>
  <c r="V252" i="47"/>
  <c r="AE252" i="47" s="1"/>
  <c r="BI251" i="47"/>
  <c r="V251" i="47"/>
  <c r="AE251" i="47" s="1"/>
  <c r="V250" i="47"/>
  <c r="AE250" i="47" s="1"/>
  <c r="BI249" i="47"/>
  <c r="V249" i="47"/>
  <c r="AE249" i="47" s="1"/>
  <c r="V248" i="47"/>
  <c r="AE248" i="47" s="1"/>
  <c r="BI247" i="47"/>
  <c r="V247" i="47"/>
  <c r="AE247" i="47" s="1"/>
  <c r="BI246" i="47"/>
  <c r="V246" i="47"/>
  <c r="AE246" i="47" s="1"/>
  <c r="BI245" i="47"/>
  <c r="V245" i="47"/>
  <c r="AE245" i="47" s="1"/>
  <c r="BI244" i="47"/>
  <c r="V244" i="47"/>
  <c r="AE244" i="47" s="1"/>
  <c r="BI243" i="47"/>
  <c r="V243" i="47"/>
  <c r="AE243" i="47" s="1"/>
  <c r="BI242" i="47"/>
  <c r="V242" i="47"/>
  <c r="AE242" i="47" s="1"/>
  <c r="BI241" i="47"/>
  <c r="V241" i="47"/>
  <c r="AE241" i="47" s="1"/>
  <c r="BI240" i="47"/>
  <c r="X240" i="47"/>
  <c r="Y240" i="47" s="1"/>
  <c r="Z240" i="47" s="1"/>
  <c r="X239" i="47"/>
  <c r="Y239" i="47" s="1"/>
  <c r="Z239" i="47" s="1"/>
  <c r="AE238" i="47"/>
  <c r="BI238" i="47"/>
  <c r="AE237" i="47"/>
  <c r="BI237" i="47"/>
  <c r="AE236" i="47"/>
  <c r="AE235" i="47"/>
  <c r="BI235" i="47"/>
  <c r="AE234" i="47"/>
  <c r="BI234" i="47"/>
  <c r="AE233" i="47"/>
  <c r="BI233" i="47"/>
  <c r="AE232" i="47"/>
  <c r="BI232" i="47"/>
  <c r="AE231" i="47"/>
  <c r="AE230" i="47"/>
  <c r="BI230" i="47"/>
  <c r="AE229" i="47"/>
  <c r="BI229" i="47"/>
  <c r="AE228" i="47"/>
  <c r="BI228" i="47"/>
  <c r="AE227" i="47"/>
  <c r="BI227" i="47"/>
  <c r="AE226" i="47"/>
  <c r="BI226" i="47"/>
  <c r="AE225" i="47"/>
  <c r="BI225" i="47"/>
  <c r="AE224" i="47"/>
  <c r="BI224" i="47"/>
  <c r="AE223" i="47"/>
  <c r="BI223" i="47"/>
  <c r="AE222" i="47"/>
  <c r="BI222" i="47"/>
  <c r="BI221" i="47"/>
  <c r="AE221" i="47"/>
  <c r="BI220" i="47"/>
  <c r="AE220" i="47"/>
  <c r="BI219" i="47"/>
  <c r="W219" i="47"/>
  <c r="V219" i="47" s="1"/>
  <c r="AE219" i="47" s="1"/>
  <c r="BI218" i="47"/>
  <c r="X218" i="47"/>
  <c r="Y218" i="47" s="1"/>
  <c r="Z218" i="47" s="1"/>
  <c r="AE217" i="47"/>
  <c r="BI217" i="47"/>
  <c r="BI216" i="47"/>
  <c r="AE216" i="47"/>
  <c r="BI215" i="47"/>
  <c r="AE215" i="47"/>
  <c r="BI214" i="47"/>
  <c r="AE214" i="47"/>
  <c r="AE213" i="47"/>
  <c r="AE212" i="47"/>
  <c r="AE211" i="47"/>
  <c r="BI211" i="47"/>
  <c r="AE210" i="47"/>
  <c r="BI210" i="47"/>
  <c r="AE209" i="47"/>
  <c r="BI209" i="47"/>
  <c r="AE208" i="47"/>
  <c r="BI208" i="47"/>
  <c r="AE207" i="47"/>
  <c r="BI206" i="47"/>
  <c r="AE206" i="47"/>
  <c r="AE205" i="47"/>
  <c r="BI205" i="47"/>
  <c r="AE204" i="47"/>
  <c r="BI204" i="47"/>
  <c r="AE203" i="47"/>
  <c r="BI203" i="47"/>
  <c r="BI202" i="47"/>
  <c r="AE202" i="47"/>
  <c r="BI201" i="47"/>
  <c r="AE201" i="47"/>
  <c r="AE200" i="47"/>
  <c r="AE199" i="47"/>
  <c r="BI199" i="47"/>
  <c r="AE198" i="47"/>
  <c r="BI198" i="47"/>
  <c r="AE197" i="47"/>
  <c r="BI197" i="47"/>
  <c r="BI196" i="47"/>
  <c r="AE196" i="47"/>
  <c r="AE195" i="47"/>
  <c r="BI195" i="47"/>
  <c r="AE194" i="47"/>
  <c r="BI194" i="47"/>
  <c r="BI193" i="47"/>
  <c r="AE193" i="47"/>
  <c r="BI192" i="47"/>
  <c r="AE192" i="47"/>
  <c r="AE191" i="47"/>
  <c r="BI191" i="47"/>
  <c r="AE190" i="47"/>
  <c r="BI190" i="47"/>
  <c r="AE189" i="47"/>
  <c r="BI189" i="47"/>
  <c r="BI188" i="47"/>
  <c r="V188" i="47"/>
  <c r="AE188" i="47" s="1"/>
  <c r="BI187" i="47"/>
  <c r="X187" i="47"/>
  <c r="Y187" i="47" s="1"/>
  <c r="Z187" i="47" s="1"/>
  <c r="AE186" i="47"/>
  <c r="BI186" i="47"/>
  <c r="AE185" i="47"/>
  <c r="BI185" i="47"/>
  <c r="AE184" i="47"/>
  <c r="BI184" i="47"/>
  <c r="AE183" i="47"/>
  <c r="BI183" i="47"/>
  <c r="BI182" i="47"/>
  <c r="X182" i="47"/>
  <c r="Y182" i="47" s="1"/>
  <c r="Z182" i="47" s="1"/>
  <c r="W182" i="47"/>
  <c r="BI181" i="47"/>
  <c r="W181" i="47"/>
  <c r="X181" i="47" s="1"/>
  <c r="Y181" i="47" s="1"/>
  <c r="Z181" i="47" s="1"/>
  <c r="AE180" i="47"/>
  <c r="AE179" i="47"/>
  <c r="AE178" i="47"/>
  <c r="BI178" i="47"/>
  <c r="AE177" i="47"/>
  <c r="BI177" i="47"/>
  <c r="AE176" i="47"/>
  <c r="BI176" i="47"/>
  <c r="AE175" i="47"/>
  <c r="BI175" i="47"/>
  <c r="AE174" i="47"/>
  <c r="BI174" i="47"/>
  <c r="AE173" i="47"/>
  <c r="BI173" i="47"/>
  <c r="AE172" i="47"/>
  <c r="BI172" i="47"/>
  <c r="BI171" i="47"/>
  <c r="X171" i="47"/>
  <c r="Y171" i="47" s="1"/>
  <c r="AE170" i="47"/>
  <c r="BI170" i="47"/>
  <c r="AE169" i="47"/>
  <c r="AE168" i="47"/>
  <c r="BI168" i="47"/>
  <c r="AE167" i="47"/>
  <c r="AE166" i="47"/>
  <c r="AE165" i="47"/>
  <c r="AE164" i="47"/>
  <c r="AE163" i="47"/>
  <c r="AE162" i="47"/>
  <c r="AE161" i="47"/>
  <c r="AE160" i="47"/>
  <c r="AE159" i="47"/>
  <c r="BI159" i="47"/>
  <c r="AE158" i="47"/>
  <c r="BI158" i="47"/>
  <c r="AE157" i="47"/>
  <c r="BI157" i="47"/>
  <c r="AE156" i="47"/>
  <c r="BI155" i="47"/>
  <c r="AE155" i="47"/>
  <c r="X154" i="47"/>
  <c r="Y154" i="47" s="1"/>
  <c r="X153" i="47"/>
  <c r="AE152" i="47"/>
  <c r="BI152" i="47"/>
  <c r="AE151" i="47"/>
  <c r="BI151" i="47"/>
  <c r="AE150" i="47"/>
  <c r="BI149" i="47"/>
  <c r="X149" i="47"/>
  <c r="Y149" i="47" s="1"/>
  <c r="Z149" i="47" s="1"/>
  <c r="AE148" i="47"/>
  <c r="AE147" i="47"/>
  <c r="AE146" i="47"/>
  <c r="AE145" i="47"/>
  <c r="BI144" i="47"/>
  <c r="AE144" i="47"/>
  <c r="AE143" i="47"/>
  <c r="BI143" i="47"/>
  <c r="AE142" i="47"/>
  <c r="BI142" i="47"/>
  <c r="AE141" i="47"/>
  <c r="AE140" i="47"/>
  <c r="BI140" i="47"/>
  <c r="AE139" i="47"/>
  <c r="X138" i="47"/>
  <c r="BI137" i="47"/>
  <c r="AE137" i="47"/>
  <c r="AE136" i="47"/>
  <c r="AE135" i="47"/>
  <c r="AE134" i="47"/>
  <c r="AE133" i="47"/>
  <c r="AE132" i="47"/>
  <c r="AE131" i="47"/>
  <c r="AE130" i="47"/>
  <c r="AE129" i="47"/>
  <c r="BI129" i="47"/>
  <c r="X128" i="47"/>
  <c r="Y128" i="47" s="1"/>
  <c r="AE127" i="47"/>
  <c r="AE126" i="47"/>
  <c r="AE125" i="47"/>
  <c r="BI125" i="47"/>
  <c r="AE124" i="47"/>
  <c r="BI124" i="47"/>
  <c r="BI123" i="47"/>
  <c r="X123" i="47"/>
  <c r="Y123" i="47" s="1"/>
  <c r="AE122" i="47"/>
  <c r="BI122" i="47"/>
  <c r="BI121" i="47"/>
  <c r="X121" i="47"/>
  <c r="AE120" i="47"/>
  <c r="BI120" i="47"/>
  <c r="AE119" i="47"/>
  <c r="BI119" i="47"/>
  <c r="AE118" i="47"/>
  <c r="BI118" i="47"/>
  <c r="AE117" i="47"/>
  <c r="BI117" i="47"/>
  <c r="AE116" i="47"/>
  <c r="BI116" i="47"/>
  <c r="AE115" i="47"/>
  <c r="BI115" i="47"/>
  <c r="AE114" i="47"/>
  <c r="BI114" i="47"/>
  <c r="BI113" i="47"/>
  <c r="X113" i="47"/>
  <c r="Y113" i="47" s="1"/>
  <c r="Z113" i="47" s="1"/>
  <c r="AE112" i="47"/>
  <c r="BI112" i="47"/>
  <c r="AE111" i="47"/>
  <c r="AE108" i="47"/>
  <c r="AE107" i="47"/>
  <c r="BI106" i="47"/>
  <c r="AE106" i="47"/>
  <c r="AE105" i="47"/>
  <c r="AE104" i="47"/>
  <c r="BI103" i="47"/>
  <c r="V103" i="47"/>
  <c r="AE103" i="47" s="1"/>
  <c r="W102" i="47"/>
  <c r="V102" i="47" s="1"/>
  <c r="AE102" i="47" s="1"/>
  <c r="BI101" i="47"/>
  <c r="AE101" i="47"/>
  <c r="AE100" i="47"/>
  <c r="X99" i="47"/>
  <c r="Y99" i="47" s="1"/>
  <c r="Z99" i="47" s="1"/>
  <c r="V99" i="47" s="1"/>
  <c r="AE99" i="47" s="1"/>
  <c r="AE98" i="47"/>
  <c r="BI98" i="47"/>
  <c r="BI97" i="47"/>
  <c r="AE97" i="47"/>
  <c r="BI96" i="47"/>
  <c r="AE96" i="47"/>
  <c r="BI95" i="47"/>
  <c r="AE95" i="47"/>
  <c r="BI94" i="47"/>
  <c r="AE94" i="47"/>
  <c r="AE93" i="47"/>
  <c r="AE92" i="47"/>
  <c r="BI92" i="47"/>
  <c r="BI91" i="47"/>
  <c r="X91" i="47"/>
  <c r="Y91" i="47" s="1"/>
  <c r="BI90" i="47"/>
  <c r="X90" i="47"/>
  <c r="Y90" i="47" s="1"/>
  <c r="AE89" i="47"/>
  <c r="BI89" i="47"/>
  <c r="AE88" i="47"/>
  <c r="AE87" i="47"/>
  <c r="BI87" i="47"/>
  <c r="AE86" i="47"/>
  <c r="BI86" i="47"/>
  <c r="AE85" i="47"/>
  <c r="AE84" i="47"/>
  <c r="BI84" i="47"/>
  <c r="AE83" i="47"/>
  <c r="AE82" i="47"/>
  <c r="AE81" i="47"/>
  <c r="BI81" i="47"/>
  <c r="AE80" i="47"/>
  <c r="BI80" i="47"/>
  <c r="AE79" i="47"/>
  <c r="AE78" i="47"/>
  <c r="BI78" i="47"/>
  <c r="AE77" i="47"/>
  <c r="AE76" i="47"/>
  <c r="AE75" i="47"/>
  <c r="BI75" i="47"/>
  <c r="AE74" i="47"/>
  <c r="BI74" i="47"/>
  <c r="AE73" i="47"/>
  <c r="BI73" i="47"/>
  <c r="AE72" i="47"/>
  <c r="AE71" i="47"/>
  <c r="BI71" i="47"/>
  <c r="AE70" i="47"/>
  <c r="BI69" i="47"/>
  <c r="AE69" i="47"/>
  <c r="AE68" i="47"/>
  <c r="AE67" i="47"/>
  <c r="BI67" i="47"/>
  <c r="AE66" i="47"/>
  <c r="X65" i="47"/>
  <c r="AE64" i="47"/>
  <c r="BI64" i="47"/>
  <c r="X64" i="47"/>
  <c r="Y64" i="47" s="1"/>
  <c r="Z64" i="47" s="1"/>
  <c r="AE63" i="47"/>
  <c r="BI63" i="47"/>
  <c r="X63" i="47"/>
  <c r="Y63" i="47" s="1"/>
  <c r="Z63" i="47" s="1"/>
  <c r="AE62" i="47"/>
  <c r="BI62" i="47"/>
  <c r="X62" i="47"/>
  <c r="Y62" i="47" s="1"/>
  <c r="Z62" i="47" s="1"/>
  <c r="AE61" i="47"/>
  <c r="X61" i="47"/>
  <c r="Y61" i="47" s="1"/>
  <c r="Z61" i="47" s="1"/>
  <c r="AE60" i="47"/>
  <c r="BI60" i="47"/>
  <c r="X60" i="47"/>
  <c r="Y60" i="47" s="1"/>
  <c r="Z60" i="47" s="1"/>
  <c r="AE59" i="47"/>
  <c r="BI59" i="47"/>
  <c r="X59" i="47"/>
  <c r="Y59" i="47" s="1"/>
  <c r="Z59" i="47" s="1"/>
  <c r="AE58" i="47"/>
  <c r="X58" i="47"/>
  <c r="Y58" i="47" s="1"/>
  <c r="Z58" i="47" s="1"/>
  <c r="AE57" i="47"/>
  <c r="X57" i="47"/>
  <c r="Y57" i="47" s="1"/>
  <c r="Z57" i="47" s="1"/>
  <c r="AE56" i="47"/>
  <c r="BI56" i="47"/>
  <c r="X56" i="47"/>
  <c r="Y56" i="47" s="1"/>
  <c r="Z56" i="47" s="1"/>
  <c r="AE55" i="47"/>
  <c r="BI55" i="47"/>
  <c r="X55" i="47"/>
  <c r="Y55" i="47" s="1"/>
  <c r="Z55" i="47" s="1"/>
  <c r="AE54" i="47"/>
  <c r="BI54" i="47"/>
  <c r="X54" i="47"/>
  <c r="Y54" i="47" s="1"/>
  <c r="Z54" i="47" s="1"/>
  <c r="AE53" i="47"/>
  <c r="BI53" i="47"/>
  <c r="X53" i="47"/>
  <c r="Y53" i="47" s="1"/>
  <c r="Z53" i="47" s="1"/>
  <c r="AE52" i="47"/>
  <c r="BI52" i="47"/>
  <c r="X52" i="47"/>
  <c r="Y52" i="47" s="1"/>
  <c r="Z52" i="47" s="1"/>
  <c r="AE51" i="47"/>
  <c r="X51" i="47"/>
  <c r="Y51" i="47" s="1"/>
  <c r="Z51" i="47" s="1"/>
  <c r="AE50" i="47"/>
  <c r="BI50" i="47"/>
  <c r="AE49" i="47"/>
  <c r="BI49" i="47"/>
  <c r="AE48" i="47"/>
  <c r="BI48" i="47"/>
  <c r="BI47" i="47"/>
  <c r="X47" i="47"/>
  <c r="Y47" i="47" s="1"/>
  <c r="BI46" i="47"/>
  <c r="AZ46" i="47"/>
  <c r="AE46" i="47"/>
  <c r="AE45" i="47"/>
  <c r="BI45" i="47"/>
  <c r="AE44" i="47"/>
  <c r="BI43" i="47"/>
  <c r="X43" i="47"/>
  <c r="Y43" i="47" s="1"/>
  <c r="AE42" i="47"/>
  <c r="BI42" i="47"/>
  <c r="AE41" i="47"/>
  <c r="BI41" i="47"/>
  <c r="AE40" i="47"/>
  <c r="BI40" i="47"/>
  <c r="AE39" i="47"/>
  <c r="BI39" i="47"/>
  <c r="AE38" i="47"/>
  <c r="BI38" i="47"/>
  <c r="AE37" i="47"/>
  <c r="BI37" i="47"/>
  <c r="AE36" i="47"/>
  <c r="BI36" i="47"/>
  <c r="AE35" i="47"/>
  <c r="BI35" i="47"/>
  <c r="AE34" i="47"/>
  <c r="BI34" i="47"/>
  <c r="AE33" i="47"/>
  <c r="BI33" i="47"/>
  <c r="AE32" i="47"/>
  <c r="AE31" i="47"/>
  <c r="BI31" i="47"/>
  <c r="AE30" i="47"/>
  <c r="BI30" i="47"/>
  <c r="AE29" i="47"/>
  <c r="BI29" i="47"/>
  <c r="AE28" i="47"/>
  <c r="BI28" i="47"/>
  <c r="AE27" i="47"/>
  <c r="AE26" i="47"/>
  <c r="BI26" i="47"/>
  <c r="AE25" i="47"/>
  <c r="AE24" i="47"/>
  <c r="AE23" i="47"/>
  <c r="BI23" i="47"/>
  <c r="AE22" i="47"/>
  <c r="BI22" i="47"/>
  <c r="AE21" i="47"/>
  <c r="BI21" i="47"/>
  <c r="Z20" i="47"/>
  <c r="V20" i="47" s="1"/>
  <c r="AE20" i="47" s="1"/>
  <c r="AE19" i="47"/>
  <c r="BI19" i="47"/>
  <c r="AE18" i="47"/>
  <c r="BI18" i="47"/>
  <c r="AE17" i="47"/>
  <c r="BI17" i="47"/>
  <c r="AE16" i="47"/>
  <c r="AE15" i="47"/>
  <c r="BI15" i="47"/>
  <c r="AE14" i="47"/>
  <c r="AE13" i="47"/>
  <c r="AE12" i="47"/>
  <c r="BI12" i="47"/>
  <c r="AE11" i="47"/>
  <c r="AE10" i="47"/>
  <c r="AE9" i="47"/>
  <c r="AE8" i="47"/>
  <c r="AE7" i="47"/>
  <c r="AE6" i="47"/>
  <c r="F6" i="47"/>
  <c r="AE5" i="47"/>
  <c r="BI5" i="47"/>
  <c r="BJ4" i="47"/>
  <c r="AE4" i="47"/>
  <c r="BJ3" i="47"/>
  <c r="AE3" i="47"/>
  <c r="Z442" i="47" l="1"/>
  <c r="V442" i="47" s="1"/>
  <c r="AE442" i="47" s="1"/>
  <c r="Y138" i="47"/>
  <c r="Z138" i="47" s="1"/>
  <c r="Y473" i="47"/>
  <c r="Z473" i="47" s="1"/>
  <c r="Y370" i="47"/>
  <c r="Z370" i="47" s="1"/>
  <c r="V460" i="47"/>
  <c r="AE460" i="47" s="1"/>
  <c r="Y65" i="47"/>
  <c r="Z65" i="47" s="1"/>
  <c r="Z359" i="47"/>
  <c r="V359" i="47" s="1"/>
  <c r="AE359" i="47" s="1"/>
  <c r="Z467" i="47"/>
  <c r="V467" i="47" s="1"/>
  <c r="AE467" i="47" s="1"/>
  <c r="Z123" i="47"/>
  <c r="V123" i="47" s="1"/>
  <c r="AE123" i="47" s="1"/>
  <c r="Y474" i="47"/>
  <c r="Z474" i="47" s="1"/>
  <c r="Z91" i="47"/>
  <c r="V91" i="47" s="1"/>
  <c r="AE91" i="47" s="1"/>
  <c r="Z154" i="47"/>
  <c r="V154" i="47" s="1"/>
  <c r="AE154" i="47" s="1"/>
  <c r="Z43" i="47"/>
  <c r="V43" i="47" s="1"/>
  <c r="AE43" i="47" s="1"/>
  <c r="Z128" i="47"/>
  <c r="V128" i="47" s="1"/>
  <c r="AE128" i="47" s="1"/>
  <c r="Z171" i="47"/>
  <c r="V171" i="47" s="1"/>
  <c r="AE171" i="47" s="1"/>
  <c r="Z47" i="47"/>
  <c r="V47" i="47" s="1"/>
  <c r="AE47" i="47" s="1"/>
  <c r="Z90" i="47"/>
  <c r="V90" i="47" s="1"/>
  <c r="AE90" i="47" s="1"/>
  <c r="Y121" i="47"/>
  <c r="Z121" i="47" s="1"/>
  <c r="V149" i="47"/>
  <c r="AE149" i="47" s="1"/>
  <c r="Y153" i="47"/>
  <c r="Z153" i="47" s="1"/>
  <c r="V181" i="47"/>
  <c r="AE181" i="47" s="1"/>
  <c r="V182" i="47"/>
  <c r="AE182" i="47" s="1"/>
  <c r="V218" i="47"/>
  <c r="AE218" i="47" s="1"/>
  <c r="V240" i="47"/>
  <c r="AE240" i="47" s="1"/>
  <c r="Z352" i="47"/>
  <c r="V352" i="47" s="1"/>
  <c r="AE352" i="47" s="1"/>
  <c r="V364" i="47"/>
  <c r="AE364" i="47" s="1"/>
  <c r="X453" i="47"/>
  <c r="Y453" i="47" s="1"/>
  <c r="Z453" i="47" s="1"/>
  <c r="Y475" i="47"/>
  <c r="Z475" i="47" s="1"/>
  <c r="V113" i="47"/>
  <c r="AE113" i="47" s="1"/>
  <c r="V239" i="47"/>
  <c r="AE239" i="47" s="1"/>
  <c r="V373" i="47"/>
  <c r="AE373" i="47" s="1"/>
  <c r="V436" i="47"/>
  <c r="AE436" i="47" s="1"/>
  <c r="V496" i="47"/>
  <c r="AE496" i="47" s="1"/>
  <c r="V187" i="47"/>
  <c r="AE187" i="47" s="1"/>
  <c r="V358" i="47"/>
  <c r="AE358" i="47" s="1"/>
  <c r="H15" i="39"/>
  <c r="F15" i="39"/>
  <c r="H14" i="39"/>
  <c r="G14" i="39"/>
  <c r="F14" i="39"/>
  <c r="H13" i="39"/>
  <c r="F13" i="39"/>
  <c r="H12" i="39"/>
  <c r="F12" i="39"/>
  <c r="H11" i="39"/>
  <c r="F11" i="39"/>
  <c r="H10" i="39"/>
  <c r="F10" i="39"/>
  <c r="H9" i="39"/>
  <c r="F9" i="39"/>
  <c r="H8" i="39"/>
  <c r="G8" i="39"/>
  <c r="F8" i="39"/>
  <c r="H7" i="39"/>
  <c r="F7" i="39"/>
  <c r="H6" i="39"/>
  <c r="F6" i="39"/>
  <c r="E6" i="39"/>
  <c r="H5" i="39"/>
  <c r="F5" i="39"/>
  <c r="H4" i="39"/>
  <c r="G4" i="39"/>
  <c r="F4" i="39"/>
  <c r="H3" i="39"/>
  <c r="G3" i="39"/>
  <c r="F3" i="39"/>
  <c r="H11" i="36"/>
  <c r="G11" i="36"/>
  <c r="F11" i="36"/>
  <c r="E11" i="36"/>
  <c r="H10" i="36"/>
  <c r="F10" i="36"/>
  <c r="H9" i="36"/>
  <c r="F9" i="36"/>
  <c r="H8" i="36"/>
  <c r="F8" i="36"/>
  <c r="E8" i="36"/>
  <c r="H7" i="36"/>
  <c r="G7" i="36"/>
  <c r="F7" i="36"/>
  <c r="E7" i="36"/>
  <c r="H6" i="36"/>
  <c r="F6" i="36"/>
  <c r="H5" i="36"/>
  <c r="G5" i="36"/>
  <c r="F5" i="36"/>
  <c r="H4" i="36"/>
  <c r="F4" i="36"/>
  <c r="H3" i="36"/>
  <c r="F3" i="36"/>
  <c r="H22" i="35"/>
  <c r="G22" i="35"/>
  <c r="F22" i="35"/>
  <c r="H21" i="35"/>
  <c r="G21" i="35"/>
  <c r="F21" i="35"/>
  <c r="E21" i="35"/>
  <c r="H20" i="35"/>
  <c r="G20" i="35"/>
  <c r="F20" i="35"/>
  <c r="H19" i="35"/>
  <c r="G19" i="35"/>
  <c r="F19" i="35"/>
  <c r="E19" i="35"/>
  <c r="H18" i="35"/>
  <c r="G18" i="35"/>
  <c r="F18" i="35"/>
  <c r="H17" i="35"/>
  <c r="G17" i="35"/>
  <c r="F17" i="35"/>
  <c r="H16" i="35"/>
  <c r="G16" i="35"/>
  <c r="F16" i="35"/>
  <c r="H15" i="35"/>
  <c r="G15" i="35"/>
  <c r="F15" i="35"/>
  <c r="H14" i="35"/>
  <c r="G14" i="35"/>
  <c r="F14" i="35"/>
  <c r="E14" i="35"/>
  <c r="H13" i="35"/>
  <c r="G13" i="35"/>
  <c r="F13" i="35"/>
  <c r="H12" i="35"/>
  <c r="G12" i="35"/>
  <c r="F12" i="35"/>
  <c r="E12" i="35"/>
  <c r="H11" i="35"/>
  <c r="F11" i="35"/>
  <c r="E11" i="35"/>
  <c r="H10" i="35"/>
  <c r="F10" i="35"/>
  <c r="H9" i="35"/>
  <c r="G9" i="35"/>
  <c r="F9" i="35"/>
  <c r="E9" i="35"/>
  <c r="H8" i="35"/>
  <c r="G8" i="35"/>
  <c r="F8" i="35"/>
  <c r="E8" i="35"/>
  <c r="H7" i="35"/>
  <c r="F7" i="35"/>
  <c r="E7" i="35"/>
  <c r="H6" i="35"/>
  <c r="G6" i="35"/>
  <c r="F6" i="35"/>
  <c r="E6" i="35"/>
  <c r="H5" i="35"/>
  <c r="F5" i="35"/>
  <c r="E5" i="35"/>
  <c r="H4" i="35"/>
  <c r="G4" i="35"/>
  <c r="F4" i="35"/>
  <c r="H3" i="35"/>
  <c r="G3" i="35"/>
  <c r="F3" i="35"/>
  <c r="E3" i="35"/>
  <c r="H27" i="33"/>
  <c r="G27" i="33"/>
  <c r="F27" i="33"/>
  <c r="H26" i="33"/>
  <c r="G26" i="33"/>
  <c r="F26" i="33"/>
  <c r="H25" i="33"/>
  <c r="G25" i="33"/>
  <c r="F25" i="33"/>
  <c r="H24" i="33"/>
  <c r="G24" i="33"/>
  <c r="F24" i="33"/>
  <c r="E24" i="33"/>
  <c r="H23" i="33"/>
  <c r="G23" i="33"/>
  <c r="F23" i="33"/>
  <c r="H22" i="33"/>
  <c r="G22" i="33"/>
  <c r="F22" i="33"/>
  <c r="E22" i="33"/>
  <c r="H21" i="33"/>
  <c r="G21" i="33"/>
  <c r="F21" i="33"/>
  <c r="E21" i="33"/>
  <c r="H20" i="33"/>
  <c r="F20" i="33"/>
  <c r="E20" i="33"/>
  <c r="H19" i="33"/>
  <c r="G19" i="33"/>
  <c r="F19" i="33"/>
  <c r="E19" i="33"/>
  <c r="H18" i="33"/>
  <c r="G18" i="33"/>
  <c r="F18" i="33"/>
  <c r="H17" i="33"/>
  <c r="G17" i="33"/>
  <c r="F17" i="33"/>
  <c r="E17" i="33"/>
  <c r="H16" i="33"/>
  <c r="G16" i="33"/>
  <c r="F16" i="33"/>
  <c r="E16" i="33"/>
  <c r="H15" i="33"/>
  <c r="G15" i="33"/>
  <c r="F15" i="33"/>
  <c r="E15" i="33"/>
  <c r="H14" i="33"/>
  <c r="F14" i="33"/>
  <c r="H13" i="33"/>
  <c r="F13" i="33"/>
  <c r="H12" i="33"/>
  <c r="G12" i="33"/>
  <c r="F12" i="33"/>
  <c r="E12" i="33"/>
  <c r="H11" i="33"/>
  <c r="F11" i="33"/>
  <c r="E11" i="33"/>
  <c r="H10" i="33"/>
  <c r="G10" i="33"/>
  <c r="F10" i="33"/>
  <c r="E10" i="33"/>
  <c r="H9" i="33"/>
  <c r="G9" i="33"/>
  <c r="F9" i="33"/>
  <c r="E9" i="33"/>
  <c r="H8" i="33"/>
  <c r="F8" i="33"/>
  <c r="E8" i="33"/>
  <c r="H7" i="33"/>
  <c r="G7" i="33"/>
  <c r="F7" i="33"/>
  <c r="E7" i="33"/>
  <c r="H6" i="33"/>
  <c r="F6" i="33"/>
  <c r="E6" i="33"/>
  <c r="H5" i="33"/>
  <c r="G5" i="33"/>
  <c r="F5" i="33"/>
  <c r="E5" i="33"/>
  <c r="H4" i="33"/>
  <c r="F4" i="33"/>
  <c r="E4" i="33"/>
  <c r="H3" i="33"/>
  <c r="F3" i="33"/>
  <c r="E3" i="33"/>
  <c r="H58" i="34"/>
  <c r="G58" i="34"/>
  <c r="F58" i="34"/>
  <c r="H57" i="34"/>
  <c r="G57" i="34"/>
  <c r="F57" i="34"/>
  <c r="H56" i="34"/>
  <c r="F56" i="34"/>
  <c r="H55" i="34"/>
  <c r="F55" i="34"/>
  <c r="H54" i="34"/>
  <c r="F54" i="34"/>
  <c r="H53" i="34"/>
  <c r="F53" i="34"/>
  <c r="H52" i="34"/>
  <c r="F52" i="34"/>
  <c r="H51" i="34"/>
  <c r="F51" i="34"/>
  <c r="H50" i="34"/>
  <c r="F50" i="34"/>
  <c r="H49" i="34"/>
  <c r="F49" i="34"/>
  <c r="H48" i="34"/>
  <c r="F48" i="34"/>
  <c r="H47" i="34"/>
  <c r="F47" i="34"/>
  <c r="H46" i="34"/>
  <c r="F46" i="34"/>
  <c r="H45" i="34"/>
  <c r="G45" i="34"/>
  <c r="F45" i="34"/>
  <c r="H44" i="34"/>
  <c r="F44" i="34"/>
  <c r="H43" i="34"/>
  <c r="F43" i="34"/>
  <c r="H42" i="34"/>
  <c r="G42" i="34"/>
  <c r="F42" i="34"/>
  <c r="H41" i="34"/>
  <c r="G41" i="34"/>
  <c r="F41" i="34"/>
  <c r="H40" i="34"/>
  <c r="F40" i="34"/>
  <c r="H39" i="34"/>
  <c r="F39" i="34"/>
  <c r="H38" i="34"/>
  <c r="F38" i="34"/>
  <c r="H37" i="34"/>
  <c r="F37" i="34"/>
  <c r="H36" i="34"/>
  <c r="F36" i="34"/>
  <c r="H35" i="34"/>
  <c r="G35" i="34"/>
  <c r="F35" i="34"/>
  <c r="H34" i="34"/>
  <c r="F34" i="34"/>
  <c r="H33" i="34"/>
  <c r="F33" i="34"/>
  <c r="H32" i="34"/>
  <c r="F32" i="34"/>
  <c r="H31" i="34"/>
  <c r="F31" i="34"/>
  <c r="H30" i="34"/>
  <c r="F30" i="34"/>
  <c r="H29" i="34"/>
  <c r="F29" i="34"/>
  <c r="H28" i="34"/>
  <c r="F28" i="34"/>
  <c r="H27" i="34"/>
  <c r="F27" i="34"/>
  <c r="H26" i="34"/>
  <c r="F26" i="34"/>
  <c r="H25" i="34"/>
  <c r="F25" i="34"/>
  <c r="H24" i="34"/>
  <c r="G24" i="34"/>
  <c r="F24" i="34"/>
  <c r="H23" i="34"/>
  <c r="F23" i="34"/>
  <c r="H22" i="34"/>
  <c r="F22" i="34"/>
  <c r="H21" i="34"/>
  <c r="F21" i="34"/>
  <c r="H20" i="34"/>
  <c r="F20" i="34"/>
  <c r="H19" i="34"/>
  <c r="G19" i="34"/>
  <c r="F19" i="34"/>
  <c r="H18" i="34"/>
  <c r="F18" i="34"/>
  <c r="H17" i="34"/>
  <c r="G17" i="34"/>
  <c r="F17" i="34"/>
  <c r="H16" i="34"/>
  <c r="G16" i="34"/>
  <c r="F16" i="34"/>
  <c r="H15" i="34"/>
  <c r="F15" i="34"/>
  <c r="H14" i="34"/>
  <c r="F14" i="34"/>
  <c r="H13" i="34"/>
  <c r="F13" i="34"/>
  <c r="H12" i="34"/>
  <c r="G12" i="34"/>
  <c r="F12" i="34"/>
  <c r="H11" i="34"/>
  <c r="F11" i="34"/>
  <c r="H10" i="34"/>
  <c r="F10" i="34"/>
  <c r="H9" i="34"/>
  <c r="F9" i="34"/>
  <c r="H8" i="34"/>
  <c r="G8" i="34"/>
  <c r="F8" i="34"/>
  <c r="H7" i="34"/>
  <c r="F7" i="34"/>
  <c r="H6" i="34"/>
  <c r="G6" i="34"/>
  <c r="F6" i="34"/>
  <c r="H5" i="34"/>
  <c r="G5" i="34"/>
  <c r="F5" i="34"/>
  <c r="H4" i="34"/>
  <c r="F4" i="34"/>
  <c r="H3" i="34"/>
  <c r="G3" i="34"/>
  <c r="F3" i="34"/>
  <c r="H16" i="38"/>
  <c r="G16" i="38"/>
  <c r="F16" i="38"/>
  <c r="H15" i="38"/>
  <c r="G15" i="38"/>
  <c r="F15" i="38"/>
  <c r="H14" i="38"/>
  <c r="F14" i="38"/>
  <c r="H13" i="38"/>
  <c r="G13" i="38"/>
  <c r="F13" i="38"/>
  <c r="H12" i="38"/>
  <c r="G12" i="38"/>
  <c r="F12" i="38"/>
  <c r="H11" i="38"/>
  <c r="G11" i="38"/>
  <c r="F11" i="38"/>
  <c r="H10" i="38"/>
  <c r="F10" i="38"/>
  <c r="H9" i="38"/>
  <c r="G9" i="38"/>
  <c r="F9" i="38"/>
  <c r="E9" i="38"/>
  <c r="H8" i="38"/>
  <c r="G8" i="38"/>
  <c r="F8" i="38"/>
  <c r="H7" i="38"/>
  <c r="F7" i="38"/>
  <c r="E7" i="38"/>
  <c r="H6" i="38"/>
  <c r="F6" i="38"/>
  <c r="H5" i="38"/>
  <c r="F5" i="38"/>
  <c r="E5" i="38"/>
  <c r="H4" i="38"/>
  <c r="F4" i="38"/>
  <c r="E4" i="38"/>
  <c r="H3" i="38"/>
  <c r="F3" i="38"/>
  <c r="E3" i="38"/>
  <c r="C512" i="42"/>
  <c r="D512" i="42"/>
  <c r="H9" i="32"/>
  <c r="G9" i="32"/>
  <c r="F9" i="32"/>
  <c r="H8" i="32"/>
  <c r="F8" i="32"/>
  <c r="H7" i="32"/>
  <c r="F7" i="32"/>
  <c r="H6" i="32"/>
  <c r="F6" i="32"/>
  <c r="H5" i="32"/>
  <c r="G5" i="32"/>
  <c r="F5" i="32"/>
  <c r="H4" i="32"/>
  <c r="G4" i="32"/>
  <c r="F4" i="32"/>
  <c r="H3" i="32"/>
  <c r="F3" i="32"/>
  <c r="E3" i="32"/>
  <c r="H40" i="25"/>
  <c r="G40" i="25"/>
  <c r="F40" i="25"/>
  <c r="H39" i="25"/>
  <c r="F39" i="25"/>
  <c r="H38" i="25"/>
  <c r="F38" i="25"/>
  <c r="E38" i="25"/>
  <c r="H37" i="25"/>
  <c r="F37" i="25"/>
  <c r="H36" i="25"/>
  <c r="G36" i="25"/>
  <c r="F36" i="25"/>
  <c r="H35" i="25"/>
  <c r="G35" i="25"/>
  <c r="F35" i="25"/>
  <c r="H34" i="25"/>
  <c r="G34" i="25"/>
  <c r="F34" i="25"/>
  <c r="H33" i="25"/>
  <c r="F33" i="25"/>
  <c r="E33" i="25"/>
  <c r="H32" i="25"/>
  <c r="F32" i="25"/>
  <c r="E32" i="25"/>
  <c r="H31" i="25"/>
  <c r="F31" i="25"/>
  <c r="E31" i="25"/>
  <c r="H30" i="25"/>
  <c r="G30" i="25"/>
  <c r="F30" i="25"/>
  <c r="E30" i="25"/>
  <c r="H29" i="25"/>
  <c r="F29" i="25"/>
  <c r="H28" i="25"/>
  <c r="G28" i="25"/>
  <c r="F28" i="25"/>
  <c r="H27" i="25"/>
  <c r="F27" i="25"/>
  <c r="E27" i="25"/>
  <c r="H26" i="25"/>
  <c r="G26" i="25"/>
  <c r="F26" i="25"/>
  <c r="H25" i="25"/>
  <c r="G25" i="25"/>
  <c r="F25" i="25"/>
  <c r="H24" i="25"/>
  <c r="F24" i="25"/>
  <c r="E24" i="25"/>
  <c r="H23" i="25"/>
  <c r="G23" i="25"/>
  <c r="F23" i="25"/>
  <c r="H22" i="25"/>
  <c r="G22" i="25"/>
  <c r="F22" i="25"/>
  <c r="H21" i="25"/>
  <c r="G21" i="25"/>
  <c r="F21" i="25"/>
  <c r="H20" i="25"/>
  <c r="G20" i="25"/>
  <c r="F20" i="25"/>
  <c r="H19" i="25"/>
  <c r="G19" i="25"/>
  <c r="F19" i="25"/>
  <c r="H18" i="25"/>
  <c r="G18" i="25"/>
  <c r="F18" i="25"/>
  <c r="H17" i="25"/>
  <c r="G17" i="25"/>
  <c r="F17" i="25"/>
  <c r="H16" i="25"/>
  <c r="F16" i="25"/>
  <c r="E16" i="25"/>
  <c r="H15" i="25"/>
  <c r="F15" i="25"/>
  <c r="E15" i="25"/>
  <c r="H14" i="25"/>
  <c r="F14" i="25"/>
  <c r="H13" i="25"/>
  <c r="G13" i="25"/>
  <c r="F13" i="25"/>
  <c r="H12" i="25"/>
  <c r="F12" i="25"/>
  <c r="E12" i="25"/>
  <c r="H11" i="25"/>
  <c r="F11" i="25"/>
  <c r="E11" i="25"/>
  <c r="H10" i="25"/>
  <c r="F10" i="25"/>
  <c r="H9" i="25"/>
  <c r="F9" i="25"/>
  <c r="H8" i="25"/>
  <c r="G8" i="25"/>
  <c r="F8" i="25"/>
  <c r="H7" i="25"/>
  <c r="G7" i="25"/>
  <c r="F7" i="25"/>
  <c r="H6" i="25"/>
  <c r="G6" i="25"/>
  <c r="F6" i="25"/>
  <c r="H5" i="25"/>
  <c r="G5" i="25"/>
  <c r="F5" i="25"/>
  <c r="H4" i="25"/>
  <c r="F4" i="25"/>
  <c r="H3" i="25"/>
  <c r="G3" i="25"/>
  <c r="F3" i="25"/>
  <c r="H21" i="26"/>
  <c r="F21" i="26"/>
  <c r="H20" i="26"/>
  <c r="F20" i="26"/>
  <c r="H19" i="26"/>
  <c r="F19" i="26"/>
  <c r="H18" i="26"/>
  <c r="F18" i="26"/>
  <c r="H17" i="26"/>
  <c r="F17" i="26"/>
  <c r="H16" i="26"/>
  <c r="F16" i="26"/>
  <c r="H15" i="26"/>
  <c r="F15" i="26"/>
  <c r="H14" i="26"/>
  <c r="F14" i="26"/>
  <c r="H13" i="26"/>
  <c r="G13" i="26"/>
  <c r="F13" i="26"/>
  <c r="E13" i="26"/>
  <c r="H12" i="26"/>
  <c r="G12" i="26"/>
  <c r="F12" i="26"/>
  <c r="H11" i="26"/>
  <c r="F11" i="26"/>
  <c r="H10" i="26"/>
  <c r="F10" i="26"/>
  <c r="H9" i="26"/>
  <c r="G9" i="26"/>
  <c r="F9" i="26"/>
  <c r="H8" i="26"/>
  <c r="F8" i="26"/>
  <c r="H7" i="26"/>
  <c r="G7" i="26"/>
  <c r="F7" i="26"/>
  <c r="H6" i="26"/>
  <c r="G6" i="26"/>
  <c r="F6" i="26"/>
  <c r="H5" i="26"/>
  <c r="F5" i="26"/>
  <c r="H4" i="26"/>
  <c r="F4" i="26"/>
  <c r="H3" i="26"/>
  <c r="F3" i="26"/>
  <c r="H60" i="31"/>
  <c r="F60" i="31"/>
  <c r="H59" i="31"/>
  <c r="F59" i="31"/>
  <c r="H58" i="31"/>
  <c r="G58" i="31"/>
  <c r="F58" i="31"/>
  <c r="H57" i="31"/>
  <c r="F57" i="31"/>
  <c r="H56" i="31"/>
  <c r="F56" i="31"/>
  <c r="H55" i="31"/>
  <c r="F55" i="31"/>
  <c r="H54" i="31"/>
  <c r="F54" i="31"/>
  <c r="H53" i="31"/>
  <c r="G53" i="31"/>
  <c r="F53" i="31"/>
  <c r="H52" i="31"/>
  <c r="F52" i="31"/>
  <c r="H51" i="31"/>
  <c r="F51" i="31"/>
  <c r="H50" i="31"/>
  <c r="F50" i="31"/>
  <c r="H49" i="31"/>
  <c r="F49" i="31"/>
  <c r="H48" i="31"/>
  <c r="F48" i="31"/>
  <c r="H47" i="31"/>
  <c r="F47" i="31"/>
  <c r="H46" i="31"/>
  <c r="F46" i="31"/>
  <c r="H45" i="31"/>
  <c r="F45" i="31"/>
  <c r="H44" i="31"/>
  <c r="F44" i="31"/>
  <c r="H43" i="31"/>
  <c r="F43" i="31"/>
  <c r="E43" i="31"/>
  <c r="H42" i="31"/>
  <c r="F42" i="31"/>
  <c r="E42" i="31"/>
  <c r="H41" i="31"/>
  <c r="F41" i="31"/>
  <c r="H40" i="31"/>
  <c r="F40" i="31"/>
  <c r="E40" i="31"/>
  <c r="H39" i="31"/>
  <c r="F39" i="31"/>
  <c r="H38" i="31"/>
  <c r="F38" i="31"/>
  <c r="E38" i="31"/>
  <c r="H37" i="31"/>
  <c r="F37" i="31"/>
  <c r="E37" i="31"/>
  <c r="H36" i="31"/>
  <c r="F36" i="31"/>
  <c r="E36" i="31"/>
  <c r="H35" i="31"/>
  <c r="G35" i="31"/>
  <c r="F35" i="31"/>
  <c r="H34" i="31"/>
  <c r="G34" i="31"/>
  <c r="F34" i="31"/>
  <c r="H33" i="31"/>
  <c r="F33" i="31"/>
  <c r="H32" i="31"/>
  <c r="F32" i="31"/>
  <c r="H31" i="31"/>
  <c r="F31" i="31"/>
  <c r="H30" i="31"/>
  <c r="F30" i="31"/>
  <c r="H29" i="31"/>
  <c r="G29" i="31"/>
  <c r="F29" i="31"/>
  <c r="H28" i="31"/>
  <c r="F28" i="31"/>
  <c r="E28" i="31"/>
  <c r="H27" i="31"/>
  <c r="F27" i="31"/>
  <c r="H26" i="31"/>
  <c r="F26" i="31"/>
  <c r="H25" i="31"/>
  <c r="F25" i="31"/>
  <c r="H24" i="31"/>
  <c r="F24" i="31"/>
  <c r="E24" i="31"/>
  <c r="H23" i="31"/>
  <c r="F23" i="31"/>
  <c r="E23" i="31"/>
  <c r="H22" i="31"/>
  <c r="G22" i="31"/>
  <c r="F22" i="31"/>
  <c r="E22" i="31"/>
  <c r="H21" i="31"/>
  <c r="F21" i="31"/>
  <c r="H20" i="31"/>
  <c r="F20" i="31"/>
  <c r="H19" i="31"/>
  <c r="F19" i="31"/>
  <c r="H18" i="31"/>
  <c r="F18" i="31"/>
  <c r="E18" i="31"/>
  <c r="H17" i="31"/>
  <c r="F17" i="31"/>
  <c r="H16" i="31"/>
  <c r="F16" i="31"/>
  <c r="H15" i="31"/>
  <c r="F15" i="31"/>
  <c r="E15" i="31"/>
  <c r="H14" i="31"/>
  <c r="F14" i="31"/>
  <c r="E14" i="31"/>
  <c r="H13" i="31"/>
  <c r="F13" i="31"/>
  <c r="H12" i="31"/>
  <c r="F12" i="31"/>
  <c r="H11" i="31"/>
  <c r="F11" i="31"/>
  <c r="H10" i="31"/>
  <c r="F10" i="31"/>
  <c r="E10" i="31"/>
  <c r="H9" i="31"/>
  <c r="F9" i="31"/>
  <c r="H8" i="31"/>
  <c r="F8" i="31"/>
  <c r="H7" i="31"/>
  <c r="F7" i="31"/>
  <c r="H6" i="31"/>
  <c r="F6" i="31"/>
  <c r="H5" i="31"/>
  <c r="F5" i="31"/>
  <c r="H4" i="31"/>
  <c r="F4" i="31"/>
  <c r="H3" i="31"/>
  <c r="F3" i="31"/>
  <c r="H9" i="28"/>
  <c r="F9" i="28"/>
  <c r="H8" i="28"/>
  <c r="G8" i="28"/>
  <c r="F8" i="28"/>
  <c r="H7" i="28"/>
  <c r="G7" i="28"/>
  <c r="F7" i="28"/>
  <c r="H6" i="28"/>
  <c r="G6" i="28"/>
  <c r="F6" i="28"/>
  <c r="H5" i="28"/>
  <c r="F5" i="28"/>
  <c r="E5" i="28"/>
  <c r="H4" i="28"/>
  <c r="F4" i="28"/>
  <c r="H3" i="28"/>
  <c r="F3" i="28"/>
  <c r="E3" i="28"/>
  <c r="H112" i="30"/>
  <c r="F112" i="30"/>
  <c r="H111" i="30"/>
  <c r="G111" i="30"/>
  <c r="F111" i="30"/>
  <c r="E111" i="30"/>
  <c r="H110" i="30"/>
  <c r="F110" i="30"/>
  <c r="E110" i="30"/>
  <c r="H109" i="30"/>
  <c r="G109" i="30"/>
  <c r="F109" i="30"/>
  <c r="E109" i="30"/>
  <c r="H108" i="30"/>
  <c r="F108" i="30"/>
  <c r="H107" i="30"/>
  <c r="F107" i="30"/>
  <c r="E107" i="30"/>
  <c r="H106" i="30"/>
  <c r="F106" i="30"/>
  <c r="E106" i="30"/>
  <c r="H105" i="30"/>
  <c r="F105" i="30"/>
  <c r="H104" i="30"/>
  <c r="F104" i="30"/>
  <c r="H103" i="30"/>
  <c r="G103" i="30"/>
  <c r="F103" i="30"/>
  <c r="H102" i="30"/>
  <c r="F102" i="30"/>
  <c r="H101" i="30"/>
  <c r="F101" i="30"/>
  <c r="E101" i="30"/>
  <c r="H100" i="30"/>
  <c r="F100" i="30"/>
  <c r="H99" i="30"/>
  <c r="F99" i="30"/>
  <c r="H98" i="30"/>
  <c r="F98" i="30"/>
  <c r="H97" i="30"/>
  <c r="F97" i="30"/>
  <c r="E97" i="30"/>
  <c r="H96" i="30"/>
  <c r="F96" i="30"/>
  <c r="H95" i="30"/>
  <c r="F95" i="30"/>
  <c r="H94" i="30"/>
  <c r="F94" i="30"/>
  <c r="H93" i="30"/>
  <c r="F93" i="30"/>
  <c r="E93" i="30"/>
  <c r="H92" i="30"/>
  <c r="F92" i="30"/>
  <c r="H91" i="30"/>
  <c r="F91" i="30"/>
  <c r="H90" i="30"/>
  <c r="F90" i="30"/>
  <c r="E90" i="30"/>
  <c r="H89" i="30"/>
  <c r="F89" i="30"/>
  <c r="H88" i="30"/>
  <c r="F88" i="30"/>
  <c r="H87" i="30"/>
  <c r="G87" i="30"/>
  <c r="F87" i="30"/>
  <c r="E87" i="30"/>
  <c r="H86" i="30"/>
  <c r="F86" i="30"/>
  <c r="E86" i="30"/>
  <c r="H85" i="30"/>
  <c r="F85" i="30"/>
  <c r="E85" i="30"/>
  <c r="H84" i="30"/>
  <c r="F84" i="30"/>
  <c r="H83" i="30"/>
  <c r="G83" i="30"/>
  <c r="F83" i="30"/>
  <c r="E83" i="30"/>
  <c r="H82" i="30"/>
  <c r="G82" i="30"/>
  <c r="F82" i="30"/>
  <c r="H81" i="30"/>
  <c r="F81" i="30"/>
  <c r="H80" i="30"/>
  <c r="F80" i="30"/>
  <c r="E80" i="30"/>
  <c r="H79" i="30"/>
  <c r="G79" i="30"/>
  <c r="F79" i="30"/>
  <c r="H78" i="30"/>
  <c r="F78" i="30"/>
  <c r="H77" i="30"/>
  <c r="F77" i="30"/>
  <c r="H76" i="30"/>
  <c r="G76" i="30"/>
  <c r="F76" i="30"/>
  <c r="H75" i="30"/>
  <c r="F75" i="30"/>
  <c r="H74" i="30"/>
  <c r="F74" i="30"/>
  <c r="H73" i="30"/>
  <c r="F73" i="30"/>
  <c r="E73" i="30"/>
  <c r="H72" i="30"/>
  <c r="F72" i="30"/>
  <c r="H71" i="30"/>
  <c r="F71" i="30"/>
  <c r="E71" i="30"/>
  <c r="H70" i="30"/>
  <c r="F70" i="30"/>
  <c r="H69" i="30"/>
  <c r="F69" i="30"/>
  <c r="H68" i="30"/>
  <c r="F68" i="30"/>
  <c r="E68" i="30"/>
  <c r="H67" i="30"/>
  <c r="F67" i="30"/>
  <c r="H66" i="30"/>
  <c r="F66" i="30"/>
  <c r="H65" i="30"/>
  <c r="F65" i="30"/>
  <c r="H64" i="30"/>
  <c r="G64" i="30"/>
  <c r="F64" i="30"/>
  <c r="H63" i="30"/>
  <c r="F63" i="30"/>
  <c r="H62" i="30"/>
  <c r="F62" i="30"/>
  <c r="E62" i="30"/>
  <c r="H61" i="30"/>
  <c r="F61" i="30"/>
  <c r="H60" i="30"/>
  <c r="F60" i="30"/>
  <c r="H59" i="30"/>
  <c r="F59" i="30"/>
  <c r="H58" i="30"/>
  <c r="F58" i="30"/>
  <c r="H57" i="30"/>
  <c r="F57" i="30"/>
  <c r="E57" i="30"/>
  <c r="H56" i="30"/>
  <c r="F56" i="30"/>
  <c r="E56" i="30"/>
  <c r="H55" i="30"/>
  <c r="F55" i="30"/>
  <c r="E55" i="30"/>
  <c r="H54" i="30"/>
  <c r="F54" i="30"/>
  <c r="E54" i="30"/>
  <c r="H53" i="30"/>
  <c r="F53" i="30"/>
  <c r="E53" i="30"/>
  <c r="H52" i="30"/>
  <c r="F52" i="30"/>
  <c r="H51" i="30"/>
  <c r="F51" i="30"/>
  <c r="E51" i="30"/>
  <c r="H50" i="30"/>
  <c r="F50" i="30"/>
  <c r="H49" i="30"/>
  <c r="F49" i="30"/>
  <c r="E49" i="30"/>
  <c r="H48" i="30"/>
  <c r="G48" i="30"/>
  <c r="F48" i="30"/>
  <c r="E48" i="30"/>
  <c r="H47" i="30"/>
  <c r="G47" i="30"/>
  <c r="F47" i="30"/>
  <c r="E47" i="30"/>
  <c r="H46" i="30"/>
  <c r="F46" i="30"/>
  <c r="E46" i="30"/>
  <c r="H45" i="30"/>
  <c r="F45" i="30"/>
  <c r="E45" i="30"/>
  <c r="H44" i="30"/>
  <c r="F44" i="30"/>
  <c r="H43" i="30"/>
  <c r="F43" i="30"/>
  <c r="H42" i="30"/>
  <c r="F42" i="30"/>
  <c r="H41" i="30"/>
  <c r="F41" i="30"/>
  <c r="H40" i="30"/>
  <c r="F40" i="30"/>
  <c r="H39" i="30"/>
  <c r="G39" i="30"/>
  <c r="F39" i="30"/>
  <c r="H38" i="30"/>
  <c r="F38" i="30"/>
  <c r="E38" i="30"/>
  <c r="H37" i="30"/>
  <c r="G37" i="30"/>
  <c r="F37" i="30"/>
  <c r="H25" i="30"/>
  <c r="F25" i="30"/>
  <c r="H24" i="30"/>
  <c r="F24" i="30"/>
  <c r="H23" i="30"/>
  <c r="F23" i="30"/>
  <c r="E23" i="30"/>
  <c r="H22" i="30"/>
  <c r="F22" i="30"/>
  <c r="H21" i="30"/>
  <c r="F21" i="30"/>
  <c r="H20" i="30"/>
  <c r="F20" i="30"/>
  <c r="H19" i="30"/>
  <c r="F19" i="30"/>
  <c r="H18" i="30"/>
  <c r="F18" i="30"/>
  <c r="E18" i="30"/>
  <c r="H17" i="30"/>
  <c r="F17" i="30"/>
  <c r="H16" i="30"/>
  <c r="F16" i="30"/>
  <c r="H15" i="30"/>
  <c r="F15" i="30"/>
  <c r="H14" i="30"/>
  <c r="F14" i="30"/>
  <c r="H13" i="30"/>
  <c r="F13" i="30"/>
  <c r="E13" i="30"/>
  <c r="H12" i="30"/>
  <c r="F12" i="30"/>
  <c r="E12" i="30"/>
  <c r="H11" i="30"/>
  <c r="F11" i="30"/>
  <c r="H10" i="30"/>
  <c r="F10" i="30"/>
  <c r="H9" i="30"/>
  <c r="F9" i="30"/>
  <c r="H8" i="30"/>
  <c r="F8" i="30"/>
  <c r="H7" i="30"/>
  <c r="F7" i="30"/>
  <c r="H6" i="30"/>
  <c r="F6" i="30"/>
  <c r="H5" i="30"/>
  <c r="F5" i="30"/>
  <c r="H4" i="30"/>
  <c r="F4" i="30"/>
  <c r="H3" i="30"/>
  <c r="G3" i="30"/>
  <c r="F3" i="30"/>
  <c r="E3" i="30"/>
  <c r="BK482" i="4"/>
  <c r="G56" i="37"/>
  <c r="BK480" i="4"/>
  <c r="S480" i="29" s="1"/>
  <c r="T480" i="29" s="1"/>
  <c r="E274" i="48" s="1"/>
  <c r="BK366" i="4"/>
  <c r="G41" i="37" s="1"/>
  <c r="H62" i="37"/>
  <c r="G62" i="37"/>
  <c r="F62" i="37"/>
  <c r="E62" i="37"/>
  <c r="H61" i="37"/>
  <c r="G61" i="37"/>
  <c r="F61" i="37"/>
  <c r="E61" i="37"/>
  <c r="H60" i="37"/>
  <c r="F60" i="37"/>
  <c r="H59" i="37"/>
  <c r="G59" i="37"/>
  <c r="F59" i="37"/>
  <c r="E59" i="37"/>
  <c r="H58" i="37"/>
  <c r="F58" i="37"/>
  <c r="H57" i="37"/>
  <c r="F57" i="37"/>
  <c r="E57" i="37"/>
  <c r="H56" i="37"/>
  <c r="F56" i="37"/>
  <c r="E56" i="37"/>
  <c r="H55" i="37"/>
  <c r="F55" i="37"/>
  <c r="E55" i="37"/>
  <c r="H54" i="37"/>
  <c r="F54" i="37"/>
  <c r="H53" i="37"/>
  <c r="F53" i="37"/>
  <c r="H52" i="37"/>
  <c r="F52" i="37"/>
  <c r="H51" i="37"/>
  <c r="G51" i="37"/>
  <c r="F51" i="37"/>
  <c r="E51" i="37"/>
  <c r="H50" i="37"/>
  <c r="F50" i="37"/>
  <c r="H49" i="37"/>
  <c r="F49" i="37"/>
  <c r="H48" i="37"/>
  <c r="F48" i="37"/>
  <c r="H47" i="37"/>
  <c r="G47" i="37"/>
  <c r="F47" i="37"/>
  <c r="H46" i="37"/>
  <c r="G46" i="37"/>
  <c r="F46" i="37"/>
  <c r="H45" i="37"/>
  <c r="F45" i="37"/>
  <c r="E45" i="37"/>
  <c r="H44" i="37"/>
  <c r="F44" i="37"/>
  <c r="E44" i="37"/>
  <c r="H43" i="37"/>
  <c r="G43" i="37"/>
  <c r="F43" i="37"/>
  <c r="H42" i="37"/>
  <c r="F42" i="37"/>
  <c r="H41" i="37"/>
  <c r="F41" i="37"/>
  <c r="E41" i="37"/>
  <c r="H40" i="37"/>
  <c r="F40" i="37"/>
  <c r="H39" i="37"/>
  <c r="G39" i="37"/>
  <c r="F39" i="37"/>
  <c r="E39" i="37"/>
  <c r="H38" i="37"/>
  <c r="F38" i="37"/>
  <c r="H37" i="37"/>
  <c r="F37" i="37"/>
  <c r="H36" i="37"/>
  <c r="G36" i="37"/>
  <c r="F36" i="37"/>
  <c r="H35" i="37"/>
  <c r="F35" i="37"/>
  <c r="H34" i="37"/>
  <c r="G34" i="37"/>
  <c r="F34" i="37"/>
  <c r="H33" i="37"/>
  <c r="G33" i="37"/>
  <c r="F33" i="37"/>
  <c r="H32" i="37"/>
  <c r="G32" i="37"/>
  <c r="F32" i="37"/>
  <c r="E32" i="37"/>
  <c r="H31" i="37"/>
  <c r="G31" i="37"/>
  <c r="F31" i="37"/>
  <c r="E31" i="37"/>
  <c r="H30" i="37"/>
  <c r="G30" i="37"/>
  <c r="F30" i="37"/>
  <c r="E30" i="37"/>
  <c r="H29" i="37"/>
  <c r="G29" i="37"/>
  <c r="F29" i="37"/>
  <c r="E29" i="37"/>
  <c r="H28" i="37"/>
  <c r="G28" i="37"/>
  <c r="F28" i="37"/>
  <c r="E28" i="37"/>
  <c r="H27" i="37"/>
  <c r="G27" i="37"/>
  <c r="F27" i="37"/>
  <c r="E27" i="37"/>
  <c r="H26" i="37"/>
  <c r="G26" i="37"/>
  <c r="F26" i="37"/>
  <c r="H25" i="37"/>
  <c r="F25" i="37"/>
  <c r="H24" i="37"/>
  <c r="G24" i="37"/>
  <c r="F24" i="37"/>
  <c r="E24" i="37"/>
  <c r="H23" i="37"/>
  <c r="F23" i="37"/>
  <c r="E23" i="37"/>
  <c r="H22" i="37"/>
  <c r="G22" i="37"/>
  <c r="F22" i="37"/>
  <c r="E22" i="37"/>
  <c r="H21" i="37"/>
  <c r="F21" i="37"/>
  <c r="H20" i="37"/>
  <c r="G20" i="37"/>
  <c r="F20" i="37"/>
  <c r="H19" i="37"/>
  <c r="G19" i="37"/>
  <c r="F19" i="37"/>
  <c r="H18" i="37"/>
  <c r="F18" i="37"/>
  <c r="H17" i="37"/>
  <c r="F17" i="37"/>
  <c r="H16" i="37"/>
  <c r="F16" i="37"/>
  <c r="H15" i="37"/>
  <c r="F15" i="37"/>
  <c r="H14" i="37"/>
  <c r="F14" i="37"/>
  <c r="E14" i="37"/>
  <c r="H13" i="37"/>
  <c r="F13" i="37"/>
  <c r="H12" i="37"/>
  <c r="G12" i="37"/>
  <c r="F12" i="37"/>
  <c r="E12" i="37"/>
  <c r="H11" i="37"/>
  <c r="F11" i="37"/>
  <c r="H10" i="37"/>
  <c r="G10" i="37"/>
  <c r="F10" i="37"/>
  <c r="H9" i="37"/>
  <c r="G9" i="37"/>
  <c r="F9" i="37"/>
  <c r="H8" i="37"/>
  <c r="G8" i="37"/>
  <c r="F8" i="37"/>
  <c r="H7" i="37"/>
  <c r="G7" i="37"/>
  <c r="F7" i="37"/>
  <c r="E7" i="37"/>
  <c r="H6" i="37"/>
  <c r="G6" i="37"/>
  <c r="F6" i="37"/>
  <c r="E6" i="37"/>
  <c r="H5" i="37"/>
  <c r="F5" i="37"/>
  <c r="H4" i="37"/>
  <c r="G4" i="37"/>
  <c r="F4" i="37"/>
  <c r="E4" i="37"/>
  <c r="H3" i="37"/>
  <c r="G3" i="37"/>
  <c r="F3" i="37"/>
  <c r="S501" i="29"/>
  <c r="S499" i="29"/>
  <c r="S493" i="29"/>
  <c r="T493" i="29" s="1"/>
  <c r="E286" i="48" s="1"/>
  <c r="S489" i="29"/>
  <c r="T489" i="29" s="1"/>
  <c r="E282" i="48" s="1"/>
  <c r="S488" i="29"/>
  <c r="S487" i="29"/>
  <c r="T487" i="29" s="1"/>
  <c r="E279" i="48" s="1"/>
  <c r="S486" i="29"/>
  <c r="T486" i="29" s="1"/>
  <c r="E278" i="48" s="1"/>
  <c r="S484" i="29"/>
  <c r="S481" i="29"/>
  <c r="T481" i="29" s="1"/>
  <c r="E275" i="48" s="1"/>
  <c r="S469" i="29"/>
  <c r="S467" i="29"/>
  <c r="S463" i="29"/>
  <c r="S462" i="29"/>
  <c r="S460" i="29"/>
  <c r="T460" i="29" s="1"/>
  <c r="E264" i="48" s="1"/>
  <c r="S456" i="29"/>
  <c r="S454" i="29"/>
  <c r="S453" i="29"/>
  <c r="S450" i="29"/>
  <c r="S448" i="29"/>
  <c r="S447" i="29"/>
  <c r="S445" i="29"/>
  <c r="S444" i="29"/>
  <c r="S443" i="29"/>
  <c r="S441" i="29"/>
  <c r="T441" i="29" s="1"/>
  <c r="E251" i="48" s="1"/>
  <c r="S440" i="29"/>
  <c r="T440" i="29" s="1"/>
  <c r="E250" i="48" s="1"/>
  <c r="S439" i="29"/>
  <c r="S438" i="29"/>
  <c r="T438" i="29" s="1"/>
  <c r="E249" i="48" s="1"/>
  <c r="S437" i="29"/>
  <c r="S436" i="29"/>
  <c r="S433" i="29"/>
  <c r="S432" i="29"/>
  <c r="S430" i="29"/>
  <c r="S429" i="29"/>
  <c r="T429" i="29" s="1"/>
  <c r="E245" i="48" s="1"/>
  <c r="S428" i="29"/>
  <c r="S424" i="29"/>
  <c r="T424" i="29" s="1"/>
  <c r="E241" i="48" s="1"/>
  <c r="S423" i="29"/>
  <c r="T423" i="29" s="1"/>
  <c r="E240" i="48" s="1"/>
  <c r="S422" i="29"/>
  <c r="T422" i="29" s="1"/>
  <c r="E239" i="48" s="1"/>
  <c r="S421" i="29"/>
  <c r="T421" i="29" s="1"/>
  <c r="E238" i="48" s="1"/>
  <c r="S420" i="29"/>
  <c r="S419" i="29"/>
  <c r="T418" i="29" s="1"/>
  <c r="E237" i="48" s="1"/>
  <c r="S418" i="29"/>
  <c r="S417" i="29"/>
  <c r="S416" i="29"/>
  <c r="S415" i="29"/>
  <c r="S414" i="29"/>
  <c r="S411" i="29"/>
  <c r="S410" i="29"/>
  <c r="S406" i="29"/>
  <c r="S404" i="29"/>
  <c r="S402" i="29"/>
  <c r="S401" i="29"/>
  <c r="T401" i="29" s="1"/>
  <c r="E227" i="48" s="1"/>
  <c r="S399" i="29"/>
  <c r="S398" i="29"/>
  <c r="S397" i="29"/>
  <c r="S396" i="29"/>
  <c r="S395" i="29"/>
  <c r="S394" i="29"/>
  <c r="S393" i="29"/>
  <c r="S389" i="29"/>
  <c r="S384" i="29"/>
  <c r="T384" i="29" s="1"/>
  <c r="E220" i="48" s="1"/>
  <c r="S383" i="29"/>
  <c r="S382" i="29"/>
  <c r="T382" i="29" s="1"/>
  <c r="E219" i="48" s="1"/>
  <c r="S381" i="29"/>
  <c r="T381" i="29" s="1"/>
  <c r="E218" i="48" s="1"/>
  <c r="S379" i="29"/>
  <c r="S378" i="29"/>
  <c r="S377" i="29"/>
  <c r="S376" i="29"/>
  <c r="S375" i="29"/>
  <c r="S374" i="29"/>
  <c r="S373" i="29"/>
  <c r="S372" i="29"/>
  <c r="S370" i="29"/>
  <c r="S369" i="29"/>
  <c r="S368" i="29"/>
  <c r="S367" i="29"/>
  <c r="S364" i="29"/>
  <c r="T364" i="29" s="1"/>
  <c r="E209" i="48" s="1"/>
  <c r="S362" i="29"/>
  <c r="T362" i="29" s="1"/>
  <c r="E206" i="48" s="1"/>
  <c r="S359" i="29"/>
  <c r="S357" i="29"/>
  <c r="S356" i="29"/>
  <c r="S354" i="29"/>
  <c r="S352" i="29"/>
  <c r="S349" i="29"/>
  <c r="T349" i="29" s="1"/>
  <c r="S345" i="29"/>
  <c r="S343" i="29"/>
  <c r="S339" i="29"/>
  <c r="S337" i="29"/>
  <c r="S331" i="29"/>
  <c r="S315" i="29"/>
  <c r="S311" i="29"/>
  <c r="S310" i="29"/>
  <c r="S307" i="29"/>
  <c r="S304" i="29"/>
  <c r="S292" i="29"/>
  <c r="S276" i="29"/>
  <c r="S275" i="29"/>
  <c r="S267" i="29"/>
  <c r="S265" i="29"/>
  <c r="S250" i="29"/>
  <c r="S248" i="29"/>
  <c r="S239" i="29"/>
  <c r="S236" i="29"/>
  <c r="S231" i="29"/>
  <c r="S213" i="29"/>
  <c r="S212" i="29"/>
  <c r="T212" i="29" s="1"/>
  <c r="S207" i="29"/>
  <c r="S200" i="29"/>
  <c r="S180" i="29"/>
  <c r="S179" i="29"/>
  <c r="T179" i="29" s="1"/>
  <c r="E136" i="48" s="1"/>
  <c r="S169" i="29"/>
  <c r="T169" i="29" s="1"/>
  <c r="E128" i="48" s="1"/>
  <c r="S167" i="29"/>
  <c r="S166" i="29"/>
  <c r="T166" i="29" s="1"/>
  <c r="E126" i="48" s="1"/>
  <c r="S165" i="29"/>
  <c r="S164" i="29"/>
  <c r="S163" i="29"/>
  <c r="S162" i="29"/>
  <c r="S161" i="29"/>
  <c r="S160" i="29"/>
  <c r="S156" i="29"/>
  <c r="T156" i="29" s="1"/>
  <c r="E119" i="48" s="1"/>
  <c r="S154" i="29"/>
  <c r="S153" i="29"/>
  <c r="T153" i="29" s="1"/>
  <c r="E115" i="48" s="1"/>
  <c r="S150" i="29"/>
  <c r="T150" i="29" s="1"/>
  <c r="E113" i="48" s="1"/>
  <c r="S148" i="29"/>
  <c r="S147" i="29"/>
  <c r="T147" i="29" s="1"/>
  <c r="E109" i="48" s="1"/>
  <c r="S146" i="29"/>
  <c r="T146" i="29" s="1"/>
  <c r="E108" i="48" s="1"/>
  <c r="S145" i="29"/>
  <c r="T145" i="29" s="1"/>
  <c r="E107" i="48" s="1"/>
  <c r="S141" i="29"/>
  <c r="S139" i="29"/>
  <c r="T139" i="29" s="1"/>
  <c r="E102" i="48" s="1"/>
  <c r="S138" i="29"/>
  <c r="S136" i="29"/>
  <c r="T136" i="29" s="1"/>
  <c r="E98" i="48" s="1"/>
  <c r="S135" i="29"/>
  <c r="T135" i="29" s="1"/>
  <c r="E97" i="48" s="1"/>
  <c r="S134" i="29"/>
  <c r="T134" i="29" s="1"/>
  <c r="E96" i="48" s="1"/>
  <c r="S133" i="29"/>
  <c r="T133" i="29" s="1"/>
  <c r="E95" i="48" s="1"/>
  <c r="S132" i="29"/>
  <c r="T132" i="29" s="1"/>
  <c r="E94" i="48" s="1"/>
  <c r="S131" i="29"/>
  <c r="T131" i="29" s="1"/>
  <c r="E93" i="48" s="1"/>
  <c r="S130" i="29"/>
  <c r="T130" i="29" s="1"/>
  <c r="E92" i="48" s="1"/>
  <c r="S128" i="29"/>
  <c r="S127" i="29"/>
  <c r="T127" i="29" s="1"/>
  <c r="E88" i="48" s="1"/>
  <c r="S126" i="29"/>
  <c r="T126" i="29" s="1"/>
  <c r="E87" i="48" s="1"/>
  <c r="S111" i="29"/>
  <c r="T111" i="29" s="1"/>
  <c r="S108" i="29"/>
  <c r="T108" i="29" s="1"/>
  <c r="E73" i="48" s="1"/>
  <c r="S107" i="29"/>
  <c r="T107" i="29" s="1"/>
  <c r="E72" i="48" s="1"/>
  <c r="S105" i="29"/>
  <c r="S104" i="29"/>
  <c r="S102" i="29"/>
  <c r="S100" i="29"/>
  <c r="S99" i="29"/>
  <c r="S88" i="29"/>
  <c r="T88" i="29" s="1"/>
  <c r="E60" i="48" s="1"/>
  <c r="S85" i="29"/>
  <c r="T85" i="29" s="1"/>
  <c r="E57" i="48" s="1"/>
  <c r="S83" i="29"/>
  <c r="S82" i="29"/>
  <c r="T82" i="29" s="1"/>
  <c r="E53" i="48" s="1"/>
  <c r="S79" i="29"/>
  <c r="T79" i="29" s="1"/>
  <c r="E50" i="48" s="1"/>
  <c r="S77" i="29"/>
  <c r="T77" i="29" s="1"/>
  <c r="E48" i="48" s="1"/>
  <c r="S76" i="29"/>
  <c r="T76" i="29" s="1"/>
  <c r="E47" i="48" s="1"/>
  <c r="S72" i="29"/>
  <c r="S70" i="29"/>
  <c r="S68" i="29"/>
  <c r="S66" i="29"/>
  <c r="T66" i="29" s="1"/>
  <c r="E37" i="48" s="1"/>
  <c r="S65" i="29"/>
  <c r="T65" i="29" s="1"/>
  <c r="E36" i="48" s="1"/>
  <c r="S61" i="29"/>
  <c r="S58" i="29"/>
  <c r="S57" i="29"/>
  <c r="S51" i="29"/>
  <c r="S44" i="29"/>
  <c r="T44" i="29" s="1"/>
  <c r="E26" i="48" s="1"/>
  <c r="S32" i="29"/>
  <c r="S27" i="29"/>
  <c r="S25" i="29"/>
  <c r="S24" i="29"/>
  <c r="S20" i="29"/>
  <c r="S16" i="29"/>
  <c r="S14" i="29"/>
  <c r="S13" i="29"/>
  <c r="S11" i="29"/>
  <c r="S10" i="29"/>
  <c r="T10" i="29" s="1"/>
  <c r="E11" i="48" s="1"/>
  <c r="S9" i="29"/>
  <c r="T9" i="29" s="1"/>
  <c r="E10" i="48" s="1"/>
  <c r="S8" i="29"/>
  <c r="T8" i="29" s="1"/>
  <c r="E9" i="48" s="1"/>
  <c r="S4" i="29"/>
  <c r="S3" i="29"/>
  <c r="T3" i="29" s="1"/>
  <c r="T488" i="29" l="1"/>
  <c r="E281" i="48" s="1"/>
  <c r="T367" i="29"/>
  <c r="E213" i="48" s="1"/>
  <c r="T501" i="29"/>
  <c r="E291" i="48" s="1"/>
  <c r="T456" i="29"/>
  <c r="E261" i="48" s="1"/>
  <c r="U349" i="29"/>
  <c r="E200" i="48" s="1"/>
  <c r="E201" i="48"/>
  <c r="E76" i="48"/>
  <c r="T265" i="29"/>
  <c r="E164" i="48" s="1"/>
  <c r="T311" i="29"/>
  <c r="E183" i="48" s="1"/>
  <c r="T148" i="29"/>
  <c r="E111" i="48" s="1"/>
  <c r="T275" i="29"/>
  <c r="E167" i="48" s="1"/>
  <c r="T128" i="29"/>
  <c r="E90" i="48" s="1"/>
  <c r="T138" i="29"/>
  <c r="E101" i="48" s="1"/>
  <c r="T154" i="29"/>
  <c r="E117" i="48" s="1"/>
  <c r="T70" i="29"/>
  <c r="E41" i="48" s="1"/>
  <c r="E6" i="48"/>
  <c r="V65" i="47"/>
  <c r="AE65" i="47" s="1"/>
  <c r="V370" i="47"/>
  <c r="AE370" i="47" s="1"/>
  <c r="V473" i="47"/>
  <c r="AE473" i="47" s="1"/>
  <c r="V138" i="47"/>
  <c r="AE138" i="47" s="1"/>
  <c r="V474" i="47"/>
  <c r="AE474" i="47" s="1"/>
  <c r="V121" i="47"/>
  <c r="AE121" i="47" s="1"/>
  <c r="V475" i="47"/>
  <c r="AE475" i="47" s="1"/>
  <c r="V453" i="47"/>
  <c r="AE453" i="47" s="1"/>
  <c r="V153" i="47"/>
  <c r="AE153" i="47" s="1"/>
  <c r="G57" i="37"/>
  <c r="S482" i="29"/>
  <c r="S366" i="29"/>
  <c r="G55" i="37"/>
  <c r="BB46" i="4" l="1"/>
  <c r="BD254" i="4"/>
  <c r="BD253" i="4"/>
  <c r="BD252" i="4"/>
  <c r="C509" i="46" l="1"/>
  <c r="D509" i="46"/>
  <c r="H5" i="46"/>
  <c r="F5" i="46"/>
  <c r="E5" i="46"/>
  <c r="H4" i="46"/>
  <c r="F4" i="46"/>
  <c r="H3" i="46"/>
  <c r="G3" i="46"/>
  <c r="F3" i="46"/>
  <c r="H58" i="45"/>
  <c r="F58" i="45"/>
  <c r="H57" i="45"/>
  <c r="F57" i="45"/>
  <c r="H56" i="45"/>
  <c r="F56" i="45"/>
  <c r="H55" i="45"/>
  <c r="G55" i="45"/>
  <c r="F55" i="45"/>
  <c r="H54" i="45"/>
  <c r="F54" i="45"/>
  <c r="E54" i="45"/>
  <c r="H53" i="45"/>
  <c r="G53" i="45"/>
  <c r="F53" i="45"/>
  <c r="E53" i="45"/>
  <c r="H52" i="45"/>
  <c r="G52" i="45"/>
  <c r="F52" i="45"/>
  <c r="H51" i="45"/>
  <c r="F51" i="45"/>
  <c r="H50" i="45"/>
  <c r="F50" i="45"/>
  <c r="H49" i="45"/>
  <c r="G49" i="45"/>
  <c r="F49" i="45"/>
  <c r="E49" i="45"/>
  <c r="H48" i="45"/>
  <c r="F48" i="45"/>
  <c r="H47" i="45"/>
  <c r="G47" i="45"/>
  <c r="F47" i="45"/>
  <c r="E47" i="45"/>
  <c r="H46" i="45"/>
  <c r="G46" i="45"/>
  <c r="F46" i="45"/>
  <c r="H45" i="45"/>
  <c r="G45" i="45"/>
  <c r="F45" i="45"/>
  <c r="E45" i="45"/>
  <c r="H44" i="45"/>
  <c r="G44" i="45"/>
  <c r="F44" i="45"/>
  <c r="H43" i="45"/>
  <c r="F43" i="45"/>
  <c r="E43" i="45"/>
  <c r="H42" i="45"/>
  <c r="F42" i="45"/>
  <c r="H41" i="45"/>
  <c r="F41" i="45"/>
  <c r="H40" i="45"/>
  <c r="G40" i="45"/>
  <c r="F40" i="45"/>
  <c r="H39" i="45"/>
  <c r="F39" i="45"/>
  <c r="H38" i="45"/>
  <c r="G38" i="45"/>
  <c r="F38" i="45"/>
  <c r="H37" i="45"/>
  <c r="G37" i="45"/>
  <c r="F37" i="45"/>
  <c r="H36" i="45"/>
  <c r="F36" i="45"/>
  <c r="E36" i="45"/>
  <c r="H35" i="45"/>
  <c r="G35" i="45"/>
  <c r="F35" i="45"/>
  <c r="H34" i="45"/>
  <c r="G34" i="45"/>
  <c r="F34" i="45"/>
  <c r="H33" i="45"/>
  <c r="G33" i="45"/>
  <c r="F33" i="45"/>
  <c r="E33" i="45"/>
  <c r="H32" i="45"/>
  <c r="G32" i="45"/>
  <c r="F32" i="45"/>
  <c r="E32" i="45"/>
  <c r="H31" i="45"/>
  <c r="G31" i="45"/>
  <c r="F31" i="45"/>
  <c r="H30" i="45"/>
  <c r="G30" i="45"/>
  <c r="F30" i="45"/>
  <c r="H29" i="45"/>
  <c r="G29" i="45"/>
  <c r="F29" i="45"/>
  <c r="E29" i="45"/>
  <c r="H28" i="45"/>
  <c r="F28" i="45"/>
  <c r="H27" i="45"/>
  <c r="G27" i="45"/>
  <c r="F27" i="45"/>
  <c r="H26" i="45"/>
  <c r="G26" i="45"/>
  <c r="F26" i="45"/>
  <c r="E26" i="45"/>
  <c r="H25" i="45"/>
  <c r="G25" i="45"/>
  <c r="F25" i="45"/>
  <c r="H24" i="45"/>
  <c r="F24" i="45"/>
  <c r="H23" i="45"/>
  <c r="F23" i="45"/>
  <c r="H22" i="45"/>
  <c r="F22" i="45"/>
  <c r="H21" i="45"/>
  <c r="F21" i="45"/>
  <c r="H20" i="45"/>
  <c r="F20" i="45"/>
  <c r="E20" i="45"/>
  <c r="H19" i="45"/>
  <c r="F19" i="45"/>
  <c r="H18" i="45"/>
  <c r="F18" i="45"/>
  <c r="H17" i="45"/>
  <c r="F17" i="45"/>
  <c r="H16" i="45"/>
  <c r="F16" i="45"/>
  <c r="H15" i="45"/>
  <c r="F15" i="45"/>
  <c r="H14" i="45"/>
  <c r="F14" i="45"/>
  <c r="H13" i="45"/>
  <c r="F13" i="45"/>
  <c r="H12" i="45"/>
  <c r="F12" i="45"/>
  <c r="H11" i="45"/>
  <c r="F11" i="45"/>
  <c r="H10" i="45"/>
  <c r="G10" i="45"/>
  <c r="F10" i="45"/>
  <c r="E10" i="45"/>
  <c r="H9" i="45"/>
  <c r="F9" i="45"/>
  <c r="H8" i="45"/>
  <c r="G8" i="45"/>
  <c r="F8" i="45"/>
  <c r="H7" i="45"/>
  <c r="F7" i="45"/>
  <c r="H6" i="45"/>
  <c r="F6" i="45"/>
  <c r="H5" i="45"/>
  <c r="G5" i="45"/>
  <c r="F5" i="45"/>
  <c r="H4" i="45"/>
  <c r="F4" i="45"/>
  <c r="H3" i="45"/>
  <c r="G3" i="45"/>
  <c r="F3" i="45"/>
  <c r="AF120" i="4"/>
  <c r="Q120" i="29" l="1"/>
  <c r="E33" i="30"/>
  <c r="E19" i="45"/>
  <c r="F509" i="46"/>
  <c r="BK371" i="4"/>
  <c r="G20" i="33" s="1"/>
  <c r="BK358" i="4"/>
  <c r="G11" i="33" s="1"/>
  <c r="BK353" i="4"/>
  <c r="BK351" i="4"/>
  <c r="G4" i="33" s="1"/>
  <c r="BK101" i="4"/>
  <c r="G38" i="25"/>
  <c r="BK452" i="4"/>
  <c r="H14" i="43"/>
  <c r="G14" i="43"/>
  <c r="F14" i="43"/>
  <c r="H13" i="43"/>
  <c r="F13" i="43"/>
  <c r="H12" i="43"/>
  <c r="G12" i="43"/>
  <c r="F12" i="43"/>
  <c r="E12" i="43"/>
  <c r="H11" i="43"/>
  <c r="F11" i="43"/>
  <c r="H10" i="43"/>
  <c r="F10" i="43"/>
  <c r="E10" i="43"/>
  <c r="H9" i="43"/>
  <c r="F9" i="43"/>
  <c r="E9" i="43"/>
  <c r="H8" i="43"/>
  <c r="F8" i="43"/>
  <c r="E8" i="43"/>
  <c r="H7" i="43"/>
  <c r="F7" i="43"/>
  <c r="H6" i="43"/>
  <c r="F6" i="43"/>
  <c r="H5" i="43"/>
  <c r="F5" i="43"/>
  <c r="E5" i="43"/>
  <c r="H4" i="43"/>
  <c r="F4" i="43"/>
  <c r="E4" i="43"/>
  <c r="H3" i="43"/>
  <c r="G3" i="43"/>
  <c r="F3" i="43"/>
  <c r="H12" i="42"/>
  <c r="G12" i="42"/>
  <c r="F12" i="42"/>
  <c r="E12" i="42"/>
  <c r="H11" i="42"/>
  <c r="F11" i="42"/>
  <c r="G11" i="42" s="1"/>
  <c r="H10" i="42"/>
  <c r="G10" i="42"/>
  <c r="F10" i="42"/>
  <c r="E10" i="42"/>
  <c r="H9" i="42"/>
  <c r="G9" i="42"/>
  <c r="F9" i="42"/>
  <c r="E9" i="42"/>
  <c r="H8" i="42"/>
  <c r="G8" i="42"/>
  <c r="F8" i="42"/>
  <c r="E8" i="42"/>
  <c r="H7" i="42"/>
  <c r="G7" i="42"/>
  <c r="F7" i="42"/>
  <c r="H6" i="42"/>
  <c r="F6" i="42"/>
  <c r="E6" i="42"/>
  <c r="H5" i="42"/>
  <c r="F5" i="42"/>
  <c r="E5" i="42"/>
  <c r="H4" i="42"/>
  <c r="G4" i="42"/>
  <c r="F4" i="42"/>
  <c r="E4" i="42"/>
  <c r="H3" i="42"/>
  <c r="G3" i="42"/>
  <c r="F3" i="42"/>
  <c r="E3" i="42"/>
  <c r="BK240" i="4"/>
  <c r="S240" i="29" s="1"/>
  <c r="H7" i="41"/>
  <c r="F7" i="41"/>
  <c r="E7" i="41"/>
  <c r="H6" i="41"/>
  <c r="G6" i="41"/>
  <c r="F6" i="41"/>
  <c r="E6" i="41"/>
  <c r="H5" i="41"/>
  <c r="F5" i="41"/>
  <c r="H4" i="41"/>
  <c r="F4" i="41"/>
  <c r="E4" i="41"/>
  <c r="H3" i="41"/>
  <c r="F3" i="41"/>
  <c r="E3" i="41"/>
  <c r="W503" i="29"/>
  <c r="W502" i="29"/>
  <c r="W501" i="29"/>
  <c r="W500" i="29"/>
  <c r="W499" i="29"/>
  <c r="W498" i="29"/>
  <c r="W497" i="29"/>
  <c r="W496" i="29"/>
  <c r="W495" i="29"/>
  <c r="W494" i="29"/>
  <c r="W493" i="29"/>
  <c r="W492" i="29"/>
  <c r="W491" i="29"/>
  <c r="W490" i="29"/>
  <c r="W489" i="29"/>
  <c r="W488" i="29"/>
  <c r="W487" i="29"/>
  <c r="W486" i="29"/>
  <c r="W485" i="29"/>
  <c r="W484" i="29"/>
  <c r="W483" i="29"/>
  <c r="W482" i="29"/>
  <c r="W481" i="29"/>
  <c r="W480" i="29"/>
  <c r="W479" i="29"/>
  <c r="W478" i="29"/>
  <c r="W477" i="29"/>
  <c r="W476" i="29"/>
  <c r="W475" i="29"/>
  <c r="W474" i="29"/>
  <c r="W473" i="29"/>
  <c r="W472" i="29"/>
  <c r="W471" i="29"/>
  <c r="W470" i="29"/>
  <c r="W469" i="29"/>
  <c r="W468" i="29"/>
  <c r="W467" i="29"/>
  <c r="W466" i="29"/>
  <c r="W465" i="29"/>
  <c r="W464" i="29"/>
  <c r="W463" i="29"/>
  <c r="W462" i="29"/>
  <c r="W461" i="29"/>
  <c r="W460" i="29"/>
  <c r="W459" i="29"/>
  <c r="W458" i="29"/>
  <c r="W457" i="29"/>
  <c r="W456" i="29"/>
  <c r="W455" i="29"/>
  <c r="W454" i="29"/>
  <c r="W453" i="29"/>
  <c r="W452" i="29"/>
  <c r="W451" i="29"/>
  <c r="W450" i="29"/>
  <c r="W449" i="29"/>
  <c r="W448" i="29"/>
  <c r="W447" i="29"/>
  <c r="W446" i="29"/>
  <c r="W445" i="29"/>
  <c r="W444" i="29"/>
  <c r="W443" i="29"/>
  <c r="W442" i="29"/>
  <c r="W441" i="29"/>
  <c r="W440" i="29"/>
  <c r="W439" i="29"/>
  <c r="W438" i="29"/>
  <c r="W437" i="29"/>
  <c r="W436" i="29"/>
  <c r="W435" i="29"/>
  <c r="W434" i="29"/>
  <c r="W433" i="29"/>
  <c r="W432" i="29"/>
  <c r="W431" i="29"/>
  <c r="W430" i="29"/>
  <c r="W429" i="29"/>
  <c r="W428" i="29"/>
  <c r="W427" i="29"/>
  <c r="W426" i="29"/>
  <c r="W425" i="29"/>
  <c r="W424" i="29"/>
  <c r="W423" i="29"/>
  <c r="W422" i="29"/>
  <c r="W421" i="29"/>
  <c r="W420" i="29"/>
  <c r="W419" i="29"/>
  <c r="W418" i="29"/>
  <c r="W417" i="29"/>
  <c r="W416" i="29"/>
  <c r="W415" i="29"/>
  <c r="W414" i="29"/>
  <c r="W413" i="29"/>
  <c r="W412" i="29"/>
  <c r="W411" i="29"/>
  <c r="W410" i="29"/>
  <c r="W409" i="29"/>
  <c r="W408" i="29"/>
  <c r="W407" i="29"/>
  <c r="W406" i="29"/>
  <c r="W405" i="29"/>
  <c r="W404" i="29"/>
  <c r="W403" i="29"/>
  <c r="W402" i="29"/>
  <c r="W401" i="29"/>
  <c r="W400" i="29"/>
  <c r="W399" i="29"/>
  <c r="W398" i="29"/>
  <c r="W397" i="29"/>
  <c r="W396" i="29"/>
  <c r="W395" i="29"/>
  <c r="W394" i="29"/>
  <c r="W393" i="29"/>
  <c r="W392" i="29"/>
  <c r="W391" i="29"/>
  <c r="W390" i="29"/>
  <c r="W389" i="29"/>
  <c r="W388" i="29"/>
  <c r="W387" i="29"/>
  <c r="W386" i="29"/>
  <c r="W385" i="29"/>
  <c r="W384" i="29"/>
  <c r="W383" i="29"/>
  <c r="W382" i="29"/>
  <c r="W381" i="29"/>
  <c r="W380" i="29"/>
  <c r="W379" i="29"/>
  <c r="W378" i="29"/>
  <c r="W377" i="29"/>
  <c r="W376" i="29"/>
  <c r="W375" i="29"/>
  <c r="W374" i="29"/>
  <c r="W373" i="29"/>
  <c r="W372" i="29"/>
  <c r="W371" i="29"/>
  <c r="W370" i="29"/>
  <c r="W369" i="29"/>
  <c r="W368" i="29"/>
  <c r="W367" i="29"/>
  <c r="W366" i="29"/>
  <c r="W365" i="29"/>
  <c r="W364" i="29"/>
  <c r="W363" i="29"/>
  <c r="W362" i="29"/>
  <c r="W361" i="29"/>
  <c r="W360" i="29"/>
  <c r="W359" i="29"/>
  <c r="W358" i="29"/>
  <c r="W357" i="29"/>
  <c r="W356" i="29"/>
  <c r="W355" i="29"/>
  <c r="W354" i="29"/>
  <c r="W353" i="29"/>
  <c r="W352" i="29"/>
  <c r="W351" i="29"/>
  <c r="W350" i="29"/>
  <c r="W349" i="29"/>
  <c r="W348" i="29"/>
  <c r="W347" i="29"/>
  <c r="W346" i="29"/>
  <c r="W345" i="29"/>
  <c r="W344" i="29"/>
  <c r="W343" i="29"/>
  <c r="W342" i="29"/>
  <c r="W341" i="29"/>
  <c r="W340" i="29"/>
  <c r="W339" i="29"/>
  <c r="W338" i="29"/>
  <c r="W337" i="29"/>
  <c r="W336" i="29"/>
  <c r="W335" i="29"/>
  <c r="W334" i="29"/>
  <c r="W333" i="29"/>
  <c r="W332" i="29"/>
  <c r="W331" i="29"/>
  <c r="W330" i="29"/>
  <c r="W329" i="29"/>
  <c r="W328" i="29"/>
  <c r="W327" i="29"/>
  <c r="W326" i="29"/>
  <c r="W325" i="29"/>
  <c r="W324" i="29"/>
  <c r="W323" i="29"/>
  <c r="W322" i="29"/>
  <c r="W321" i="29"/>
  <c r="W320" i="29"/>
  <c r="W319" i="29"/>
  <c r="W318" i="29"/>
  <c r="W317" i="29"/>
  <c r="W316" i="29"/>
  <c r="W315" i="29"/>
  <c r="W314" i="29"/>
  <c r="W313" i="29"/>
  <c r="W312" i="29"/>
  <c r="W311" i="29"/>
  <c r="W310" i="29"/>
  <c r="W309" i="29"/>
  <c r="W308" i="29"/>
  <c r="W307" i="29"/>
  <c r="W306" i="29"/>
  <c r="W305" i="29"/>
  <c r="W304" i="29"/>
  <c r="W303" i="29"/>
  <c r="W302" i="29"/>
  <c r="W301" i="29"/>
  <c r="W300" i="29"/>
  <c r="W299" i="29"/>
  <c r="W298" i="29"/>
  <c r="W297" i="29"/>
  <c r="W296" i="29"/>
  <c r="W295" i="29"/>
  <c r="W294" i="29"/>
  <c r="W293" i="29"/>
  <c r="W292" i="29"/>
  <c r="W291" i="29"/>
  <c r="W290" i="29"/>
  <c r="W289" i="29"/>
  <c r="W288" i="29"/>
  <c r="W287" i="29"/>
  <c r="W286" i="29"/>
  <c r="W285" i="29"/>
  <c r="W284" i="29"/>
  <c r="W283" i="29"/>
  <c r="W282" i="29"/>
  <c r="W281" i="29"/>
  <c r="W280" i="29"/>
  <c r="W279" i="29"/>
  <c r="W278" i="29"/>
  <c r="W277" i="29"/>
  <c r="W276" i="29"/>
  <c r="W275" i="29"/>
  <c r="W274" i="29"/>
  <c r="W273" i="29"/>
  <c r="W272" i="29"/>
  <c r="W271" i="29"/>
  <c r="W270" i="29"/>
  <c r="W269" i="29"/>
  <c r="W268" i="29"/>
  <c r="W267" i="29"/>
  <c r="W266" i="29"/>
  <c r="W265" i="29"/>
  <c r="W264" i="29"/>
  <c r="W263" i="29"/>
  <c r="W262" i="29"/>
  <c r="W261" i="29"/>
  <c r="W260" i="29"/>
  <c r="W259" i="29"/>
  <c r="W258" i="29"/>
  <c r="W257" i="29"/>
  <c r="W256" i="29"/>
  <c r="W255" i="29"/>
  <c r="W254" i="29"/>
  <c r="W253" i="29"/>
  <c r="W252" i="29"/>
  <c r="W251" i="29"/>
  <c r="W250" i="29"/>
  <c r="W249" i="29"/>
  <c r="W248" i="29"/>
  <c r="W247" i="29"/>
  <c r="W246" i="29"/>
  <c r="W245" i="29"/>
  <c r="W244" i="29"/>
  <c r="W243" i="29"/>
  <c r="W242" i="29"/>
  <c r="W241" i="29"/>
  <c r="W240" i="29"/>
  <c r="W239" i="29"/>
  <c r="W238" i="29"/>
  <c r="W237" i="29"/>
  <c r="W236" i="29"/>
  <c r="W235" i="29"/>
  <c r="W234" i="29"/>
  <c r="W233" i="29"/>
  <c r="W232" i="29"/>
  <c r="W231" i="29"/>
  <c r="W230" i="29"/>
  <c r="W229" i="29"/>
  <c r="W228" i="29"/>
  <c r="W227" i="29"/>
  <c r="W226" i="29"/>
  <c r="W225" i="29"/>
  <c r="W224" i="29"/>
  <c r="W223" i="29"/>
  <c r="W222" i="29"/>
  <c r="W221" i="29"/>
  <c r="W220" i="29"/>
  <c r="W219" i="29"/>
  <c r="W218" i="29"/>
  <c r="W217" i="29"/>
  <c r="W216" i="29"/>
  <c r="W215" i="29"/>
  <c r="W214" i="29"/>
  <c r="W213" i="29"/>
  <c r="W212" i="29"/>
  <c r="W211" i="29"/>
  <c r="W210" i="29"/>
  <c r="W209" i="29"/>
  <c r="W208" i="29"/>
  <c r="W207" i="29"/>
  <c r="W206" i="29"/>
  <c r="W205" i="29"/>
  <c r="W204" i="29"/>
  <c r="W203" i="29"/>
  <c r="W202" i="29"/>
  <c r="W201" i="29"/>
  <c r="W200" i="29"/>
  <c r="W199" i="29"/>
  <c r="W198" i="29"/>
  <c r="W197" i="29"/>
  <c r="W196" i="29"/>
  <c r="W195" i="29"/>
  <c r="W194" i="29"/>
  <c r="W193" i="29"/>
  <c r="W192" i="29"/>
  <c r="W191" i="29"/>
  <c r="W190" i="29"/>
  <c r="W189" i="29"/>
  <c r="W188" i="29"/>
  <c r="W187" i="29"/>
  <c r="W186" i="29"/>
  <c r="W185" i="29"/>
  <c r="W184" i="29"/>
  <c r="W183" i="29"/>
  <c r="W182" i="29"/>
  <c r="W181" i="29"/>
  <c r="W180" i="29"/>
  <c r="W179" i="29"/>
  <c r="W178" i="29"/>
  <c r="W177" i="29"/>
  <c r="W176" i="29"/>
  <c r="W175" i="29"/>
  <c r="W174" i="29"/>
  <c r="W173" i="29"/>
  <c r="W172" i="29"/>
  <c r="W171" i="29"/>
  <c r="W170" i="29"/>
  <c r="W169" i="29"/>
  <c r="W168" i="29"/>
  <c r="W167" i="29"/>
  <c r="W166" i="29"/>
  <c r="W165" i="29"/>
  <c r="W164" i="29"/>
  <c r="W163" i="29"/>
  <c r="W162" i="29"/>
  <c r="W161" i="29"/>
  <c r="W160" i="29"/>
  <c r="W159" i="29"/>
  <c r="W158" i="29"/>
  <c r="W157" i="29"/>
  <c r="W156" i="29"/>
  <c r="W155" i="29"/>
  <c r="W154" i="29"/>
  <c r="W153" i="29"/>
  <c r="W152" i="29"/>
  <c r="W151" i="29"/>
  <c r="W150" i="29"/>
  <c r="W149" i="29"/>
  <c r="W148" i="29"/>
  <c r="W147" i="29"/>
  <c r="W146" i="29"/>
  <c r="W145" i="29"/>
  <c r="W144" i="29"/>
  <c r="W143" i="29"/>
  <c r="W142" i="29"/>
  <c r="W141" i="29"/>
  <c r="W140" i="29"/>
  <c r="W139" i="29"/>
  <c r="W138" i="29"/>
  <c r="W137" i="29"/>
  <c r="W136" i="29"/>
  <c r="W135" i="29"/>
  <c r="W134" i="29"/>
  <c r="W133" i="29"/>
  <c r="W132" i="29"/>
  <c r="W131" i="29"/>
  <c r="W130" i="29"/>
  <c r="W129" i="29"/>
  <c r="W128" i="29"/>
  <c r="W127" i="29"/>
  <c r="W126" i="29"/>
  <c r="W125" i="29"/>
  <c r="W124" i="29"/>
  <c r="W123" i="29"/>
  <c r="W122" i="29"/>
  <c r="W121" i="29"/>
  <c r="W120" i="29"/>
  <c r="W119" i="29"/>
  <c r="W118" i="29"/>
  <c r="W117" i="29"/>
  <c r="W116" i="29"/>
  <c r="W115" i="29"/>
  <c r="W114" i="29"/>
  <c r="W113" i="29"/>
  <c r="W112" i="29"/>
  <c r="W111" i="29"/>
  <c r="W108" i="29"/>
  <c r="W107" i="29"/>
  <c r="W106" i="29"/>
  <c r="W105" i="29"/>
  <c r="W104" i="29"/>
  <c r="W103" i="29"/>
  <c r="W102" i="29"/>
  <c r="W101" i="29"/>
  <c r="W100" i="29"/>
  <c r="W99" i="29"/>
  <c r="W98" i="29"/>
  <c r="W97" i="29"/>
  <c r="W96" i="29"/>
  <c r="W95" i="29"/>
  <c r="W94" i="29"/>
  <c r="W93" i="29"/>
  <c r="W92" i="29"/>
  <c r="W91" i="29"/>
  <c r="W90" i="29"/>
  <c r="W89" i="29"/>
  <c r="W88" i="29"/>
  <c r="W87" i="29"/>
  <c r="W86" i="29"/>
  <c r="W85" i="29"/>
  <c r="W84" i="29"/>
  <c r="W83" i="29"/>
  <c r="W82" i="29"/>
  <c r="W81" i="29"/>
  <c r="W80" i="29"/>
  <c r="W79" i="29"/>
  <c r="W78" i="29"/>
  <c r="W77" i="29"/>
  <c r="W76" i="29"/>
  <c r="W75" i="29"/>
  <c r="W74" i="29"/>
  <c r="W73" i="29"/>
  <c r="W72" i="29"/>
  <c r="W71" i="29"/>
  <c r="W70" i="29"/>
  <c r="W69" i="29"/>
  <c r="W68" i="29"/>
  <c r="W67" i="29"/>
  <c r="W66" i="29"/>
  <c r="W65" i="29"/>
  <c r="W64" i="29"/>
  <c r="W63" i="29"/>
  <c r="W62" i="29"/>
  <c r="W61" i="29"/>
  <c r="W60" i="29"/>
  <c r="W59" i="29"/>
  <c r="W58" i="29"/>
  <c r="W57" i="29"/>
  <c r="W56" i="29"/>
  <c r="W55" i="29"/>
  <c r="W54" i="29"/>
  <c r="W53" i="29"/>
  <c r="W52" i="29"/>
  <c r="W51" i="29"/>
  <c r="W50" i="29"/>
  <c r="W49" i="29"/>
  <c r="W48" i="29"/>
  <c r="W47" i="29"/>
  <c r="W46" i="29"/>
  <c r="W45" i="29"/>
  <c r="W44" i="29"/>
  <c r="W43" i="29"/>
  <c r="W42" i="29"/>
  <c r="W41" i="29"/>
  <c r="W40" i="29"/>
  <c r="W39" i="29"/>
  <c r="W38" i="29"/>
  <c r="W37" i="29"/>
  <c r="W36" i="29"/>
  <c r="W35" i="29"/>
  <c r="W34" i="29"/>
  <c r="W33" i="29"/>
  <c r="W32" i="29"/>
  <c r="W31" i="29"/>
  <c r="W30" i="29"/>
  <c r="W29" i="29"/>
  <c r="W28" i="29"/>
  <c r="W27" i="29"/>
  <c r="W26" i="29"/>
  <c r="W25" i="29"/>
  <c r="W24" i="29"/>
  <c r="W23" i="29"/>
  <c r="W22" i="29"/>
  <c r="W21" i="29"/>
  <c r="W20" i="29"/>
  <c r="W19" i="29"/>
  <c r="W18" i="29"/>
  <c r="W17" i="29"/>
  <c r="W16" i="29"/>
  <c r="W15" i="29"/>
  <c r="W14" i="29"/>
  <c r="W13" i="29"/>
  <c r="W12" i="29"/>
  <c r="W11" i="29"/>
  <c r="W10" i="29"/>
  <c r="W9" i="29"/>
  <c r="W8" i="29"/>
  <c r="W7" i="29"/>
  <c r="W6" i="29"/>
  <c r="W5" i="29"/>
  <c r="W4" i="29"/>
  <c r="W3" i="29"/>
  <c r="XFD12" i="42" l="1"/>
  <c r="XFD4" i="42"/>
  <c r="XFD9" i="42"/>
  <c r="S101" i="29"/>
  <c r="T99" i="29" s="1"/>
  <c r="G5" i="35"/>
  <c r="XFD3" i="42"/>
  <c r="S353" i="29"/>
  <c r="G6" i="33"/>
  <c r="F512" i="42"/>
  <c r="XFD8" i="42"/>
  <c r="XFD10" i="42"/>
  <c r="XFD11" i="42"/>
  <c r="S452" i="29"/>
  <c r="T452" i="29" s="1"/>
  <c r="E258" i="48" s="1"/>
  <c r="G45" i="37"/>
  <c r="S458" i="29"/>
  <c r="S351" i="29"/>
  <c r="S358" i="29"/>
  <c r="S371" i="29"/>
  <c r="G4" i="43"/>
  <c r="T368" i="29" l="1"/>
  <c r="E214" i="48" s="1"/>
  <c r="U367" i="29"/>
  <c r="E212" i="48" s="1"/>
  <c r="U99" i="29"/>
  <c r="E66" i="48" s="1"/>
  <c r="E67" i="48"/>
  <c r="BK409" i="4"/>
  <c r="S409" i="29" l="1"/>
  <c r="T409" i="29" s="1"/>
  <c r="G33" i="25"/>
  <c r="U409" i="29" l="1"/>
  <c r="E233" i="48" s="1"/>
  <c r="E234" i="48"/>
  <c r="BK425" i="4"/>
  <c r="BK296" i="4"/>
  <c r="R503" i="29"/>
  <c r="R502" i="29"/>
  <c r="R501" i="29"/>
  <c r="R500" i="29"/>
  <c r="R499" i="29"/>
  <c r="R498" i="29"/>
  <c r="R497" i="29"/>
  <c r="R496" i="29"/>
  <c r="R495" i="29"/>
  <c r="R494" i="29"/>
  <c r="R493" i="29"/>
  <c r="R492" i="29"/>
  <c r="R491" i="29"/>
  <c r="R490" i="29"/>
  <c r="R489" i="29"/>
  <c r="R488" i="29"/>
  <c r="R487" i="29"/>
  <c r="R486" i="29"/>
  <c r="R485" i="29"/>
  <c r="R484" i="29"/>
  <c r="R483" i="29"/>
  <c r="R482" i="29"/>
  <c r="R481" i="29"/>
  <c r="R480" i="29"/>
  <c r="R479" i="29"/>
  <c r="R478" i="29"/>
  <c r="R477" i="29"/>
  <c r="R476" i="29"/>
  <c r="R475" i="29"/>
  <c r="R474" i="29"/>
  <c r="R473" i="29"/>
  <c r="R472" i="29"/>
  <c r="R471" i="29"/>
  <c r="R470" i="29"/>
  <c r="R469" i="29"/>
  <c r="R468" i="29"/>
  <c r="R467" i="29"/>
  <c r="R466" i="29"/>
  <c r="R465" i="29"/>
  <c r="R464" i="29"/>
  <c r="R463" i="29"/>
  <c r="R462" i="29"/>
  <c r="R461" i="29"/>
  <c r="R460" i="29"/>
  <c r="R459" i="29"/>
  <c r="R458" i="29"/>
  <c r="R457" i="29"/>
  <c r="R456" i="29"/>
  <c r="R455" i="29"/>
  <c r="R454" i="29"/>
  <c r="R453" i="29"/>
  <c r="R452" i="29"/>
  <c r="R451" i="29"/>
  <c r="R450" i="29"/>
  <c r="R449" i="29"/>
  <c r="R448" i="29"/>
  <c r="R447" i="29"/>
  <c r="R446" i="29"/>
  <c r="R445" i="29"/>
  <c r="R444" i="29"/>
  <c r="R443" i="29"/>
  <c r="R442" i="29"/>
  <c r="R441" i="29"/>
  <c r="R440" i="29"/>
  <c r="R439" i="29"/>
  <c r="R438" i="29"/>
  <c r="R437" i="29"/>
  <c r="R436" i="29"/>
  <c r="R435" i="29"/>
  <c r="R434" i="29"/>
  <c r="R433" i="29"/>
  <c r="R432" i="29"/>
  <c r="R431" i="29"/>
  <c r="R430" i="29"/>
  <c r="R429" i="29"/>
  <c r="R428" i="29"/>
  <c r="R427" i="29"/>
  <c r="R426" i="29"/>
  <c r="R425" i="29"/>
  <c r="R424" i="29"/>
  <c r="R423" i="29"/>
  <c r="R422" i="29"/>
  <c r="R421" i="29"/>
  <c r="R420" i="29"/>
  <c r="R419" i="29"/>
  <c r="R418" i="29"/>
  <c r="R417" i="29"/>
  <c r="R416" i="29"/>
  <c r="R415" i="29"/>
  <c r="R414" i="29"/>
  <c r="R413" i="29"/>
  <c r="R412" i="29"/>
  <c r="R411" i="29"/>
  <c r="R410" i="29"/>
  <c r="R409" i="29"/>
  <c r="R408" i="29"/>
  <c r="R407" i="29"/>
  <c r="R406" i="29"/>
  <c r="R405" i="29"/>
  <c r="R404" i="29"/>
  <c r="R403" i="29"/>
  <c r="R402" i="29"/>
  <c r="R401" i="29"/>
  <c r="R400" i="29"/>
  <c r="R399" i="29"/>
  <c r="R398" i="29"/>
  <c r="R397" i="29"/>
  <c r="R396" i="29"/>
  <c r="R395" i="29"/>
  <c r="R394" i="29"/>
  <c r="R393" i="29"/>
  <c r="R392" i="29"/>
  <c r="R391" i="29"/>
  <c r="R390" i="29"/>
  <c r="R389" i="29"/>
  <c r="R388" i="29"/>
  <c r="R387" i="29"/>
  <c r="R386" i="29"/>
  <c r="R385" i="29"/>
  <c r="R384" i="29"/>
  <c r="R383" i="29"/>
  <c r="R382" i="29"/>
  <c r="R381" i="29"/>
  <c r="R380" i="29"/>
  <c r="R379" i="29"/>
  <c r="R378" i="29"/>
  <c r="R377" i="29"/>
  <c r="R376" i="29"/>
  <c r="R375" i="29"/>
  <c r="R374" i="29"/>
  <c r="R373" i="29"/>
  <c r="R372" i="29"/>
  <c r="R371" i="29"/>
  <c r="R370" i="29"/>
  <c r="R369" i="29"/>
  <c r="R368" i="29"/>
  <c r="R367" i="29"/>
  <c r="R366" i="29"/>
  <c r="R365" i="29"/>
  <c r="R364" i="29"/>
  <c r="R363" i="29"/>
  <c r="R362" i="29"/>
  <c r="R361" i="29"/>
  <c r="R360" i="29"/>
  <c r="R359" i="29"/>
  <c r="R358" i="29"/>
  <c r="R357" i="29"/>
  <c r="R356" i="29"/>
  <c r="R355" i="29"/>
  <c r="R354" i="29"/>
  <c r="R353" i="29"/>
  <c r="R352" i="29"/>
  <c r="R351" i="29"/>
  <c r="R350" i="29"/>
  <c r="R349" i="29"/>
  <c r="R348" i="29"/>
  <c r="R347" i="29"/>
  <c r="R346" i="29"/>
  <c r="R345" i="29"/>
  <c r="R344" i="29"/>
  <c r="R343" i="29"/>
  <c r="R342" i="29"/>
  <c r="R341" i="29"/>
  <c r="R340" i="29"/>
  <c r="R339" i="29"/>
  <c r="R338" i="29"/>
  <c r="R337" i="29"/>
  <c r="R336" i="29"/>
  <c r="R335" i="29"/>
  <c r="R334" i="29"/>
  <c r="R333" i="29"/>
  <c r="R332" i="29"/>
  <c r="R331" i="29"/>
  <c r="R330" i="29"/>
  <c r="R329" i="29"/>
  <c r="R328" i="29"/>
  <c r="R327" i="29"/>
  <c r="R326" i="29"/>
  <c r="R325" i="29"/>
  <c r="R324" i="29"/>
  <c r="R323" i="29"/>
  <c r="R322" i="29"/>
  <c r="R321" i="29"/>
  <c r="R320" i="29"/>
  <c r="R319" i="29"/>
  <c r="R318" i="29"/>
  <c r="R317" i="29"/>
  <c r="R316" i="29"/>
  <c r="R315" i="29"/>
  <c r="R314" i="29"/>
  <c r="R313" i="29"/>
  <c r="R312" i="29"/>
  <c r="R311" i="29"/>
  <c r="R310" i="29"/>
  <c r="R309" i="29"/>
  <c r="R308" i="29"/>
  <c r="R307" i="29"/>
  <c r="R306" i="29"/>
  <c r="R305" i="29"/>
  <c r="R304" i="29"/>
  <c r="R303" i="29"/>
  <c r="R302" i="29"/>
  <c r="R301" i="29"/>
  <c r="R300" i="29"/>
  <c r="R299" i="29"/>
  <c r="R298" i="29"/>
  <c r="R297" i="29"/>
  <c r="R296" i="29"/>
  <c r="R295" i="29"/>
  <c r="R294" i="29"/>
  <c r="R293" i="29"/>
  <c r="R292" i="29"/>
  <c r="R291" i="29"/>
  <c r="R290" i="29"/>
  <c r="R289" i="29"/>
  <c r="R288" i="29"/>
  <c r="R287" i="29"/>
  <c r="R286" i="29"/>
  <c r="R285" i="29"/>
  <c r="R284" i="29"/>
  <c r="R283" i="29"/>
  <c r="R282" i="29"/>
  <c r="R281" i="29"/>
  <c r="R280" i="29"/>
  <c r="R279" i="29"/>
  <c r="R278" i="29"/>
  <c r="R277" i="29"/>
  <c r="R276" i="29"/>
  <c r="R275" i="29"/>
  <c r="R274" i="29"/>
  <c r="R273" i="29"/>
  <c r="R272" i="29"/>
  <c r="R271" i="29"/>
  <c r="R270" i="29"/>
  <c r="R269" i="29"/>
  <c r="R268" i="29"/>
  <c r="R267" i="29"/>
  <c r="R266" i="29"/>
  <c r="R265" i="29"/>
  <c r="R264" i="29"/>
  <c r="R263" i="29"/>
  <c r="R262" i="29"/>
  <c r="R261" i="29"/>
  <c r="R260" i="29"/>
  <c r="R259" i="29"/>
  <c r="R258" i="29"/>
  <c r="R257" i="29"/>
  <c r="R256" i="29"/>
  <c r="R255" i="29"/>
  <c r="R254" i="29"/>
  <c r="R253" i="29"/>
  <c r="R252" i="29"/>
  <c r="R251" i="29"/>
  <c r="R250" i="29"/>
  <c r="R249" i="29"/>
  <c r="R248" i="29"/>
  <c r="R247" i="29"/>
  <c r="R246" i="29"/>
  <c r="R245" i="29"/>
  <c r="R244" i="29"/>
  <c r="R243" i="29"/>
  <c r="R242" i="29"/>
  <c r="R241" i="29"/>
  <c r="R240" i="29"/>
  <c r="R239" i="29"/>
  <c r="R238" i="29"/>
  <c r="R237" i="29"/>
  <c r="R236" i="29"/>
  <c r="R235" i="29"/>
  <c r="R234" i="29"/>
  <c r="R233" i="29"/>
  <c r="R232" i="29"/>
  <c r="R231" i="29"/>
  <c r="R230" i="29"/>
  <c r="R229" i="29"/>
  <c r="R228" i="29"/>
  <c r="R227" i="29"/>
  <c r="R226" i="29"/>
  <c r="R225" i="29"/>
  <c r="R224" i="29"/>
  <c r="R223" i="29"/>
  <c r="R222" i="29"/>
  <c r="R221" i="29"/>
  <c r="R220" i="29"/>
  <c r="R219" i="29"/>
  <c r="R218" i="29"/>
  <c r="R217" i="29"/>
  <c r="R216" i="29"/>
  <c r="R215" i="29"/>
  <c r="R214" i="29"/>
  <c r="R213" i="29"/>
  <c r="R212" i="29"/>
  <c r="R211" i="29"/>
  <c r="R210" i="29"/>
  <c r="R209" i="29"/>
  <c r="R208" i="29"/>
  <c r="R207" i="29"/>
  <c r="R206" i="29"/>
  <c r="R205" i="29"/>
  <c r="R204" i="29"/>
  <c r="R203" i="29"/>
  <c r="R202" i="29"/>
  <c r="R201" i="29"/>
  <c r="R200" i="29"/>
  <c r="R199" i="29"/>
  <c r="R198" i="29"/>
  <c r="R197" i="29"/>
  <c r="R196" i="29"/>
  <c r="R195" i="29"/>
  <c r="R194" i="29"/>
  <c r="R193" i="29"/>
  <c r="R192" i="29"/>
  <c r="R191" i="29"/>
  <c r="R190" i="29"/>
  <c r="R189" i="29"/>
  <c r="R188" i="29"/>
  <c r="R187" i="29"/>
  <c r="R186" i="29"/>
  <c r="R185" i="29"/>
  <c r="R184" i="29"/>
  <c r="R183" i="29"/>
  <c r="R182" i="29"/>
  <c r="R181" i="29"/>
  <c r="R180" i="29"/>
  <c r="R179" i="29"/>
  <c r="R178" i="29"/>
  <c r="R177" i="29"/>
  <c r="R176" i="29"/>
  <c r="R175" i="29"/>
  <c r="R174" i="29"/>
  <c r="R173" i="29"/>
  <c r="R172" i="29"/>
  <c r="R171" i="29"/>
  <c r="R170" i="29"/>
  <c r="R169" i="29"/>
  <c r="R168" i="29"/>
  <c r="R167" i="29"/>
  <c r="R166" i="29"/>
  <c r="R165" i="29"/>
  <c r="R164" i="29"/>
  <c r="R163" i="29"/>
  <c r="R162" i="29"/>
  <c r="R161" i="29"/>
  <c r="R160" i="29"/>
  <c r="R159" i="29"/>
  <c r="R158" i="29"/>
  <c r="R157" i="29"/>
  <c r="R156" i="29"/>
  <c r="R155" i="29"/>
  <c r="R154" i="29"/>
  <c r="R153" i="29"/>
  <c r="R152" i="29"/>
  <c r="R151" i="29"/>
  <c r="R150" i="29"/>
  <c r="R149" i="29"/>
  <c r="R148" i="29"/>
  <c r="R147" i="29"/>
  <c r="R146" i="29"/>
  <c r="R145" i="29"/>
  <c r="R144" i="29"/>
  <c r="R143" i="29"/>
  <c r="R142" i="29"/>
  <c r="R141" i="29"/>
  <c r="R140" i="29"/>
  <c r="R139" i="29"/>
  <c r="R138" i="29"/>
  <c r="R137" i="29"/>
  <c r="R136" i="29"/>
  <c r="R135" i="29"/>
  <c r="R134" i="29"/>
  <c r="R133" i="29"/>
  <c r="R132" i="29"/>
  <c r="R131" i="29"/>
  <c r="R130" i="29"/>
  <c r="R129" i="29"/>
  <c r="R128" i="29"/>
  <c r="R127" i="29"/>
  <c r="R126" i="29"/>
  <c r="R125" i="29"/>
  <c r="R124" i="29"/>
  <c r="R123" i="29"/>
  <c r="R122" i="29"/>
  <c r="R121" i="29"/>
  <c r="R120" i="29"/>
  <c r="R119" i="29"/>
  <c r="R118" i="29"/>
  <c r="R117" i="29"/>
  <c r="R116" i="29"/>
  <c r="R115" i="29"/>
  <c r="R114" i="29"/>
  <c r="R113" i="29"/>
  <c r="R112" i="29"/>
  <c r="R111" i="29"/>
  <c r="R108" i="29"/>
  <c r="R107" i="29"/>
  <c r="R106" i="29"/>
  <c r="R105" i="29"/>
  <c r="R104" i="29"/>
  <c r="R103" i="29"/>
  <c r="R102" i="29"/>
  <c r="R101" i="29"/>
  <c r="R100" i="29"/>
  <c r="R99" i="29"/>
  <c r="R98" i="29"/>
  <c r="R97" i="29"/>
  <c r="R96" i="29"/>
  <c r="R95" i="29"/>
  <c r="R94" i="29"/>
  <c r="R93" i="29"/>
  <c r="R92" i="29"/>
  <c r="R91" i="29"/>
  <c r="R90" i="29"/>
  <c r="R89" i="29"/>
  <c r="R88" i="29"/>
  <c r="R87" i="29"/>
  <c r="R86" i="29"/>
  <c r="R85" i="29"/>
  <c r="R84" i="29"/>
  <c r="R83" i="29"/>
  <c r="R82" i="29"/>
  <c r="R81" i="29"/>
  <c r="R80" i="29"/>
  <c r="R79" i="29"/>
  <c r="R78" i="29"/>
  <c r="R77" i="29"/>
  <c r="R76" i="29"/>
  <c r="R75" i="29"/>
  <c r="R74" i="29"/>
  <c r="R73" i="29"/>
  <c r="R72" i="29"/>
  <c r="R71" i="29"/>
  <c r="R70" i="29"/>
  <c r="R69" i="29"/>
  <c r="R68" i="29"/>
  <c r="R67" i="29"/>
  <c r="R66" i="29"/>
  <c r="R65" i="29"/>
  <c r="R64" i="29"/>
  <c r="R63" i="29"/>
  <c r="R62" i="29"/>
  <c r="R61" i="29"/>
  <c r="R60" i="29"/>
  <c r="R59" i="29"/>
  <c r="R58" i="29"/>
  <c r="R57" i="29"/>
  <c r="R56" i="29"/>
  <c r="R55" i="29"/>
  <c r="R54" i="29"/>
  <c r="R53" i="29"/>
  <c r="R52" i="29"/>
  <c r="R51" i="29"/>
  <c r="R50" i="29"/>
  <c r="R49" i="29"/>
  <c r="R48" i="29"/>
  <c r="R47" i="29"/>
  <c r="R46" i="29"/>
  <c r="R45" i="29"/>
  <c r="R44" i="29"/>
  <c r="R43" i="29"/>
  <c r="R42" i="29"/>
  <c r="R41" i="29"/>
  <c r="R40" i="29"/>
  <c r="R39" i="29"/>
  <c r="R38" i="29"/>
  <c r="R37" i="29"/>
  <c r="R36" i="29"/>
  <c r="R35" i="29"/>
  <c r="R34" i="29"/>
  <c r="R33" i="29"/>
  <c r="R32" i="29"/>
  <c r="R31" i="29"/>
  <c r="R30" i="29"/>
  <c r="R29" i="29"/>
  <c r="R28" i="29"/>
  <c r="R27" i="29"/>
  <c r="R26" i="29"/>
  <c r="R25" i="29"/>
  <c r="R24" i="29"/>
  <c r="R23" i="29"/>
  <c r="R22" i="29"/>
  <c r="R21" i="29"/>
  <c r="R20" i="29"/>
  <c r="R19" i="29"/>
  <c r="R18" i="29"/>
  <c r="R17" i="29"/>
  <c r="R16" i="29"/>
  <c r="R15" i="29"/>
  <c r="R14" i="29"/>
  <c r="R13" i="29"/>
  <c r="R12" i="29"/>
  <c r="R11" i="29"/>
  <c r="R10" i="29"/>
  <c r="R9" i="29"/>
  <c r="R8" i="29"/>
  <c r="R7" i="29"/>
  <c r="R6" i="29"/>
  <c r="R5" i="29"/>
  <c r="R4" i="29"/>
  <c r="R3" i="29"/>
  <c r="T442" i="29" l="1"/>
  <c r="E254" i="48" s="1"/>
  <c r="S93" i="29"/>
  <c r="S296" i="29"/>
  <c r="G68" i="30"/>
  <c r="S425" i="29"/>
  <c r="G3" i="28"/>
  <c r="BK338" i="4"/>
  <c r="BK335" i="4"/>
  <c r="BK334" i="4"/>
  <c r="BK301" i="4"/>
  <c r="BK285" i="4"/>
  <c r="BK284" i="4"/>
  <c r="BK279" i="4"/>
  <c r="BK274" i="4"/>
  <c r="BK273" i="4"/>
  <c r="S334" i="29" l="1"/>
  <c r="G106" i="30"/>
  <c r="S273" i="29"/>
  <c r="G45" i="30"/>
  <c r="S274" i="29"/>
  <c r="G46" i="30"/>
  <c r="S279" i="29"/>
  <c r="G51" i="30"/>
  <c r="S284" i="29"/>
  <c r="G56" i="30"/>
  <c r="S285" i="29"/>
  <c r="G57" i="30"/>
  <c r="S335" i="29"/>
  <c r="G107" i="30"/>
  <c r="S338" i="29"/>
  <c r="G110" i="30"/>
  <c r="S301" i="29"/>
  <c r="G73" i="30"/>
  <c r="X260" i="4"/>
  <c r="X257" i="4"/>
  <c r="X340" i="4"/>
  <c r="X339" i="4"/>
  <c r="X338" i="4"/>
  <c r="X337" i="4"/>
  <c r="X336" i="4"/>
  <c r="X335" i="4"/>
  <c r="X334" i="4"/>
  <c r="X333" i="4"/>
  <c r="X332" i="4"/>
  <c r="X331" i="4"/>
  <c r="X330" i="4"/>
  <c r="X329" i="4"/>
  <c r="X328" i="4"/>
  <c r="X327" i="4"/>
  <c r="X326" i="4"/>
  <c r="X325" i="4"/>
  <c r="X324" i="4"/>
  <c r="X323" i="4"/>
  <c r="X322" i="4"/>
  <c r="X321" i="4"/>
  <c r="X320" i="4"/>
  <c r="X319" i="4"/>
  <c r="X318" i="4"/>
  <c r="X317" i="4"/>
  <c r="X316" i="4"/>
  <c r="X315" i="4"/>
  <c r="X314" i="4"/>
  <c r="X313" i="4"/>
  <c r="X312" i="4"/>
  <c r="X311" i="4"/>
  <c r="X310" i="4"/>
  <c r="X309" i="4"/>
  <c r="X308" i="4"/>
  <c r="X307" i="4"/>
  <c r="X306" i="4"/>
  <c r="X305" i="4"/>
  <c r="X304" i="4"/>
  <c r="X303" i="4"/>
  <c r="X302" i="4"/>
  <c r="X300" i="4"/>
  <c r="X299" i="4"/>
  <c r="X298" i="4"/>
  <c r="X297" i="4"/>
  <c r="X296" i="4"/>
  <c r="X295" i="4"/>
  <c r="X294" i="4"/>
  <c r="X293" i="4"/>
  <c r="X292" i="4"/>
  <c r="X291" i="4"/>
  <c r="X289" i="4"/>
  <c r="X288" i="4"/>
  <c r="X287" i="4"/>
  <c r="X286" i="4"/>
  <c r="X285" i="4"/>
  <c r="X284" i="4"/>
  <c r="X283" i="4"/>
  <c r="X281" i="4"/>
  <c r="X280" i="4"/>
  <c r="X279" i="4"/>
  <c r="X278" i="4"/>
  <c r="X277" i="4"/>
  <c r="X276" i="4"/>
  <c r="X275" i="4"/>
  <c r="X274" i="4"/>
  <c r="X273" i="4"/>
  <c r="X272" i="4"/>
  <c r="X271" i="4"/>
  <c r="X270" i="4"/>
  <c r="X269" i="4"/>
  <c r="X268" i="4"/>
  <c r="X267" i="4"/>
  <c r="X266" i="4"/>
  <c r="X265" i="4"/>
  <c r="X264" i="4"/>
  <c r="X263" i="4"/>
  <c r="X262" i="4"/>
  <c r="X261" i="4"/>
  <c r="X259" i="4"/>
  <c r="X258" i="4"/>
  <c r="X256" i="4"/>
  <c r="X255" i="4"/>
  <c r="X254" i="4"/>
  <c r="X253" i="4"/>
  <c r="X252" i="4"/>
  <c r="X251" i="4"/>
  <c r="AF331" i="4"/>
  <c r="Q331" i="29" s="1"/>
  <c r="AF330" i="4"/>
  <c r="Q330" i="29" s="1"/>
  <c r="AF322" i="4"/>
  <c r="Q322" i="29" s="1"/>
  <c r="BK321" i="4"/>
  <c r="AF320" i="4"/>
  <c r="Q320" i="29" s="1"/>
  <c r="AF319" i="4"/>
  <c r="Q319" i="29" s="1"/>
  <c r="BK318" i="4"/>
  <c r="AF317" i="4"/>
  <c r="Q317" i="29" s="1"/>
  <c r="AF316" i="4"/>
  <c r="Q316" i="29" s="1"/>
  <c r="AF310" i="4"/>
  <c r="Q310" i="29" s="1"/>
  <c r="AF309" i="4"/>
  <c r="Q309" i="29" s="1"/>
  <c r="AF305" i="4"/>
  <c r="Q305" i="29" s="1"/>
  <c r="AF304" i="4"/>
  <c r="Q304" i="29" s="1"/>
  <c r="E92" i="30" l="1"/>
  <c r="E81" i="30"/>
  <c r="E82" i="30"/>
  <c r="E102" i="30"/>
  <c r="E91" i="30"/>
  <c r="E77" i="30"/>
  <c r="E94" i="30"/>
  <c r="E88" i="30"/>
  <c r="E103" i="30"/>
  <c r="E76" i="30"/>
  <c r="E89" i="30"/>
  <c r="S318" i="29"/>
  <c r="G90" i="30"/>
  <c r="S321" i="29"/>
  <c r="G93" i="30"/>
  <c r="BK317" i="4"/>
  <c r="BK319" i="4"/>
  <c r="BK305" i="4"/>
  <c r="BK322" i="4"/>
  <c r="BK329" i="4"/>
  <c r="BK320" i="4"/>
  <c r="BK309" i="4"/>
  <c r="BK316" i="4"/>
  <c r="BK330" i="4"/>
  <c r="AG300" i="4"/>
  <c r="AF300" i="4"/>
  <c r="Q300" i="29" s="1"/>
  <c r="AF293" i="4"/>
  <c r="Q293" i="29" s="1"/>
  <c r="AF272" i="4"/>
  <c r="Q272" i="29" s="1"/>
  <c r="E72" i="30" l="1"/>
  <c r="E44" i="30"/>
  <c r="E65" i="30"/>
  <c r="S320" i="29"/>
  <c r="G92" i="30"/>
  <c r="S319" i="29"/>
  <c r="G91" i="30"/>
  <c r="S317" i="29"/>
  <c r="G89" i="30"/>
  <c r="S322" i="29"/>
  <c r="G94" i="30"/>
  <c r="S309" i="29"/>
  <c r="G81" i="30"/>
  <c r="S305" i="29"/>
  <c r="G77" i="30"/>
  <c r="S330" i="29"/>
  <c r="G102" i="30"/>
  <c r="S329" i="29"/>
  <c r="G101" i="30"/>
  <c r="S316" i="29"/>
  <c r="G88" i="30"/>
  <c r="BK293" i="4"/>
  <c r="BK272" i="4"/>
  <c r="BK300" i="4"/>
  <c r="AF271" i="4"/>
  <c r="AF270" i="4"/>
  <c r="AF269" i="4"/>
  <c r="AF264" i="4"/>
  <c r="Q264" i="29" s="1"/>
  <c r="BK257" i="4"/>
  <c r="AF256" i="4"/>
  <c r="Q256" i="29" s="1"/>
  <c r="AF255" i="4"/>
  <c r="Q255" i="29" s="1"/>
  <c r="Q269" i="29" l="1"/>
  <c r="E30" i="30"/>
  <c r="Q270" i="29"/>
  <c r="E31" i="30"/>
  <c r="Q271" i="29"/>
  <c r="E32" i="30"/>
  <c r="E16" i="30"/>
  <c r="E17" i="30"/>
  <c r="E43" i="30"/>
  <c r="E41" i="30"/>
  <c r="E42" i="30"/>
  <c r="E25" i="30"/>
  <c r="T318" i="29"/>
  <c r="E187" i="48" s="1"/>
  <c r="T316" i="29"/>
  <c r="E186" i="48" s="1"/>
  <c r="S272" i="29"/>
  <c r="G44" i="30"/>
  <c r="S300" i="29"/>
  <c r="T300" i="29" s="1"/>
  <c r="E179" i="48" s="1"/>
  <c r="G72" i="30"/>
  <c r="S293" i="29"/>
  <c r="G65" i="30"/>
  <c r="S257" i="29"/>
  <c r="G18" i="30"/>
  <c r="BK255" i="4"/>
  <c r="BK256" i="4"/>
  <c r="BK270" i="4"/>
  <c r="G31" i="30" s="1"/>
  <c r="BK271" i="4"/>
  <c r="G32" i="30" s="1"/>
  <c r="BK269" i="4"/>
  <c r="G30" i="30" s="1"/>
  <c r="BK264" i="4"/>
  <c r="AF502" i="4"/>
  <c r="Q502" i="29" s="1"/>
  <c r="AF501" i="4"/>
  <c r="Q501" i="29" s="1"/>
  <c r="AF500" i="4"/>
  <c r="Q500" i="29" s="1"/>
  <c r="AF499" i="4"/>
  <c r="Q499" i="29" s="1"/>
  <c r="AF498" i="4"/>
  <c r="Q498" i="29" s="1"/>
  <c r="AF497" i="4"/>
  <c r="Q497" i="29" s="1"/>
  <c r="AF496" i="4"/>
  <c r="Q496" i="29" s="1"/>
  <c r="AF495" i="4"/>
  <c r="Q495" i="29" s="1"/>
  <c r="AF494" i="4"/>
  <c r="Q494" i="29" s="1"/>
  <c r="AF493" i="4"/>
  <c r="Q493" i="29" s="1"/>
  <c r="AF492" i="4"/>
  <c r="Q492" i="29" s="1"/>
  <c r="AF490" i="4"/>
  <c r="Q490" i="29" s="1"/>
  <c r="AF489" i="4"/>
  <c r="Q489" i="29" s="1"/>
  <c r="AF488" i="4"/>
  <c r="Q488" i="29" s="1"/>
  <c r="AF473" i="4"/>
  <c r="Q473" i="29" s="1"/>
  <c r="AF472" i="4"/>
  <c r="Q472" i="29" s="1"/>
  <c r="AF471" i="4"/>
  <c r="Q471" i="29" s="1"/>
  <c r="AF470" i="4"/>
  <c r="Q470" i="29" s="1"/>
  <c r="AF469" i="4"/>
  <c r="Q469" i="29" s="1"/>
  <c r="AF468" i="4"/>
  <c r="Q468" i="29" s="1"/>
  <c r="AF467" i="4"/>
  <c r="Q467" i="29" s="1"/>
  <c r="AF466" i="4"/>
  <c r="Q466" i="29" s="1"/>
  <c r="AF465" i="4"/>
  <c r="Q465" i="29" s="1"/>
  <c r="AF464" i="4"/>
  <c r="Q464" i="29" s="1"/>
  <c r="AF463" i="4"/>
  <c r="Q463" i="29" s="1"/>
  <c r="AF462" i="4"/>
  <c r="Q462" i="29" s="1"/>
  <c r="AF460" i="4"/>
  <c r="Q460" i="29" s="1"/>
  <c r="AF459" i="4"/>
  <c r="Q459" i="29" s="1"/>
  <c r="AF457" i="4"/>
  <c r="Q457" i="29" s="1"/>
  <c r="AF456" i="4"/>
  <c r="Q456" i="29" s="1"/>
  <c r="AF455" i="4"/>
  <c r="Q455" i="29" s="1"/>
  <c r="AF454" i="4"/>
  <c r="Q454" i="29" s="1"/>
  <c r="AF453" i="4"/>
  <c r="Q453" i="29" s="1"/>
  <c r="AF450" i="4"/>
  <c r="Q450" i="29" s="1"/>
  <c r="AF449" i="4"/>
  <c r="Q449" i="29" s="1"/>
  <c r="AF448" i="4"/>
  <c r="Q448" i="29" s="1"/>
  <c r="AF447" i="4"/>
  <c r="Q447" i="29" s="1"/>
  <c r="AF446" i="4"/>
  <c r="Q446" i="29" s="1"/>
  <c r="AF445" i="4"/>
  <c r="Q445" i="29" s="1"/>
  <c r="AF444" i="4"/>
  <c r="Q444" i="29" s="1"/>
  <c r="AF443" i="4"/>
  <c r="Q443" i="29" s="1"/>
  <c r="AF442" i="4"/>
  <c r="Q442" i="29" s="1"/>
  <c r="AF436" i="4"/>
  <c r="Q436" i="29" s="1"/>
  <c r="AF431" i="4"/>
  <c r="Q431" i="29" s="1"/>
  <c r="AF430" i="4"/>
  <c r="Q430" i="29" s="1"/>
  <c r="AF429" i="4"/>
  <c r="Q429" i="29" s="1"/>
  <c r="AF428" i="4"/>
  <c r="Q428" i="29" s="1"/>
  <c r="BK427" i="4"/>
  <c r="AF426" i="4"/>
  <c r="Q426" i="29" s="1"/>
  <c r="AF424" i="4"/>
  <c r="Q424" i="29" s="1"/>
  <c r="AF422" i="4"/>
  <c r="Q422" i="29" s="1"/>
  <c r="AF420" i="4"/>
  <c r="Q420" i="29" s="1"/>
  <c r="AF419" i="4"/>
  <c r="Q419" i="29" s="1"/>
  <c r="AF418" i="4"/>
  <c r="Q418" i="29" s="1"/>
  <c r="AF417" i="4"/>
  <c r="Q417" i="29" s="1"/>
  <c r="AF415" i="4"/>
  <c r="Q415" i="29" s="1"/>
  <c r="AF412" i="4"/>
  <c r="Q412" i="29" s="1"/>
  <c r="AF411" i="4"/>
  <c r="Q411" i="29" s="1"/>
  <c r="AF410" i="4"/>
  <c r="Q410" i="29" s="1"/>
  <c r="BK408" i="4"/>
  <c r="BK407" i="4"/>
  <c r="AF405" i="4"/>
  <c r="Q405" i="29" s="1"/>
  <c r="AF404" i="4"/>
  <c r="Q404" i="29" s="1"/>
  <c r="BK403" i="4"/>
  <c r="AF402" i="4"/>
  <c r="Q402" i="29" s="1"/>
  <c r="AF401" i="4"/>
  <c r="Q401" i="29" s="1"/>
  <c r="BK400" i="4"/>
  <c r="AF399" i="4"/>
  <c r="Q399" i="29" s="1"/>
  <c r="AF398" i="4"/>
  <c r="Q398" i="29" s="1"/>
  <c r="AF397" i="4"/>
  <c r="Q397" i="29" s="1"/>
  <c r="AF396" i="4"/>
  <c r="Q396" i="29" s="1"/>
  <c r="AF395" i="4"/>
  <c r="Q395" i="29" s="1"/>
  <c r="AF394" i="4"/>
  <c r="Q394" i="29" s="1"/>
  <c r="AF393" i="4"/>
  <c r="Q393" i="29" s="1"/>
  <c r="BK392" i="4"/>
  <c r="BK391" i="4"/>
  <c r="AF390" i="4"/>
  <c r="Q390" i="29" s="1"/>
  <c r="AF389" i="4"/>
  <c r="Q389" i="29" s="1"/>
  <c r="BK388" i="4"/>
  <c r="BK387" i="4"/>
  <c r="AF386" i="4"/>
  <c r="Q386" i="29" s="1"/>
  <c r="AF385" i="4"/>
  <c r="Q385" i="29" s="1"/>
  <c r="AF384" i="4"/>
  <c r="Q384" i="29" s="1"/>
  <c r="AF383" i="4"/>
  <c r="Q383" i="29" s="1"/>
  <c r="AF382" i="4"/>
  <c r="Q382" i="29" s="1"/>
  <c r="AF381" i="4"/>
  <c r="Q381" i="29" s="1"/>
  <c r="AF380" i="4"/>
  <c r="Q380" i="29" s="1"/>
  <c r="AF379" i="4"/>
  <c r="Q379" i="29" s="1"/>
  <c r="AF378" i="4"/>
  <c r="Q378" i="29" s="1"/>
  <c r="AF377" i="4"/>
  <c r="Q377" i="29" s="1"/>
  <c r="AF376" i="4"/>
  <c r="Q376" i="29" s="1"/>
  <c r="AF374" i="4"/>
  <c r="Q374" i="29" s="1"/>
  <c r="AF369" i="4"/>
  <c r="Q369" i="29" s="1"/>
  <c r="AF361" i="4"/>
  <c r="Q361" i="29" s="1"/>
  <c r="AF360" i="4"/>
  <c r="Q360" i="29" s="1"/>
  <c r="AF348" i="4"/>
  <c r="Q348" i="29" s="1"/>
  <c r="AF347" i="4"/>
  <c r="Q347" i="29" s="1"/>
  <c r="AF344" i="4"/>
  <c r="Q344" i="29" s="1"/>
  <c r="AF343" i="4"/>
  <c r="Q343" i="29" s="1"/>
  <c r="AF342" i="4"/>
  <c r="Q342" i="29" s="1"/>
  <c r="AF341" i="4"/>
  <c r="Q341" i="29" s="1"/>
  <c r="AF340" i="4"/>
  <c r="Q340" i="29" s="1"/>
  <c r="AF336" i="4"/>
  <c r="Q336" i="29" s="1"/>
  <c r="AF333" i="4"/>
  <c r="Q333" i="29" s="1"/>
  <c r="AF332" i="4"/>
  <c r="Q332" i="29" s="1"/>
  <c r="AF328" i="4"/>
  <c r="Q328" i="29" s="1"/>
  <c r="AF327" i="4"/>
  <c r="Q327" i="29" s="1"/>
  <c r="AF326" i="4"/>
  <c r="Q326" i="29" s="1"/>
  <c r="BK325" i="4"/>
  <c r="AF324" i="4"/>
  <c r="Q324" i="29" s="1"/>
  <c r="AF323" i="4"/>
  <c r="Q323" i="29" s="1"/>
  <c r="BK314" i="4"/>
  <c r="BK313" i="4"/>
  <c r="AF312" i="4"/>
  <c r="Q312" i="29" s="1"/>
  <c r="BK308" i="4"/>
  <c r="AF307" i="4"/>
  <c r="Q307" i="29" s="1"/>
  <c r="AF306" i="4"/>
  <c r="Q306" i="29" s="1"/>
  <c r="AF303" i="4"/>
  <c r="Q303" i="29" s="1"/>
  <c r="AF302" i="4"/>
  <c r="Q302" i="29" s="1"/>
  <c r="BK299" i="4"/>
  <c r="AF298" i="4"/>
  <c r="Q298" i="29" s="1"/>
  <c r="AF297" i="4"/>
  <c r="Q297" i="29" s="1"/>
  <c r="AF295" i="4"/>
  <c r="Q295" i="29" s="1"/>
  <c r="AF294" i="4"/>
  <c r="Q294" i="29" s="1"/>
  <c r="AF292" i="4"/>
  <c r="Q292" i="29" s="1"/>
  <c r="AF291" i="4"/>
  <c r="Q291" i="29" s="1"/>
  <c r="BK290" i="4"/>
  <c r="AF289" i="4"/>
  <c r="Q289" i="29" s="1"/>
  <c r="AF288" i="4"/>
  <c r="Q288" i="29" s="1"/>
  <c r="AF287" i="4"/>
  <c r="Q287" i="29" s="1"/>
  <c r="AF286" i="4"/>
  <c r="Q286" i="29" s="1"/>
  <c r="BK283" i="4"/>
  <c r="BK282" i="4"/>
  <c r="BK281" i="4"/>
  <c r="AF280" i="4"/>
  <c r="Q280" i="29" s="1"/>
  <c r="AF278" i="4"/>
  <c r="Q278" i="29" s="1"/>
  <c r="BK277" i="4"/>
  <c r="AF268" i="4"/>
  <c r="AF267" i="4"/>
  <c r="BK266" i="4"/>
  <c r="G27" i="30" s="1"/>
  <c r="AF265" i="4"/>
  <c r="AF263" i="4"/>
  <c r="Q263" i="29" s="1"/>
  <c r="BK262" i="4"/>
  <c r="AF261" i="4"/>
  <c r="Q261" i="29" s="1"/>
  <c r="AF260" i="4"/>
  <c r="Q260" i="29" s="1"/>
  <c r="AF259" i="4"/>
  <c r="Q259" i="29" s="1"/>
  <c r="AF258" i="4"/>
  <c r="Q258" i="29" s="1"/>
  <c r="AF254" i="4"/>
  <c r="Q254" i="29" s="1"/>
  <c r="AF253" i="4"/>
  <c r="Q253" i="29" s="1"/>
  <c r="BK252" i="4"/>
  <c r="BK251" i="4"/>
  <c r="AF250" i="4"/>
  <c r="Q250" i="29" s="1"/>
  <c r="AF249" i="4"/>
  <c r="Q249" i="29" s="1"/>
  <c r="AF247" i="4"/>
  <c r="Q247" i="29" s="1"/>
  <c r="AF243" i="4"/>
  <c r="Q243" i="29" s="1"/>
  <c r="AF242" i="4"/>
  <c r="Q242" i="29" s="1"/>
  <c r="AF239" i="4"/>
  <c r="Q239" i="29" s="1"/>
  <c r="AF238" i="4"/>
  <c r="Q238" i="29" s="1"/>
  <c r="AF237" i="4"/>
  <c r="Q237" i="29" s="1"/>
  <c r="AF236" i="4"/>
  <c r="Q236" i="29" s="1"/>
  <c r="AF235" i="4"/>
  <c r="Q235" i="29" s="1"/>
  <c r="AF234" i="4"/>
  <c r="Q234" i="29" s="1"/>
  <c r="AF233" i="4"/>
  <c r="Q233" i="29" s="1"/>
  <c r="AF232" i="4"/>
  <c r="Q232" i="29" s="1"/>
  <c r="AF231" i="4"/>
  <c r="Q231" i="29" s="1"/>
  <c r="AF230" i="4"/>
  <c r="Q230" i="29" s="1"/>
  <c r="AF229" i="4"/>
  <c r="Q229" i="29" s="1"/>
  <c r="AF228" i="4"/>
  <c r="Q228" i="29" s="1"/>
  <c r="AF227" i="4"/>
  <c r="Q227" i="29" s="1"/>
  <c r="AF226" i="4"/>
  <c r="Q226" i="29" s="1"/>
  <c r="AF225" i="4"/>
  <c r="Q225" i="29" s="1"/>
  <c r="AF223" i="4"/>
  <c r="Q223" i="29" s="1"/>
  <c r="BK221" i="4"/>
  <c r="BK220" i="4"/>
  <c r="AF219" i="4"/>
  <c r="Q219" i="29" s="1"/>
  <c r="AF217" i="4"/>
  <c r="Q217" i="29" s="1"/>
  <c r="BK216" i="4"/>
  <c r="BK215" i="4"/>
  <c r="BK214" i="4"/>
  <c r="AF213" i="4"/>
  <c r="Q213" i="29" s="1"/>
  <c r="AF212" i="4"/>
  <c r="Q212" i="29" s="1"/>
  <c r="AF211" i="4"/>
  <c r="Q211" i="29" s="1"/>
  <c r="AF210" i="4"/>
  <c r="Q210" i="29" s="1"/>
  <c r="AF209" i="4"/>
  <c r="Q209" i="29" s="1"/>
  <c r="AF208" i="4"/>
  <c r="Q208" i="29" s="1"/>
  <c r="AF207" i="4"/>
  <c r="Q207" i="29" s="1"/>
  <c r="BK206" i="4"/>
  <c r="AF205" i="4"/>
  <c r="Q205" i="29" s="1"/>
  <c r="AF204" i="4"/>
  <c r="Q204" i="29" s="1"/>
  <c r="AF203" i="4"/>
  <c r="Q203" i="29" s="1"/>
  <c r="BK202" i="4"/>
  <c r="BK201" i="4"/>
  <c r="AF199" i="4"/>
  <c r="Q199" i="29" s="1"/>
  <c r="AF198" i="4"/>
  <c r="Q198" i="29" s="1"/>
  <c r="AF197" i="4"/>
  <c r="Q197" i="29" s="1"/>
  <c r="BK196" i="4"/>
  <c r="AF195" i="4"/>
  <c r="Q195" i="29" s="1"/>
  <c r="AF194" i="4"/>
  <c r="Q194" i="29" s="1"/>
  <c r="BK193" i="4"/>
  <c r="BK192" i="4"/>
  <c r="AF191" i="4"/>
  <c r="Q191" i="29" s="1"/>
  <c r="AF190" i="4"/>
  <c r="Q190" i="29" s="1"/>
  <c r="AF189" i="4"/>
  <c r="Q189" i="29" s="1"/>
  <c r="BK188" i="4"/>
  <c r="AF187" i="4"/>
  <c r="Q187" i="29" s="1"/>
  <c r="AF186" i="4"/>
  <c r="Q186" i="29" s="1"/>
  <c r="AF185" i="4"/>
  <c r="Q185" i="29" s="1"/>
  <c r="AF184" i="4"/>
  <c r="Q184" i="29" s="1"/>
  <c r="AF183" i="4"/>
  <c r="Q183" i="29" s="1"/>
  <c r="AF182" i="4"/>
  <c r="Q182" i="29" s="1"/>
  <c r="AF181" i="4"/>
  <c r="Q181" i="29" s="1"/>
  <c r="AF180" i="4"/>
  <c r="Q180" i="29" s="1"/>
  <c r="AF179" i="4"/>
  <c r="Q179" i="29" s="1"/>
  <c r="AF178" i="4"/>
  <c r="Q178" i="29" s="1"/>
  <c r="AF177" i="4"/>
  <c r="Q177" i="29" s="1"/>
  <c r="AF176" i="4"/>
  <c r="Q176" i="29" s="1"/>
  <c r="AF175" i="4"/>
  <c r="Q175" i="29" s="1"/>
  <c r="AF174" i="4"/>
  <c r="Q174" i="29" s="1"/>
  <c r="AF173" i="4"/>
  <c r="Q173" i="29" s="1"/>
  <c r="AF172" i="4"/>
  <c r="Q172" i="29" s="1"/>
  <c r="AF171" i="4"/>
  <c r="Q171" i="29" s="1"/>
  <c r="AF159" i="4"/>
  <c r="Q159" i="29" s="1"/>
  <c r="AF158" i="4"/>
  <c r="Q158" i="29" s="1"/>
  <c r="AF157" i="4"/>
  <c r="Q157" i="29" s="1"/>
  <c r="AF156" i="4"/>
  <c r="Q156" i="29" s="1"/>
  <c r="AF153" i="4"/>
  <c r="Q153" i="29" s="1"/>
  <c r="AF152" i="4"/>
  <c r="Q152" i="29" s="1"/>
  <c r="AF151" i="4"/>
  <c r="Q151" i="29" s="1"/>
  <c r="AF149" i="4"/>
  <c r="Q149" i="29" s="1"/>
  <c r="AF147" i="4"/>
  <c r="Q147" i="29" s="1"/>
  <c r="AF145" i="4"/>
  <c r="Q145" i="29" s="1"/>
  <c r="AF143" i="4"/>
  <c r="Q143" i="29" s="1"/>
  <c r="AF142" i="4"/>
  <c r="Q142" i="29" s="1"/>
  <c r="AF141" i="4"/>
  <c r="Q141" i="29" s="1"/>
  <c r="AF140" i="4"/>
  <c r="Q140" i="29" s="1"/>
  <c r="AF139" i="4"/>
  <c r="Q139" i="29" s="1"/>
  <c r="AF138" i="4"/>
  <c r="Q138" i="29" s="1"/>
  <c r="AF136" i="4"/>
  <c r="Q136" i="29" s="1"/>
  <c r="AF135" i="4"/>
  <c r="Q135" i="29" s="1"/>
  <c r="AF132" i="4"/>
  <c r="Q132" i="29" s="1"/>
  <c r="AF131" i="4"/>
  <c r="Q131" i="29" s="1"/>
  <c r="AF129" i="4"/>
  <c r="Q129" i="29" s="1"/>
  <c r="AF128" i="4"/>
  <c r="Q128" i="29" s="1"/>
  <c r="AF126" i="4"/>
  <c r="Q126" i="29" s="1"/>
  <c r="AF125" i="4"/>
  <c r="Q125" i="29" s="1"/>
  <c r="AF124" i="4"/>
  <c r="Q124" i="29" s="1"/>
  <c r="AF123" i="4"/>
  <c r="AF122" i="4"/>
  <c r="AF119" i="4"/>
  <c r="Q119" i="29" s="1"/>
  <c r="AF118" i="4"/>
  <c r="Q118" i="29" s="1"/>
  <c r="AF117" i="4"/>
  <c r="Q117" i="29" s="1"/>
  <c r="AF116" i="4"/>
  <c r="Q116" i="29" s="1"/>
  <c r="AF115" i="4"/>
  <c r="Q115" i="29" s="1"/>
  <c r="AF114" i="4"/>
  <c r="Q114" i="29" s="1"/>
  <c r="AF113" i="4"/>
  <c r="Q113" i="29" s="1"/>
  <c r="AF112" i="4"/>
  <c r="Q112" i="29" s="1"/>
  <c r="AF107" i="4"/>
  <c r="Q107" i="29" s="1"/>
  <c r="BK106" i="4"/>
  <c r="AF100" i="4"/>
  <c r="Q100" i="29" s="1"/>
  <c r="AF98" i="4"/>
  <c r="Q98" i="29" s="1"/>
  <c r="BK97" i="4"/>
  <c r="BK96" i="4"/>
  <c r="BK94" i="4"/>
  <c r="AF92" i="4"/>
  <c r="Q92" i="29" s="1"/>
  <c r="AF89" i="4"/>
  <c r="Q89" i="29" s="1"/>
  <c r="AF88" i="4"/>
  <c r="Q88" i="29" s="1"/>
  <c r="AF87" i="4"/>
  <c r="Q87" i="29" s="1"/>
  <c r="AF86" i="4"/>
  <c r="Q86" i="29" s="1"/>
  <c r="AF85" i="4"/>
  <c r="Q85" i="29" s="1"/>
  <c r="AF84" i="4"/>
  <c r="Q84" i="29" s="1"/>
  <c r="AF83" i="4"/>
  <c r="Q83" i="29" s="1"/>
  <c r="AF82" i="4"/>
  <c r="Q82" i="29" s="1"/>
  <c r="AF81" i="4"/>
  <c r="Q81" i="29" s="1"/>
  <c r="AF80" i="4"/>
  <c r="Q80" i="29" s="1"/>
  <c r="AF79" i="4"/>
  <c r="Q79" i="29" s="1"/>
  <c r="AF78" i="4"/>
  <c r="Q78" i="29" s="1"/>
  <c r="AF77" i="4"/>
  <c r="Q77" i="29" s="1"/>
  <c r="AF76" i="4"/>
  <c r="Q76" i="29" s="1"/>
  <c r="AF75" i="4"/>
  <c r="Q75" i="29" s="1"/>
  <c r="AF74" i="4"/>
  <c r="Q74" i="29" s="1"/>
  <c r="AF73" i="4"/>
  <c r="Q73" i="29" s="1"/>
  <c r="AF3" i="4"/>
  <c r="Q3" i="29" s="1"/>
  <c r="X249" i="4"/>
  <c r="AG249" i="4" s="1"/>
  <c r="Q268" i="29" l="1"/>
  <c r="E29" i="30"/>
  <c r="Q122" i="29"/>
  <c r="E35" i="30"/>
  <c r="Q123" i="29"/>
  <c r="E36" i="30"/>
  <c r="Q267" i="29"/>
  <c r="E28" i="30"/>
  <c r="Q265" i="29"/>
  <c r="E26" i="30"/>
  <c r="E21" i="34"/>
  <c r="E9" i="31"/>
  <c r="E26" i="31"/>
  <c r="E34" i="31"/>
  <c r="E3" i="43"/>
  <c r="E63" i="30"/>
  <c r="E96" i="30"/>
  <c r="E3" i="25"/>
  <c r="E3" i="37"/>
  <c r="E14" i="34"/>
  <c r="E30" i="34"/>
  <c r="E40" i="34"/>
  <c r="E48" i="34"/>
  <c r="E3" i="45"/>
  <c r="E58" i="34"/>
  <c r="E35" i="31"/>
  <c r="E54" i="31"/>
  <c r="E37" i="30"/>
  <c r="E78" i="30"/>
  <c r="E20" i="25"/>
  <c r="E13" i="35"/>
  <c r="E11" i="38"/>
  <c r="E46" i="37"/>
  <c r="E5" i="32"/>
  <c r="E58" i="37"/>
  <c r="E5" i="37"/>
  <c r="E7" i="34"/>
  <c r="E15" i="34"/>
  <c r="E23" i="34"/>
  <c r="E31" i="34"/>
  <c r="E17" i="37"/>
  <c r="E41" i="34"/>
  <c r="E19" i="37"/>
  <c r="E6" i="26"/>
  <c r="E35" i="45"/>
  <c r="E46" i="45"/>
  <c r="E51" i="34"/>
  <c r="E3" i="31"/>
  <c r="E11" i="31"/>
  <c r="E19" i="31"/>
  <c r="E47" i="31"/>
  <c r="E55" i="31"/>
  <c r="E15" i="30"/>
  <c r="E66" i="30"/>
  <c r="E79" i="30"/>
  <c r="E98" i="30"/>
  <c r="E4" i="36"/>
  <c r="E18" i="33"/>
  <c r="E5" i="25"/>
  <c r="E13" i="25"/>
  <c r="E21" i="25"/>
  <c r="E29" i="25"/>
  <c r="E15" i="35"/>
  <c r="E6" i="28"/>
  <c r="E12" i="38"/>
  <c r="E47" i="37"/>
  <c r="E6" i="32"/>
  <c r="E11" i="39"/>
  <c r="E5" i="34"/>
  <c r="E57" i="34"/>
  <c r="E17" i="31"/>
  <c r="E53" i="31"/>
  <c r="E24" i="30"/>
  <c r="E75" i="30"/>
  <c r="E112" i="30"/>
  <c r="E19" i="25"/>
  <c r="E10" i="35"/>
  <c r="E10" i="38"/>
  <c r="E43" i="37"/>
  <c r="E4" i="32"/>
  <c r="E54" i="37"/>
  <c r="E9" i="39"/>
  <c r="E6" i="34"/>
  <c r="E22" i="34"/>
  <c r="E16" i="37"/>
  <c r="E34" i="45"/>
  <c r="E44" i="45"/>
  <c r="E50" i="34"/>
  <c r="E27" i="31"/>
  <c r="E45" i="31"/>
  <c r="E14" i="30"/>
  <c r="E64" i="30"/>
  <c r="E3" i="36"/>
  <c r="E4" i="25"/>
  <c r="E28" i="25"/>
  <c r="E10" i="39"/>
  <c r="E8" i="37"/>
  <c r="E8" i="34"/>
  <c r="E16" i="34"/>
  <c r="E24" i="34"/>
  <c r="E32" i="34"/>
  <c r="E18" i="37"/>
  <c r="E42" i="34"/>
  <c r="E20" i="37"/>
  <c r="E7" i="26"/>
  <c r="E5" i="45"/>
  <c r="E33" i="37"/>
  <c r="E52" i="34"/>
  <c r="E4" i="31"/>
  <c r="E12" i="31"/>
  <c r="E20" i="31"/>
  <c r="E29" i="31"/>
  <c r="E48" i="31"/>
  <c r="E56" i="31"/>
  <c r="E19" i="30"/>
  <c r="E39" i="30"/>
  <c r="E58" i="30"/>
  <c r="E99" i="30"/>
  <c r="E5" i="36"/>
  <c r="E6" i="25"/>
  <c r="E14" i="25"/>
  <c r="E22" i="25"/>
  <c r="E16" i="35"/>
  <c r="E7" i="28"/>
  <c r="E13" i="38"/>
  <c r="E7" i="32"/>
  <c r="E3" i="39"/>
  <c r="E12" i="39"/>
  <c r="E29" i="34"/>
  <c r="E47" i="34"/>
  <c r="E49" i="34"/>
  <c r="E9" i="37"/>
  <c r="E9" i="34"/>
  <c r="E17" i="34"/>
  <c r="E25" i="34"/>
  <c r="E33" i="34"/>
  <c r="E35" i="34"/>
  <c r="E43" i="34"/>
  <c r="E21" i="37"/>
  <c r="E6" i="38"/>
  <c r="E25" i="45"/>
  <c r="E38" i="45"/>
  <c r="E34" i="37"/>
  <c r="E53" i="34"/>
  <c r="E5" i="31"/>
  <c r="E13" i="31"/>
  <c r="E21" i="31"/>
  <c r="E30" i="31"/>
  <c r="E49" i="31"/>
  <c r="E57" i="31"/>
  <c r="E20" i="30"/>
  <c r="E40" i="30"/>
  <c r="E59" i="30"/>
  <c r="E69" i="30"/>
  <c r="E84" i="30"/>
  <c r="E100" i="30"/>
  <c r="E6" i="36"/>
  <c r="E13" i="33"/>
  <c r="E23" i="33"/>
  <c r="E7" i="25"/>
  <c r="E23" i="25"/>
  <c r="E17" i="35"/>
  <c r="E8" i="28"/>
  <c r="E14" i="38"/>
  <c r="E36" i="25"/>
  <c r="E8" i="32"/>
  <c r="E49" i="37"/>
  <c r="E4" i="39"/>
  <c r="E13" i="39"/>
  <c r="E10" i="37"/>
  <c r="E10" i="34"/>
  <c r="E18" i="34"/>
  <c r="E26" i="34"/>
  <c r="E34" i="34"/>
  <c r="E36" i="34"/>
  <c r="E44" i="34"/>
  <c r="E25" i="37"/>
  <c r="E9" i="26"/>
  <c r="E4" i="35"/>
  <c r="E27" i="45"/>
  <c r="E35" i="37"/>
  <c r="E54" i="34"/>
  <c r="E6" i="31"/>
  <c r="E31" i="31"/>
  <c r="E39" i="31"/>
  <c r="E50" i="31"/>
  <c r="E58" i="31"/>
  <c r="E21" i="30"/>
  <c r="E60" i="30"/>
  <c r="E70" i="30"/>
  <c r="E104" i="30"/>
  <c r="E9" i="36"/>
  <c r="E14" i="33"/>
  <c r="E25" i="33"/>
  <c r="E8" i="25"/>
  <c r="E18" i="35"/>
  <c r="E15" i="38"/>
  <c r="E37" i="25"/>
  <c r="E9" i="32"/>
  <c r="E50" i="37"/>
  <c r="E5" i="39"/>
  <c r="E14" i="39"/>
  <c r="E13" i="34"/>
  <c r="E15" i="37"/>
  <c r="E39" i="34"/>
  <c r="E12" i="26"/>
  <c r="E31" i="45"/>
  <c r="E3" i="34"/>
  <c r="E11" i="34"/>
  <c r="E19" i="34"/>
  <c r="E27" i="34"/>
  <c r="E11" i="37"/>
  <c r="E37" i="34"/>
  <c r="E45" i="34"/>
  <c r="E26" i="37"/>
  <c r="E8" i="45"/>
  <c r="E40" i="45"/>
  <c r="E52" i="45"/>
  <c r="E36" i="37"/>
  <c r="E55" i="34"/>
  <c r="E7" i="31"/>
  <c r="E32" i="31"/>
  <c r="E41" i="31"/>
  <c r="E51" i="31"/>
  <c r="E59" i="31"/>
  <c r="E14" i="43"/>
  <c r="E22" i="30"/>
  <c r="E50" i="30"/>
  <c r="E61" i="30"/>
  <c r="E105" i="30"/>
  <c r="E10" i="36"/>
  <c r="E38" i="37"/>
  <c r="E26" i="33"/>
  <c r="E9" i="25"/>
  <c r="E17" i="25"/>
  <c r="E25" i="25"/>
  <c r="E34" i="25"/>
  <c r="E20" i="35"/>
  <c r="E16" i="38"/>
  <c r="E39" i="25"/>
  <c r="E52" i="37"/>
  <c r="E7" i="39"/>
  <c r="E15" i="39"/>
  <c r="E4" i="34"/>
  <c r="E12" i="34"/>
  <c r="E20" i="34"/>
  <c r="E28" i="34"/>
  <c r="E13" i="37"/>
  <c r="E38" i="34"/>
  <c r="E46" i="34"/>
  <c r="E8" i="38"/>
  <c r="E30" i="45"/>
  <c r="E55" i="45"/>
  <c r="E37" i="37"/>
  <c r="E56" i="34"/>
  <c r="E8" i="31"/>
  <c r="E16" i="31"/>
  <c r="E25" i="31"/>
  <c r="E33" i="31"/>
  <c r="E52" i="31"/>
  <c r="E60" i="31"/>
  <c r="E52" i="30"/>
  <c r="E74" i="30"/>
  <c r="E95" i="30"/>
  <c r="E108" i="30"/>
  <c r="E40" i="37"/>
  <c r="E27" i="33"/>
  <c r="E10" i="25"/>
  <c r="E18" i="25"/>
  <c r="E26" i="25"/>
  <c r="E35" i="25"/>
  <c r="E22" i="35"/>
  <c r="E42" i="37"/>
  <c r="E40" i="25"/>
  <c r="E53" i="37"/>
  <c r="E8" i="39"/>
  <c r="E3" i="46"/>
  <c r="S96" i="29"/>
  <c r="G4" i="38"/>
  <c r="S97" i="29"/>
  <c r="E64" i="48" s="1"/>
  <c r="G5" i="38"/>
  <c r="S106" i="29"/>
  <c r="G7" i="38"/>
  <c r="S94" i="29"/>
  <c r="G3" i="38"/>
  <c r="S266" i="29"/>
  <c r="G38" i="30"/>
  <c r="S215" i="29"/>
  <c r="G37" i="31"/>
  <c r="E67" i="30"/>
  <c r="S391" i="29"/>
  <c r="G15" i="25"/>
  <c r="E5" i="26"/>
  <c r="S201" i="29"/>
  <c r="G23" i="31"/>
  <c r="S313" i="29"/>
  <c r="G85" i="30"/>
  <c r="S392" i="29"/>
  <c r="G16" i="25"/>
  <c r="E9" i="28"/>
  <c r="E13" i="45"/>
  <c r="E6" i="30"/>
  <c r="E16" i="26"/>
  <c r="S193" i="29"/>
  <c r="G15" i="31"/>
  <c r="S202" i="29"/>
  <c r="G24" i="31"/>
  <c r="S299" i="29"/>
  <c r="G71" i="30"/>
  <c r="S314" i="29"/>
  <c r="G86" i="30"/>
  <c r="S256" i="29"/>
  <c r="G17" i="30"/>
  <c r="E17" i="45"/>
  <c r="E10" i="30"/>
  <c r="E20" i="26"/>
  <c r="E11" i="26"/>
  <c r="E18" i="45"/>
  <c r="E21" i="26"/>
  <c r="E11" i="30"/>
  <c r="S270" i="29"/>
  <c r="G42" i="30"/>
  <c r="S192" i="29"/>
  <c r="G14" i="31"/>
  <c r="S400" i="29"/>
  <c r="T397" i="29" s="1"/>
  <c r="E226" i="48" s="1"/>
  <c r="G24" i="25"/>
  <c r="E14" i="45"/>
  <c r="E17" i="26"/>
  <c r="E7" i="30"/>
  <c r="S220" i="29"/>
  <c r="G42" i="31"/>
  <c r="S251" i="29"/>
  <c r="G12" i="30"/>
  <c r="S262" i="29"/>
  <c r="G23" i="30"/>
  <c r="S290" i="29"/>
  <c r="G62" i="30"/>
  <c r="S269" i="29"/>
  <c r="G41" i="30"/>
  <c r="E10" i="26"/>
  <c r="S214" i="29"/>
  <c r="G36" i="31"/>
  <c r="S308" i="29"/>
  <c r="T307" i="29" s="1"/>
  <c r="E181" i="48" s="1"/>
  <c r="G80" i="30"/>
  <c r="S407" i="29"/>
  <c r="G31" i="25"/>
  <c r="E4" i="26"/>
  <c r="E11" i="45"/>
  <c r="E4" i="30"/>
  <c r="E14" i="26"/>
  <c r="S216" i="29"/>
  <c r="G38" i="31"/>
  <c r="S408" i="29"/>
  <c r="T408" i="29" s="1"/>
  <c r="E232" i="48" s="1"/>
  <c r="G32" i="25"/>
  <c r="S277" i="29"/>
  <c r="G49" i="30"/>
  <c r="S264" i="29"/>
  <c r="G25" i="30"/>
  <c r="E8" i="26"/>
  <c r="E15" i="45"/>
  <c r="E8" i="30"/>
  <c r="E18" i="26"/>
  <c r="S221" i="29"/>
  <c r="G43" i="31"/>
  <c r="S252" i="29"/>
  <c r="G13" i="30"/>
  <c r="S281" i="29"/>
  <c r="G53" i="30"/>
  <c r="S387" i="29"/>
  <c r="G11" i="25"/>
  <c r="S403" i="29"/>
  <c r="T402" i="29" s="1"/>
  <c r="E228" i="48" s="1"/>
  <c r="G27" i="25"/>
  <c r="E4" i="28"/>
  <c r="S255" i="29"/>
  <c r="G16" i="30"/>
  <c r="S206" i="29"/>
  <c r="G28" i="31"/>
  <c r="S283" i="29"/>
  <c r="G55" i="30"/>
  <c r="S271" i="29"/>
  <c r="G43" i="30"/>
  <c r="E3" i="26"/>
  <c r="E12" i="45"/>
  <c r="E15" i="26"/>
  <c r="E5" i="30"/>
  <c r="E16" i="45"/>
  <c r="E19" i="26"/>
  <c r="E9" i="30"/>
  <c r="S188" i="29"/>
  <c r="G10" i="31"/>
  <c r="S196" i="29"/>
  <c r="G18" i="31"/>
  <c r="S282" i="29"/>
  <c r="G54" i="30"/>
  <c r="S325" i="29"/>
  <c r="G97" i="30"/>
  <c r="S388" i="29"/>
  <c r="G12" i="25"/>
  <c r="S427" i="29"/>
  <c r="G5" i="28"/>
  <c r="E48" i="37"/>
  <c r="BK455" i="4"/>
  <c r="BK485" i="4"/>
  <c r="E60" i="37"/>
  <c r="E4" i="46"/>
  <c r="XFD3" i="46"/>
  <c r="E6" i="45"/>
  <c r="E23" i="45"/>
  <c r="E48" i="45"/>
  <c r="E56" i="45"/>
  <c r="E7" i="45"/>
  <c r="E24" i="45"/>
  <c r="E41" i="45"/>
  <c r="E57" i="45"/>
  <c r="E4" i="45"/>
  <c r="E39" i="45"/>
  <c r="E58" i="45"/>
  <c r="E9" i="45"/>
  <c r="E51" i="45"/>
  <c r="E21" i="45"/>
  <c r="E22" i="45"/>
  <c r="E42" i="45"/>
  <c r="E50" i="45"/>
  <c r="E28" i="45"/>
  <c r="E37" i="45"/>
  <c r="E11" i="43"/>
  <c r="E6" i="43"/>
  <c r="E13" i="43"/>
  <c r="E7" i="43"/>
  <c r="E7" i="42"/>
  <c r="E5" i="41"/>
  <c r="BK295" i="4"/>
  <c r="BK43" i="4"/>
  <c r="BK59" i="4"/>
  <c r="BK75" i="4"/>
  <c r="BK143" i="4"/>
  <c r="BK159" i="4"/>
  <c r="BK183" i="4"/>
  <c r="BK199" i="4"/>
  <c r="BK227" i="4"/>
  <c r="BK297" i="4"/>
  <c r="BK326" i="4"/>
  <c r="BK365" i="4"/>
  <c r="BK461" i="4"/>
  <c r="BK477" i="4"/>
  <c r="BK12" i="4"/>
  <c r="BK28" i="4"/>
  <c r="BK92" i="4"/>
  <c r="BK144" i="4"/>
  <c r="BK176" i="4"/>
  <c r="BK217" i="4"/>
  <c r="BK228" i="4"/>
  <c r="BK244" i="4"/>
  <c r="BK263" i="4"/>
  <c r="BK298" i="4"/>
  <c r="BK327" i="4"/>
  <c r="BK350" i="4"/>
  <c r="BK390" i="4"/>
  <c r="BK446" i="4"/>
  <c r="BK502" i="4"/>
  <c r="BK29" i="4"/>
  <c r="BK37" i="4"/>
  <c r="BK53" i="4"/>
  <c r="BK69" i="4"/>
  <c r="BK121" i="4"/>
  <c r="G34" i="30" s="1"/>
  <c r="BK137" i="4"/>
  <c r="BK177" i="4"/>
  <c r="BK210" i="4"/>
  <c r="BK229" i="4"/>
  <c r="BK253" i="4"/>
  <c r="BK471" i="4"/>
  <c r="S471" i="29" s="1"/>
  <c r="BK30" i="4"/>
  <c r="BK38" i="4"/>
  <c r="BK54" i="4"/>
  <c r="BK86" i="4"/>
  <c r="BK122" i="4"/>
  <c r="G35" i="30" s="1"/>
  <c r="BK170" i="4"/>
  <c r="BK194" i="4"/>
  <c r="BK238" i="4"/>
  <c r="BK291" i="4"/>
  <c r="BK344" i="4"/>
  <c r="BK360" i="4"/>
  <c r="BK472" i="4"/>
  <c r="S472" i="29" s="1"/>
  <c r="BK15" i="4"/>
  <c r="BK31" i="4"/>
  <c r="BK39" i="4"/>
  <c r="BK55" i="4"/>
  <c r="BK63" i="4"/>
  <c r="BK71" i="4"/>
  <c r="BK87" i="4"/>
  <c r="BK95" i="4"/>
  <c r="BK115" i="4"/>
  <c r="BK171" i="4"/>
  <c r="BK187" i="4"/>
  <c r="BK204" i="4"/>
  <c r="BK247" i="4"/>
  <c r="BK258" i="4"/>
  <c r="BK303" i="4"/>
  <c r="BK361" i="4"/>
  <c r="BK385" i="4"/>
  <c r="BK465" i="4"/>
  <c r="BK497" i="4"/>
  <c r="BK48" i="4"/>
  <c r="BK64" i="4"/>
  <c r="BK80" i="4"/>
  <c r="BK116" i="4"/>
  <c r="BK205" i="4"/>
  <c r="BK223" i="4"/>
  <c r="BK259" i="4"/>
  <c r="BK294" i="4"/>
  <c r="BK323" i="4"/>
  <c r="BK426" i="4"/>
  <c r="BK434" i="4"/>
  <c r="S434" i="29" s="1"/>
  <c r="BK466" i="4"/>
  <c r="BK474" i="4"/>
  <c r="BK490" i="4"/>
  <c r="BK498" i="4"/>
  <c r="BK41" i="4"/>
  <c r="BK49" i="4"/>
  <c r="BK73" i="4"/>
  <c r="BK81" i="4"/>
  <c r="BK89" i="4"/>
  <c r="BK117" i="4"/>
  <c r="BK125" i="4"/>
  <c r="BK149" i="4"/>
  <c r="BK157" i="4"/>
  <c r="BK173" i="4"/>
  <c r="BK181" i="4"/>
  <c r="BK189" i="4"/>
  <c r="BK197" i="4"/>
  <c r="BK225" i="4"/>
  <c r="BK233" i="4"/>
  <c r="BK241" i="4"/>
  <c r="BK249" i="4"/>
  <c r="BK260" i="4"/>
  <c r="BK286" i="4"/>
  <c r="BK324" i="4"/>
  <c r="BK347" i="4"/>
  <c r="BK355" i="4"/>
  <c r="BK363" i="4"/>
  <c r="BK435" i="4"/>
  <c r="S435" i="29" s="1"/>
  <c r="BK451" i="4"/>
  <c r="BK459" i="4"/>
  <c r="BK475" i="4"/>
  <c r="BK483" i="4"/>
  <c r="BK491" i="4"/>
  <c r="BK19" i="4"/>
  <c r="BK35" i="4"/>
  <c r="BK67" i="4"/>
  <c r="BK91" i="4"/>
  <c r="BK119" i="4"/>
  <c r="BK151" i="4"/>
  <c r="BK175" i="4"/>
  <c r="BK191" i="4"/>
  <c r="BK208" i="4"/>
  <c r="BK235" i="4"/>
  <c r="BK243" i="4"/>
  <c r="BK288" i="4"/>
  <c r="BK341" i="4"/>
  <c r="BK405" i="4"/>
  <c r="BK413" i="4"/>
  <c r="BK36" i="4"/>
  <c r="BK52" i="4"/>
  <c r="BK60" i="4"/>
  <c r="BK84" i="4"/>
  <c r="BK112" i="4"/>
  <c r="BK120" i="4"/>
  <c r="G33" i="30" s="1"/>
  <c r="BK152" i="4"/>
  <c r="BK168" i="4"/>
  <c r="BK184" i="4"/>
  <c r="BK209" i="4"/>
  <c r="BK278" i="4"/>
  <c r="BK289" i="4"/>
  <c r="BK312" i="4"/>
  <c r="BK342" i="4"/>
  <c r="BK470" i="4"/>
  <c r="S470" i="29" s="1"/>
  <c r="BK478" i="4"/>
  <c r="BK494" i="4"/>
  <c r="BK5" i="4"/>
  <c r="BK21" i="4"/>
  <c r="BK45" i="4"/>
  <c r="BK113" i="4"/>
  <c r="BK129" i="4"/>
  <c r="BK185" i="4"/>
  <c r="BK219" i="4"/>
  <c r="BK237" i="4"/>
  <c r="BK245" i="4"/>
  <c r="BK280" i="4"/>
  <c r="BK328" i="4"/>
  <c r="BK431" i="4"/>
  <c r="BK479" i="4"/>
  <c r="BK495" i="4"/>
  <c r="BK503" i="4"/>
  <c r="BK22" i="4"/>
  <c r="BK46" i="4"/>
  <c r="BK62" i="4"/>
  <c r="BK78" i="4"/>
  <c r="BK114" i="4"/>
  <c r="BK178" i="4"/>
  <c r="BK186" i="4"/>
  <c r="BK203" i="4"/>
  <c r="BK211" i="4"/>
  <c r="BK230" i="4"/>
  <c r="BK246" i="4"/>
  <c r="BK254" i="4"/>
  <c r="BK302" i="4"/>
  <c r="BK332" i="4"/>
  <c r="BK464" i="4"/>
  <c r="BK496" i="4"/>
  <c r="BK23" i="4"/>
  <c r="BK47" i="4"/>
  <c r="BK103" i="4"/>
  <c r="BK123" i="4"/>
  <c r="G36" i="30" s="1"/>
  <c r="BK155" i="4"/>
  <c r="BK195" i="4"/>
  <c r="BK333" i="4"/>
  <c r="BK449" i="4"/>
  <c r="BK457" i="4"/>
  <c r="BK473" i="4"/>
  <c r="S473" i="29" s="1"/>
  <c r="BK40" i="4"/>
  <c r="BK56" i="4"/>
  <c r="BK124" i="4"/>
  <c r="BK140" i="4"/>
  <c r="BK172" i="4"/>
  <c r="BK232" i="4"/>
  <c r="BK268" i="4"/>
  <c r="G29" i="30" s="1"/>
  <c r="BK306" i="4"/>
  <c r="BK336" i="4"/>
  <c r="BK346" i="4"/>
  <c r="BK386" i="4"/>
  <c r="BK442" i="4"/>
  <c r="BK17" i="4"/>
  <c r="BK33" i="4"/>
  <c r="BK18" i="4"/>
  <c r="BK26" i="4"/>
  <c r="BK34" i="4"/>
  <c r="BK42" i="4"/>
  <c r="BK50" i="4"/>
  <c r="BK74" i="4"/>
  <c r="BK90" i="4"/>
  <c r="BK98" i="4"/>
  <c r="BK118" i="4"/>
  <c r="BK142" i="4"/>
  <c r="BK158" i="4"/>
  <c r="BK174" i="4"/>
  <c r="BK182" i="4"/>
  <c r="BK190" i="4"/>
  <c r="BK198" i="4"/>
  <c r="BK226" i="4"/>
  <c r="BK234" i="4"/>
  <c r="BK242" i="4"/>
  <c r="BK261" i="4"/>
  <c r="BK287" i="4"/>
  <c r="BK340" i="4"/>
  <c r="BK348" i="4"/>
  <c r="BK380" i="4"/>
  <c r="BK412" i="4"/>
  <c r="BK468" i="4"/>
  <c r="S468" i="29" s="1"/>
  <c r="BK492" i="4"/>
  <c r="BK500" i="4"/>
  <c r="AA429" i="4"/>
  <c r="T468" i="29" l="1"/>
  <c r="T392" i="29"/>
  <c r="E225" i="48" s="1"/>
  <c r="T432" i="29"/>
  <c r="E248" i="48" s="1"/>
  <c r="U432" i="29"/>
  <c r="E247" i="48" s="1"/>
  <c r="U406" i="29"/>
  <c r="E230" i="48" s="1"/>
  <c r="T406" i="29"/>
  <c r="E231" i="48" s="1"/>
  <c r="U282" i="29"/>
  <c r="E170" i="48" s="1"/>
  <c r="E509" i="46"/>
  <c r="T214" i="29"/>
  <c r="E143" i="48" s="1"/>
  <c r="T282" i="29"/>
  <c r="E171" i="48" s="1"/>
  <c r="U106" i="29"/>
  <c r="E70" i="48" s="1"/>
  <c r="T106" i="29"/>
  <c r="E71" i="48" s="1"/>
  <c r="T313" i="29"/>
  <c r="E185" i="48" s="1"/>
  <c r="T251" i="29"/>
  <c r="E156" i="48" s="1"/>
  <c r="S42" i="29"/>
  <c r="G34" i="34"/>
  <c r="S18" i="29"/>
  <c r="G10" i="34"/>
  <c r="S40" i="29"/>
  <c r="G32" i="34"/>
  <c r="S23" i="29"/>
  <c r="G15" i="34"/>
  <c r="S35" i="29"/>
  <c r="G27" i="34"/>
  <c r="S465" i="29"/>
  <c r="G7" i="32"/>
  <c r="S55" i="29"/>
  <c r="G39" i="34"/>
  <c r="S54" i="29"/>
  <c r="G38" i="34"/>
  <c r="S177" i="29"/>
  <c r="G55" i="34"/>
  <c r="S492" i="29"/>
  <c r="T492" i="29" s="1"/>
  <c r="E285" i="48" s="1"/>
  <c r="G7" i="39"/>
  <c r="S174" i="29"/>
  <c r="G52" i="34"/>
  <c r="S178" i="29"/>
  <c r="T178" i="29" s="1"/>
  <c r="E135" i="48" s="1"/>
  <c r="G56" i="34"/>
  <c r="S341" i="29"/>
  <c r="G3" i="36"/>
  <c r="S41" i="29"/>
  <c r="G33" i="34"/>
  <c r="S53" i="29"/>
  <c r="G37" i="34"/>
  <c r="S59" i="29"/>
  <c r="G43" i="34"/>
  <c r="S62" i="29"/>
  <c r="T61" i="29" s="1"/>
  <c r="E33" i="48" s="1"/>
  <c r="G46" i="34"/>
  <c r="S39" i="29"/>
  <c r="G31" i="34"/>
  <c r="S496" i="29"/>
  <c r="G11" i="39"/>
  <c r="S495" i="29"/>
  <c r="T495" i="29" s="1"/>
  <c r="E288" i="48" s="1"/>
  <c r="G10" i="39"/>
  <c r="S494" i="29"/>
  <c r="T494" i="29" s="1"/>
  <c r="E287" i="48" s="1"/>
  <c r="G9" i="39"/>
  <c r="S498" i="29"/>
  <c r="G13" i="39"/>
  <c r="S171" i="29"/>
  <c r="G49" i="34"/>
  <c r="S37" i="29"/>
  <c r="G29" i="34"/>
  <c r="S461" i="29"/>
  <c r="G3" i="32"/>
  <c r="S34" i="29"/>
  <c r="G26" i="34"/>
  <c r="S17" i="29"/>
  <c r="T17" i="29" s="1"/>
  <c r="E15" i="48" s="1"/>
  <c r="G9" i="34"/>
  <c r="S346" i="29"/>
  <c r="T346" i="29" s="1"/>
  <c r="G8" i="36"/>
  <c r="S103" i="29"/>
  <c r="T103" i="29" s="1"/>
  <c r="G7" i="35"/>
  <c r="S342" i="29"/>
  <c r="G4" i="36"/>
  <c r="S52" i="29"/>
  <c r="G36" i="34"/>
  <c r="S413" i="29"/>
  <c r="G11" i="35"/>
  <c r="S491" i="29"/>
  <c r="T491" i="29" s="1"/>
  <c r="E284" i="48" s="1"/>
  <c r="G6" i="39"/>
  <c r="S347" i="29"/>
  <c r="T347" i="29" s="1"/>
  <c r="U347" i="29" s="1"/>
  <c r="G9" i="36"/>
  <c r="S173" i="29"/>
  <c r="G51" i="34"/>
  <c r="S31" i="29"/>
  <c r="G23" i="34"/>
  <c r="S360" i="29"/>
  <c r="G13" i="33"/>
  <c r="S30" i="29"/>
  <c r="G22" i="34"/>
  <c r="S176" i="29"/>
  <c r="E134" i="48" s="1"/>
  <c r="G54" i="34"/>
  <c r="XFD7" i="42"/>
  <c r="E512" i="42"/>
  <c r="S98" i="29"/>
  <c r="T98" i="29" s="1"/>
  <c r="E65" i="48" s="1"/>
  <c r="G6" i="38"/>
  <c r="S19" i="29"/>
  <c r="G11" i="34"/>
  <c r="S466" i="29"/>
  <c r="G8" i="32"/>
  <c r="S64" i="29"/>
  <c r="G48" i="34"/>
  <c r="S446" i="29"/>
  <c r="T446" i="29" s="1"/>
  <c r="E255" i="48" s="1"/>
  <c r="G14" i="38"/>
  <c r="S175" i="29"/>
  <c r="G53" i="34"/>
  <c r="S29" i="29"/>
  <c r="G21" i="34"/>
  <c r="S28" i="29"/>
  <c r="G20" i="34"/>
  <c r="S26" i="29"/>
  <c r="G18" i="34"/>
  <c r="S56" i="29"/>
  <c r="G40" i="34"/>
  <c r="S497" i="29"/>
  <c r="G12" i="39"/>
  <c r="S361" i="29"/>
  <c r="G14" i="33"/>
  <c r="S63" i="29"/>
  <c r="G47" i="34"/>
  <c r="S15" i="29"/>
  <c r="T14" i="29" s="1"/>
  <c r="E14" i="48" s="1"/>
  <c r="G7" i="34"/>
  <c r="S344" i="29"/>
  <c r="T344" i="29" s="1"/>
  <c r="E193" i="48" s="1"/>
  <c r="G6" i="36"/>
  <c r="S350" i="29"/>
  <c r="G3" i="33"/>
  <c r="S33" i="29"/>
  <c r="G25" i="34"/>
  <c r="S60" i="29"/>
  <c r="G44" i="34"/>
  <c r="S355" i="29"/>
  <c r="T353" i="29" s="1"/>
  <c r="E204" i="48" s="1"/>
  <c r="G8" i="33"/>
  <c r="S38" i="29"/>
  <c r="G30" i="34"/>
  <c r="S348" i="29"/>
  <c r="T348" i="29" s="1"/>
  <c r="U348" i="29" s="1"/>
  <c r="G10" i="36"/>
  <c r="S490" i="29"/>
  <c r="G5" i="39"/>
  <c r="S442" i="29"/>
  <c r="G10" i="38"/>
  <c r="S464" i="29"/>
  <c r="G6" i="32"/>
  <c r="S22" i="29"/>
  <c r="G14" i="34"/>
  <c r="S36" i="29"/>
  <c r="G28" i="34"/>
  <c r="S500" i="29"/>
  <c r="T500" i="29" s="1"/>
  <c r="E289" i="48" s="1"/>
  <c r="G15" i="39"/>
  <c r="S412" i="29"/>
  <c r="G10" i="35"/>
  <c r="S172" i="29"/>
  <c r="G50" i="34"/>
  <c r="S21" i="29"/>
  <c r="G13" i="34"/>
  <c r="S12" i="29"/>
  <c r="G4" i="34"/>
  <c r="S457" i="29"/>
  <c r="G37" i="25"/>
  <c r="S185" i="29"/>
  <c r="G7" i="31"/>
  <c r="G4" i="30"/>
  <c r="G14" i="26"/>
  <c r="S73" i="29"/>
  <c r="T73" i="29" s="1"/>
  <c r="G3" i="26"/>
  <c r="S340" i="29"/>
  <c r="G112" i="30"/>
  <c r="S182" i="29"/>
  <c r="G4" i="31"/>
  <c r="S405" i="29"/>
  <c r="T405" i="29" s="1"/>
  <c r="E229" i="48" s="1"/>
  <c r="G29" i="25"/>
  <c r="S324" i="29"/>
  <c r="G96" i="30"/>
  <c r="S197" i="29"/>
  <c r="G19" i="31"/>
  <c r="G8" i="30"/>
  <c r="G18" i="26"/>
  <c r="G17" i="26"/>
  <c r="G7" i="30"/>
  <c r="S199" i="29"/>
  <c r="G21" i="31"/>
  <c r="G10" i="30"/>
  <c r="G20" i="26"/>
  <c r="S386" i="29"/>
  <c r="G10" i="25"/>
  <c r="S306" i="29"/>
  <c r="G78" i="30"/>
  <c r="S78" i="29"/>
  <c r="T78" i="29" s="1"/>
  <c r="E49" i="48" s="1"/>
  <c r="G8" i="26"/>
  <c r="S431" i="29"/>
  <c r="T431" i="29" s="1"/>
  <c r="E246" i="48" s="1"/>
  <c r="G9" i="28"/>
  <c r="S289" i="29"/>
  <c r="G61" i="30"/>
  <c r="S235" i="29"/>
  <c r="G57" i="31"/>
  <c r="S426" i="29"/>
  <c r="G4" i="28"/>
  <c r="S204" i="29"/>
  <c r="G26" i="31"/>
  <c r="S75" i="29"/>
  <c r="T75" i="29" s="1"/>
  <c r="E46" i="48" s="1"/>
  <c r="G5" i="26"/>
  <c r="S254" i="29"/>
  <c r="G15" i="30"/>
  <c r="S280" i="29"/>
  <c r="T280" i="29" s="1"/>
  <c r="E169" i="48" s="1"/>
  <c r="G52" i="30"/>
  <c r="S260" i="29"/>
  <c r="G21" i="30"/>
  <c r="S194" i="29"/>
  <c r="G16" i="31"/>
  <c r="S229" i="29"/>
  <c r="G51" i="31"/>
  <c r="S390" i="29"/>
  <c r="T389" i="29" s="1"/>
  <c r="E223" i="48" s="1"/>
  <c r="G14" i="25"/>
  <c r="S74" i="29"/>
  <c r="T74" i="29" s="1"/>
  <c r="E45" i="48" s="1"/>
  <c r="G4" i="26"/>
  <c r="S184" i="29"/>
  <c r="G6" i="31"/>
  <c r="S234" i="29"/>
  <c r="G56" i="31"/>
  <c r="S186" i="29"/>
  <c r="G8" i="31"/>
  <c r="G19" i="26"/>
  <c r="G9" i="30"/>
  <c r="S259" i="29"/>
  <c r="G20" i="30"/>
  <c r="S210" i="29"/>
  <c r="G32" i="31"/>
  <c r="S380" i="29"/>
  <c r="G4" i="25"/>
  <c r="S287" i="29"/>
  <c r="G59" i="30"/>
  <c r="S226" i="29"/>
  <c r="G48" i="31"/>
  <c r="S332" i="29"/>
  <c r="G104" i="30"/>
  <c r="S230" i="29"/>
  <c r="G52" i="31"/>
  <c r="S189" i="29"/>
  <c r="G11" i="31"/>
  <c r="S223" i="29"/>
  <c r="G45" i="31"/>
  <c r="S80" i="29"/>
  <c r="T80" i="29" s="1"/>
  <c r="E51" i="48" s="1"/>
  <c r="G10" i="26"/>
  <c r="S291" i="29"/>
  <c r="G63" i="30"/>
  <c r="S327" i="29"/>
  <c r="G99" i="30"/>
  <c r="S228" i="29"/>
  <c r="G50" i="31"/>
  <c r="S326" i="29"/>
  <c r="G98" i="30"/>
  <c r="S183" i="29"/>
  <c r="G5" i="31"/>
  <c r="S190" i="29"/>
  <c r="G12" i="31"/>
  <c r="S203" i="29"/>
  <c r="G25" i="31"/>
  <c r="S225" i="29"/>
  <c r="G47" i="31"/>
  <c r="S385" i="29"/>
  <c r="G9" i="25"/>
  <c r="S295" i="29"/>
  <c r="G67" i="30"/>
  <c r="S336" i="29"/>
  <c r="G108" i="30"/>
  <c r="S312" i="29"/>
  <c r="G84" i="30"/>
  <c r="S333" i="29"/>
  <c r="G105" i="30"/>
  <c r="S278" i="29"/>
  <c r="T277" i="29" s="1"/>
  <c r="E168" i="48" s="1"/>
  <c r="G50" i="30"/>
  <c r="S208" i="29"/>
  <c r="G30" i="31"/>
  <c r="S303" i="29"/>
  <c r="G75" i="30"/>
  <c r="S198" i="29"/>
  <c r="G20" i="31"/>
  <c r="S302" i="29"/>
  <c r="G74" i="30"/>
  <c r="S211" i="29"/>
  <c r="G33" i="31"/>
  <c r="S328" i="29"/>
  <c r="G100" i="30"/>
  <c r="G15" i="26"/>
  <c r="G5" i="30"/>
  <c r="S459" i="29"/>
  <c r="T459" i="29" s="1"/>
  <c r="E263" i="48" s="1"/>
  <c r="G39" i="25"/>
  <c r="S286" i="29"/>
  <c r="G58" i="30"/>
  <c r="S233" i="29"/>
  <c r="G55" i="31"/>
  <c r="S181" i="29"/>
  <c r="G3" i="31"/>
  <c r="S323" i="29"/>
  <c r="G95" i="30"/>
  <c r="S205" i="29"/>
  <c r="G27" i="31"/>
  <c r="S238" i="29"/>
  <c r="T238" i="29" s="1"/>
  <c r="E152" i="48" s="1"/>
  <c r="G60" i="31"/>
  <c r="S253" i="29"/>
  <c r="G14" i="30"/>
  <c r="S298" i="29"/>
  <c r="T298" i="29" s="1"/>
  <c r="E178" i="48" s="1"/>
  <c r="G70" i="30"/>
  <c r="S217" i="29"/>
  <c r="T217" i="29" s="1"/>
  <c r="E144" i="48" s="1"/>
  <c r="G39" i="31"/>
  <c r="S297" i="29"/>
  <c r="G69" i="30"/>
  <c r="S232" i="29"/>
  <c r="G54" i="31"/>
  <c r="S294" i="29"/>
  <c r="G66" i="30"/>
  <c r="S263" i="29"/>
  <c r="T262" i="29" s="1"/>
  <c r="E162" i="48" s="1"/>
  <c r="G24" i="30"/>
  <c r="S227" i="29"/>
  <c r="G49" i="31"/>
  <c r="S195" i="29"/>
  <c r="G17" i="31"/>
  <c r="G6" i="30"/>
  <c r="G16" i="26"/>
  <c r="S268" i="29"/>
  <c r="U265" i="29" s="1"/>
  <c r="E163" i="48" s="1"/>
  <c r="G40" i="30"/>
  <c r="S237" i="29"/>
  <c r="T237" i="29" s="1"/>
  <c r="E151" i="48" s="1"/>
  <c r="G59" i="31"/>
  <c r="G21" i="26"/>
  <c r="G11" i="30"/>
  <c r="S187" i="29"/>
  <c r="G9" i="31"/>
  <c r="S261" i="29"/>
  <c r="G22" i="30"/>
  <c r="S219" i="29"/>
  <c r="G41" i="31"/>
  <c r="S209" i="29"/>
  <c r="G31" i="31"/>
  <c r="S288" i="29"/>
  <c r="G60" i="30"/>
  <c r="S191" i="29"/>
  <c r="G13" i="31"/>
  <c r="S81" i="29"/>
  <c r="T81" i="29" s="1"/>
  <c r="E52" i="48" s="1"/>
  <c r="G11" i="26"/>
  <c r="S258" i="29"/>
  <c r="G19" i="30"/>
  <c r="S455" i="29"/>
  <c r="T454" i="29" s="1"/>
  <c r="E259" i="48" s="1"/>
  <c r="G48" i="37"/>
  <c r="S47" i="29"/>
  <c r="G15" i="37"/>
  <c r="G6" i="45"/>
  <c r="S86" i="29"/>
  <c r="T86" i="29" s="1"/>
  <c r="E58" i="48" s="1"/>
  <c r="G42" i="37"/>
  <c r="S449" i="29"/>
  <c r="G21" i="37"/>
  <c r="S67" i="29"/>
  <c r="G58" i="37"/>
  <c r="S483" i="29"/>
  <c r="T482" i="29" s="1"/>
  <c r="E276" i="48" s="1"/>
  <c r="G13" i="43"/>
  <c r="S249" i="29"/>
  <c r="G15" i="45"/>
  <c r="S116" i="29"/>
  <c r="G14" i="45"/>
  <c r="S115" i="29"/>
  <c r="S170" i="29"/>
  <c r="T170" i="29" s="1"/>
  <c r="E129" i="48" s="1"/>
  <c r="G37" i="37"/>
  <c r="G17" i="45"/>
  <c r="S118" i="29"/>
  <c r="G18" i="37"/>
  <c r="S50" i="29"/>
  <c r="G50" i="45"/>
  <c r="S151" i="29"/>
  <c r="G56" i="45"/>
  <c r="S157" i="29"/>
  <c r="T157" i="29" s="1"/>
  <c r="E120" i="48" s="1"/>
  <c r="S49" i="29"/>
  <c r="G17" i="37"/>
  <c r="S69" i="29"/>
  <c r="G23" i="37"/>
  <c r="G4" i="46"/>
  <c r="S502" i="29"/>
  <c r="G43" i="45"/>
  <c r="S144" i="29"/>
  <c r="T144" i="29" s="1"/>
  <c r="E106" i="48" s="1"/>
  <c r="G39" i="45"/>
  <c r="S140" i="29"/>
  <c r="G5" i="46"/>
  <c r="XFD5" i="46" s="1"/>
  <c r="S503" i="29"/>
  <c r="G28" i="45"/>
  <c r="S129" i="29"/>
  <c r="G38" i="37"/>
  <c r="S363" i="29"/>
  <c r="G5" i="43"/>
  <c r="S241" i="29"/>
  <c r="G18" i="45"/>
  <c r="S119" i="29"/>
  <c r="G9" i="45"/>
  <c r="S89" i="29"/>
  <c r="T89" i="29" s="1"/>
  <c r="E61" i="48" s="1"/>
  <c r="G52" i="37"/>
  <c r="S477" i="29"/>
  <c r="G23" i="45"/>
  <c r="S124" i="29"/>
  <c r="G12" i="45"/>
  <c r="S113" i="29"/>
  <c r="T113" i="29" s="1"/>
  <c r="E78" i="48" s="1"/>
  <c r="G7" i="45"/>
  <c r="S87" i="29"/>
  <c r="T87" i="29" s="1"/>
  <c r="E59" i="48" s="1"/>
  <c r="G21" i="45"/>
  <c r="S122" i="29"/>
  <c r="T122" i="29" s="1"/>
  <c r="E84" i="48" s="1"/>
  <c r="S90" i="29"/>
  <c r="G14" i="37"/>
  <c r="S46" i="29"/>
  <c r="T46" i="29" s="1"/>
  <c r="E28" i="48" s="1"/>
  <c r="G19" i="45"/>
  <c r="S120" i="29"/>
  <c r="G11" i="37"/>
  <c r="S43" i="29"/>
  <c r="G41" i="45"/>
  <c r="S142" i="29"/>
  <c r="T141" i="29" s="1"/>
  <c r="E104" i="48" s="1"/>
  <c r="G13" i="45"/>
  <c r="S114" i="29"/>
  <c r="T114" i="29" s="1"/>
  <c r="E79" i="48" s="1"/>
  <c r="S479" i="29"/>
  <c r="G54" i="37"/>
  <c r="G11" i="45"/>
  <c r="S112" i="29"/>
  <c r="T112" i="29" s="1"/>
  <c r="G7" i="43"/>
  <c r="S243" i="29"/>
  <c r="G11" i="43"/>
  <c r="S247" i="29"/>
  <c r="G40" i="37"/>
  <c r="S365" i="29"/>
  <c r="T365" i="29" s="1"/>
  <c r="E210" i="48" s="1"/>
  <c r="G10" i="43"/>
  <c r="S246" i="29"/>
  <c r="G16" i="45"/>
  <c r="S117" i="29"/>
  <c r="G8" i="43"/>
  <c r="S244" i="29"/>
  <c r="G54" i="45"/>
  <c r="S155" i="29"/>
  <c r="G9" i="43"/>
  <c r="S245" i="29"/>
  <c r="S168" i="29"/>
  <c r="G35" i="37"/>
  <c r="G4" i="45"/>
  <c r="S84" i="29"/>
  <c r="G5" i="37"/>
  <c r="S5" i="29"/>
  <c r="G50" i="37"/>
  <c r="S475" i="29"/>
  <c r="S474" i="29"/>
  <c r="G49" i="37"/>
  <c r="S95" i="29"/>
  <c r="T95" i="29" s="1"/>
  <c r="G22" i="45"/>
  <c r="S123" i="29"/>
  <c r="G51" i="45"/>
  <c r="S152" i="29"/>
  <c r="G48" i="45"/>
  <c r="S149" i="29"/>
  <c r="S92" i="29"/>
  <c r="G57" i="45"/>
  <c r="S158" i="29"/>
  <c r="T158" i="29" s="1"/>
  <c r="E121" i="48" s="1"/>
  <c r="G36" i="45"/>
  <c r="S137" i="29"/>
  <c r="T137" i="29" s="1"/>
  <c r="E99" i="48" s="1"/>
  <c r="G58" i="45"/>
  <c r="S159" i="29"/>
  <c r="T159" i="29" s="1"/>
  <c r="E122" i="48" s="1"/>
  <c r="G6" i="43"/>
  <c r="S242" i="29"/>
  <c r="S45" i="29"/>
  <c r="T45" i="29" s="1"/>
  <c r="E27" i="48" s="1"/>
  <c r="G13" i="37"/>
  <c r="S478" i="29"/>
  <c r="G53" i="37"/>
  <c r="S91" i="29"/>
  <c r="G44" i="37"/>
  <c r="S451" i="29"/>
  <c r="G24" i="45"/>
  <c r="S125" i="29"/>
  <c r="T125" i="29" s="1"/>
  <c r="E86" i="48" s="1"/>
  <c r="S48" i="29"/>
  <c r="G16" i="37"/>
  <c r="S71" i="29"/>
  <c r="G25" i="37"/>
  <c r="G20" i="45"/>
  <c r="S121" i="29"/>
  <c r="T121" i="29" s="1"/>
  <c r="E83" i="48" s="1"/>
  <c r="G42" i="45"/>
  <c r="S143" i="29"/>
  <c r="T143" i="29" s="1"/>
  <c r="E105" i="48" s="1"/>
  <c r="G60" i="37"/>
  <c r="S485" i="29"/>
  <c r="T485" i="29" s="1"/>
  <c r="E277" i="48" s="1"/>
  <c r="G5" i="42"/>
  <c r="G6" i="42"/>
  <c r="XFD6" i="42" s="1"/>
  <c r="G5" i="41"/>
  <c r="G7" i="41"/>
  <c r="G3" i="41"/>
  <c r="G4" i="41"/>
  <c r="AG430" i="4"/>
  <c r="AG366" i="4"/>
  <c r="AG365" i="4"/>
  <c r="AG364" i="4"/>
  <c r="AG363" i="4"/>
  <c r="AG238" i="4"/>
  <c r="AG237" i="4"/>
  <c r="AG236" i="4"/>
  <c r="AG235" i="4"/>
  <c r="AG234" i="4"/>
  <c r="AG233" i="4"/>
  <c r="AG232" i="4"/>
  <c r="AG231" i="4"/>
  <c r="AG230" i="4"/>
  <c r="AG229" i="4"/>
  <c r="AG228" i="4"/>
  <c r="AG227" i="4"/>
  <c r="AG226" i="4"/>
  <c r="AG225" i="4"/>
  <c r="AG224" i="4"/>
  <c r="AG223" i="4"/>
  <c r="AG222" i="4"/>
  <c r="AG221" i="4"/>
  <c r="AG220" i="4"/>
  <c r="AG217" i="4"/>
  <c r="AG216" i="4"/>
  <c r="AG215" i="4"/>
  <c r="AG214" i="4"/>
  <c r="AG213" i="4"/>
  <c r="AG212" i="4"/>
  <c r="AG211" i="4"/>
  <c r="AG210" i="4"/>
  <c r="AG209" i="4"/>
  <c r="AG208" i="4"/>
  <c r="AG207" i="4"/>
  <c r="AG206" i="4"/>
  <c r="AG205" i="4"/>
  <c r="AG204" i="4"/>
  <c r="AG203" i="4"/>
  <c r="AG202" i="4"/>
  <c r="AG201" i="4"/>
  <c r="AG200" i="4"/>
  <c r="AG199" i="4"/>
  <c r="AG198" i="4"/>
  <c r="AG197" i="4"/>
  <c r="AG196" i="4"/>
  <c r="AG195" i="4"/>
  <c r="AG194" i="4"/>
  <c r="AG193" i="4"/>
  <c r="AG192" i="4"/>
  <c r="AG191" i="4"/>
  <c r="AG190" i="4"/>
  <c r="AG189" i="4"/>
  <c r="AG186" i="4"/>
  <c r="AG185" i="4"/>
  <c r="AG184" i="4"/>
  <c r="AG183" i="4"/>
  <c r="AG180" i="4"/>
  <c r="AG179" i="4"/>
  <c r="AG178" i="4"/>
  <c r="AG177" i="4"/>
  <c r="AG176" i="4"/>
  <c r="AG175" i="4"/>
  <c r="AG174" i="4"/>
  <c r="AG173" i="4"/>
  <c r="AG172" i="4"/>
  <c r="AG170" i="4"/>
  <c r="AG169" i="4"/>
  <c r="AG168" i="4"/>
  <c r="AG167" i="4"/>
  <c r="AG166" i="4"/>
  <c r="AG165" i="4"/>
  <c r="AG164" i="4"/>
  <c r="AG163" i="4"/>
  <c r="AG162" i="4"/>
  <c r="AG161" i="4"/>
  <c r="AG160" i="4"/>
  <c r="AG159" i="4"/>
  <c r="AG158" i="4"/>
  <c r="AG157" i="4"/>
  <c r="AG156" i="4"/>
  <c r="AG155" i="4"/>
  <c r="AG152" i="4"/>
  <c r="AG151" i="4"/>
  <c r="AG150" i="4"/>
  <c r="AG148" i="4"/>
  <c r="AG147" i="4"/>
  <c r="AG146" i="4"/>
  <c r="AG145" i="4"/>
  <c r="AG144" i="4"/>
  <c r="AG143" i="4"/>
  <c r="AG142" i="4"/>
  <c r="AG141" i="4"/>
  <c r="AG140" i="4"/>
  <c r="AG139" i="4"/>
  <c r="AG137" i="4"/>
  <c r="AG136" i="4"/>
  <c r="AG135" i="4"/>
  <c r="AG134" i="4"/>
  <c r="AG133" i="4"/>
  <c r="AG132" i="4"/>
  <c r="AG131" i="4"/>
  <c r="AG130" i="4"/>
  <c r="AG129" i="4"/>
  <c r="AG127" i="4"/>
  <c r="AG126" i="4"/>
  <c r="AG125" i="4"/>
  <c r="AG124" i="4"/>
  <c r="AG122" i="4"/>
  <c r="AG120" i="4"/>
  <c r="AG119" i="4"/>
  <c r="AG118" i="4"/>
  <c r="AG117" i="4"/>
  <c r="AG116" i="4"/>
  <c r="AG115" i="4"/>
  <c r="AG114" i="4"/>
  <c r="AG112" i="4"/>
  <c r="AG111" i="4"/>
  <c r="AG108" i="4"/>
  <c r="AG107" i="4"/>
  <c r="AG106" i="4"/>
  <c r="AG105" i="4"/>
  <c r="AG104" i="4"/>
  <c r="AG101" i="4"/>
  <c r="AG100" i="4"/>
  <c r="AG98" i="4"/>
  <c r="AG97" i="4"/>
  <c r="AG96" i="4"/>
  <c r="AG95" i="4"/>
  <c r="AG94" i="4"/>
  <c r="AG93" i="4"/>
  <c r="AG92" i="4"/>
  <c r="AG89" i="4"/>
  <c r="AG88" i="4"/>
  <c r="AG87" i="4"/>
  <c r="AG86" i="4"/>
  <c r="AG85" i="4"/>
  <c r="AG84" i="4"/>
  <c r="AG83" i="4"/>
  <c r="AG82" i="4"/>
  <c r="AG81" i="4"/>
  <c r="AG80" i="4"/>
  <c r="AG79" i="4"/>
  <c r="AG78" i="4"/>
  <c r="AG77" i="4"/>
  <c r="AG76" i="4"/>
  <c r="AG75" i="4"/>
  <c r="AG74" i="4"/>
  <c r="AG73" i="4"/>
  <c r="AG72" i="4"/>
  <c r="AG71" i="4"/>
  <c r="AG70" i="4"/>
  <c r="AG69" i="4"/>
  <c r="AG68" i="4"/>
  <c r="AG67" i="4"/>
  <c r="AG66" i="4"/>
  <c r="AG64" i="4"/>
  <c r="AG63" i="4"/>
  <c r="AG62" i="4"/>
  <c r="AG61" i="4"/>
  <c r="AG60" i="4"/>
  <c r="AG59" i="4"/>
  <c r="AG58" i="4"/>
  <c r="AG57" i="4"/>
  <c r="AG56" i="4"/>
  <c r="AG55" i="4"/>
  <c r="AG54" i="4"/>
  <c r="AG53" i="4"/>
  <c r="AG52" i="4"/>
  <c r="AG51" i="4"/>
  <c r="AG50" i="4"/>
  <c r="AG49" i="4"/>
  <c r="AG48" i="4"/>
  <c r="AG46" i="4"/>
  <c r="AG45" i="4"/>
  <c r="AG44" i="4"/>
  <c r="AG42" i="4"/>
  <c r="AG41" i="4"/>
  <c r="AG40" i="4"/>
  <c r="AG39" i="4"/>
  <c r="AG38" i="4"/>
  <c r="AG37" i="4"/>
  <c r="AG36" i="4"/>
  <c r="AG35" i="4"/>
  <c r="AG34" i="4"/>
  <c r="AG33" i="4"/>
  <c r="AG32" i="4"/>
  <c r="AG31" i="4"/>
  <c r="AG30" i="4"/>
  <c r="AG29" i="4"/>
  <c r="AG28" i="4"/>
  <c r="AG27" i="4"/>
  <c r="AG26" i="4"/>
  <c r="AG25" i="4"/>
  <c r="AG24" i="4"/>
  <c r="AG23" i="4"/>
  <c r="AG22" i="4"/>
  <c r="AG21" i="4"/>
  <c r="AG19" i="4"/>
  <c r="AG18" i="4"/>
  <c r="AG17" i="4"/>
  <c r="AG16" i="4"/>
  <c r="AG15" i="4"/>
  <c r="AG14" i="4"/>
  <c r="AG13" i="4"/>
  <c r="AG12" i="4"/>
  <c r="AG11" i="4"/>
  <c r="AG10" i="4"/>
  <c r="AG9" i="4"/>
  <c r="AG8" i="4"/>
  <c r="AG7" i="4"/>
  <c r="AG6" i="4"/>
  <c r="AG5" i="4"/>
  <c r="AG4" i="4"/>
  <c r="AG3" i="4"/>
  <c r="X503" i="4"/>
  <c r="AG503" i="4" s="1"/>
  <c r="X502" i="4"/>
  <c r="AG502" i="4" s="1"/>
  <c r="X501" i="4"/>
  <c r="AG501" i="4" s="1"/>
  <c r="X500" i="4"/>
  <c r="AG500" i="4" s="1"/>
  <c r="X499" i="4"/>
  <c r="AG499" i="4" s="1"/>
  <c r="X498" i="4"/>
  <c r="AG498" i="4" s="1"/>
  <c r="X497" i="4"/>
  <c r="AG497" i="4" s="1"/>
  <c r="X496" i="4"/>
  <c r="AG496" i="4" s="1"/>
  <c r="X495" i="4"/>
  <c r="AG495" i="4" s="1"/>
  <c r="X494" i="4"/>
  <c r="AG494" i="4" s="1"/>
  <c r="X493" i="4"/>
  <c r="AG493" i="4" s="1"/>
  <c r="X492" i="4"/>
  <c r="AG492" i="4" s="1"/>
  <c r="X491" i="4"/>
  <c r="AG491" i="4" s="1"/>
  <c r="X490" i="4"/>
  <c r="AG490" i="4" s="1"/>
  <c r="X489" i="4"/>
  <c r="AG489" i="4" s="1"/>
  <c r="X488" i="4"/>
  <c r="AG488" i="4" s="1"/>
  <c r="X487" i="4"/>
  <c r="AG487" i="4" s="1"/>
  <c r="X486" i="4"/>
  <c r="AG486" i="4" s="1"/>
  <c r="Z485" i="4"/>
  <c r="AA485" i="4" s="1"/>
  <c r="AB485" i="4" s="1"/>
  <c r="X485" i="4" s="1"/>
  <c r="AG485" i="4" s="1"/>
  <c r="X484" i="4"/>
  <c r="AG484" i="4" s="1"/>
  <c r="X483" i="4"/>
  <c r="AG483" i="4" s="1"/>
  <c r="X482" i="4"/>
  <c r="AG482" i="4" s="1"/>
  <c r="X481" i="4"/>
  <c r="AG481" i="4" s="1"/>
  <c r="X480" i="4"/>
  <c r="AG480" i="4" s="1"/>
  <c r="X479" i="4"/>
  <c r="AG479" i="4" s="1"/>
  <c r="X478" i="4"/>
  <c r="AG478" i="4" s="1"/>
  <c r="X477" i="4"/>
  <c r="AG477" i="4" s="1"/>
  <c r="X476" i="4"/>
  <c r="AG476" i="4" s="1"/>
  <c r="X475" i="4"/>
  <c r="AG475" i="4" s="1"/>
  <c r="X474" i="4"/>
  <c r="AG474" i="4" s="1"/>
  <c r="X473" i="4"/>
  <c r="AG473" i="4" s="1"/>
  <c r="X472" i="4"/>
  <c r="AG472" i="4" s="1"/>
  <c r="X471" i="4"/>
  <c r="AG471" i="4" s="1"/>
  <c r="X470" i="4"/>
  <c r="AG470" i="4" s="1"/>
  <c r="X469" i="4"/>
  <c r="AG469" i="4" s="1"/>
  <c r="X468" i="4"/>
  <c r="AG468" i="4" s="1"/>
  <c r="X467" i="4"/>
  <c r="AG467" i="4" s="1"/>
  <c r="X466" i="4"/>
  <c r="AG466" i="4" s="1"/>
  <c r="X465" i="4"/>
  <c r="AG465" i="4" s="1"/>
  <c r="Z464" i="4"/>
  <c r="AA464" i="4" s="1"/>
  <c r="AB464" i="4" s="1"/>
  <c r="Y463" i="4"/>
  <c r="Z462" i="4"/>
  <c r="X461" i="4"/>
  <c r="AG461" i="4" s="1"/>
  <c r="X460" i="4"/>
  <c r="AG460" i="4" s="1"/>
  <c r="X459" i="4"/>
  <c r="AG459" i="4" s="1"/>
  <c r="X458" i="4"/>
  <c r="AG458" i="4" s="1"/>
  <c r="X457" i="4"/>
  <c r="AG457" i="4" s="1"/>
  <c r="Z456" i="4"/>
  <c r="AA456" i="4" s="1"/>
  <c r="AB456" i="4" s="1"/>
  <c r="X455" i="4"/>
  <c r="AG455" i="4" s="1"/>
  <c r="X454" i="4"/>
  <c r="AG454" i="4" s="1"/>
  <c r="X453" i="4"/>
  <c r="AG453" i="4" s="1"/>
  <c r="X452" i="4"/>
  <c r="AG452" i="4" s="1"/>
  <c r="X451" i="4"/>
  <c r="AG451" i="4" s="1"/>
  <c r="X450" i="4"/>
  <c r="AG450" i="4" s="1"/>
  <c r="Z449" i="4"/>
  <c r="X448" i="4"/>
  <c r="AG448" i="4" s="1"/>
  <c r="X447" i="4"/>
  <c r="AG447" i="4" s="1"/>
  <c r="X446" i="4"/>
  <c r="AG446" i="4" s="1"/>
  <c r="X445" i="4"/>
  <c r="AG445" i="4" s="1"/>
  <c r="X444" i="4"/>
  <c r="AG444" i="4" s="1"/>
  <c r="X443" i="4"/>
  <c r="AG443" i="4" s="1"/>
  <c r="Y442" i="4"/>
  <c r="Z442" i="4" s="1"/>
  <c r="AA442" i="4" s="1"/>
  <c r="AB442" i="4" s="1"/>
  <c r="X441" i="4"/>
  <c r="AG441" i="4" s="1"/>
  <c r="X440" i="4"/>
  <c r="AG440" i="4" s="1"/>
  <c r="X439" i="4"/>
  <c r="AG439" i="4" s="1"/>
  <c r="X438" i="4"/>
  <c r="AG438" i="4" s="1"/>
  <c r="X437" i="4"/>
  <c r="AG437" i="4" s="1"/>
  <c r="X436" i="4"/>
  <c r="AG436" i="4" s="1"/>
  <c r="X435" i="4"/>
  <c r="AG435" i="4" s="1"/>
  <c r="X434" i="4"/>
  <c r="AG434" i="4" s="1"/>
  <c r="X433" i="4"/>
  <c r="AG433" i="4" s="1"/>
  <c r="X432" i="4"/>
  <c r="AG432" i="4" s="1"/>
  <c r="Z431" i="4"/>
  <c r="X429" i="4"/>
  <c r="AG429" i="4" s="1"/>
  <c r="X428" i="4"/>
  <c r="AG428" i="4" s="1"/>
  <c r="X427" i="4"/>
  <c r="AG427" i="4" s="1"/>
  <c r="X426" i="4"/>
  <c r="AG426" i="4" s="1"/>
  <c r="Z425" i="4"/>
  <c r="AA425" i="4" s="1"/>
  <c r="X424" i="4"/>
  <c r="AG424" i="4" s="1"/>
  <c r="X423" i="4"/>
  <c r="AG423" i="4" s="1"/>
  <c r="X422" i="4"/>
  <c r="AG422" i="4" s="1"/>
  <c r="X421" i="4"/>
  <c r="AG421" i="4" s="1"/>
  <c r="X420" i="4"/>
  <c r="AG420" i="4" s="1"/>
  <c r="X419" i="4"/>
  <c r="AG419" i="4" s="1"/>
  <c r="X418" i="4"/>
  <c r="AG418" i="4" s="1"/>
  <c r="X417" i="4"/>
  <c r="AG417" i="4" s="1"/>
  <c r="X416" i="4"/>
  <c r="AG416" i="4" s="1"/>
  <c r="X415" i="4"/>
  <c r="AG415" i="4" s="1"/>
  <c r="X414" i="4"/>
  <c r="AG414" i="4" s="1"/>
  <c r="X413" i="4"/>
  <c r="AG413" i="4" s="1"/>
  <c r="X412" i="4"/>
  <c r="AG412" i="4" s="1"/>
  <c r="X411" i="4"/>
  <c r="AG411" i="4" s="1"/>
  <c r="X410" i="4"/>
  <c r="AG410" i="4" s="1"/>
  <c r="X409" i="4"/>
  <c r="AG409" i="4" s="1"/>
  <c r="X408" i="4"/>
  <c r="AG408" i="4" s="1"/>
  <c r="X407" i="4"/>
  <c r="AG407" i="4" s="1"/>
  <c r="X406" i="4"/>
  <c r="AG406" i="4" s="1"/>
  <c r="X405" i="4"/>
  <c r="AG405" i="4" s="1"/>
  <c r="X404" i="4"/>
  <c r="AG404" i="4" s="1"/>
  <c r="X403" i="4"/>
  <c r="AG403" i="4" s="1"/>
  <c r="X402" i="4"/>
  <c r="AG402" i="4" s="1"/>
  <c r="X401" i="4"/>
  <c r="AG401" i="4" s="1"/>
  <c r="X400" i="4"/>
  <c r="AG400" i="4" s="1"/>
  <c r="X399" i="4"/>
  <c r="AG399" i="4" s="1"/>
  <c r="X398" i="4"/>
  <c r="AG398" i="4" s="1"/>
  <c r="X397" i="4"/>
  <c r="AG397" i="4" s="1"/>
  <c r="X396" i="4"/>
  <c r="AG396" i="4" s="1"/>
  <c r="X395" i="4"/>
  <c r="AG395" i="4" s="1"/>
  <c r="X394" i="4"/>
  <c r="AG394" i="4" s="1"/>
  <c r="X393" i="4"/>
  <c r="AG393" i="4" s="1"/>
  <c r="X392" i="4"/>
  <c r="AG392" i="4" s="1"/>
  <c r="X391" i="4"/>
  <c r="AG391" i="4" s="1"/>
  <c r="X390" i="4"/>
  <c r="AG390" i="4" s="1"/>
  <c r="X389" i="4"/>
  <c r="AG389" i="4" s="1"/>
  <c r="X388" i="4"/>
  <c r="AG388" i="4" s="1"/>
  <c r="X387" i="4"/>
  <c r="AG387" i="4" s="1"/>
  <c r="X386" i="4"/>
  <c r="AG386" i="4" s="1"/>
  <c r="X385" i="4"/>
  <c r="AG385" i="4" s="1"/>
  <c r="X384" i="4"/>
  <c r="AG384" i="4" s="1"/>
  <c r="X383" i="4"/>
  <c r="AG383" i="4" s="1"/>
  <c r="X382" i="4"/>
  <c r="AG382" i="4" s="1"/>
  <c r="X381" i="4"/>
  <c r="AG381" i="4" s="1"/>
  <c r="X380" i="4"/>
  <c r="AG380" i="4" s="1"/>
  <c r="X379" i="4"/>
  <c r="AG379" i="4" s="1"/>
  <c r="X378" i="4"/>
  <c r="AG378" i="4" s="1"/>
  <c r="X377" i="4"/>
  <c r="AG377" i="4" s="1"/>
  <c r="X376" i="4"/>
  <c r="AG376" i="4" s="1"/>
  <c r="X375" i="4"/>
  <c r="AG375" i="4" s="1"/>
  <c r="X374" i="4"/>
  <c r="AG374" i="4" s="1"/>
  <c r="X373" i="4"/>
  <c r="AG373" i="4" s="1"/>
  <c r="X372" i="4"/>
  <c r="AG372" i="4" s="1"/>
  <c r="X371" i="4"/>
  <c r="AG371" i="4" s="1"/>
  <c r="X370" i="4"/>
  <c r="AG370" i="4" s="1"/>
  <c r="X369" i="4"/>
  <c r="AG369" i="4" s="1"/>
  <c r="X368" i="4"/>
  <c r="AG368" i="4" s="1"/>
  <c r="X367" i="4"/>
  <c r="AG367" i="4" s="1"/>
  <c r="Y362" i="4"/>
  <c r="X361" i="4"/>
  <c r="AG361" i="4" s="1"/>
  <c r="X360" i="4"/>
  <c r="AG360" i="4" s="1"/>
  <c r="Z359" i="4"/>
  <c r="AA359" i="4" s="1"/>
  <c r="AB359" i="4" s="1"/>
  <c r="Z358" i="4"/>
  <c r="AA358" i="4" s="1"/>
  <c r="AB358" i="4" s="1"/>
  <c r="X357" i="4"/>
  <c r="AG357" i="4" s="1"/>
  <c r="X356" i="4"/>
  <c r="AG356" i="4" s="1"/>
  <c r="X355" i="4"/>
  <c r="AG355" i="4" s="1"/>
  <c r="X354" i="4"/>
  <c r="AG354" i="4" s="1"/>
  <c r="Z353" i="4"/>
  <c r="AA353" i="4" s="1"/>
  <c r="AB353" i="4" s="1"/>
  <c r="X352" i="4"/>
  <c r="AG352" i="4" s="1"/>
  <c r="X351" i="4"/>
  <c r="AG351" i="4" s="1"/>
  <c r="X350" i="4"/>
  <c r="AG350" i="4" s="1"/>
  <c r="Z349" i="4"/>
  <c r="AA349" i="4" s="1"/>
  <c r="Y348" i="4"/>
  <c r="Z348" i="4" s="1"/>
  <c r="AA348" i="4" s="1"/>
  <c r="AB348" i="4" s="1"/>
  <c r="Z347" i="4"/>
  <c r="AA347" i="4" s="1"/>
  <c r="AB347" i="4" s="1"/>
  <c r="X346" i="4"/>
  <c r="AG346" i="4" s="1"/>
  <c r="X345" i="4"/>
  <c r="AG345" i="4" s="1"/>
  <c r="X344" i="4"/>
  <c r="AG344" i="4" s="1"/>
  <c r="X343" i="4"/>
  <c r="AG343" i="4" s="1"/>
  <c r="X342" i="4"/>
  <c r="AG342" i="4" s="1"/>
  <c r="Z341" i="4"/>
  <c r="AA341" i="4" s="1"/>
  <c r="AB341" i="4" s="1"/>
  <c r="X341" i="4" s="1"/>
  <c r="AG341" i="4" s="1"/>
  <c r="AG340" i="4"/>
  <c r="AG337" i="4"/>
  <c r="AG336" i="4"/>
  <c r="AG333" i="4"/>
  <c r="AG332" i="4"/>
  <c r="AG328" i="4"/>
  <c r="AG327" i="4"/>
  <c r="AG326" i="4"/>
  <c r="AG325" i="4"/>
  <c r="AG324" i="4"/>
  <c r="AG323" i="4"/>
  <c r="AG315" i="4"/>
  <c r="AG314" i="4"/>
  <c r="AG313" i="4"/>
  <c r="AG312" i="4"/>
  <c r="AG311" i="4"/>
  <c r="AG308" i="4"/>
  <c r="AG307" i="4"/>
  <c r="AG306" i="4"/>
  <c r="AG303" i="4"/>
  <c r="AG302" i="4"/>
  <c r="AG299" i="4"/>
  <c r="AG298" i="4"/>
  <c r="AG297" i="4"/>
  <c r="AG296" i="4"/>
  <c r="AG295" i="4"/>
  <c r="AG294" i="4"/>
  <c r="AG292" i="4"/>
  <c r="AG291" i="4"/>
  <c r="AG289" i="4"/>
  <c r="AG288" i="4"/>
  <c r="AG287" i="4"/>
  <c r="AG286" i="4"/>
  <c r="AG283" i="4"/>
  <c r="AG281" i="4"/>
  <c r="AG280" i="4"/>
  <c r="AG278" i="4"/>
  <c r="AG277" i="4"/>
  <c r="AG276" i="4"/>
  <c r="AG275" i="4"/>
  <c r="AG268" i="4"/>
  <c r="AG267" i="4"/>
  <c r="AG266" i="4"/>
  <c r="AG265" i="4"/>
  <c r="AG263" i="4"/>
  <c r="AG262" i="4"/>
  <c r="AG261" i="4"/>
  <c r="AG260" i="4"/>
  <c r="AG259" i="4"/>
  <c r="AG258" i="4"/>
  <c r="AG254" i="4"/>
  <c r="AG253" i="4"/>
  <c r="AG252" i="4"/>
  <c r="AG251" i="4"/>
  <c r="X250" i="4"/>
  <c r="AG250" i="4" s="1"/>
  <c r="X248" i="4"/>
  <c r="AG248" i="4" s="1"/>
  <c r="X247" i="4"/>
  <c r="AG247" i="4" s="1"/>
  <c r="X246" i="4"/>
  <c r="AG246" i="4" s="1"/>
  <c r="X245" i="4"/>
  <c r="AG245" i="4" s="1"/>
  <c r="X244" i="4"/>
  <c r="AG244" i="4" s="1"/>
  <c r="X243" i="4"/>
  <c r="AG243" i="4" s="1"/>
  <c r="X242" i="4"/>
  <c r="AG242" i="4" s="1"/>
  <c r="X241" i="4"/>
  <c r="AG241" i="4" s="1"/>
  <c r="Z240" i="4"/>
  <c r="AA240" i="4" s="1"/>
  <c r="AB240" i="4" s="1"/>
  <c r="Z239" i="4"/>
  <c r="AA239" i="4" s="1"/>
  <c r="AB239" i="4" s="1"/>
  <c r="AF224" i="4"/>
  <c r="Q224" i="29" s="1"/>
  <c r="AF222" i="4"/>
  <c r="Q222" i="29" s="1"/>
  <c r="Y219" i="4"/>
  <c r="X219" i="4" s="1"/>
  <c r="AG219" i="4" s="1"/>
  <c r="Z218" i="4"/>
  <c r="AA218" i="4" s="1"/>
  <c r="AB218" i="4" s="1"/>
  <c r="BK218" i="4"/>
  <c r="X188" i="4"/>
  <c r="AG188" i="4" s="1"/>
  <c r="Z187" i="4"/>
  <c r="Y182" i="4"/>
  <c r="Z182" i="4" s="1"/>
  <c r="Y181" i="4"/>
  <c r="Z181" i="4" s="1"/>
  <c r="AA181" i="4" s="1"/>
  <c r="AB181" i="4" s="1"/>
  <c r="Z171" i="4"/>
  <c r="AA171" i="4" s="1"/>
  <c r="AB171" i="4" s="1"/>
  <c r="Z154" i="4"/>
  <c r="AA154" i="4" s="1"/>
  <c r="AB154" i="4" s="1"/>
  <c r="Z153" i="4"/>
  <c r="AA153" i="4" s="1"/>
  <c r="Z149" i="4"/>
  <c r="AA149" i="4" s="1"/>
  <c r="Z138" i="4"/>
  <c r="AA138" i="4" s="1"/>
  <c r="AB138" i="4" s="1"/>
  <c r="Z128" i="4"/>
  <c r="AA128" i="4" s="1"/>
  <c r="AB128" i="4" s="1"/>
  <c r="Z123" i="4"/>
  <c r="AA123" i="4" s="1"/>
  <c r="AB123" i="4" s="1"/>
  <c r="Z121" i="4"/>
  <c r="AA121" i="4" s="1"/>
  <c r="AB121" i="4" s="1"/>
  <c r="Z113" i="4"/>
  <c r="AA113" i="4" s="1"/>
  <c r="X103" i="4"/>
  <c r="AG103" i="4" s="1"/>
  <c r="Y102" i="4"/>
  <c r="X102" i="4" s="1"/>
  <c r="AG102" i="4" s="1"/>
  <c r="Z99" i="4"/>
  <c r="AA99" i="4" s="1"/>
  <c r="AB99" i="4" s="1"/>
  <c r="Z91" i="4"/>
  <c r="AA91" i="4" s="1"/>
  <c r="AB91" i="4" s="1"/>
  <c r="Z90" i="4"/>
  <c r="AA90" i="4" s="1"/>
  <c r="AB90" i="4" s="1"/>
  <c r="Z65" i="4"/>
  <c r="Z64" i="4"/>
  <c r="AA64" i="4" s="1"/>
  <c r="AB64" i="4" s="1"/>
  <c r="Z63" i="4"/>
  <c r="AA63" i="4" s="1"/>
  <c r="AB63" i="4" s="1"/>
  <c r="Z62" i="4"/>
  <c r="AA62" i="4" s="1"/>
  <c r="AB62" i="4" s="1"/>
  <c r="Z61" i="4"/>
  <c r="AA61" i="4" s="1"/>
  <c r="AB61" i="4" s="1"/>
  <c r="Z60" i="4"/>
  <c r="AA60" i="4" s="1"/>
  <c r="AB60" i="4" s="1"/>
  <c r="Z59" i="4"/>
  <c r="AA59" i="4" s="1"/>
  <c r="AB59" i="4" s="1"/>
  <c r="Z58" i="4"/>
  <c r="AA58" i="4" s="1"/>
  <c r="AB58" i="4" s="1"/>
  <c r="Z57" i="4"/>
  <c r="AA57" i="4" s="1"/>
  <c r="AB57" i="4" s="1"/>
  <c r="Z56" i="4"/>
  <c r="AA56" i="4" s="1"/>
  <c r="AB56" i="4" s="1"/>
  <c r="Z55" i="4"/>
  <c r="AA55" i="4" s="1"/>
  <c r="AB55" i="4" s="1"/>
  <c r="Z54" i="4"/>
  <c r="AA54" i="4" s="1"/>
  <c r="AB54" i="4" s="1"/>
  <c r="Z53" i="4"/>
  <c r="AA53" i="4" s="1"/>
  <c r="AB53" i="4" s="1"/>
  <c r="Z52" i="4"/>
  <c r="AA52" i="4" s="1"/>
  <c r="AB52" i="4" s="1"/>
  <c r="Z51" i="4"/>
  <c r="AA51" i="4" s="1"/>
  <c r="AB51" i="4" s="1"/>
  <c r="Z47" i="4"/>
  <c r="AA47" i="4" s="1"/>
  <c r="Z43" i="4"/>
  <c r="AA43" i="4" s="1"/>
  <c r="AB43" i="4" s="1"/>
  <c r="AB20" i="4"/>
  <c r="X20" i="4" s="1"/>
  <c r="AG20" i="4" s="1"/>
  <c r="G6" i="4"/>
  <c r="T457" i="29" l="1"/>
  <c r="E262" i="48" s="1"/>
  <c r="U456" i="29"/>
  <c r="E260" i="48" s="1"/>
  <c r="U412" i="29"/>
  <c r="E235" i="48" s="1"/>
  <c r="T412" i="29"/>
  <c r="E236" i="48" s="1"/>
  <c r="T479" i="29"/>
  <c r="E273" i="48" s="1"/>
  <c r="U479" i="29"/>
  <c r="E272" i="48" s="1"/>
  <c r="T449" i="29"/>
  <c r="U449" i="29"/>
  <c r="V461" i="29"/>
  <c r="T461" i="29"/>
  <c r="E267" i="48" s="1"/>
  <c r="U461" i="29"/>
  <c r="E266" i="48" s="1"/>
  <c r="T379" i="29"/>
  <c r="E217" i="48" s="1"/>
  <c r="U379" i="29"/>
  <c r="E216" i="48" s="1"/>
  <c r="V367" i="29"/>
  <c r="E211" i="48" s="1"/>
  <c r="U392" i="29"/>
  <c r="E224" i="48" s="1"/>
  <c r="T502" i="29"/>
  <c r="E292" i="48" s="1"/>
  <c r="U501" i="29"/>
  <c r="E290" i="48" s="1"/>
  <c r="T385" i="29"/>
  <c r="E222" i="48" s="1"/>
  <c r="U385" i="29"/>
  <c r="E221" i="48" s="1"/>
  <c r="T490" i="29"/>
  <c r="E283" i="48" s="1"/>
  <c r="U488" i="29"/>
  <c r="T425" i="29"/>
  <c r="E244" i="48" s="1"/>
  <c r="U425" i="29"/>
  <c r="E243" i="48" s="1"/>
  <c r="V425" i="29"/>
  <c r="E242" i="48" s="1"/>
  <c r="V442" i="29"/>
  <c r="E252" i="48" s="1"/>
  <c r="U442" i="29"/>
  <c r="E253" i="48" s="1"/>
  <c r="U468" i="29"/>
  <c r="E268" i="48" s="1"/>
  <c r="E269" i="48"/>
  <c r="U286" i="29"/>
  <c r="E172" i="48" s="1"/>
  <c r="T326" i="29"/>
  <c r="E189" i="48" s="1"/>
  <c r="U346" i="29"/>
  <c r="E194" i="48" s="1"/>
  <c r="E195" i="48"/>
  <c r="E196" i="48"/>
  <c r="E197" i="48"/>
  <c r="E199" i="48"/>
  <c r="E198" i="48"/>
  <c r="E77" i="48"/>
  <c r="U103" i="29"/>
  <c r="E68" i="48" s="1"/>
  <c r="E69" i="48"/>
  <c r="T90" i="29"/>
  <c r="E63" i="48" s="1"/>
  <c r="E46" i="31"/>
  <c r="E44" i="31"/>
  <c r="T231" i="29"/>
  <c r="E150" i="48" s="1"/>
  <c r="T253" i="29"/>
  <c r="E157" i="48" s="1"/>
  <c r="T176" i="29"/>
  <c r="T174" i="29"/>
  <c r="E133" i="48" s="1"/>
  <c r="T333" i="29"/>
  <c r="E190" i="48" s="1"/>
  <c r="T36" i="29"/>
  <c r="E22" i="48" s="1"/>
  <c r="T286" i="29"/>
  <c r="E173" i="48" s="1"/>
  <c r="T33" i="29"/>
  <c r="E21" i="48" s="1"/>
  <c r="T63" i="29"/>
  <c r="E34" i="48" s="1"/>
  <c r="U290" i="29"/>
  <c r="E175" i="48" s="1"/>
  <c r="T29" i="29"/>
  <c r="E20" i="48" s="1"/>
  <c r="T266" i="29"/>
  <c r="E165" i="48" s="1"/>
  <c r="T302" i="29"/>
  <c r="E180" i="48" s="1"/>
  <c r="T24" i="29"/>
  <c r="E19" i="48" s="1"/>
  <c r="T358" i="29"/>
  <c r="E205" i="48" s="1"/>
  <c r="T149" i="29"/>
  <c r="E112" i="48" s="1"/>
  <c r="U148" i="29"/>
  <c r="E110" i="48" s="1"/>
  <c r="T129" i="29"/>
  <c r="E91" i="48" s="1"/>
  <c r="U128" i="29"/>
  <c r="E89" i="48" s="1"/>
  <c r="T151" i="29"/>
  <c r="E114" i="48" s="1"/>
  <c r="U67" i="29"/>
  <c r="E38" i="48" s="1"/>
  <c r="T67" i="29"/>
  <c r="E39" i="48" s="1"/>
  <c r="U275" i="29"/>
  <c r="E166" i="48" s="1"/>
  <c r="T71" i="29"/>
  <c r="E42" i="48" s="1"/>
  <c r="U70" i="29"/>
  <c r="E40" i="48" s="1"/>
  <c r="E5" i="48"/>
  <c r="V3" i="29"/>
  <c r="E4" i="48" s="1"/>
  <c r="T155" i="29"/>
  <c r="E118" i="48" s="1"/>
  <c r="U154" i="29"/>
  <c r="E116" i="48" s="1"/>
  <c r="T120" i="29"/>
  <c r="E82" i="48" s="1"/>
  <c r="U120" i="29"/>
  <c r="E81" i="48" s="1"/>
  <c r="T288" i="29"/>
  <c r="E174" i="48" s="1"/>
  <c r="T187" i="29"/>
  <c r="E139" i="48" s="1"/>
  <c r="T323" i="29"/>
  <c r="E188" i="48" s="1"/>
  <c r="T295" i="29"/>
  <c r="E177" i="48" s="1"/>
  <c r="U260" i="29"/>
  <c r="E160" i="48" s="1"/>
  <c r="T260" i="29"/>
  <c r="E161" i="48" s="1"/>
  <c r="T204" i="29"/>
  <c r="E140" i="48" s="1"/>
  <c r="T38" i="29"/>
  <c r="E23" i="48" s="1"/>
  <c r="U350" i="29"/>
  <c r="E202" i="48" s="1"/>
  <c r="T350" i="29"/>
  <c r="E203" i="48" s="1"/>
  <c r="T58" i="29"/>
  <c r="E32" i="48" s="1"/>
  <c r="U257" i="29"/>
  <c r="E158" i="48" s="1"/>
  <c r="T257" i="29"/>
  <c r="E159" i="48" s="1"/>
  <c r="U11" i="29"/>
  <c r="E12" i="48" s="1"/>
  <c r="T11" i="29"/>
  <c r="E13" i="48" s="1"/>
  <c r="T115" i="29"/>
  <c r="E80" i="48" s="1"/>
  <c r="G1" i="33"/>
  <c r="D10" i="44" s="1"/>
  <c r="T123" i="29"/>
  <c r="E85" i="48" s="1"/>
  <c r="E44" i="48"/>
  <c r="U73" i="29"/>
  <c r="E43" i="48" s="1"/>
  <c r="U51" i="29"/>
  <c r="E30" i="48" s="1"/>
  <c r="T51" i="29"/>
  <c r="E31" i="48" s="1"/>
  <c r="U171" i="29"/>
  <c r="E130" i="48" s="1"/>
  <c r="T171" i="29"/>
  <c r="E131" i="48" s="1"/>
  <c r="T239" i="29"/>
  <c r="E154" i="48" s="1"/>
  <c r="U239" i="29"/>
  <c r="E153" i="48" s="1"/>
  <c r="T140" i="29"/>
  <c r="E103" i="48" s="1"/>
  <c r="U138" i="29"/>
  <c r="E100" i="48" s="1"/>
  <c r="T290" i="29"/>
  <c r="E176" i="48" s="1"/>
  <c r="U90" i="29"/>
  <c r="E62" i="48" s="1"/>
  <c r="T312" i="29"/>
  <c r="E184" i="48" s="1"/>
  <c r="U311" i="29"/>
  <c r="E182" i="48" s="1"/>
  <c r="T210" i="29"/>
  <c r="E142" i="48" s="1"/>
  <c r="U20" i="29"/>
  <c r="E17" i="48" s="1"/>
  <c r="T20" i="29"/>
  <c r="E18" i="48" s="1"/>
  <c r="T18" i="29"/>
  <c r="E16" i="48" s="1"/>
  <c r="U251" i="29"/>
  <c r="E155" i="48" s="1"/>
  <c r="T83" i="29"/>
  <c r="E56" i="48" s="1"/>
  <c r="U83" i="29"/>
  <c r="E55" i="48" s="1"/>
  <c r="T181" i="29"/>
  <c r="E138" i="48" s="1"/>
  <c r="U181" i="29"/>
  <c r="E137" i="48" s="1"/>
  <c r="T168" i="29"/>
  <c r="E127" i="48" s="1"/>
  <c r="U160" i="29"/>
  <c r="E123" i="48" s="1"/>
  <c r="U363" i="29"/>
  <c r="E207" i="48" s="1"/>
  <c r="T363" i="29"/>
  <c r="E208" i="48" s="1"/>
  <c r="T43" i="29"/>
  <c r="E25" i="48" s="1"/>
  <c r="U43" i="29"/>
  <c r="E24" i="48" s="1"/>
  <c r="T47" i="29"/>
  <c r="E29" i="48" s="1"/>
  <c r="T207" i="29"/>
  <c r="E141" i="48" s="1"/>
  <c r="U226" i="29"/>
  <c r="E148" i="48" s="1"/>
  <c r="T226" i="29"/>
  <c r="E149" i="48" s="1"/>
  <c r="T172" i="29"/>
  <c r="E132" i="48" s="1"/>
  <c r="U341" i="29"/>
  <c r="E191" i="48" s="1"/>
  <c r="T341" i="29"/>
  <c r="E192" i="48" s="1"/>
  <c r="T5" i="29"/>
  <c r="E7" i="48" s="1"/>
  <c r="G1" i="39"/>
  <c r="D21" i="44" s="1"/>
  <c r="G1" i="38"/>
  <c r="D6" i="44" s="1"/>
  <c r="G1" i="42"/>
  <c r="D19" i="44" s="1"/>
  <c r="XFD5" i="42"/>
  <c r="G512" i="42"/>
  <c r="XFD512" i="42" s="1"/>
  <c r="G1" i="28"/>
  <c r="D12" i="44" s="1"/>
  <c r="G1" i="26"/>
  <c r="D14" i="44" s="1"/>
  <c r="G1" i="34"/>
  <c r="D20" i="44" s="1"/>
  <c r="G1" i="35"/>
  <c r="D18" i="44" s="1"/>
  <c r="G1" i="32"/>
  <c r="D13" i="44" s="1"/>
  <c r="G1" i="36"/>
  <c r="D22" i="44" s="1"/>
  <c r="G1" i="30"/>
  <c r="D16" i="44" s="1"/>
  <c r="G1" i="25"/>
  <c r="D11" i="44" s="1"/>
  <c r="S218" i="29"/>
  <c r="G40" i="31"/>
  <c r="G509" i="46"/>
  <c r="XFD509" i="46" s="1"/>
  <c r="G1" i="43"/>
  <c r="D23" i="44" s="1"/>
  <c r="G1" i="45"/>
  <c r="D15" i="44" s="1"/>
  <c r="G1" i="37"/>
  <c r="D9" i="44" s="1"/>
  <c r="XFD4" i="46"/>
  <c r="G1" i="46"/>
  <c r="D17" i="44" s="1"/>
  <c r="G1" i="41"/>
  <c r="D7" i="44" s="1"/>
  <c r="BK224" i="4"/>
  <c r="BK222" i="4"/>
  <c r="AB113" i="4"/>
  <c r="X464" i="4"/>
  <c r="AG464" i="4" s="1"/>
  <c r="AA449" i="4"/>
  <c r="X121" i="4"/>
  <c r="AG121" i="4" s="1"/>
  <c r="X123" i="4"/>
  <c r="AG123" i="4" s="1"/>
  <c r="AB149" i="4"/>
  <c r="AB47" i="4"/>
  <c r="AB153" i="4"/>
  <c r="X91" i="4"/>
  <c r="AG91" i="4" s="1"/>
  <c r="X456" i="4"/>
  <c r="AG456" i="4" s="1"/>
  <c r="X90" i="4"/>
  <c r="AG90" i="4" s="1"/>
  <c r="X99" i="4"/>
  <c r="AG99" i="4" s="1"/>
  <c r="X128" i="4"/>
  <c r="AG128" i="4" s="1"/>
  <c r="X138" i="4"/>
  <c r="AG138" i="4" s="1"/>
  <c r="X154" i="4"/>
  <c r="AG154" i="4" s="1"/>
  <c r="X171" i="4"/>
  <c r="AG171" i="4" s="1"/>
  <c r="X181" i="4"/>
  <c r="AG181" i="4" s="1"/>
  <c r="AA182" i="4"/>
  <c r="AA187" i="4"/>
  <c r="X218" i="4"/>
  <c r="AG218" i="4" s="1"/>
  <c r="X239" i="4"/>
  <c r="AG239" i="4" s="1"/>
  <c r="X240" i="4"/>
  <c r="AG240" i="4" s="1"/>
  <c r="X347" i="4"/>
  <c r="AG347" i="4" s="1"/>
  <c r="X348" i="4"/>
  <c r="AG348" i="4" s="1"/>
  <c r="AB349" i="4"/>
  <c r="X353" i="4"/>
  <c r="AG353" i="4" s="1"/>
  <c r="X358" i="4"/>
  <c r="AG358" i="4" s="1"/>
  <c r="X359" i="4"/>
  <c r="AG359" i="4" s="1"/>
  <c r="Z362" i="4"/>
  <c r="AB425" i="4"/>
  <c r="AA431" i="4"/>
  <c r="X442" i="4"/>
  <c r="AG442" i="4" s="1"/>
  <c r="AA462" i="4"/>
  <c r="Z463" i="4"/>
  <c r="X43" i="4"/>
  <c r="AG43" i="4" s="1"/>
  <c r="AA65" i="4"/>
  <c r="E256" i="48" l="1"/>
  <c r="E257" i="48"/>
  <c r="E280" i="48"/>
  <c r="E265" i="48"/>
  <c r="E271" i="48"/>
  <c r="E270" i="48"/>
  <c r="U109" i="29"/>
  <c r="E74" i="48" s="1"/>
  <c r="T218" i="29"/>
  <c r="E146" i="48" s="1"/>
  <c r="S222" i="29"/>
  <c r="G44" i="31"/>
  <c r="S224" i="29"/>
  <c r="G46" i="31"/>
  <c r="X282" i="4"/>
  <c r="AG282" i="4" s="1"/>
  <c r="AB182" i="4"/>
  <c r="AA362" i="4"/>
  <c r="AB449" i="4"/>
  <c r="X113" i="4"/>
  <c r="AG113" i="4" s="1"/>
  <c r="X149" i="4"/>
  <c r="AG149" i="4" s="1"/>
  <c r="AB462" i="4"/>
  <c r="X349" i="4"/>
  <c r="AG349" i="4" s="1"/>
  <c r="AB187" i="4"/>
  <c r="AA463" i="4"/>
  <c r="X425" i="4"/>
  <c r="AG425" i="4" s="1"/>
  <c r="X153" i="4"/>
  <c r="AG153" i="4" s="1"/>
  <c r="AB431" i="4"/>
  <c r="X47" i="4"/>
  <c r="AG47" i="4" s="1"/>
  <c r="AB65" i="4"/>
  <c r="V83" i="29" l="1"/>
  <c r="S1" i="29"/>
  <c r="E3" i="48" s="1"/>
  <c r="T222" i="29"/>
  <c r="E147" i="48" s="1"/>
  <c r="U218" i="29"/>
  <c r="E145" i="48" s="1"/>
  <c r="G1" i="31"/>
  <c r="D8" i="44" s="1"/>
  <c r="D24" i="44" s="1"/>
  <c r="X290" i="4"/>
  <c r="AG290" i="4" s="1"/>
  <c r="X449" i="4"/>
  <c r="AG449" i="4" s="1"/>
  <c r="X462" i="4"/>
  <c r="AG462" i="4" s="1"/>
  <c r="X187" i="4"/>
  <c r="AG187" i="4" s="1"/>
  <c r="X65" i="4"/>
  <c r="AG65" i="4" s="1"/>
  <c r="X182" i="4"/>
  <c r="AG182" i="4" s="1"/>
  <c r="AB463" i="4"/>
  <c r="AB362" i="4"/>
  <c r="X431" i="4"/>
  <c r="AG431" i="4" s="1"/>
  <c r="E54" i="48" l="1"/>
  <c r="X463" i="4"/>
  <c r="AG463" i="4" s="1"/>
  <c r="X362" i="4"/>
  <c r="AG362" i="4" s="1"/>
</calcChain>
</file>

<file path=xl/sharedStrings.xml><?xml version="1.0" encoding="utf-8"?>
<sst xmlns="http://schemas.openxmlformats.org/spreadsheetml/2006/main" count="21027" uniqueCount="2680">
  <si>
    <t>1.</t>
  </si>
  <si>
    <t>1.1</t>
  </si>
  <si>
    <t>1.1.2</t>
  </si>
  <si>
    <t>1.2</t>
  </si>
  <si>
    <t>1.2.1</t>
  </si>
  <si>
    <t>Numero de semilleros y grupos de investigación</t>
  </si>
  <si>
    <t>Número de docentes investigadores</t>
  </si>
  <si>
    <t>Número de productos de investigación - creación</t>
  </si>
  <si>
    <t>1.2.2</t>
  </si>
  <si>
    <t>1.2.3</t>
  </si>
  <si>
    <t>1.3</t>
  </si>
  <si>
    <t>SALUD</t>
  </si>
  <si>
    <t>1.3.1</t>
  </si>
  <si>
    <t>1.3.2</t>
  </si>
  <si>
    <t>1.4</t>
  </si>
  <si>
    <t>1.4.1</t>
  </si>
  <si>
    <t>1.4.2</t>
  </si>
  <si>
    <t>1.4.3</t>
  </si>
  <si>
    <t>1.4.4</t>
  </si>
  <si>
    <t>1.4.5</t>
  </si>
  <si>
    <t>1.5</t>
  </si>
  <si>
    <t>1.5.1</t>
  </si>
  <si>
    <t>1.5.2</t>
  </si>
  <si>
    <t>1.5.3</t>
  </si>
  <si>
    <t>1.6</t>
  </si>
  <si>
    <t>1.6.1</t>
  </si>
  <si>
    <t>1.6.2</t>
  </si>
  <si>
    <t>1.7</t>
  </si>
  <si>
    <t>1.7.1</t>
  </si>
  <si>
    <t>1.8</t>
  </si>
  <si>
    <t>1.8.1</t>
  </si>
  <si>
    <t>1.9</t>
  </si>
  <si>
    <t>1.9.1</t>
  </si>
  <si>
    <t>1.9.2</t>
  </si>
  <si>
    <t>1.9.3</t>
  </si>
  <si>
    <t>1.9.4</t>
  </si>
  <si>
    <t>1.9.5</t>
  </si>
  <si>
    <t>1.9.6</t>
  </si>
  <si>
    <t>2.1</t>
  </si>
  <si>
    <t>2.1.1</t>
  </si>
  <si>
    <t>2.2</t>
  </si>
  <si>
    <t>2.2.1</t>
  </si>
  <si>
    <t>2.3</t>
  </si>
  <si>
    <t>2.3.1</t>
  </si>
  <si>
    <t>2.4</t>
  </si>
  <si>
    <t>2.4.1</t>
  </si>
  <si>
    <t>2.5</t>
  </si>
  <si>
    <t>2.5.1</t>
  </si>
  <si>
    <t>2.6</t>
  </si>
  <si>
    <t>2.7</t>
  </si>
  <si>
    <t>2.7.1</t>
  </si>
  <si>
    <t>2.8</t>
  </si>
  <si>
    <t>2.8.1</t>
  </si>
  <si>
    <t>2.9</t>
  </si>
  <si>
    <t>2.9.1</t>
  </si>
  <si>
    <t>2.10</t>
  </si>
  <si>
    <t>2.10.1</t>
  </si>
  <si>
    <t>2.11</t>
  </si>
  <si>
    <t>2.11.1</t>
  </si>
  <si>
    <t>3.1</t>
  </si>
  <si>
    <t>3.1.1</t>
  </si>
  <si>
    <t>3.1.2</t>
  </si>
  <si>
    <t>3.1.3</t>
  </si>
  <si>
    <t>3.2</t>
  </si>
  <si>
    <t>3.2.1</t>
  </si>
  <si>
    <t>3.2.2</t>
  </si>
  <si>
    <t>3.3</t>
  </si>
  <si>
    <t>3.3.1</t>
  </si>
  <si>
    <t>3.3.2</t>
  </si>
  <si>
    <t>4.1</t>
  </si>
  <si>
    <t>4.1.1</t>
  </si>
  <si>
    <t>4.1.2</t>
  </si>
  <si>
    <t>4.1.3</t>
  </si>
  <si>
    <t>4.2</t>
  </si>
  <si>
    <t>4.2.1</t>
  </si>
  <si>
    <t>UNIBAC</t>
  </si>
  <si>
    <t>CULTURA</t>
  </si>
  <si>
    <t>ICULTUR</t>
  </si>
  <si>
    <t>Implementar la Red de Festivales del Departamento.</t>
  </si>
  <si>
    <t>Impulsar industrias creativas y emprendimientos culturales.</t>
  </si>
  <si>
    <t>Crear e implementar el Consejo Departamental de Cultura y los Consejos Sectoriales.</t>
  </si>
  <si>
    <t>1.5.4</t>
  </si>
  <si>
    <t>LINEA BASE</t>
  </si>
  <si>
    <t>META AÑO 1</t>
  </si>
  <si>
    <t>META AÑO 2</t>
  </si>
  <si>
    <t>META AÑO 3</t>
  </si>
  <si>
    <t>META AÑO 4</t>
  </si>
  <si>
    <t>Secretaría</t>
  </si>
  <si>
    <t>No. Programa</t>
  </si>
  <si>
    <t>Fuente</t>
  </si>
  <si>
    <t>Planeación Prospectiva para la Construcción de Paz</t>
  </si>
  <si>
    <t>Alianzas Interinstitucionales para la Construcción de Paz Territorial</t>
  </si>
  <si>
    <t>SECRETARÍA DE VÍCTIMAS</t>
  </si>
  <si>
    <t>ATENCIÓN Y ASISTENCIA A POBLACIÓN EN PROCESO DE DESARME, DESMOVLIZACIÓN Y REINTEGRACIÓN</t>
  </si>
  <si>
    <t>Diseño de la Política Pública de Atención y Asistencia a Población en Proceso de Desmovilización y Reintegración</t>
  </si>
  <si>
    <t>ICLD</t>
  </si>
  <si>
    <t>Atención y Asistencia a Personas en Proceso de DDR</t>
  </si>
  <si>
    <t>Fortalecimiento de capacidades locales para el DDR</t>
  </si>
  <si>
    <t>Fortalecimiento a Comunidades Receptoras de Población en Proceso de DDR</t>
  </si>
  <si>
    <t>PROGRAMA DE ATENCIÓN Y ASISTENCIA A POBLACIÓN VÍCTIMA DEL CONFLICTO ARMADO EN BOLIVAR</t>
  </si>
  <si>
    <t xml:space="preserve">SEGURIDAD Y CONVIVENCIA </t>
  </si>
  <si>
    <t>Contribucción Especial</t>
  </si>
  <si>
    <t>Fortalecimiento De La Movilidad De Los Organismos De Seguridad</t>
  </si>
  <si>
    <t>DERECHOS HUMANOS Y DERECHO INTERNACIONAL HUMANITARIO</t>
  </si>
  <si>
    <t>Promoción de los Derechos Humanos y Derecho Internacional Humanitario</t>
  </si>
  <si>
    <t>Desminado Humanitario</t>
  </si>
  <si>
    <t>Prevención del reclutamiento ilícito de Niños, Niñas y Adolescentes en el departamento de Bolívar</t>
  </si>
  <si>
    <t xml:space="preserve">JUSTICIA Y ORDEN PÚBLICO </t>
  </si>
  <si>
    <t>PARTICIPACIÓN POLÍTICA Y DEMOCRACIA PARA LA PAZ</t>
  </si>
  <si>
    <t>Fortalecimiento de las instancias de participación ciudadana, y la planeación participativa para la paz</t>
  </si>
  <si>
    <t xml:space="preserve">Educación como medio para edificar una cultura de paz </t>
  </si>
  <si>
    <t>Pedagogía sobre el proceso de paz</t>
  </si>
  <si>
    <t>SECRETARÍA DE AGRICULTURA</t>
  </si>
  <si>
    <t xml:space="preserve">LÍNEA ESTRATÉGICA 2. BOLÍVAR SÍ AVANZA, LIBRE DE POBREZA A TRAVÉS DE LA EDUCACIÓN Y LA EQUIDAD </t>
  </si>
  <si>
    <t>DIRECCIÓN DE DESARROLLO SOCIAL</t>
  </si>
  <si>
    <t xml:space="preserve">BOLÍVAR SÍ AVANZA, LIBRE DE POBREZA </t>
  </si>
  <si>
    <t xml:space="preserve">SECRETARÍA DE HÁBITAT </t>
  </si>
  <si>
    <t>BOLÍVAR SI AVANZA CON AGUA POTABLE Y SANEAMIENTO BÁSICO INTEGRAL</t>
  </si>
  <si>
    <t>Infraestructura para la prestación de los servicios</t>
  </si>
  <si>
    <t>SGP</t>
  </si>
  <si>
    <t>Estampilla Prodesarrollo</t>
  </si>
  <si>
    <t>Aseguramiento en la prestación del servicio</t>
  </si>
  <si>
    <t xml:space="preserve">Seguimiento y Control al saneamiento y temas de basuras </t>
  </si>
  <si>
    <t xml:space="preserve">SECRETARÍA DE MINAS Y ENERGIA </t>
  </si>
  <si>
    <t xml:space="preserve">BOLÍVAR SÍ AVANZA CON EFICIENCIA ENERGÉTICA </t>
  </si>
  <si>
    <t>Energía de Calidad para todos</t>
  </si>
  <si>
    <t>Estampilla Proelectrificación</t>
  </si>
  <si>
    <t>FDR</t>
  </si>
  <si>
    <t>Gas Natural Domiciliario para todos</t>
  </si>
  <si>
    <t xml:space="preserve">BOLÍVAR SÍ AVANZA CON VIVIENDA DIGNA </t>
  </si>
  <si>
    <t>Titulación</t>
  </si>
  <si>
    <t>SECRETARÍA DE SALUD</t>
  </si>
  <si>
    <t>SEGURIDAD ALIMENTARIA Y NUTRICIONAL</t>
  </si>
  <si>
    <t xml:space="preserve">Prevalencia de la desnutrición crónica o retraso en talla en menores de 5 años </t>
  </si>
  <si>
    <t xml:space="preserve">Porcentaje de niños con bajo peso al nacer </t>
  </si>
  <si>
    <t>Asistencia técnica a pequeños y medianos productores de alimentos</t>
  </si>
  <si>
    <t>Disponibilidad y acceso a los alimentos</t>
  </si>
  <si>
    <t>Consumo y aprovechamiento biológico de los alimentos.</t>
  </si>
  <si>
    <t>NIÑOS, NIÑAS, ADOLESCENTES Y FAMILIA</t>
  </si>
  <si>
    <t>Implementar la estrategia de Cero a siempre en los 20 Municipios con CDI en el departamento de Bolívar</t>
  </si>
  <si>
    <t>Implementación y actualización de la política pública de infancia, adolescencia y familia</t>
  </si>
  <si>
    <t>Construcción y funcionamiento de 5 ludotecas para la construcción de Paz</t>
  </si>
  <si>
    <t>Implementar proyectos educativos integrales donde se contemple educación sexual y los DSR.</t>
  </si>
  <si>
    <t xml:space="preserve">OPORTUNIDADES PARA LA JUVENTUD BOLIVARENSE </t>
  </si>
  <si>
    <t>Formulación de la Política Pública para los Jóvenes bolivarenses</t>
  </si>
  <si>
    <t>Programa para la sensibilización de los jóvenes en participación política y en el Posconflicto</t>
  </si>
  <si>
    <t>Constitución e implementación trimestral de mesas departamentales y municipales de Juventud</t>
  </si>
  <si>
    <t>Creación del Fondo de Innovación para las Juventudes del Dpto. de Bolívar</t>
  </si>
  <si>
    <t>Fortalecimiento de alianzas interinstitucionales para la creación de la Tarjeta Joven Bolivarense</t>
  </si>
  <si>
    <t>Intervención integral para la disminución de las circunstancias que amenazan a los jóvenes en riesgo</t>
  </si>
  <si>
    <t>Realizar e institucionalizar la semana de la Juventud por la Paz en el Dpto. de Bolívar</t>
  </si>
  <si>
    <t>Creación y Constitución de la Dirección de  Juventudes de Bolívar</t>
  </si>
  <si>
    <t xml:space="preserve">MUJER MOTOR PARA EL DESARROLLO </t>
  </si>
  <si>
    <t>Mujeres productivas</t>
  </si>
  <si>
    <t>Escuela de Control Político</t>
  </si>
  <si>
    <t>Mujeres libre de violencia</t>
  </si>
  <si>
    <t>Capacitaciones rutas de acceso a la justicia</t>
  </si>
  <si>
    <t>Derechos sexuales y reproductivos de la Mujer</t>
  </si>
  <si>
    <t>Apoyo técnico a municipios en enfoque de género</t>
  </si>
  <si>
    <t>Mujeres Gestoras de Paz</t>
  </si>
  <si>
    <t>VIDA DIGNA PARA EL ADULTO MAYOR</t>
  </si>
  <si>
    <t>Integración de la Memoria Histórica del Adulto Mayor con la construcción de Paz en el departamento de Bolívar</t>
  </si>
  <si>
    <t xml:space="preserve">Encuentros Departamentales Intergeneracionales </t>
  </si>
  <si>
    <t>Sensibilización, visibilización y auto-realización del Adulto Mayor bolivarense</t>
  </si>
  <si>
    <t>Atención presupuestal, a través de la estampilla para el bienestar del Adulto Mayor, a los Centros de Protección del Adulto Mayor</t>
  </si>
  <si>
    <t>Construcción, dotación y funcionamiento de centros de vida en Bolívar</t>
  </si>
  <si>
    <t>Estampilla Proancianato</t>
  </si>
  <si>
    <t>ATENCIÓN POBLACIÓN EN CONDICIÓN DE DISCAPACIDAD</t>
  </si>
  <si>
    <t>Realizar actividades, estrategias y acciones enmarcadas dentro de la Política Pública para las personas con discapacidad del Departamento de Bolívar</t>
  </si>
  <si>
    <t>Implementación de la Estrategia Rehabilitación Basada en Comunidad (RBC)</t>
  </si>
  <si>
    <t>Inclusión laboral de personas con discapacidad en el sector público y privado</t>
  </si>
  <si>
    <t>Comité de Discapacidad Municipales conformados y en funcionamiento</t>
  </si>
  <si>
    <t>Comité departamental de discapacidad en funcionamiento</t>
  </si>
  <si>
    <t>Adecuación y Construcción de escenarios deportivos y recreativos del Departamento con accesibilidad para personas con discapacidad</t>
  </si>
  <si>
    <t>BOLÍVAR TERRITORIO PARA TODOS, AFROS E INDIGENAS</t>
  </si>
  <si>
    <t>Consejería Departamental de comunidades étnicas</t>
  </si>
  <si>
    <t>Formación de  funcionarios públicos y de  consejos comunitarios y/o organizaciones en Derecho Étnico, Paz y Posconflicto</t>
  </si>
  <si>
    <t>Caracterización sociocultural de patrimonio inmaterial étnico del Departamento de Bolívar</t>
  </si>
  <si>
    <t>Palenque Zona de Convivencia Social y Cultural, según ordenanza Departamental 07/2002</t>
  </si>
  <si>
    <t>BOLÍVAR TOLERANTE Y DIVERSO</t>
  </si>
  <si>
    <t> Derecho a la Vida y a la seguridad integral</t>
  </si>
  <si>
    <t>Derecho a la Participación  y libre asociación </t>
  </si>
  <si>
    <t>Acceso a la justicia </t>
  </si>
  <si>
    <t>Trabajo y Empleabilidad</t>
  </si>
  <si>
    <t>Atención y protección en salud</t>
  </si>
  <si>
    <t>SECRETARÍA DE EDUCACIÓN</t>
  </si>
  <si>
    <t>CALIDAD EDUCATIVA</t>
  </si>
  <si>
    <t>Jornada Unica</t>
  </si>
  <si>
    <t>MEN</t>
  </si>
  <si>
    <t>Con El Mejoramiento De La Calidad Educativa Bolivar Avanzar</t>
  </si>
  <si>
    <t>FCR</t>
  </si>
  <si>
    <t>Evaluamos Para Avanzar</t>
  </si>
  <si>
    <t>Bolívar Avanza En La Formación De Alto Nivel Para La Excelencia Educativa</t>
  </si>
  <si>
    <t>Bolivar Si Avanza En Oportundiades Para La Educacion Superior</t>
  </si>
  <si>
    <t>Transformacion Del Sistema Educativo Para Fortalecer, Investigacion, Ciencia, Tecnologia</t>
  </si>
  <si>
    <t>Educando Para La Paz Y El Posconflicto</t>
  </si>
  <si>
    <t>EDUCACIÓN PARA TODOS, COBERTURA EDUCATIVA Y PERTINENCIA</t>
  </si>
  <si>
    <t>Todos A Las Aulas</t>
  </si>
  <si>
    <t>Avanza Quedandote En El Aula</t>
  </si>
  <si>
    <t>EFICIENCIA Y FORTALECIMIENTO INSTITUCIONAL DE LA EDUCACIÓN</t>
  </si>
  <si>
    <t>Fortalecimiento De La Modernización Y La Gestión Institucional</t>
  </si>
  <si>
    <t>Bolivar Tic,S Avanza</t>
  </si>
  <si>
    <t>Gestion Eficiente De Los Fondos De Servicios Educativos</t>
  </si>
  <si>
    <t>EDUCACIÓN SUPERIOR PARA EL DESARROLLO DEL ARTE Y CULTURA</t>
  </si>
  <si>
    <t>Bolívar Si Avanza en Educación para el Desarrollo - UNIBAC</t>
  </si>
  <si>
    <t>Estampilla Procultura</t>
  </si>
  <si>
    <t>SALUD AMBIENTAL</t>
  </si>
  <si>
    <t>Habitat Saludable</t>
  </si>
  <si>
    <t>Situaciones De Salud Relacionadas Con Condiciones Ambientales</t>
  </si>
  <si>
    <t>VIDA SALUDABLE Y CONDICIONES NO TRANSMISIBLES</t>
  </si>
  <si>
    <t>Enfermedades Emergentes, Remergentes Y Desatendidas.</t>
  </si>
  <si>
    <t>Enfermedades Inmunoprevenibles.</t>
  </si>
  <si>
    <t>Enfermedades Endemoepidémicas</t>
  </si>
  <si>
    <t>CONVIVENCIA SOCIAL Y SALUD MENTAL</t>
  </si>
  <si>
    <t>Promoción De La Salud Mental Y La Convivencia.</t>
  </si>
  <si>
    <t>VIDA SALUDABLE Y ENFERMEDADES TRANSMISIBLES</t>
  </si>
  <si>
    <t>SALUD PÚBLICA EN EMERGENCIAS Y DESASTRES</t>
  </si>
  <si>
    <t>Seguridad y Salud en el Trabajo.</t>
  </si>
  <si>
    <t>SALUD Y ÁMBITO LABORAL</t>
  </si>
  <si>
    <t>Situaciones Prevalentes De Origen Laboral.</t>
  </si>
  <si>
    <t>GESTIÓN DIFERENCIAL DE POBLACIONES VULNERABLES AMBIENTAL</t>
  </si>
  <si>
    <t>Desarrollo Integral De Niñas, Niños Y Adolescentes</t>
  </si>
  <si>
    <t>Destinación Especifica</t>
  </si>
  <si>
    <t>Envejecimiento Y Vejez</t>
  </si>
  <si>
    <t>Salud Y Género</t>
  </si>
  <si>
    <t>Discapacidad</t>
  </si>
  <si>
    <t>Víctimas Del Conflicto Armado</t>
  </si>
  <si>
    <t>FORTALECIMIENTO DE LA AUTORIDAD SANITARIA EN SALUD</t>
  </si>
  <si>
    <t>Aseguramiento En Salud</t>
  </si>
  <si>
    <t>Prestación y Desarrollo de Servicios de Salud</t>
  </si>
  <si>
    <t>IDERBOL</t>
  </si>
  <si>
    <t>DEPORTE SOCIAL Y COMUNITARIO</t>
  </si>
  <si>
    <t>HABITOS Y ESTILOS DE VIDA SALUDABLES</t>
  </si>
  <si>
    <t>INFRAESTRUCTURA DEPORTIVA</t>
  </si>
  <si>
    <t xml:space="preserve">BOLÍVAR SÍ AVANZA CON CULTURA PARA LA PAZ  </t>
  </si>
  <si>
    <t>Bolivar Si Avanza En Formación Cultural</t>
  </si>
  <si>
    <t>Bolivar Si Avanza En Fomento A La Cultura Bolivarense</t>
  </si>
  <si>
    <t>Bolivar Si Avanza En Fortalecimiento Cultural</t>
  </si>
  <si>
    <t>Bolívar Sí Avanza En Infraestructura Cultural</t>
  </si>
  <si>
    <t>TURISMO PARA LA PAZ</t>
  </si>
  <si>
    <t>Bolívar Sí Avanza En Creación De Productos Turísticos Como Fuente De Generación De Empleo Y Productividad.</t>
  </si>
  <si>
    <t>Bolívar Sí Avanza En Infraestructura Turística</t>
  </si>
  <si>
    <t>SECRETARIA DE PLANEACIÓN</t>
  </si>
  <si>
    <t>BOLIVAR SÍ AVANZA EN CIENCIA, TECNOLOGÍA E INNOVACIÓN (CTeI)</t>
  </si>
  <si>
    <t>Producción Científica Ambiciosa Con Enfoque, Gerencia Y Disciplina</t>
  </si>
  <si>
    <t>Cultura Que Valora y Gestiona El Conocimiento</t>
  </si>
  <si>
    <t>Gestión Del Conocimiento, La Investigación Y La Planeación Estratégica</t>
  </si>
  <si>
    <t xml:space="preserve">TIC COMO PLATAFORMA PARA LA EDUCACIÓN, EQUIDAD Y COMPETITIVIDAD </t>
  </si>
  <si>
    <t>Aplicaciones Tic</t>
  </si>
  <si>
    <t>Promoción De La Formalización Laboral</t>
  </si>
  <si>
    <t>Empleo Como Servicio Público</t>
  </si>
  <si>
    <t>Seguridad y Salud en el Trabajo</t>
  </si>
  <si>
    <t>Oportunidades Laborales Y Productivas A Población Con Discapacidad</t>
  </si>
  <si>
    <t>Promoción De La Implementación Del Teletrabajo</t>
  </si>
  <si>
    <t>BOLIÍVAR SÍ AVANZA CON ALIANZAS PÚBLICO PRIVADAS Y COOPERACIÓN INTERNACIONAL</t>
  </si>
  <si>
    <t>Alianzas público privadas y Cooperación Intyernacional</t>
  </si>
  <si>
    <t>SECRETARÍA DE INFRAESTRUCTURA</t>
  </si>
  <si>
    <t xml:space="preserve">BOLÍVAR SÍ AVANZA CON INFRAESTRUCTURA ESTRATÉGICA PARA LA COMPETITIVIDAD Y LA PAZ </t>
  </si>
  <si>
    <t>Vías Para La Paz</t>
  </si>
  <si>
    <t>Infraestructura de uso para La Inclusión Social y La Paz</t>
  </si>
  <si>
    <t>ACPM</t>
  </si>
  <si>
    <t>SECRETARÍA DE TRANSITO</t>
  </si>
  <si>
    <t>BOLIVAR SÍ AVANZA CON MOVILIDAD SEGURA</t>
  </si>
  <si>
    <t>Observatorio De Seguridad Vial</t>
  </si>
  <si>
    <t xml:space="preserve">LÍNEA ESTRATÉGICA 5. TERRITORIO Y AMBIENTE </t>
  </si>
  <si>
    <t xml:space="preserve">BOLÍVAR SÍ AVANZA EN CONSERVACIÓN AMBIENTAL Y USO SOSTENIBLE DE SU TERRITORIO </t>
  </si>
  <si>
    <t xml:space="preserve"> Herramientas de  Planeación para la Sostenibilidad</t>
  </si>
  <si>
    <t xml:space="preserve">Procesos de formación ciudadana para la sostenibilidad ambiental  </t>
  </si>
  <si>
    <t>BOLÍVAR SÍ AVANZA CON GESTIÓN PREVENTIVA Y OPORTUNA DEL RIESGO</t>
  </si>
  <si>
    <t>Asistencia Técnica en Gestión del riesgo</t>
  </si>
  <si>
    <t xml:space="preserve">Desastres identificados, atendidos  y mitigados </t>
  </si>
  <si>
    <t xml:space="preserve">Desastres atendidos </t>
  </si>
  <si>
    <t>BOLÍVAR SÍ AVANZA EN PLANIFICACIÓN TERRITORIAL</t>
  </si>
  <si>
    <t xml:space="preserve">Plan de Ordenamiento Territorial Departamental para el Desarrollo Sostenible </t>
  </si>
  <si>
    <t xml:space="preserve">Procesos de Asistencia Tecnica en Ordenamiento Territorial </t>
  </si>
  <si>
    <t xml:space="preserve">Contrato Plan  Bolívar-Sucre </t>
  </si>
  <si>
    <t>Municipios Estratificados</t>
  </si>
  <si>
    <t>SECRETARÍA DE HACIENDA</t>
  </si>
  <si>
    <t>FINANZAS PÚBLICAS SANAS Y ROBUSTAS</t>
  </si>
  <si>
    <t>Generación de Ingresos Propios</t>
  </si>
  <si>
    <t>Estampilla Prouniversidad de Cartagena</t>
  </si>
  <si>
    <t>CULTURA INSTITUCIONAL DE LA LEGALIDAD Y LA TRANSPARENCIA EN LA GESTIÓN PÚBLICA</t>
  </si>
  <si>
    <t>Indice de Transparencia Departamental</t>
  </si>
  <si>
    <t>GOBERNANDO CON LOS MUNICIPIOS</t>
  </si>
  <si>
    <t>Casa del Alcalde</t>
  </si>
  <si>
    <t>FORTALECIMIENTO DE LA PARTICIPACIÓN CIUDADANA Y CAPACIDADES ORGANIZATIVAS DE LOS MUNICIPIOS</t>
  </si>
  <si>
    <t>Reconocimiento a organismos de acción comunal</t>
  </si>
  <si>
    <t>Activación de Asociaciones de Juntas de Acción Comunal (Asojac)</t>
  </si>
  <si>
    <t xml:space="preserve">Promoción de la participación ciudadana de grupos étnicos </t>
  </si>
  <si>
    <t>Observatorio de Participación Ciudadana en Bolívar</t>
  </si>
  <si>
    <t>Consejo Departamental de Participación</t>
  </si>
  <si>
    <t>Control Social</t>
  </si>
  <si>
    <t>1.1.</t>
  </si>
  <si>
    <t>1.1.1.</t>
  </si>
  <si>
    <t>1.1.3</t>
  </si>
  <si>
    <t>1.1.4</t>
  </si>
  <si>
    <t xml:space="preserve">META DE RESULTADO </t>
  </si>
  <si>
    <t xml:space="preserve">META DE PRODUCTO </t>
  </si>
  <si>
    <t>META PARA EL CUTRIENIO</t>
  </si>
  <si>
    <t>SECTOR COMPETENCIA</t>
  </si>
  <si>
    <t xml:space="preserve">TOTAL CUATRIENIO </t>
  </si>
  <si>
    <t xml:space="preserve">INDICADOR DE PRODUCTO </t>
  </si>
  <si>
    <t>Un Sistema de monitoreo y análisis del Proceso de Construcción de Paz Territorial del Departamento de Bolívar diseñado.</t>
  </si>
  <si>
    <t>Numero de Sistemas de monitoreo y análisis del Procesos de Construcción de Paz Territorial del Departamento de Bolívar diseñados.</t>
  </si>
  <si>
    <t xml:space="preserve">Numero de Documentos de análisis sobre los avances, retos y dificultades del proceso de construcción de Paz en el Departamento y sus Municipios presentados </t>
  </si>
  <si>
    <t xml:space="preserve">Cuatro (4) Documentos de análisis sobre los avances, retos y dificultades del proceso de construcción de Paz en el Departamento y sus Municipios presentados </t>
  </si>
  <si>
    <t>Quince (15) Ejercicios de planeación prospectiva territorial para diseñar y desarrollar la estrategia de construcción de paz de la Gobernación de Bolívar.</t>
  </si>
  <si>
    <t>Numero de  Ejercicios de planeación prospectiva territorial para diseñar y desarrollar la estrategia de construcción de paz de la Gobernación de Bolívar.</t>
  </si>
  <si>
    <t>Doce (12) Alianzas estratégicas interinstitucionales con centros de pensamiento, instituciones de educación superior, empresas, gremios, cooperación internacional e institucionalidad responsable del proceso de construcción de paz a nivel nacional, departamental y municipal para avanzar en la agenda de construcción de paz del Departamento formuladas</t>
  </si>
  <si>
    <t>Numero de  Alianzas estratégicas interinstitucionales con centros de pensamiento, instituciones de educación superior, empresas, gremios, cooperación internacional e institucionalidad responsable del proceso de construcción de paz a nivel nacional, departamental y municipal para avanzar en la agenda de construcción de paz del Departamento formuladas</t>
  </si>
  <si>
    <t>Doce (12) Programas, proyectos e iniciativas gestionadas y ejecutadas en el marco de  alianzas estratégicas interinstitucionales</t>
  </si>
  <si>
    <t>Numero de  Programas, proyectos e iniciativas gestionadas y ejecutadas en el marco de  alianzas estratégicas interinstitucionales</t>
  </si>
  <si>
    <t xml:space="preserve">Seis (6) Mesas de construcción colectiva de la Política Pública de Atención y Asistencia a Población en Proceso de DDR. Soportados en Documentos de sistematización de la información recogida en mesas de trabajo realizadas </t>
  </si>
  <si>
    <t xml:space="preserve">Numero de  Mesas de construcción colectiva de la Política Pública de Atención y Asistencia a Población en Proceso de DDR. Soportados en Documentos de sistematización de la información recogida en mesas de trabajo realizadas </t>
  </si>
  <si>
    <t>Una Política Pública de Atención y Asistencia a Población en Proceso de Reintegración aprobada mediante Ordenanza Departamental.</t>
  </si>
  <si>
    <t>Numero de Politica Pública de Atención y Asistencia a Población en Proceso de Reintegración aprobada mediante Ordenanza Departamental.</t>
  </si>
  <si>
    <t>1 Política pública aprobada e implementada para la atención y asistencia a la pobláción en proceso de Desmovilización y Reintegración.</t>
  </si>
  <si>
    <t>Número de proyectos ejecutados en beneficio de la población en proceso de DDR</t>
  </si>
  <si>
    <t>Seis (6)  proyectos ejecutados en beneficio de la población en proceso de DDR</t>
  </si>
  <si>
    <t>500 personas en proceso de DDR atendidas</t>
  </si>
  <si>
    <t>Numero de Jornadas de fortalecimiento de capacidades para la atención a población en proceso de DDR dirigidas a  funcionarios de las dependencias de la Gobernación y de las Alcaldías Municipales responsables de la atención a población en proceso de DDR</t>
  </si>
  <si>
    <t>Cuatro (4) Jornadas de fortalecimiento de capacidades para la atención a población en proceso de DDR dirigidas a  funcionarios de las dependencias de la Gobernación y de las Alcaldías Municipales responsables de la atención a población en proceso de DDR</t>
  </si>
  <si>
    <t>10 Documentos finales de Planes Municipales de Atención a Población en proceso de DDR</t>
  </si>
  <si>
    <t>Cinco (5) comunidades acompañadas  donde se desarrollan procesos de DDR en el diseño y ejecución de planes de promoción, prevención y protección de Derechos Humanos</t>
  </si>
  <si>
    <t>Numero de  comunidades acompañadas  donde se desarrollan procesos de DDR en el diseño y ejecución de planes de promoción, prevención y protección de Derechos Humanos</t>
  </si>
  <si>
    <t>Seis (6) Iniciativas de reconciliación y Reintegración Comunitaria dirigidas proceso de reintegración social y otros actores comunitarios.</t>
  </si>
  <si>
    <t>Numero de Iniciativas de reconciliación y Reintegración Comunitaria dirigidas proceso de reintegración social y otros actores comunitarios.</t>
  </si>
  <si>
    <t>1.2.4</t>
  </si>
  <si>
    <t xml:space="preserve">CONSTRUCCIÓN DE LA PAZ EN BOLÍVAR </t>
  </si>
  <si>
    <t>ESTRATEGIA PARA CONSTRUCCION DE LA PAZ TERRITORIAL EN BOLIVAR</t>
  </si>
  <si>
    <t>Un Observatorio Territorial Para La Construcción De La Paz En Bolívar</t>
  </si>
  <si>
    <t xml:space="preserve">Observario de paz territorial </t>
  </si>
  <si>
    <t>Focalización de la Inversión en los municipios de Montes de Maria con enfoque de paz y posconflicto</t>
  </si>
  <si>
    <t>Proyecto  Estratégico “Todos por el Sur”</t>
  </si>
  <si>
    <t>Focalización de la Inversión en los municipios del Sur del Departamento</t>
  </si>
  <si>
    <t xml:space="preserve">MODIFICAR LA REDACCION DE LA META DE PRODUCTO </t>
  </si>
  <si>
    <t xml:space="preserve">OBSERVACIONES META DE PRODUCTO </t>
  </si>
  <si>
    <t>OBSERVACION META DE RESULTADO</t>
  </si>
  <si>
    <t>NO ES META DE RESULTADO</t>
  </si>
  <si>
    <t>Un  sistema de información y seguimiento al proceso de Desmovilizado , Desarme y Reintegración diseñado  e implementado</t>
  </si>
  <si>
    <t>Numero de  sistemas de información y seguimiento al proceso de Desmovilizado , Desarme y Reintegración diseñadas  e implementadas</t>
  </si>
  <si>
    <t>Siete (7)  informes presentadas , uno por  semestre sobre los avances del proceso de Desmovilizado , Desarme y Reintegración en Bolívar</t>
  </si>
  <si>
    <t>Numero de informes presentadas , uno por  semestre sobre los avances del proceso de Desmovilizado , Desarme y Reintegración en Bolívar</t>
  </si>
  <si>
    <t>Un documento de Caracterización de la Población en proceso deDesmovilizado , Desarme y Reintegración en Bolívar Diseñado</t>
  </si>
  <si>
    <t>Numero de documentos de Caracterización de la Población en proceso de Desmovilizado , Desarme y Reintegraciónen Bolívar Diseñado</t>
  </si>
  <si>
    <t>ATENCIÓN Y ASISTENCIA A POBLACIÓN VÍCTIMA DEL CONFLICTO ARMADO EN BOLIVAR</t>
  </si>
  <si>
    <t>1.3.3</t>
  </si>
  <si>
    <t>1.3.4</t>
  </si>
  <si>
    <t>1.3.5</t>
  </si>
  <si>
    <t>Planeación Institucional Para Avanzar En Seguridad Y Convivencia</t>
  </si>
  <si>
    <t>Un Plan Integral de Seguridad y Convivencia formulado e implementado</t>
  </si>
  <si>
    <t>Numero de Planes Integrales de Seguridad y Convivencia formulado e implementado</t>
  </si>
  <si>
    <t>SECRETARÍA DEL INTERIOR - DIRECCION DE SEGURIDAD Y CONVIVENCIA</t>
  </si>
  <si>
    <t>Provisión Tecnológica Para Fortalecer La Seguridad Y Convivencia</t>
  </si>
  <si>
    <t>70% de los municipios de Bolívar beneficiados con equipamiento tecnológico para la seguridad ciudadana</t>
  </si>
  <si>
    <t>100% de los municipios de Bolívar beneficiados con inversión en seguridad y convivencia</t>
  </si>
  <si>
    <t>OK</t>
  </si>
  <si>
    <t>Infraestructura Para La Seguridad</t>
  </si>
  <si>
    <t>Ampliar en un 20% el número de municipios beneficiados con proyectos de infraestructura para la seguridad</t>
  </si>
  <si>
    <t>Diez (10) apoyos en infraestructura y/o predios para el uso de la fuerza publica</t>
  </si>
  <si>
    <t>Numero de  apoyos en infraestructura y/o predios para el uso de la fuerza publica</t>
  </si>
  <si>
    <t>45  municipios beneficiados con parque automotor de la fuerza pública</t>
  </si>
  <si>
    <t>Numero de  municipios beneficiados con parque automotor de la fuerza pública</t>
  </si>
  <si>
    <t>Observación Y Seguimiento De Delitos</t>
  </si>
  <si>
    <t>Ampliar en un 100% el número de variables de evaluación y seguimiento del delito en el departamento de Bolívar y fortalecer la gestión del conocimiento para la seguridad y convivencia ciudadana.</t>
  </si>
  <si>
    <t>6 nuevas variables de evaluación y seguimiento de delitos implementadas.</t>
  </si>
  <si>
    <t>Numero de nuevas  variables de evaluación y seguimiento de delitos implementadas.</t>
  </si>
  <si>
    <t>4 investigaciones en el cuatrienio sobre delitos que impactan en la seguridad y la convivencia realizadas</t>
  </si>
  <si>
    <t>Numero de investigaciones en el cuatrienio sobre delitos que impactan en la seguridad y la convivencia realizadas</t>
  </si>
  <si>
    <t>Cuatro (4) encuentros para el análisis del delito realizados en el Departamento</t>
  </si>
  <si>
    <t>Numero de encuentros para el análisis del delito realizados en el Departamento</t>
  </si>
  <si>
    <t>Numero de  publicaciones realizadas sobre investigaciones y estadísticas en seguridad y convivencia.</t>
  </si>
  <si>
    <t>Cuatro (4) publicaciones realizadas  sobre investigaciones y estadísticas en seguridad y convivencia.</t>
  </si>
  <si>
    <t>Un documento del plan Departamental de derechos Humanos formulado</t>
  </si>
  <si>
    <t>Numero de  documentos del plan Departamental de derechos Humanos formulados</t>
  </si>
  <si>
    <t xml:space="preserve">Cuatro (4)  diplomados realizados  (dos en Derechos Humanos y Derecho Internacional Humanitario) dirigido a funcionarios y liderez sociales </t>
  </si>
  <si>
    <t xml:space="preserve">Numero de diplomados realizados  (dos en Derechos Humanos y Derecho Internacional Humanitario) dirigido a funcionarios y liderez sociales </t>
  </si>
  <si>
    <t xml:space="preserve"> Numero de capacitaciones realizadas en Derechos Humanos y Derecho Internacional Humanitario dirigido a funcionarios de la Fuerza pública y militares del departamento</t>
  </si>
  <si>
    <t xml:space="preserve"> Siete (7) capacitaciones realizadas en Derechos Humanos y Derecho Internacional Humanitario dirigido a funcionarios de la Fuerza pública y militares del departamento</t>
  </si>
  <si>
    <t>No. de Municipios beneficiados y a través de encuentros, actividades y acciones que promuevan en la población bolivarense los Derechos Humanos y capacite en Derecho Internacional Humanitario</t>
  </si>
  <si>
    <t>Numero de Proyectos elaborados para reducir los casos de violación de los derechos humanos y del Derecho Internacional Humanitario</t>
  </si>
  <si>
    <t>19 municipios con implementación de los planes integrales de prevención</t>
  </si>
  <si>
    <t>Numero de municipios con implementación de los planes integrales de prevención</t>
  </si>
  <si>
    <t>Una estrategia anti discriminación “Bolívar si Avanza contra la Discriminación” diseñada</t>
  </si>
  <si>
    <t>Numero de  estrategias anti discriminación “Bolívar si Avanza contra la Discriminación” diseñadas</t>
  </si>
  <si>
    <t xml:space="preserve">Numero de proyectos para promover la autoprotección contra minas antipersona, en poblaciones con mayor vulnerabilidad formulados </t>
  </si>
  <si>
    <t>Dos (2) proyectos para promover la autoprotección contra minas antipersona, en poblaciones con mayor vulnerabilidad formulados.</t>
  </si>
  <si>
    <t>Numero de talleres de Educación en riesgo de minas realizados en zonas de vulnerabilidad en el departamento</t>
  </si>
  <si>
    <t>Una Caracterización de la población de NNA víctimas del reclutamiento forzoso, zonas de mayor vulnerabilidad, planes de acción intersectorial para la prevención del fenómeno rezalida</t>
  </si>
  <si>
    <t>Numero de caracterizaciones de la población de NNA víctimas del reclutamiento forzoso, zonas de mayor vulnerabilidad, planes de acción intersectorial para la prevención del fenómeno rezalidas</t>
  </si>
  <si>
    <t>Numero de comités de lucha contra la trata creados en el Departamento</t>
  </si>
  <si>
    <t>Lucha contra la trata de personas</t>
  </si>
  <si>
    <t>Cinco (5) Campañas de prevención del delito de trata de personas en zonas vulnerables realizadas</t>
  </si>
  <si>
    <t>Numero de Campañas de prevención del delito de trata de personas en zonas vulnerables realizadas</t>
  </si>
  <si>
    <t>Cinco (5)  de comités de lucha contra la trata creados en el Departamento</t>
  </si>
  <si>
    <t>Incrementar en un 100% los escenarios de oferta institucional en convivencia y solución pacífica de conflictos</t>
  </si>
  <si>
    <t>Centros De Convivencia</t>
  </si>
  <si>
    <t>Dos (2) centros de convivencia construidos</t>
  </si>
  <si>
    <t>Numero de centros de convivencia construidos</t>
  </si>
  <si>
    <t>Fortalecimiento de acceso a la justifica</t>
  </si>
  <si>
    <t>Fortalecer el acceso a la justicia mediante la implementación de una (1) iniciativa.</t>
  </si>
  <si>
    <t>Un (1) proceso pedagógico apoyado en las TICs para promover en el ciudadano el acceso a la justicia Implementado</t>
  </si>
  <si>
    <t>Numero de procesos pedagógicos apoyados en las TICs para promover en el ciudadano el acceso a la justicia Implementados</t>
  </si>
  <si>
    <t>Siete (7) jornadas de fortalecimiento de capacidades a representantes de organizaciones sociales, en especial organizaciones de mujeres constructoras de paz realizadas.</t>
  </si>
  <si>
    <t>Numero de jornadas de fortalecimiento de capacidades a representantes de organizaciones sociales, en especial organizaciones de mujeres constructoras de paz realizadas.</t>
  </si>
  <si>
    <t xml:space="preserve">Un Consejo Departamental de Paz conformado y funcionando </t>
  </si>
  <si>
    <t xml:space="preserve">Numero de Consejos Departamentales de Paz conformados y funcionando </t>
  </si>
  <si>
    <t xml:space="preserve">Veinte (20)  JAC en los municipios de Bolívar contaron con acompañamiento técnico al proceso de constitución y operación, con el fin de generar capacidades organizacionales para una participación efectiva con la ciudadanía y el Estado, vinculándolas en el proceso de construcción de paz territorial. </t>
  </si>
  <si>
    <t xml:space="preserve">Numero de las  JAC en los municipios de Bolívar contaron con acompañamiento técnico al proceso de constitución y operación, con el fin de generar capacidades organizacionales para una participación efectiva con la ciudadanía y el Estado, vinculándolas en el proceso de construcción de paz territorial. </t>
  </si>
  <si>
    <t>Implementación de la Cátedra de la Paz en 45 Instituciones oficiales en cada uno de los municipios del Departamento</t>
  </si>
  <si>
    <t xml:space="preserve">45 de talleres de educación para la paz y la convivencia realizados,  dirigidos a funcionarios públicos del nivel departamental y municipal, estudiantes, docentes, líderes sociales, líderes empresariales, víctimas, personas en proceso de reintegración, comunidades y representantes de otros sectores de la sociedad </t>
  </si>
  <si>
    <t xml:space="preserve">Numero de talleres de educación para la paz y la convivencia realizados,  dirigidos a funcionarios públicos del nivel departamental y municipal, estudiantes, docentes, líderes sociales, líderes empresariales, víctimas, personas en proceso de reintegración, comunidades y representantes de otros sectores de la sociedad </t>
  </si>
  <si>
    <t>Participación del 100% de los municipios en jornadas para la promoción de la participación y apropiación del proceso de construcción de paz territorial</t>
  </si>
  <si>
    <t>Numero de procesos de formación y sensibilización sobre la ley antidiscriminación y derechos de los grupos históricamente discriminados, tanto a la población como a los funcionarios</t>
  </si>
  <si>
    <t>180 procesos de formación y sensibilización sobre la ley antidiscriminación y derechos de los grupos históricamente discriminados, tanto a la población como a los funcionarios (Uno anual por cada Municipio)</t>
  </si>
  <si>
    <t>Un documento elaborado de sistematización y análisis sobre las discusiones, percepciones y aportes de los participantes alrededor de los temas trabajados en los espacios.</t>
  </si>
  <si>
    <t>Numero de documentos elaborados de sistematización y análisis sobre las discusiones, percepciones y aportes de los participantes alrededor de los temas trabajados en los espacios.</t>
  </si>
  <si>
    <t>Beneficiar a 500 productores con seguimiento y evaluación del servicio de asistencia técnica rural</t>
  </si>
  <si>
    <t>Beneficiar a 500 productores con la construcción de infraestructura agropecuaria y pesquera</t>
  </si>
  <si>
    <t>Atender a 100 productores en zonas de reserva campesina</t>
  </si>
  <si>
    <t>Plan Maestro de Distrito de Riego implementado</t>
  </si>
  <si>
    <t>Apoyo técnico y financiero a los proyectos productivos, agropecuarios y pesqueros para la seguridad alimentaria</t>
  </si>
  <si>
    <t>Seguimiento y evaluación al servicio de Asistencia técnica directa rural</t>
  </si>
  <si>
    <t>Sistema de información agropecuario</t>
  </si>
  <si>
    <t>Construcción de infraestructura agropecuaria y pesquera</t>
  </si>
  <si>
    <t>Apoyo a las zonas de reservas campesina del Departamento de Bolívar</t>
  </si>
  <si>
    <t>Plan Maestro de Distrito de Riego</t>
  </si>
  <si>
    <t>Mapa de Zonificación agrícola  para optimizar el uso del suelo</t>
  </si>
  <si>
    <t>Fortalecimiento a organizaciones campesinas</t>
  </si>
  <si>
    <t>Promoción de escenarios para la comercialización y articulación entre pequeños productores y el sector productivo empresarial</t>
  </si>
  <si>
    <t>Impulso a Zonas de Interés de Desarrollo Rural Económico y Social en el Departamento</t>
  </si>
  <si>
    <t>1.9.7</t>
  </si>
  <si>
    <t>1.9.8</t>
  </si>
  <si>
    <t>1.9.9</t>
  </si>
  <si>
    <t>1.9.10</t>
  </si>
  <si>
    <t>Número de beneficiados con proyectos productivos, agropecuarios y pesqueros para la seguridad alimentaria</t>
  </si>
  <si>
    <t>3000 beneficiados con proyectos productivos, agropecuarios y pesqueros para la seguridad alimentaria</t>
  </si>
  <si>
    <t>Número de beneficiados con seguimiento y evaluación del servicio de Asistencia técnica rural</t>
  </si>
  <si>
    <t>500  beneficiados con seguimiento y evaluación del servicio de Asistencia técnica rural</t>
  </si>
  <si>
    <t>45 Municipios atendidos con sistema de información Agropecuario</t>
  </si>
  <si>
    <t>Número de Municipios atendidos con sistema de información Agropecuario</t>
  </si>
  <si>
    <t>Número de beneficiarios atendidos con infraestructura agropecuaria</t>
  </si>
  <si>
    <t>ok</t>
  </si>
  <si>
    <t>100 beneficiarios atendidos en zonas de reserva campesina</t>
  </si>
  <si>
    <t>Numero de beneficiarios atendidos en zonas de reserva campesina</t>
  </si>
  <si>
    <t>Número de distritos de riego en el Departamento optimizados, construídos y/o mejorados</t>
  </si>
  <si>
    <t>Cuatro (4)  distritos de riego en el Departamento optimizados, construídos y/o mejorados</t>
  </si>
  <si>
    <t>Un mapa de zonificación agrícola del Departamento diseñado</t>
  </si>
  <si>
    <t>Numero de mapas de zonificación agrícola del Departamento diseñados</t>
  </si>
  <si>
    <t>Número de organizaciones campesinas creadas y/o fortalecidas</t>
  </si>
  <si>
    <t>45  organizaciones campesinas creadas y/o fortalecidas</t>
  </si>
  <si>
    <t xml:space="preserve">Numero de escenarios creados  para la comercialización y articulación entre pequeños productores y sector empresarial creados </t>
  </si>
  <si>
    <t>Ocho (8) escenarios creados para la comercialización y articulación entre pequeños productores y sector empresarial</t>
  </si>
  <si>
    <t xml:space="preserve">Un ZIDRES en el Departamento para beneficiar a familias campesinas creado </t>
  </si>
  <si>
    <t xml:space="preserve">Numero de ZIDRES en el Departamento para beneficiar a familias campesinas creado </t>
  </si>
  <si>
    <t xml:space="preserve">BOLÍVAR SÍ AVANZA, LIBRE DE POBREZA A TRAVÉS DE LA EDUCACIÓN Y LA EQUIDAD </t>
  </si>
  <si>
    <t>2.1.2</t>
  </si>
  <si>
    <t>Hogares RED UNIDOS acompañados y asistidos</t>
  </si>
  <si>
    <t>Cinco (5)  proyectos productivos elaborados para hogares RED UNIDOS, priorizando a mujeres y víctimas del conflicto armado</t>
  </si>
  <si>
    <t>No. de proyectos productivos  elaborados para hogares RED UNIDOS, priorizando a mujeres y víctimas del conflicto armado</t>
  </si>
  <si>
    <t xml:space="preserve">NO ES META DE PRODUCTO ES META DE RESULTADO </t>
  </si>
  <si>
    <t>Disminuir Índice de Población con NBI Insatisfechas</t>
  </si>
  <si>
    <t>Disminuir a 28% las NBI de la población en Bolívar</t>
  </si>
  <si>
    <t>1 Observatorio para la Superación de la Pobreza</t>
  </si>
  <si>
    <t>2.1.3</t>
  </si>
  <si>
    <t>Observatorio para la Superación de la Pobreza</t>
  </si>
  <si>
    <t>Siete (7) Análisis estadísticos,  seguimiento e informes semestrales por parte del Observatorio para la Superación de la Pobreza de población que supera la pobreza de acuerdo a IPM – NBI- POBREZA EXTREMA, y demás medidas reconocidas para análisis de su evolución</t>
  </si>
  <si>
    <t>Numero de  Análisis estadísticos,  seguimiento e informes semestrales por parte del Observatorio para la Superación de la Pobreza de población que supera la pobreza de acuerdo a IPM – NBI- POBREZA EXTREMA, y demás medidas reconocidas para análisis de su evolución</t>
  </si>
  <si>
    <t>Construyendo un nuevo hogar para Turbana</t>
  </si>
  <si>
    <t>2.1.4</t>
  </si>
  <si>
    <t>Laboratorio Social para Santa Catalina</t>
  </si>
  <si>
    <t>PALENQUE productivo, seguro y sostenible</t>
  </si>
  <si>
    <t>1 Plan de acción integral implementado y ejecutado para los habitantes del corregimiento de Palenque</t>
  </si>
  <si>
    <t>1 Laboratorio Social implementado y ejecutado para los habitantes de Santa Catalina</t>
  </si>
  <si>
    <t>Un Laboratorio Social implementado y ejecutado para los habitantes de Santa Catalina</t>
  </si>
  <si>
    <t>Numero de Laboratorios Social implementados y ejecutados para los habitantes de Santa Catalina</t>
  </si>
  <si>
    <t>Un Plan de Seguridad para la convivencia de la población palanquera en alianzas con las fuerzas públicas y militares del país implementado</t>
  </si>
  <si>
    <t>Numero de Planes de Seguridad para la convivencia de la población palanquera en alianzas con las fuerzas públicas y militares del país implementado</t>
  </si>
  <si>
    <t>2.1.5</t>
  </si>
  <si>
    <t>2.1.6</t>
  </si>
  <si>
    <t>Aumentar a 100% cobertura de agua en cabeceras  (LB 90%)</t>
  </si>
  <si>
    <t xml:space="preserve">Once (11) proyectos de obras de acueducto para cabeceras municipales elaborados  </t>
  </si>
  <si>
    <t>No. de proyectos de obras de acueducto para cabeceras municipales elaborados</t>
  </si>
  <si>
    <t xml:space="preserve">AGUA POTABLE Y SANEAMIENTO BASICO </t>
  </si>
  <si>
    <t>No. de proyectos para aumentar la cobertura de agua potable en la zona rural a un 50%</t>
  </si>
  <si>
    <t>64  proyectos para aumentar la cobertura de agua potable en la zona rural a un 50%</t>
  </si>
  <si>
    <t xml:space="preserve">No. de proyectos para ampliación a un 35% del alcantarillado en cabeceras municipales </t>
  </si>
  <si>
    <t xml:space="preserve">Nueve (9) proyectos para ampliación a un 35% del alcantarillado en cabeceras municipales </t>
  </si>
  <si>
    <t>Aumentar a 35% la cobertura del servicio de alcantarillado en cabeceras municipales (LB 17%)</t>
  </si>
  <si>
    <t>Aumentar a 50% la cobertura del servicio de agua en zona rural  (LB 35%)</t>
  </si>
  <si>
    <t>No. de Proyectos para aumentar a 55% cobertura de aseo, a través de obras de de rellenos sanitarios</t>
  </si>
  <si>
    <t>Seis (6)  Proyectos para aumentar a 55% cobertura de aseo, a través de obras de de rellenos sanitarios</t>
  </si>
  <si>
    <t>Aumentar en 55% la cobertura de aseo (LB 44%)</t>
  </si>
  <si>
    <t xml:space="preserve">3000 Unidades de viviendas rurales con baterías sanitarias construidas  </t>
  </si>
  <si>
    <t>No. de Unidades de viviendas rurales con baterías sanitarias  construidas</t>
  </si>
  <si>
    <t>Construir 3000 unidades de baterías sanitarias</t>
  </si>
  <si>
    <t>Aumentar de 36 a 45 municipios asesorados</t>
  </si>
  <si>
    <t>2.2.2</t>
  </si>
  <si>
    <t>IRCA reducido hasta un 5% que corresponde a categoría “Sin Riesgo”</t>
  </si>
  <si>
    <t xml:space="preserve">45 de municipios asesorados en organización empresarial para la creación y puesta en funcionamiento de sus operadores de servicio de aseo </t>
  </si>
  <si>
    <t xml:space="preserve">Numero de municipios asesorados en organización empresarial para la creación y puesta en funcionamiento de sus operadores de servicio de aseo </t>
  </si>
  <si>
    <t>Procentaje de reducción del IRCA reducido que corresponde a categoría “Sin Riesgo”</t>
  </si>
  <si>
    <t>Disminuir a 5% el promedio de Índice de Riesgo de Calidad de Agua (IRCA) en Cabeceras municipales (LB 26%)</t>
  </si>
  <si>
    <t xml:space="preserve">Aumentar la continuidad del servicio de agua potable de 13 a 18 horas al dia </t>
  </si>
  <si>
    <t>Continuidad del servicio de Agua  potable aumentando en 18 H/día</t>
  </si>
  <si>
    <t xml:space="preserve">Porcentaje de Continuidad del servicio de Agua  potable aumentando por día </t>
  </si>
  <si>
    <t xml:space="preserve">Numero de Botaderos satélites clausurados </t>
  </si>
  <si>
    <t>2.2.3</t>
  </si>
  <si>
    <t xml:space="preserve">Llegar al 100% en cobertura de energía eléctrica en el Departamento </t>
  </si>
  <si>
    <t xml:space="preserve">No. de proyectos de energías no convencionales para zonas rurales implementados y ejecutados </t>
  </si>
  <si>
    <t>Cinco (5) Asentamientos mineros del sur funcionando con energías alternativas</t>
  </si>
  <si>
    <t>Numero de asentamientos mineros del sur funcionando con energías alternativas</t>
  </si>
  <si>
    <t xml:space="preserve">MINAS Y ENERGIA </t>
  </si>
  <si>
    <t xml:space="preserve">100% de Cobertura Eléctrica en Bolívar  </t>
  </si>
  <si>
    <t xml:space="preserve">Porcentaje de cubrimeinto de  la Cobertura Eléctrica en Bolívar  </t>
  </si>
  <si>
    <t xml:space="preserve">Cuatro (4) proyectos de energías no convencionales para zonas rurales implementados y ejecutados </t>
  </si>
  <si>
    <t>100 instalaciones de acueductos, administrativas, educativas y de salud convertidas a energías alternativas en Bolívar funcionando</t>
  </si>
  <si>
    <t>N° de instalaciones de acueductos, administrativas, educativas y de salud convertidas a energías alternativas en Bolívar funcionando</t>
  </si>
  <si>
    <t xml:space="preserve">EFICIENCIA ENERGÉTICA - GAS NATURA </t>
  </si>
  <si>
    <t xml:space="preserve">N° de municipios del sur con prestación del servicio de gas natural </t>
  </si>
  <si>
    <t>N° de corregimientos con cobertura ampliada de Gas Natural</t>
  </si>
  <si>
    <t>Porcentaje de cobertura del Servicio de Gas Natural en el Departamento</t>
  </si>
  <si>
    <t>80% de  cobertura del Servicio de Gas Natural en el Departamento</t>
  </si>
  <si>
    <t>Ampliar a un 80% la cobertura de gas natural en el Departamento (LB 60%)</t>
  </si>
  <si>
    <t xml:space="preserve">Quince (15)  municipios del sur con prestación del servicio de gas natural </t>
  </si>
  <si>
    <t>Diez (10)  corregimientos con cobertura ampliada de Gas Natural</t>
  </si>
  <si>
    <t>Legalizar 3.000 VIS ubicadas en predios fiscales</t>
  </si>
  <si>
    <t>Reducción de déficit cualitativo de vivienda en Bolívar</t>
  </si>
  <si>
    <t>No. de Viviendas nuevas iniciadas a partir de la destinación de recursos propios, app’s, gestión ante gobierno nacional y/o cooperación internacional</t>
  </si>
  <si>
    <t>No. de viviendas mejoradas integralmente, con el propósito de reducir el déficit cualitativo de la vivienda en Bolívar</t>
  </si>
  <si>
    <t>8000 Viviendas nuevas iniciadas a partir de la destinación de recursos propios, app’s, gestión ante gobierno nacional y/o cooperación internacional</t>
  </si>
  <si>
    <t>2700 viviendas mejoradas integralmente, con el propósito de reducir el déficit cualitativo de la vivienda en Bolívar</t>
  </si>
  <si>
    <t>3000  Títulos de viviendas legalizados</t>
  </si>
  <si>
    <t>VIVIENDA</t>
  </si>
  <si>
    <t>2.5.2</t>
  </si>
  <si>
    <t>2.5.3</t>
  </si>
  <si>
    <t>Numero de Títulos de viviendas legalizados</t>
  </si>
  <si>
    <t>2.6.2</t>
  </si>
  <si>
    <t xml:space="preserve">Reducir a 1% los casos de desnutrición crónica en el departamento 1,41%
(PNUD-2014)
</t>
  </si>
  <si>
    <t>Un programa de atención prioritaria a niños menores de 5 años con desnutrición crónica, suministro de servicio médico, acompañamiento y garantía de suministro de alimentos y tratamientos médicos requeridos implementado</t>
  </si>
  <si>
    <t>Numero de programas de atención prioritaria a niños menores de 5 años con desnutrición crónica, suministro de servicio médico, acompañamiento y garantía de suministro de alimentos y tratamientos médicos requeridos implementados</t>
  </si>
  <si>
    <t xml:space="preserve">Reducir a 1,10% porcentaje de niños con bajo peso al nacer en Bolívar 1,5%
(PNUD -2014
</t>
  </si>
  <si>
    <t>2.6.3</t>
  </si>
  <si>
    <t>Un programa para el acompañamiento, orientación nutricional y  Controles prenatales y cuidados para mujeres en estado de embarazo con alta vulnerabilidad implementado</t>
  </si>
  <si>
    <t>Numero de  programas para el acompañamiento, orientación nutricional y  Controles prenatales y cuidados para mujeres en estado de embarazo con alta vulnerabilidad implementados</t>
  </si>
  <si>
    <t>25 Municipios beneficiados con asistencia técnica a pequeños y medianos productores de alimentos</t>
  </si>
  <si>
    <t>2.6.4</t>
  </si>
  <si>
    <t>No. de municipios beneficiados con asistencia técnica a pequeños y medianos productores de alimentos prioritarios para la Seguridad Alimentaria y Nutricional e intensificación sostenible de la producción agropecuaria, buenas prácticas agrícolas y buenas prácticas de manufactura</t>
  </si>
  <si>
    <t>Veinte (20) municipios beneficiados con asistencia técnica a pequeños y medianos productores de alimentos prioritarios para la Seguridad Alimentaria y Nutricional e intensificación sostenible de la producción agropecuaria, buenas prácticas agrícolas y buenas prácticas de manufactura</t>
  </si>
  <si>
    <t xml:space="preserve">SECRETARÍA DE AGRICULTURA -  SALUD Y DESARROLLO SOCIAL </t>
  </si>
  <si>
    <t xml:space="preserve">Disminuir a 58% población en inseguridad alimentaria (61,7% población
vive en inseguridad alimentaria)
</t>
  </si>
  <si>
    <t>2.6.6</t>
  </si>
  <si>
    <t>Una  estrategia de abordaje integral e intersectorial de población infantil, mujeres gestantes y adolescentes con estado nutricional e índice de pobreza de alto riesgo implementada, para mejorar garantizar el acceso a los alimentos y generación de hábitos alimenticios saludables.</t>
  </si>
  <si>
    <t>Numero de  estrategias de abordaje integral e intersectorial de población infantil, mujeres gestantes y adolescentes con estado nutricional e índice de pobreza de alto riesgo implementada, para mejorar garantizar el acceso a los alimentos y generación de hábitos alimenticios saludables.</t>
  </si>
  <si>
    <t>Reducir a 20% la anemia nutricional</t>
  </si>
  <si>
    <t>100% de cobertura de estrategias de educación y comunicación para el fortalecimiento de la seguridad alimentaria y nutricional en  María la baja,  Barranco de loba, Achi, Zambrano , Turbana, Turbaco, San Estanislao, Arjona, Mahates, Carmen de Bolivar, Magangue, Santa Rosa Sur, Villanueva, Clemencia, Calamar, San Jacinto, El Guamo, Cicuco, Montecristo, San Juan Nepomuceno, Rio Viejo, Santa Catalina.</t>
  </si>
  <si>
    <t>Implementar la estrategia “De Cero a Siempre” en 25 CDI de Bolívar</t>
  </si>
  <si>
    <t>Número de CDI con la Estrategia Implementada Implementar la estrategia de Cero a Siempre</t>
  </si>
  <si>
    <t>25 CDI con la Estrategia Implementada Implementar la estrategia de Cero a Siempre</t>
  </si>
  <si>
    <t>Implementar y actualizar la Política Pública para beneficiar a los NNA de los 45 Municipios</t>
  </si>
  <si>
    <t>2.7.2</t>
  </si>
  <si>
    <t>Construir y poner en funcionamiento 5 ludotecas para la construcción de Paz</t>
  </si>
  <si>
    <t>2.7.3</t>
  </si>
  <si>
    <t>Número de ludotecas construidas y funcionando</t>
  </si>
  <si>
    <t>Cinco (5) Número de ludotecas construidas y funcionando</t>
  </si>
  <si>
    <t>Reducir 2% tasa de embarazo en adolescentes</t>
  </si>
  <si>
    <t>2.7.4</t>
  </si>
  <si>
    <t>Implementar el Proyecto de prevención de abuso y violencia sexual en los 45 Municipios</t>
  </si>
  <si>
    <t>Número de Municipios con la estrategia de prevención de embarazos implementada</t>
  </si>
  <si>
    <t>45 Municipios con la estrategia de prevención de embarazos implementada</t>
  </si>
  <si>
    <t>Un  Proyecto de prevención de abuso y violencia sexual implementado</t>
  </si>
  <si>
    <t>Número de proyectos de prevención de abuso y violencia sexual implementados</t>
  </si>
  <si>
    <t>2.7.5</t>
  </si>
  <si>
    <t>Proyecto de prevención del trabajo infantil</t>
  </si>
  <si>
    <t>Implementar el Proyecto de prevención del trabajo infantil 10 Municipios priorizados</t>
  </si>
  <si>
    <t>1 Instancia departamental para la implementación de programas y atención Infancia, Niños, Niñas y Adolescente</t>
  </si>
  <si>
    <t>Apoyar y atender 45 comisarías de familia municipales</t>
  </si>
  <si>
    <t>Crear la Instancia departamental para la implementación de programas y atención Infancia, Niños, Niñas y Adolescentes</t>
  </si>
  <si>
    <t>Fortalecimiento de la Gestión de los Comisarios de Familia</t>
  </si>
  <si>
    <t>2.7.6</t>
  </si>
  <si>
    <t>2.7.7</t>
  </si>
  <si>
    <t>Número de Municipios con Proyecto de prevención del trabajo infantil implementado</t>
  </si>
  <si>
    <t>No. de Instancia departamental para la implementación de programas y atención Infancia, Niños, Niñas y Adolescente</t>
  </si>
  <si>
    <t>Número de comisarías de familias municipales apoyadas y atendidas</t>
  </si>
  <si>
    <t>Diez (10) Municipios con Proyecto de prevención del trabajo infantil implementado</t>
  </si>
  <si>
    <t>Una Instancia departamental para la implementación de programas y atención Infancia, Niños, Niñas y Adolescente</t>
  </si>
  <si>
    <t>45 comisarías de familias municipales apoyadas y atendidas</t>
  </si>
  <si>
    <t xml:space="preserve">ATENCION A GRUPOS VULNERABLES - PROMOCION SOCIAL </t>
  </si>
  <si>
    <t>1 Política Pública para los Jóvenes bolivarenses</t>
  </si>
  <si>
    <t>Una Política Pública para la Juventud de Bolívar formulada</t>
  </si>
  <si>
    <t>Número de Política Pública para la Juventud de Bolívar formulada</t>
  </si>
  <si>
    <t>Ejecución de un programa de sensibilización de los jóvenes bolivarenses en participación política y Posconflicto</t>
  </si>
  <si>
    <t>2.8.2</t>
  </si>
  <si>
    <t>No. de Jóvenes beneficiarios del programa de sensibilización en participación política y preparación para el posconflicto</t>
  </si>
  <si>
    <t>54000 Jóvenes beneficiarios del programa de sensibilización en participación política y preparación para el posconflicto</t>
  </si>
  <si>
    <t>2.8.3</t>
  </si>
  <si>
    <t>1 Mesa departamental de juventud, constituida y sesionando trimestralmente</t>
  </si>
  <si>
    <t>6 mesas municipales de Juventud y 1 mesa departamental de Juventud Constituidas e implementadas</t>
  </si>
  <si>
    <t>Numero de  mesas municipales de Juventud y 1 mesa departamental de Juventud Constituidas e implementadas</t>
  </si>
  <si>
    <t>2.8.4</t>
  </si>
  <si>
    <t>Creación de un Fondo para el Emprendimiento en Bolívar</t>
  </si>
  <si>
    <t>20  Proyectos de Emprendimiento implementados cuyos beneficiarios sean jóvenes</t>
  </si>
  <si>
    <t>Número de  Proyectos de Emprendimiento implementados cuyos beneficiarios sean jóvenes</t>
  </si>
  <si>
    <t>2.8.6</t>
  </si>
  <si>
    <t>2.8.5</t>
  </si>
  <si>
    <t>Lograr 4 alianzas interinstitucionales para la creación de la tarjeta joven bolivarense</t>
  </si>
  <si>
    <t>Una Tarjeta Joven creada</t>
  </si>
  <si>
    <t>Numero de Tarjetas Joven creadas</t>
  </si>
  <si>
    <t>Realizar anualmente e institucionalizar una semana de la Juventud por la Paz enmarcada en la promoción de la Paz y el Posconflicto en el departamento de Bolívar</t>
  </si>
  <si>
    <t>Número de jóvenes del departamento de Bolívar beneficiados con el programa para la prevención de los riesgos para su desarrollo</t>
  </si>
  <si>
    <t>2.8.7</t>
  </si>
  <si>
    <t>Tres (3) Semanas de la juventud por la Paz institucionalizada y realizada (una por año)</t>
  </si>
  <si>
    <t>Numero de Semanas de la juventud por la Paz institucionalizada y realizada (una por año)</t>
  </si>
  <si>
    <t>Creación y Constitución de la Instancia Departamental Responsable los programas de atención a las Juventudes de Bolívar</t>
  </si>
  <si>
    <t>2.8.8</t>
  </si>
  <si>
    <t>Número de jóvenes gestores de Paz certificados</t>
  </si>
  <si>
    <t>400 jóvenes gestores de Paz certificados</t>
  </si>
  <si>
    <t>Implementación de la Ley Estatutaria 1622 de abril 29 de 2013</t>
  </si>
  <si>
    <t>2.8.9</t>
  </si>
  <si>
    <t>4 Proyectos implementados en el marco de las acciones dispuestas por la ley estatutaria 1622 de abril 29 de 2013</t>
  </si>
  <si>
    <t>Número de Proyectos implementados en el marco de las acciones dispuestas por la ley estatutaria 1622 de abril 29 de 2013</t>
  </si>
  <si>
    <t>Cuatro (4) Proyectos implementados en el marco de las acciones dispuestas por la ley estatutaria 1622 de abril 29 de 2013</t>
  </si>
  <si>
    <t>Implementar estrategia de mujeres productivas en 30 municipios del Departamento de Bolívar</t>
  </si>
  <si>
    <t>Número de Mujeres Productivas beneficiadas</t>
  </si>
  <si>
    <t>Doscientas (200) Mujeres Productivas beneficiadas</t>
  </si>
  <si>
    <t>2.9.2</t>
  </si>
  <si>
    <t>Realizar una Escuela de Control Político para la Equidad de Género</t>
  </si>
  <si>
    <t>Número de Mujeres inscritas a la Escuela de Control Político</t>
  </si>
  <si>
    <t>100 Mujeres inscritas a la Escuela de Control Político</t>
  </si>
  <si>
    <t>Sensibilizar a la población sobrela violencia de género</t>
  </si>
  <si>
    <t>2.9.3</t>
  </si>
  <si>
    <t>No. de campañas y/o actividades anuales para la prevención de la violencia de género</t>
  </si>
  <si>
    <t>Cuatro campañas y/o actividades anuales para la prevención de la violencia de género</t>
  </si>
  <si>
    <t>Puesta en funcionamiento de un Call Center para personas víctimas de violencia</t>
  </si>
  <si>
    <t>Realizar 96 capacitaciones a mujeres bolivarenses para el acceso a la Justicia</t>
  </si>
  <si>
    <t>No. de Call Center funcionando, de manera exclusiva para atención a mujeres víctimas de violencia basada en género</t>
  </si>
  <si>
    <t>Capacitaciones para el acceso a la justicia realizadas</t>
  </si>
  <si>
    <t>Un  Call Center funcionando, de manera exclusiva para atención a mujeres víctimas de violencia basada en género</t>
  </si>
  <si>
    <t>Noventa y seis (96) Capacitaciones para el acceso a la justicia realizadas</t>
  </si>
  <si>
    <t>2.9.4</t>
  </si>
  <si>
    <t>Política Pública de Equidad y Autonomía de la Mujer Bolivarense</t>
  </si>
  <si>
    <t>Realizar 96 charlas informativas acerca los derechos sexuales y reproductivos de la Mujer</t>
  </si>
  <si>
    <t>Realizas 45 visitas de asesoramiento técnico a los municipios del departamento de Bolívar</t>
  </si>
  <si>
    <t>Realizar dos campañas institucionales para fomentar la equidad de género dentro de la Gobernación de Bolívar</t>
  </si>
  <si>
    <t>Realizar actividades de capacitación a mujeres víctimas del conflicto para la Construcción de Paz y el Posconflicto en el Dpto. de Bolívar</t>
  </si>
  <si>
    <t>Actualización de la Política Pública de Equidad de Género y Autonomía de la mujer bolivarense y creación de 1 plan de acción</t>
  </si>
  <si>
    <t>Número de campañas institucionales para la equidad de género realizadas</t>
  </si>
  <si>
    <t>Número de Mujeres Constructoras de Paz certificadas</t>
  </si>
  <si>
    <t>Número de actualizaciones de la Política Pública de Equidad de Género y Autonomía de la mujer bolivarense con su plan de acción diseñado</t>
  </si>
  <si>
    <t>96 Charlas informativas acerca los derechos sexuales y reproductivos de la Mujer realizadas</t>
  </si>
  <si>
    <t>Numero de Charlas informativas acerca los derechos sexuales y reproductivos de la Mujer realizadas</t>
  </si>
  <si>
    <t xml:space="preserve">45  asesoramientos técnicos rezalizados  a  los municipios del Departamento </t>
  </si>
  <si>
    <t xml:space="preserve">Numero de asesoramientos técnicos rezalizados  a  los municipios del Departamento </t>
  </si>
  <si>
    <t>2.9.5</t>
  </si>
  <si>
    <t>2.9.6</t>
  </si>
  <si>
    <t>2.9.7</t>
  </si>
  <si>
    <t>2.9.8</t>
  </si>
  <si>
    <t>2.9.9</t>
  </si>
  <si>
    <t>Dos (2) campañas institucionales para la equidad de género realizadas</t>
  </si>
  <si>
    <t>Cien (100) Mujeres Constructoras de Paz certificadas</t>
  </si>
  <si>
    <t>Una actualización de la Política Pública de Equidad de Género y Autonomía de la mujer bolivarense con su plan de acción diseñado</t>
  </si>
  <si>
    <t>Realización de actividades para la memoria histórica</t>
  </si>
  <si>
    <t>Número de espacios de discusión y socialización generados</t>
  </si>
  <si>
    <t xml:space="preserve">NO SE INDICAN CUANTO?? </t>
  </si>
  <si>
    <t>Realización de 4 Encuentros Departamentales Inter-generacionales</t>
  </si>
  <si>
    <t>2.10.2</t>
  </si>
  <si>
    <t>4 Encuentros Departamentales Intergeneracionales realizados</t>
  </si>
  <si>
    <t>Numero de Encuentros Departamentales Intergeneracionales realizados</t>
  </si>
  <si>
    <t>Realizar 4 actividades encaminadas a mejorar la dignidad del Adulto Mayor en Bolívar</t>
  </si>
  <si>
    <t>2.10.3</t>
  </si>
  <si>
    <t>4 actividades encaminadas a mejorar la dignidad del Adulto Mayor en Bolívar realizadas</t>
  </si>
  <si>
    <t>2.10.4</t>
  </si>
  <si>
    <t>Atender presupuestalmente a 7 Centros de Protección del Departamento de Bolívar, a través de la estampilla Pro Adulto Mayor</t>
  </si>
  <si>
    <t xml:space="preserve">7 Centros de Protección del Departamento de Bolívar, a través de la estampilla Pro Adulto Mayor atendidos </t>
  </si>
  <si>
    <t xml:space="preserve">Numero de Centros de Protección del Departamento de Bolívar, a través de la estampilla Pro Adulto Mayor atendidos </t>
  </si>
  <si>
    <t>45 Centros de Día del Departamento de Bolívar, a través de la estampilla Pro Adulto Mayor Atendidos presupuestalmente</t>
  </si>
  <si>
    <t>Numero de Centros de Día del Departamento de Bolívar, a través de la estampilla Pro Adulto Mayor Atendidos presupuestalmente</t>
  </si>
  <si>
    <t>Construcción, dotación y funcionamiento de 2 de centros de vida</t>
  </si>
  <si>
    <t>2.10.5</t>
  </si>
  <si>
    <t xml:space="preserve">2 de centros de vida Construidos, dotados  y funcionando </t>
  </si>
  <si>
    <t xml:space="preserve">Dos (2) de centros de vida Construidos, dotados  y funcionando </t>
  </si>
  <si>
    <t xml:space="preserve">Cuatro (4) proyectos anuales enmarcados dentro de la Política Pública para las personas con discapacidad del departamento de Bolívar ejecutados </t>
  </si>
  <si>
    <t xml:space="preserve">Numero de proyectos anuales enmarcados dentro de la Política Pública para las personas con discapacidad del departamento de Bolívar ejecutados </t>
  </si>
  <si>
    <t>LA META ESTA MAL FORMULADA NO CONCUERDA LOS VALORES</t>
  </si>
  <si>
    <t>Implementar la Estrategia de Rehabilitación Basada en Comunidad (RBC) en 25 municipios del Departamento de Bolívar</t>
  </si>
  <si>
    <t>1 Pacto con 10 empresas de sector privado enfocado en inclusión laboral para personas con discapacidad</t>
  </si>
  <si>
    <t>Número de municipios con estrategia de RBC implementada</t>
  </si>
  <si>
    <t>Desarrollar la firma de un pacto de productividad, con vigencia de tres años, con empresas público y privadas que ponga en marcha la inclusión laboral de personas con discapacidad</t>
  </si>
  <si>
    <t>Comités municipales de discapacidad conformados y en funcionamiento</t>
  </si>
  <si>
    <t>Sesiones trimestrales del comité departamental de discapacidad</t>
  </si>
  <si>
    <t>25  municipios con estrategia de RBC implementada</t>
  </si>
  <si>
    <t>Un pacto de productividad firmado, con vigencia de tres años, con empresas público y privadas que ponga en marcha la inclusión laboral de personas con discapacidad</t>
  </si>
  <si>
    <t>45 Comités municipales de discapacidad conformados y en funcionamiento</t>
  </si>
  <si>
    <t>14 Sesiones (una trimestral) del comité departamental de discapacidad</t>
  </si>
  <si>
    <t>Conformar y poner en funcionamiento los 45 comités municipales de discapacidad</t>
  </si>
  <si>
    <t>1 Comité departamental de discapacidad funcionando, sesionando trimestralmente y activo</t>
  </si>
  <si>
    <t>Adecuar y construir el 100% de escenarios deportivos y recreativos del departamento con accesibilidad para personas con discapacidad</t>
  </si>
  <si>
    <t>100% de los escenarios deportivos y recreativos del Departamento  adecuados con accesibilidad para las personas con discapacidad</t>
  </si>
  <si>
    <t>Porcentaje de los escenarios deportivos y recreativos del Departamento  adecuados con accesibilidad para las personas con discapacidad</t>
  </si>
  <si>
    <t>NO ESTA BIEN FORMULADA NO SE PUEDE MEDIR</t>
  </si>
  <si>
    <t xml:space="preserve">ESTA MAL FORMULAD AL META </t>
  </si>
  <si>
    <t>2.11.2</t>
  </si>
  <si>
    <t>2.11.3</t>
  </si>
  <si>
    <t>2.11.4</t>
  </si>
  <si>
    <t>2.11.5</t>
  </si>
  <si>
    <t>2.11.6</t>
  </si>
  <si>
    <t>Coordinar, orientar, impulsar y fomentar las políticas, planes y programas de la administración dirigidos al desarrollo de las comunidades étnicas y Religiosas del Departamento de Bolívar</t>
  </si>
  <si>
    <t>2.12.1</t>
  </si>
  <si>
    <t>N° de Consejeros departamentales de comunidades étnicas nombrado</t>
  </si>
  <si>
    <t>???</t>
  </si>
  <si>
    <t>2.12</t>
  </si>
  <si>
    <t>Numero de Consejos Departamentales de comunidades étnicas  funcionando</t>
  </si>
  <si>
    <t>Un Consejo Departamental de comunidades étnicas funcionando</t>
  </si>
  <si>
    <t>N° de Funcionarios por secretarías designados para trabajos en asuntos étnicos</t>
  </si>
  <si>
    <t>????</t>
  </si>
  <si>
    <t>2.12.2</t>
  </si>
  <si>
    <t>N° de Capacitaciones comunitarias efectuadas</t>
  </si>
  <si>
    <t>N° de mujeres empoderadas y participando en espacios de coordinación y representación.</t>
  </si>
  <si>
    <t>N° de Funcionarios formados en derechos étnicos</t>
  </si>
  <si>
    <t>NO TIENE META DE RESULTADO</t>
  </si>
  <si>
    <t>Comité de Censo Étnico de Bolívar</t>
  </si>
  <si>
    <t>2.12.3</t>
  </si>
  <si>
    <t>2.12.4</t>
  </si>
  <si>
    <t>N° de documentos de caracterización para el Departamento Formulado</t>
  </si>
  <si>
    <t>Un  de documentos de caracterización para el Departamento Formulado</t>
  </si>
  <si>
    <t>Construcción del Centro de Convivencia Ciudadana, para el Fortalecimiento de la guardia cimarrona e Implementación de la justicia ancestral con gestores y promotores de paz.</t>
  </si>
  <si>
    <t>Asuntos Religiosos</t>
  </si>
  <si>
    <t>2.12.5</t>
  </si>
  <si>
    <t>2.12.6</t>
  </si>
  <si>
    <t>2.13</t>
  </si>
  <si>
    <t>Porcentaje de ejecución de la política publica</t>
  </si>
  <si>
    <t>Política pública de diversidad sexual</t>
  </si>
  <si>
    <t>Ejecución y socialización de la política publica</t>
  </si>
  <si>
    <t>2.13.1</t>
  </si>
  <si>
    <t>2.13.2</t>
  </si>
  <si>
    <t>Número y tipo de actividades de sensibilización para el reconocimiento y respeto de los derechos de las personas LGBTI.</t>
  </si>
  <si>
    <t xml:space="preserve">Catorce (14) actividades de sensibilización para el reconocimiento y respeto de los derechos de las personas LGBTI. (una trimestral) </t>
  </si>
  <si>
    <t>Realización de talleres, capacitaciones, grupos de discusión dirigidos sociedad civil y funcionarios públicos en torno al respeto y reconocimiento de la diversidad sexual y las identidades de género diversas</t>
  </si>
  <si>
    <t>No de líneas bases construidas en municipios priorizados</t>
  </si>
  <si>
    <t>Siete (7) líneas bases construidas en municipios priorizados</t>
  </si>
  <si>
    <t>2.13.3</t>
  </si>
  <si>
    <t>Número  de personas LGBTI en el departamento capacitadas y empoderadas en sus derechos, e incidiendo en espacios políticos, culturales y sociales.</t>
  </si>
  <si>
    <t>Doscientas (200) personas LGBTI en el departamento capacitadas y empoderadas en sus derechos, e incidiendo en espacios políticos, culturales y sociales.</t>
  </si>
  <si>
    <t>Crear y fomentar escuelas de formación a personas LGBTI en liderazgos políticos y sociales para la defensa, fortalecimiento y empoderamiento de los derechos humanos.</t>
  </si>
  <si>
    <t>Doce (12)  acciones que incentiven el fortalecimiento y la creación de organizaciones sociales LGBTI.</t>
  </si>
  <si>
    <t>Número  de acciones que incentiven el fortalecimiento y la creación de organizaciones sociales LGBTI.</t>
  </si>
  <si>
    <t>2.13.4</t>
  </si>
  <si>
    <t>Número de campañas realizadas para la promoción de la denuncia por parte de las personas LGBTI que son víctimas de violencias que atentan con sus derechos.</t>
  </si>
  <si>
    <t>No de talleres realizados</t>
  </si>
  <si>
    <t>Siete (7)  campañas realizadas para la promoción de la denuncia por parte de las personas LGBTI que son víctimas de violencias que atentan con sus derechos.</t>
  </si>
  <si>
    <t>Siete (7)  talleres realizados</t>
  </si>
  <si>
    <t>Creación de rutas y protocolos de atención en las comisarías, defensorías y personerías municipales para el trato diferenciado que requiere esta población.</t>
  </si>
  <si>
    <t>Talleres formativos en materia de diversidad sexual y de género a funcionarios (as) públicos y otros entes institucionales como Policía Nacional para el reconocimiento y respeto de los derechos de las personas LGBTI.</t>
  </si>
  <si>
    <t>2.13.5</t>
  </si>
  <si>
    <t>Número de campañas realizadas dentro de espacios laborales frente al tema de la diversidad sexual.</t>
  </si>
  <si>
    <t>Cuatro (4) de campañas realizadas dentro de espacios laborales frente al tema de la diversidad sexual.</t>
  </si>
  <si>
    <t>Impulsar desde lo local y gubernamental campañas en las instituciones generadoras de trabajo para que incluyan a personas LGBTI</t>
  </si>
  <si>
    <t>2.13.6</t>
  </si>
  <si>
    <t>Número de funcionarios (as) del sector salud capacitados en materia de derechos y atención a personas LGBTI.</t>
  </si>
  <si>
    <t>Un  protocolo y rutas de atención diferenciados en el sistema de salud aplicados .</t>
  </si>
  <si>
    <t>Numero de protocolos y rutas de atención diferenciados en el sistema de salud aplicados .</t>
  </si>
  <si>
    <t xml:space="preserve">FALTA NUMERO DE FUNCIONARIOS CAPACITADOS </t>
  </si>
  <si>
    <t>Promover la creación de rutas y protocolos de atención diferenciados y con enfoque de género para las personas LGBTI que busque un mejor trato por parte de funcionarios (as) públicos en pro del acceso con calidad de la salud.</t>
  </si>
  <si>
    <t>Fomentar procesos formativos en materia de salud sexual y reproductiva con enfoque diferencial para personas LGBTI dirigidos a funcionarios (as) públicos que permitan un reconocimiento de derechos de las personas con orientaciones sexuales, identidades y expresiones de género diversas en el departamento.</t>
  </si>
  <si>
    <t>No.</t>
  </si>
  <si>
    <t>No. de espacios pedagógicos construidos</t>
  </si>
  <si>
    <t>1.800 nuevos espacios pedagógicos construidos</t>
  </si>
  <si>
    <t>No. de espacios pedagógicos mejorados</t>
  </si>
  <si>
    <t>262 espacios pedagógicos mejorados</t>
  </si>
  <si>
    <t>No. de Establecimientos educativos con dotación básica</t>
  </si>
  <si>
    <t>38 Establecimientos educativos con dotación básica</t>
  </si>
  <si>
    <t>No. de establecimientos educativos con dotación especializada</t>
  </si>
  <si>
    <t>38 establecimientos educativos con dotación especializada</t>
  </si>
  <si>
    <t>EDUCACION</t>
  </si>
  <si>
    <t>No. de Niños atendidos con alimentación escolar</t>
  </si>
  <si>
    <t>No de docentes nuevos viabilizados en planta</t>
  </si>
  <si>
    <t>414.143 Niños, Niñas y jóvenes atendidos a través de la estrategia de Alimentación Escolar</t>
  </si>
  <si>
    <t>600 docentes nuevos viabilizados en planta de la Sedbolivar</t>
  </si>
  <si>
    <t>40 Establecimiento s educativos implementando la jornada única</t>
  </si>
  <si>
    <t>Incrementar el índice sintético de calidad educativa del departamento de Bolívar por nivel a: primaria 4,87; secundaria: 4,72 y media 5.31</t>
  </si>
  <si>
    <t>70 % las Establecimientos Educativos  del Programa Todos Aprender mejoraron la resultados  en las Pruebas Saber</t>
  </si>
  <si>
    <t xml:space="preserve"> 300 docentes de preescolar en competencias de educación inicial calificados </t>
  </si>
  <si>
    <t xml:space="preserve">20 alianzas estratégicas o convenios para formación de educación media técnica realizados  </t>
  </si>
  <si>
    <t>216 Instituciones Educativas  con programas de fortalecimiento de estudiantes de la media con miras a la educación superior</t>
  </si>
  <si>
    <t>24 talleres de socialización por Zodes realizados sobre estándares y Derechos Básicos de Aprendizaje.</t>
  </si>
  <si>
    <t>Porcentaje de las Establecimientos Educativos del Programa Todos Aprender que mejoraron la resultados  en las Pruebas Saber</t>
  </si>
  <si>
    <t>Número de docentes cualificados en programas de educación inicial</t>
  </si>
  <si>
    <t>No. de alianzas o convenios para educación formal</t>
  </si>
  <si>
    <t>No. de Instituciones Educativas  con programas de fortalecimiento de estudiantes de la media con miras a la educación superior</t>
  </si>
  <si>
    <t>Número de talleres realizados</t>
  </si>
  <si>
    <t>Acuerdos realizados en función del Día E</t>
  </si>
  <si>
    <t>Número de Establecimientos educativos con asistencia técnica y apoyados en actividades pedagógicas, lúdicas, recreativas y culturales</t>
  </si>
  <si>
    <t>Número de Proyectos Transversales y manuales de convivencia incluidos en el P.E.I.</t>
  </si>
  <si>
    <t>224  Establecimientos Educativos con  Acuerdos por la Excelencia del día E</t>
  </si>
  <si>
    <t>224 EE  con control y seguimiento a las que mejoren su ISCE</t>
  </si>
  <si>
    <t>224 Establecimientos educativos con asistencia técnica y apoyados en actividades pedagógicas, lúdicas, recreativas y culturales</t>
  </si>
  <si>
    <t>224 P.E.I. con Proyectos Transversales y manuales de convivencia</t>
  </si>
  <si>
    <t>Numero de EE  con control y seguimiento a las que mejoren su ISCE</t>
  </si>
  <si>
    <t>96 docentes Capacitados  y certificados en  inglés internacionalmente en nivel de B2.</t>
  </si>
  <si>
    <t>Número de docentes Capacitados  y certificados en  inglés internacionalmente en nivel de B2</t>
  </si>
  <si>
    <t>Número de  docentes que suben de un nivel a otro. Certificación internacional</t>
  </si>
  <si>
    <t>Numero de instituciones educativas dotadas  con laboratorio de bilingüismo</t>
  </si>
  <si>
    <t>Numero de  instituciones educativas del departamento con experiencias significativas en lectura y escritura</t>
  </si>
  <si>
    <t>Número de  estudiantes talentosos con notas superiores en pruebas saber, y que no sean becados por gobierno nacional a través para la formación superior apoyados con Becas</t>
  </si>
  <si>
    <t>No. De estudiantes con discapacidad atendidos</t>
  </si>
  <si>
    <t>No. De estudiantes con talentos excepcionales atendidos</t>
  </si>
  <si>
    <t>55 docentes que suben de un nivel a otro. Certificación internacional.</t>
  </si>
  <si>
    <t>32 instituciones educativas dotadas  con laboratorio de bilingüismo</t>
  </si>
  <si>
    <t>112 instituciones educativas del departamento con experiencias significativas en lectura y escritura</t>
  </si>
  <si>
    <t xml:space="preserve">100 estudiantes talentosos con notas superiores en pruebas saber, y que no sean becados por gobierno nacional a través para la formación superior apoyados con Becas </t>
  </si>
  <si>
    <t xml:space="preserve">3.031 estudiantes con discapacidad atendidos </t>
  </si>
  <si>
    <t xml:space="preserve">426 estudiantes con talentos excepcionales atendidos </t>
  </si>
  <si>
    <t>No. de establecimientos educativos etnoeducativos fortalecidos</t>
  </si>
  <si>
    <t>No. DD capacitados para el manejo de los sistemas de información</t>
  </si>
  <si>
    <t>No. De Sistema de evaluación de alumnos implementado y alimentado.</t>
  </si>
  <si>
    <t>Numero  de  IE de Bolívar con capacitación en la interpretación y manejo de los resultados de las Pruebas Saber para la formulación de planes de mejoramiento</t>
  </si>
  <si>
    <t>20 las instituciones educativas focalizadas en su PEI como etnoeducativas fortalecidos</t>
  </si>
  <si>
    <t>224 D.D. capacitados en los sistemas de evaluación de la calidad, SIGCE, Humano, SIMAT y otros disponibles</t>
  </si>
  <si>
    <t>Un sistema informático para el seguimiento y análisis comparativo de las evaluaciones internas de los EE de Bolívar implementado y alimentado</t>
  </si>
  <si>
    <t>224 D.D.  de las IE de Bolívar capacitados en la interpretación y manejo de los resultados de las Pruebas Saber para la formulación de planes de mejoramiento</t>
  </si>
  <si>
    <t>Numero de   observatorios de calidad de la educación creados</t>
  </si>
  <si>
    <t>No. de personal de planta educativa formado en programas de alto nivel (docentes y directivos docentes</t>
  </si>
  <si>
    <t xml:space="preserve">No. de alianzas o convenios para educación formal realizadas </t>
  </si>
  <si>
    <t>No. De  EE  fortalecidas para mejorar las capacidades de los estudiantes de la media con miras a la educación superior del departamento</t>
  </si>
  <si>
    <t>No. de nuevos centros de formación construidos en los municipios en alianza con el SENA</t>
  </si>
  <si>
    <t xml:space="preserve">Un  observatorio de calidad de la educación creado </t>
  </si>
  <si>
    <t>60% de establecimientos Educativos  liderando investigaciones educativas</t>
  </si>
  <si>
    <t>350  personas de la  planta educativa formados en programas de alto nivel (docentes y directivos docentes</t>
  </si>
  <si>
    <t xml:space="preserve">20 alianzas estratégicas para formación de educación media técnica realizadas </t>
  </si>
  <si>
    <t>224 EE  fortalecidas para mejorar las capacidades de los estudiantes de la media con miras a la educación superior del departamento</t>
  </si>
  <si>
    <t>Tres (3) nuevos centros de formación construidos en los municipios en alianza con el SENA</t>
  </si>
  <si>
    <t>Porcentaje de establecimientos Educativos  liderando investigaciones educativas</t>
  </si>
  <si>
    <t>2.14.1</t>
  </si>
  <si>
    <t>2.14</t>
  </si>
  <si>
    <t>2.14.2</t>
  </si>
  <si>
    <t>2.14.3</t>
  </si>
  <si>
    <t>100% del sistema de evaluación de la calidad educativa fortalecido (indicador de cierre de brechas)</t>
  </si>
  <si>
    <t>2.14.4</t>
  </si>
  <si>
    <t>Fortalecimiento de las capacidades de excelencia educativa de Bolívar (50%)</t>
  </si>
  <si>
    <t>2.14.5</t>
  </si>
  <si>
    <t>Aumento de acceso a la educación media técnica en un 30%</t>
  </si>
  <si>
    <t>Incrementar la oferta de formación para el trabajo en los municipios del departamento de Bolívar</t>
  </si>
  <si>
    <t>No de proyectos implementados para la ampliación de la oferta educativa en la Universidad de Cartagena en los municipios de Bolívar</t>
  </si>
  <si>
    <t>Dos (2)  proyectos implementados para la ampliación de la oferta educativa en la Universidad de Cartagena en los municipios de Bolívar</t>
  </si>
  <si>
    <t xml:space="preserve">224 establecimientos fortalecidos en competencias científicas </t>
  </si>
  <si>
    <t xml:space="preserve">224 EE con currículos implementados con tic </t>
  </si>
  <si>
    <t>No. de establecimientos intervenidos en programas de fortalecimiento de la cultura científica</t>
  </si>
  <si>
    <t>No.  de establecimientos con currículos implementados con tic</t>
  </si>
  <si>
    <t>2.14.6</t>
  </si>
  <si>
    <t>Aumento de la masa crítica para competencias de desarrollo sostenible mediante la ciencia y la innovación (70%)</t>
  </si>
  <si>
    <t>224 establecimientos intervenidos en programas de fortalecimiento de la cultura innovación y emprendimiento</t>
  </si>
  <si>
    <t>No. de establecimientos intervenidos en programas de fortalecimiento de la cultura innovación y emprendimient</t>
  </si>
  <si>
    <t>2.14.7</t>
  </si>
  <si>
    <t>Aumento de habilidades y competencias de manejo de estrategias de convivencia en un entorno de paz y conflicto (en un 20%)</t>
  </si>
  <si>
    <t>20 convenios  desarrollados de formación de programas de fortalecimiento  de  competencias de educación para la paz, convivencia y democracia</t>
  </si>
  <si>
    <t>Numero de convenios  desarrollados de formación de programas de fortalecimiento  de  competencias de educación para la paz, convivencia y democracia</t>
  </si>
  <si>
    <t>2.15</t>
  </si>
  <si>
    <t>55.816 estudiantes atendidos con matriculas contratada.</t>
  </si>
  <si>
    <t>Cuatro (4)  campañas de difusión  y fomento en  la Matricula en los municipios de Bolívar(una por año).</t>
  </si>
  <si>
    <t>10,000 nuevos cupos en Educación de Adultos y Alfabetización atendidos</t>
  </si>
  <si>
    <t>652  experiencias con modelos flexibles. Implementadas (escuela nueva, grupos juveniles creativos, aceleración del aprendizaje, media rural)</t>
  </si>
  <si>
    <t>Número de Estudiantes atendidos con Matricula contratada</t>
  </si>
  <si>
    <t>Numero de Campañas de Difusión realizadas</t>
  </si>
  <si>
    <t>Numero de Experiencias implementadas con modelos flexibles. (Escuela Nueva, Grupos Juveniles creativos, Aceleración del aprendizaje, Media rural)</t>
  </si>
  <si>
    <t xml:space="preserve">Numero de nuevos cupos en Educación de Adultos y Alfabetización atendidos </t>
  </si>
  <si>
    <t>Incrementar la cobertura educativa en el departamento de Bolívar al 98% (indicador de cierre de brechas)</t>
  </si>
  <si>
    <t>2.15.1</t>
  </si>
  <si>
    <t>2.15.2</t>
  </si>
  <si>
    <t>5.000 Niños, Niñas y jóvenes atendidos  a través de la estrategia de Transporte Escolar</t>
  </si>
  <si>
    <t>820.000 Niños, Niñas y jóvenes atendidos  a través de la estrategia de Seguros Estudiantiles</t>
  </si>
  <si>
    <t>Número de  Niños, Niñas y jóvenes atendidos  a través de la estrategia de Transporte Escolar</t>
  </si>
  <si>
    <t>Número  de Estudiantes atendidos con seguros estudiantiles.</t>
  </si>
  <si>
    <t xml:space="preserve">Número de niños, niñas y jóvenes Dotados con material educativo </t>
  </si>
  <si>
    <t xml:space="preserve">10.000 niños, niñas y jóvenes Dotados con material educativo </t>
  </si>
  <si>
    <t>ND</t>
  </si>
  <si>
    <t>2.16</t>
  </si>
  <si>
    <t>2.16.1</t>
  </si>
  <si>
    <t>Disminuir la deserción escolar en 3,8%</t>
  </si>
  <si>
    <t>Fortalecimiento Del SGCy Recertificación De Los Cuatro (04) Procesos Certificados: Cobertura, Talento Humano, Atención Al ciudadano y calidad.</t>
  </si>
  <si>
    <t>140  funcionarios fortalecidos en desarrollo de habilidades y emprendimiento empresarial</t>
  </si>
  <si>
    <t xml:space="preserve">100 funcionarios del sector educativo departamental con  formación  empresarial en gestión de la calidad </t>
  </si>
  <si>
    <t xml:space="preserve">140 funcionarios de la secretaría de educación de bolívar con espacios de trabajo mejorados </t>
  </si>
  <si>
    <t>11 unidades de gestión de la secretaría de educación de bolívar  con dotación de herramientas tecnológicas a las</t>
  </si>
  <si>
    <t>Cuatro (4) procesos recertificación encobertura, talento humano, atención al ciudadano y calidad) Y tres (3) procesos  adicionales certificados  en el SGC de los de la Secretaría de Educación.</t>
  </si>
  <si>
    <t>No. De procesos auditados y recertificados por ICONTEC</t>
  </si>
  <si>
    <t>No de funcionarios fortalecidos en desarrollo de habilidades y emprendimiento empresarial</t>
  </si>
  <si>
    <t>Número de  funcionarios del sector educativo departamental con  formación  empresarial en gestión de la calidad</t>
  </si>
  <si>
    <t>No. De espacios de trabajo mejorados</t>
  </si>
  <si>
    <t>No. De unidades de gestión dotadas</t>
  </si>
  <si>
    <t>2.16.2</t>
  </si>
  <si>
    <t>224 Establecimientos educativos oficiales fortalecidos con el acceso, uso y apropiación de las tecnologías de la información y las comunicaciones TICs</t>
  </si>
  <si>
    <t>Dos (2) estudiantes por  Terminales.</t>
  </si>
  <si>
    <t>100%   de la Población Estudiantil Matriculada en los Establecimientos Educativos Principales accediendo a internet</t>
  </si>
  <si>
    <t>4.000 docentes formados en uso y apropiación de Tics</t>
  </si>
  <si>
    <t xml:space="preserve">600 grupos de investigación incentivados para la investigación como estrategia pedagógica apoyadas en las TICs  </t>
  </si>
  <si>
    <t>224 establecimientos educativos participando en proyectos colaborativos en red</t>
  </si>
  <si>
    <t>Crear cuatros (4) centros de innovación a la comunidad educativa para mejorar la educación</t>
  </si>
  <si>
    <t>No.  de estudiantes por terminales</t>
  </si>
  <si>
    <t>Porcentaje  de la Población Estudiantil Matriculada en los Establecimientos Educativos Principales accediendo a internet</t>
  </si>
  <si>
    <t>No. de docentes formados en Apropiación en TICs</t>
  </si>
  <si>
    <t>No. de grupos de investigación en ciencia, tecnología e innovación apoyadas en las Tics</t>
  </si>
  <si>
    <t>No. de Establecimientos Educativos oficiales participando en proyectos colaborativos en red</t>
  </si>
  <si>
    <t>No. de Centros de innovación e Inclusión Digital, para el aprovechamiento de los emprendimientos de la comunidad educativa.</t>
  </si>
  <si>
    <t>4 Planes Departamental De Bienestar Laboral De La Sedbolivar Formulado y Ejecutado (1 por año)</t>
  </si>
  <si>
    <t>224 establecimientos educativos oficiales en seguimiento anual y con asistencia técnica en la ejecución de los recursos de gratuidad</t>
  </si>
  <si>
    <t>No. De establecimientos Educativos en seguimiento anual y con asistencia técnica</t>
  </si>
  <si>
    <t>Número de Planes Departamental de Bienestar Laboral de la Sedbolivar Formulado y Ejecutado</t>
  </si>
  <si>
    <t>2.16.3</t>
  </si>
  <si>
    <t>2.16.4</t>
  </si>
  <si>
    <t>Plan De Bienestar Laboral Sedbolivar</t>
  </si>
  <si>
    <t>10.334 Docentes, directivos docentes y administrativos beneficiados con el Plan de Bienestar laboral de la Sedbolivar</t>
  </si>
  <si>
    <t>2.17</t>
  </si>
  <si>
    <t>2.17.1</t>
  </si>
  <si>
    <t>Número de nuevos programas</t>
  </si>
  <si>
    <t>Número de proyectos de mejoramiento en infraestructura física</t>
  </si>
  <si>
    <t>Número de estudiantes que desertan de la institución</t>
  </si>
  <si>
    <t>Número de estudiantes de otros países que visitan UNIBAC con fines académicos, investigativos y de extensión</t>
  </si>
  <si>
    <t>Número de docentes y estudiantes de UNIBAC que viajan al exterior con fines académicos e investigativos</t>
  </si>
  <si>
    <t>Incrementar cada año durante el cuatrienio los proyectos de mejoramiento y adecuación de infraestructura física y tecnológica en un 25%</t>
  </si>
  <si>
    <t>Disminuir la tasa de deserción estudiantil cada año durante el cuatrienio en un 3%</t>
  </si>
  <si>
    <t xml:space="preserve">25% de avance en adecuación de la infraestructura física en el cuatrienio </t>
  </si>
  <si>
    <t xml:space="preserve">Porcentaje de  avance en adecuación de la infraestructura física en el cuatrienio </t>
  </si>
  <si>
    <t>META DE RESULTADO  Y ESTA MAL FORMULADA</t>
  </si>
  <si>
    <t>Crear un nuevo programa académico profesional</t>
  </si>
  <si>
    <t>Desarrollar 16 proyectos de proyección social incluyentes y pertinente en el departamento</t>
  </si>
  <si>
    <t>Disminuir la tasa de deserción en un 12%</t>
  </si>
  <si>
    <t>2.18</t>
  </si>
  <si>
    <t>2.18.1</t>
  </si>
  <si>
    <t>2.18.2</t>
  </si>
  <si>
    <t>FALTA DECIR DE CUANTO A CUANTO SE VA A DISMINUIR</t>
  </si>
  <si>
    <t>90% de Cobertura de vacunación canina y felina en el departamento de Bolívar</t>
  </si>
  <si>
    <t>2.19</t>
  </si>
  <si>
    <t>2.19.1</t>
  </si>
  <si>
    <t>2.20</t>
  </si>
  <si>
    <t>2.20.1</t>
  </si>
  <si>
    <t>Número de municipios con estrategias intersectoriales en el marco de una política pública municipal de salud mental y convivencia social evaluadas.</t>
  </si>
  <si>
    <t>37 municipios con estrategias intersectoriales en el marco de una política pública municipal de salud mental y convivencia social evaluadas.</t>
  </si>
  <si>
    <t>2.20.2</t>
  </si>
  <si>
    <t>Número de municipios con plan de prevención del consumo de sustancias psicoactivas</t>
  </si>
  <si>
    <t>37  municipios con plan de prevención del consumo de sustancias psicoactivas</t>
  </si>
  <si>
    <t>2.21</t>
  </si>
  <si>
    <t>2.21.1</t>
  </si>
  <si>
    <t>2.21.2</t>
  </si>
  <si>
    <t>100% de los municipios desarrollando estrategias para fortalecer la vigilancia nutricional en los eventos de mortalidad por o asociada a desnutrición y bajo peso al nacer.</t>
  </si>
  <si>
    <t>Cobertura de Inspección Vigilancia y Control a establecimientos de interés sanitario.</t>
  </si>
  <si>
    <t>2.21.3</t>
  </si>
  <si>
    <t>2.22</t>
  </si>
  <si>
    <t>2.22.2</t>
  </si>
  <si>
    <t>Reducir el embarazo en adolescentes a 18%</t>
  </si>
  <si>
    <t>2.23</t>
  </si>
  <si>
    <t>2.23.1</t>
  </si>
  <si>
    <t>Disminuir la discapacidad severa por Enfermedad de Hansen entre los casos nuevos, hasta llegar a una tasa de 1 casos por 10.000 habitantes con discapacidad grado 2.</t>
  </si>
  <si>
    <t>Reducir progresivamente a menos de 1,59 casos por 100.000 hab. de la mortalidad por Tuberculosis TB. (indicador de cierre de brechas)</t>
  </si>
  <si>
    <t>No. de municipios con Planes estratégicos Para aliviar la carga y sostener las actividades de control de la tuberculosis</t>
  </si>
  <si>
    <t>No. de municipios con Planes estratégicos Para aliviar la carga y sostener las actividades de control en Enfermedad de Hansen</t>
  </si>
  <si>
    <t>Trece (13) municipios con Planes estratégicos Para aliviar la carga y sostener las actividades de control de la tuberculosis</t>
  </si>
  <si>
    <t>Trece (13) municipios con Planes estratégicos Para aliviar la carga y sostener las actividades de control en Enfermedad de Hansen</t>
  </si>
  <si>
    <t>2.23.2</t>
  </si>
  <si>
    <t>45 municipios con estrategia de vacunación sin barreras implementada</t>
  </si>
  <si>
    <t>Porcentaje de pacientes atendidos con calidad</t>
  </si>
  <si>
    <t>Reducir la letalidad por dengue a menos de 2%</t>
  </si>
  <si>
    <t>20% de  pacientes atendidos con calidad</t>
  </si>
  <si>
    <t>2.24</t>
  </si>
  <si>
    <t>2.24.1</t>
  </si>
  <si>
    <t>2.24.2</t>
  </si>
  <si>
    <t>2.25</t>
  </si>
  <si>
    <t>2.25.1</t>
  </si>
  <si>
    <t>Lograr un 50% de cobertura de acciones de promoción de la salud y prevención de riesgos laborales en la población del sector informal de la economía.</t>
  </si>
  <si>
    <t>Cobertura de acciones de inspección, vigilancia y control (IVC), para el cumplimiento de las normas de Seguridad y Salud en el Trabajo, en las minas del departamento de Bolívar.</t>
  </si>
  <si>
    <t>No. de trabajadores de las minas de Montecristo y Santa Rosa Sur de Bolívar, beneficiados con acciones de educación y prevención de riesgos para la salud en el entorno laboral.</t>
  </si>
  <si>
    <t>100% de Cobertura de acciones de inspección, vigilancia y control (IVC), para el cumplimiento de las normas de Seguridad y Salud en el Trabajo, en las minas del departamento de Bolívar.</t>
  </si>
  <si>
    <t>100% de los  trabajadores de las minas de Montecristo y Santa Rosa Sur de Bolívar, beneficiados con acciones de educación y prevención de riesgos para la salud en el entorno laboral.</t>
  </si>
  <si>
    <t>2.25.2</t>
  </si>
  <si>
    <t>No. de municipios con población trabajadora de grupos poblacionales vulnerables caracterizada y con intervención focalizada.</t>
  </si>
  <si>
    <t>Doce (12) municipios con población trabajadora de grupos poblacionales vulnerables caracterizada y con intervención focalizada.</t>
  </si>
  <si>
    <t>2.26.1</t>
  </si>
  <si>
    <t>Porcentaje de consolidación de la base de datos de mujeres violentadas en el marco del conflicto armado.</t>
  </si>
  <si>
    <t>Porcentaje de Entidades Territoriales cumpliendo los estándares de evaluación establecidos por el Ministerio de Salud, para la atención integral a víctimas de violencia.</t>
  </si>
  <si>
    <t>No. de municipios desarrollando estrategias para fortalecer la vigilancia en salud pública de los eventos de interés de salud materno- infantil.</t>
  </si>
  <si>
    <t>45 municipios desarrollando estrategias para fortalecer la vigilancia en salud pública de los eventos de interés de salud materno- infantil.</t>
  </si>
  <si>
    <t>2.26.2</t>
  </si>
  <si>
    <t>Quince (15) municipios con proceso de   seguimiento y evaluación de políticaspúblicas de envejecimiento y vejez y de apoyo y fortaleciendo a las familias, implementado.</t>
  </si>
  <si>
    <t>Numero de municipios con proceso de   seguimiento y evaluación de políticaspúblicas de envejecimiento y vejez y de apoyo y fortaleciendo a las familias, implementado.</t>
  </si>
  <si>
    <t>2.26.3</t>
  </si>
  <si>
    <t>100% de consolidación de la base de datos de mujeres violentadas en el marco del conflicto armado.</t>
  </si>
  <si>
    <t>50%e de Entidades Territoriales cumpliendo los estándares de evaluación establecidos por el Ministerio de Salud, para la atención integral a víctimas de violencia.</t>
  </si>
  <si>
    <t>2.27</t>
  </si>
  <si>
    <t>2.27.1</t>
  </si>
  <si>
    <r>
      <t>BOLÍVAR SÍ AVANZA, TRANSFORMANDO EL CAMPO</t>
    </r>
    <r>
      <rPr>
        <b/>
        <sz val="9"/>
        <rFont val="Corbel"/>
        <family val="2"/>
      </rPr>
      <t xml:space="preserve"> </t>
    </r>
  </si>
  <si>
    <t>2.27.2</t>
  </si>
  <si>
    <t>Lograr el 97% de cobertura en aseguramiento en salud</t>
  </si>
  <si>
    <t>100% de  sostenibilidad del Régimen Subsidiado en Salud.</t>
  </si>
  <si>
    <t>2.28</t>
  </si>
  <si>
    <t>2.28.1</t>
  </si>
  <si>
    <t>ALTOS LOGROS Y LIDERAZGO DEPORTIVO</t>
  </si>
  <si>
    <t>Altos logros y Liderazgo Deportivo</t>
  </si>
  <si>
    <t>Consolidar el deporte de altos logros en un 100% y de esta manera ser líder a nivel de la región caribe y cuartos a nivel Nacional en Juegos Deportivos Nacionales.</t>
  </si>
  <si>
    <t>Posición ocupada en los Juegos Nacionales de la Paz</t>
  </si>
  <si>
    <t>Número de ligas de deporte apoyadas</t>
  </si>
  <si>
    <t>Número de nodos de desarrollo construidos</t>
  </si>
  <si>
    <t>4a Posición ocupada en los Juegos Nacionales de la Paz</t>
  </si>
  <si>
    <t>25  ligas de deporte apoyadas</t>
  </si>
  <si>
    <t>6 nodos de desarrollo construidos</t>
  </si>
  <si>
    <t>2.29</t>
  </si>
  <si>
    <t>Juegos Deportivos Departamentales y de la Discapacidad "OLIMPIADAS BOLIVARENSES POR LA PAZ"</t>
  </si>
  <si>
    <t>2.29.1</t>
  </si>
  <si>
    <t>Participación de 50.000 deportistas procedentes de 45 municipios, discriminados así: en deporte convencional 49.700 y en deporte para discapacidad 300 deportistas, en 8 disciplinas dedicadas a las personas en situación de discapacidad</t>
  </si>
  <si>
    <t>Número de Juegos Deportivos departamental y de la Discapacidad realizados</t>
  </si>
  <si>
    <t>Cuetro (4)  Juegos Deportivos departamental y de la Discapacidad realizados (Uno por año)</t>
  </si>
  <si>
    <t>DEPORTE</t>
  </si>
  <si>
    <t>2.30</t>
  </si>
  <si>
    <t>DEPORTE FORMATIVO</t>
  </si>
  <si>
    <t>Juegos Supérate</t>
  </si>
  <si>
    <t>2.30.1</t>
  </si>
  <si>
    <t>En cuanto a deporte Estudiantil se refiere Bolívar participará en los Juegos Supérate: en las diferentes fases del programa: fase Departamental, Fase Zonal y Fase Nacional, con todos los municipios del departamento presentes, para una cobertura del 100%</t>
  </si>
  <si>
    <t>Número de Juegos Supérate realizados (incluyendo cada una de sus fases)</t>
  </si>
  <si>
    <t>4 Juegos Supérate realizados (incluyendo cada una de sus fases)</t>
  </si>
  <si>
    <t>2.31</t>
  </si>
  <si>
    <t>2.31.1</t>
  </si>
  <si>
    <t>Por TU SALUD PONTE PILAS</t>
  </si>
  <si>
    <t>80.000 personas serán beneficiadas por el programa de actividad física, en los diferentes municipios de bolívar. 40 eventos de capacitación en riesgo dirigido a la población.</t>
  </si>
  <si>
    <t>Número de personas beneficiadas por programas de actividad física</t>
  </si>
  <si>
    <t>2.32</t>
  </si>
  <si>
    <t>2.32.1</t>
  </si>
  <si>
    <t>Infraestructura Deportiva y Centros Regionales de Alto Rendimiento</t>
  </si>
  <si>
    <t>Llegar a 400.000 personas en el dpto. en el cuatrienio y así Mejorar los Estilos y Hábitos de Vida Saludable de la población del departamento de Bolívar.</t>
  </si>
  <si>
    <t>Construir los centros de alto rendimiento en 2 municipios de Bolívar; 20 parques infantiles, 3 pista patinaje y 2 parques estándar</t>
  </si>
  <si>
    <t>Número de escenarios deportivos y para la recreación construidos</t>
  </si>
  <si>
    <t>2.33</t>
  </si>
  <si>
    <t>Construcción de 3 nodos o centros de altos rendimiento en los Zodes del Departamento de Bolivar, destinados principalmente a 6 disciplinas deportivas (Futbol, futsalon, Voleibol, Boxeo, Béisbol y Softbol)</t>
  </si>
  <si>
    <t>2.33.1</t>
  </si>
  <si>
    <t>100 % del Sistema de Formación Artística del Departamento implementado</t>
  </si>
  <si>
    <t>Implementar una Red de Escuelas de Música para la Paz.</t>
  </si>
  <si>
    <t>Realizar convenios interinstitucionales y alianzas estratégicas para la formación de artistas.</t>
  </si>
  <si>
    <t>Implementar un Sistema de Formación Artística del Departamento.</t>
  </si>
  <si>
    <t>100% de  Red de Escuelas de Música para la Paz implementada.</t>
  </si>
  <si>
    <t>Tres (3)  convenios interinstitucionales y alianzas estratégicas para la formación de artistas.</t>
  </si>
  <si>
    <t>100% del Sistema de Formación Artística del Departamento implementado.</t>
  </si>
  <si>
    <t>2.33.2</t>
  </si>
  <si>
    <t>Cinco (05) Industrias creativas y emprendimientos culturales impulsados.</t>
  </si>
  <si>
    <t>Implementar la Agenda Cultural del Departamento</t>
  </si>
  <si>
    <t>Desarrollar un programa de Estímulos a iniciativas y actores culturales del departamento.</t>
  </si>
  <si>
    <t>Fortalecer el programa de Artesanos de Bolívar como modelo de emprendimiento cultural.</t>
  </si>
  <si>
    <t>Una  Red de Festivales del Departamento implementada.</t>
  </si>
  <si>
    <t>Una  Agenda Cultural del Departamento implementada</t>
  </si>
  <si>
    <t>Cuatro (4)  programas de Estímulos a iniciativas y actores culturales del departamento desarrollados .</t>
  </si>
  <si>
    <t>Cinco (5)  industrias creativas y emprendimientos culturales impulsadas.</t>
  </si>
  <si>
    <t>Un  programa de Artesanos de Bolívar como modelo de emprendimiento cultural fortalecido .</t>
  </si>
  <si>
    <t>45 municipios del Departamento de Bolívar fortalecidos.</t>
  </si>
  <si>
    <t>2.33.3</t>
  </si>
  <si>
    <t>Diseñar e implementar el Plan Departamental de Lectura.</t>
  </si>
  <si>
    <t>Activar y consolidar la Red Departamental de Bibliotecas</t>
  </si>
  <si>
    <t>61 bibliotecas municipales dotadas y fortalecidas.</t>
  </si>
  <si>
    <t xml:space="preserve">Un  Consejo Departamental de Cultura y los Consejos Sectoriales creados e implementados </t>
  </si>
  <si>
    <t xml:space="preserve">Un  Plan Departamental de Lectura diseñado e implemntado </t>
  </si>
  <si>
    <t>Una  Red Departamental de Bibliotecas activada y consolidada</t>
  </si>
  <si>
    <t>Numero de  bibliotecas municipales dotadas y fortalecidas.</t>
  </si>
  <si>
    <t>45 municipios del Departamento de Bolívar con espacios culturales activos</t>
  </si>
  <si>
    <t>Optimizar el uso de la infraestructura cultural como espacio para el conocimiento y generación de contenidos culturales y artísticos</t>
  </si>
  <si>
    <t>45 municipios con optimización de la infraestructura cultural como espacio para el conocimiento y generación de contenidos culturales y artísticos</t>
  </si>
  <si>
    <t>DESARROLLO ECONÓMICO Y COMPETITIVIDAD</t>
  </si>
  <si>
    <t>Bolívar Sí Avanza En construcción del Sistema de información turistica del Departamento</t>
  </si>
  <si>
    <t>Un Sistema de Información Turística en todo el departamento desarrollado</t>
  </si>
  <si>
    <t>N° de entradas en la Base de datos del Sistema de Información.</t>
  </si>
  <si>
    <t>Una  entrada en la Base de datos del Sistema de Información.</t>
  </si>
  <si>
    <t>TURISMO</t>
  </si>
  <si>
    <t>Seis (06) municipios con acompañamiento para la construcción de productos turísticos.</t>
  </si>
  <si>
    <t>Fam-trip con operadores turísticos y medios de comunicación para dar a conocer las riquezas del territorio bolivarense.</t>
  </si>
  <si>
    <t>Tres (3) productos de Turismo cultural con base en el patrimonio material e inmaterial del Departamento Identificados, diseñados e implementados</t>
  </si>
  <si>
    <t>Tres (3)  productos de ecoturismo con enfoque postconflicto, que contengan un discurso de interpretación común del territorio identificados, diseñados e implementados</t>
  </si>
  <si>
    <t>Numero de  productos de ecoturismo con enfoque postconflicto, que contengan un discurso de interpretación común del territorio identificados, diseñados e implementados</t>
  </si>
  <si>
    <t>Numero de  productos de Turismo cultural con base en el patrimonio material e inmaterial del Departamento Identificados, diseñados e implementados</t>
  </si>
  <si>
    <t>Seis (6) productos turísticos en municipios priorizados del Departamento diseñados</t>
  </si>
  <si>
    <t>Numero de productos turísticos en municipios priorizados del Departamento diseñados</t>
  </si>
  <si>
    <t xml:space="preserve">Tres (3) Fam-trip con operadores turísticos y medios de comunicación para dar a conocer las riquezas del territorio bolivarense </t>
  </si>
  <si>
    <t>Seis (6)  Rutas de la Paz en municipios priorizados Diseñadas e implementadas.</t>
  </si>
  <si>
    <t>Numero de Rutas de la Paz en municipios priorizados Diseñadas e implementadas.</t>
  </si>
  <si>
    <t>Cuatro (4)  Caravanas turísticas Bolívar sí Avanza Diseñadas e implementadas</t>
  </si>
  <si>
    <t>Numero de  Caravanas turísticas Bolívar sí Avanza Diseñadas e implementadas</t>
  </si>
  <si>
    <t>Diez (10) municipios con infraestructura turística fortalecida</t>
  </si>
  <si>
    <t>Un  Parador turístico en el Departamento de Bolívar Construido y dotado.</t>
  </si>
  <si>
    <t>Numero de Paradores turísticos en el Departamento de Bolívar Construidos y dotados.</t>
  </si>
  <si>
    <t>Tres (3) Puntos de Información Turística-PIT en municipios priorizados Construidos y dotados .</t>
  </si>
  <si>
    <t>Nunero de  Puntos de Información Turística-PIT en municipios priorizados Construidos y dotados .</t>
  </si>
  <si>
    <t xml:space="preserve">Dos (2)  Senderos turísticos en el Departamento de Bolívar Adecuados y en  uso </t>
  </si>
  <si>
    <t xml:space="preserve">Numero de   Senderos turísticos en el Departamento de Bolívar Adecuados y en  uso </t>
  </si>
  <si>
    <t>Diez (10)  Señalizaciones turísticas viales y peatonales en municipios priorizados con vocación turística realizadas</t>
  </si>
  <si>
    <t>Numero de   Señalizaciones turísticas viales y peatonales en municipios priorizados con vocación turística realizadas</t>
  </si>
  <si>
    <t>Un Muelle turístico fluvial cosntruido .</t>
  </si>
  <si>
    <t>Numero de Muelles turísticos fluvial cosntruidos .</t>
  </si>
  <si>
    <t>Empresas Más Innovadoras Y Competitivas</t>
  </si>
  <si>
    <t>Aumentar en un 30%  el número de investigadores, centros de investigación y programas de movilidad</t>
  </si>
  <si>
    <t>3.2.3</t>
  </si>
  <si>
    <t>3.2.4</t>
  </si>
  <si>
    <t>5 Empresas en Bolívar  (excluyendo Cartagena) que incorporan la innovación como mecanismo para aumentar competitividad</t>
  </si>
  <si>
    <t>Aumentar a 3 los proyectos para la apropiación social del conocimiento</t>
  </si>
  <si>
    <t>Implementar una iniciativa que dote al departamento de Bolívar de conocimiento científico, planificación estratégica, intercambio del conocimiento y observación de políticas publicas</t>
  </si>
  <si>
    <t>No. De personas beneficiadas con estudios de posgrado y/o pasantías en áreas de ciencia, tecnología en investigación.</t>
  </si>
  <si>
    <t>Centros de Desarrollo Científico, Tecnológico e Investigativo en el Departamento.</t>
  </si>
  <si>
    <t>No. de proyectos desarrollados para el fortalecimiento del sistema sectorial de innovación pertinentes a las apuestas productivas del departamento</t>
  </si>
  <si>
    <t>No. de proyectos que fortalezcan y amplíen la apropiación social de ciencia, tecnología e innovación</t>
  </si>
  <si>
    <t>No. de proyectos para intercambios universitarios que favorezcan la gestión del conocimiento a nivel local, nacional e internacional.</t>
  </si>
  <si>
    <t>Nùmero de iniciativas para la producción de conocimiento científico implementadas</t>
  </si>
  <si>
    <t>Treinta (30) personas beneficiadas con estudios de posgrado y/o pasantías en áreas de ciencia, tecnología en investigación.</t>
  </si>
  <si>
    <t>Dos (2) Centros de Desarrollo Científico, Tecnológico e Investigativo en el Departamento.</t>
  </si>
  <si>
    <t>Cuatro (4) proyectos desarrollados para el fortalecimiento del sistema sectorial de innovación pertinentes a las apuestas productivas del departamento</t>
  </si>
  <si>
    <t>Un proyectos que fortalezcan y amplíen la apropiación social de ciencia, tecnología e innovación</t>
  </si>
  <si>
    <t>Un  proyectos para intercambios universitarios que favorezcan la gestión del conocimiento a nivel local, nacional e internacional.</t>
  </si>
  <si>
    <t>Una iniciativas para la producción de conocimiento científico implementadas</t>
  </si>
  <si>
    <t>PROMOCION DEL DESARROLLO</t>
  </si>
  <si>
    <t>Infraestructura TIC</t>
  </si>
  <si>
    <t>No. de municipios beneficiados con conexiones de banda ancha, fija y móvil en hogares, escuelas y Mipymes</t>
  </si>
  <si>
    <t>No. de municipios que incluyen decreto de despliegue de redes de comunicación en sus POT/EOT.</t>
  </si>
  <si>
    <t>No. de quioscos y puntos Vive Digital instalados</t>
  </si>
  <si>
    <t>No. de municipios con zonas wifi gratuitas</t>
  </si>
  <si>
    <t>Aumentar al 100% los municipios beneficiados con acceso a TICs (LB 51%)</t>
  </si>
  <si>
    <t>45 municipios beneficiados con conexiones de banda ancha, fija y móvil en hogares, escuelas y Mipymes</t>
  </si>
  <si>
    <t>Quince (15)  municipios que incluyen decreto de despliegue de redes de comunicación en sus POT/EOT.</t>
  </si>
  <si>
    <t>Cien (100)  quioscos y puntos Vive Digital instalados</t>
  </si>
  <si>
    <t>34 municipios con zonas wifi gratuitas</t>
  </si>
  <si>
    <t>No. de apps desarrolladas para el fortalecimiento del gobierno en línea, la gestión del conocimiento tecnología e innovación y gobierno en línea</t>
  </si>
  <si>
    <t>Implementar un laboratorio de alta tecnología, desarrollo de industria, contenidos digitales</t>
  </si>
  <si>
    <t>No. de jóvenes beneficiados estudios carreras TICs en Bolívar</t>
  </si>
  <si>
    <t>10 Contenidos digitales para mejorar acciones de comunicación, gestión del conocimiento, tecnología e innovación y gobierno en línea</t>
  </si>
  <si>
    <t>Diez (10) apps desarrolladas para el fortalecimiento del gobierno en línea, la gestión del conocimiento tecnología e innovación y gobierno en línea</t>
  </si>
  <si>
    <t xml:space="preserve">Un  laboratorio de alta tecnología, desarrollo de industria, contenidos digitales implementado </t>
  </si>
  <si>
    <t>Cien (100)  jóvenes beneficiados estudios carreras TICs en Bolívar</t>
  </si>
  <si>
    <t>3.4</t>
  </si>
  <si>
    <t>1 política pública de trabajo decente, que enfatice en cuatro elementos estratégicos: promoción y creación de empleo, la protección social, los derechos de trabajadores y el diálogo social.</t>
  </si>
  <si>
    <t>Promover en los 45 municipios la inclusión en igualdad de condiciones para toda la población de acuerdo a sus capacidades</t>
  </si>
  <si>
    <t>3.4.1</t>
  </si>
  <si>
    <t>3.4.2</t>
  </si>
  <si>
    <t>3.4.3</t>
  </si>
  <si>
    <t>3.4.4</t>
  </si>
  <si>
    <t>3.4.5</t>
  </si>
  <si>
    <t>No. de mesas de concertación para la construcción de la Política Pública para el trabajo decente en Bolívar</t>
  </si>
  <si>
    <t>Cuatro (4)  mesas de concertación para la construcción de la Política Pública para el trabajo decente en Bolívar realizadas</t>
  </si>
  <si>
    <t>3.5</t>
  </si>
  <si>
    <t>Cooperación Y Desarrollo Para Bolívar</t>
  </si>
  <si>
    <t>3.5.1</t>
  </si>
  <si>
    <t>3.5.2</t>
  </si>
  <si>
    <t>Creación y funcionamiento de la Agencia de Cooperación Internacional de Bolívar.</t>
  </si>
  <si>
    <t>Crear la Agencia de Cooperación Internacional para el Departamento de Bolívar</t>
  </si>
  <si>
    <t>una  Agencia de Cooperación Internacional para el Departamento de Bolívar creada</t>
  </si>
  <si>
    <t>Cinco (5) Proyectos para el Desarrollo de Bolívar financiados con Cooperación Internacional Formulados,  Gestionados e implementados .</t>
  </si>
  <si>
    <t>Numero de  Proyectos para el Desarrollo de Bolívar financiados con Cooperación Internacional Formulados,  Gestionados e implementados .</t>
  </si>
  <si>
    <t>Cinco (5) Proyectos para el Desarrollo de Bolívar mediante el esquema de APP en diseño, construcción, reparamiento, mejoramiento o equipamiento de infraestructura, prestación de servicios públicos en diferentes sectores donde se presente la necesidad de la Alianza formulados, gestionados y ejecutados.</t>
  </si>
  <si>
    <t>Numero de Proyectos para el Desarrollo de Bolívar mediante el esquema de APP en diseño, construcción, reparamiento, mejoramiento o equipamiento de infraestructura, prestación de servicios públicos en diferentes sectores donde se presente la necesidad de la Alianza formulados, gestionados y ejecutados.</t>
  </si>
  <si>
    <t>Proyectos formulados y en ejecución bajo el esquema de Alianzas Público Privadas</t>
  </si>
  <si>
    <t>3.7</t>
  </si>
  <si>
    <t>BOLÍVAR SÍ AVANZA EN LA PROMOCIÓN DE INVERSIONES PARA EL DESARROLLO</t>
  </si>
  <si>
    <t xml:space="preserve">Agencia de Inversiones y Desarrollo de Bolívar </t>
  </si>
  <si>
    <t>3.7.1</t>
  </si>
  <si>
    <t>Creación y funcionamiento de la Agencia de Inversiones y Desarrollo de Bolívar</t>
  </si>
  <si>
    <t>Número de Procesos de acompañamiento en su fase de exploración e instalación a inversionistas en Bolívar</t>
  </si>
  <si>
    <t xml:space="preserve">No. de Empresas instaladas en Bolívar </t>
  </si>
  <si>
    <t>Una Agencia de Inversión y Desarrollo de Bolívar creada</t>
  </si>
  <si>
    <t>Numero de Agencias de Inversiones y Desarrollo de Bolívar creadas</t>
  </si>
  <si>
    <t>Cien (100)  Procesos de acompañamiento en su fase de exploración e instalación a inversionistas en Bolívar</t>
  </si>
  <si>
    <t xml:space="preserve">Cinco (5) Empresas instaladas en Bolívar </t>
  </si>
  <si>
    <t>3.6</t>
  </si>
  <si>
    <t>BOLÍVAR SÍ AVANZA CON MINERÍA RESPONSABLE</t>
  </si>
  <si>
    <t>Procesos de asistencia técnica y tecnológicas prestados a mineros</t>
  </si>
  <si>
    <t>800 mineros dotados técnica y tecnológicamente para el mejoramiento de su seguridad</t>
  </si>
  <si>
    <t>800 mineros capacitados en seguridad y convivencia</t>
  </si>
  <si>
    <t>Capacitar en Gestión Empresarial a 25asociaciones comunitarias</t>
  </si>
  <si>
    <t>Construir 3 plantas pilotos de beneficio</t>
  </si>
  <si>
    <t>Ejecutar 1 proyectos piloto de exploración y desarrollo minero en el Sur</t>
  </si>
  <si>
    <t>Construir 1 centro de formación minera y ambiental de Santa Rosa del Sur</t>
  </si>
  <si>
    <t>Dotaciones de elementos de seguridad</t>
  </si>
  <si>
    <t>Capacitaciones en seguridad e higiene</t>
  </si>
  <si>
    <t>Asociaciones comunitarias capacitadas en gestión empresarial</t>
  </si>
  <si>
    <t>Plantas piloto de beneficios de minerales construidas</t>
  </si>
  <si>
    <t>Proyectos de exploración y desarrollo minero en el Sur</t>
  </si>
  <si>
    <t>Centro de formación minera y ambiental construido y dotado</t>
  </si>
  <si>
    <t>Capacitar en Gestión Empresarial a 25 asociaciones comunitarias</t>
  </si>
  <si>
    <t>Procesos mineros caracterizados y formalizados</t>
  </si>
  <si>
    <t>Caracterizar y formalizar en aspectos legales, técnicos, financieros, económicos y sociales a 13 municipios</t>
  </si>
  <si>
    <t>Actualizar Censo Minero</t>
  </si>
  <si>
    <t>Brindar acompañamiento integral a 30 Unidades Productivas Minero Energéticas</t>
  </si>
  <si>
    <t>Municipios caracterizados y formalizados</t>
  </si>
  <si>
    <t>Censo minero actualizado</t>
  </si>
  <si>
    <t>Unidades Productivas Mineras acompañadas integralmente</t>
  </si>
  <si>
    <t>3.6.1</t>
  </si>
  <si>
    <t>3.7.2</t>
  </si>
  <si>
    <t>3.7.3</t>
  </si>
  <si>
    <t>Minas sin trabajo infantil</t>
  </si>
  <si>
    <t>Centros de Formación para  el trabajo del Oro</t>
  </si>
  <si>
    <t>Ecosistemas afectados por la mineria recuperados</t>
  </si>
  <si>
    <t>Cuenca Hidricas Recuperadas</t>
  </si>
  <si>
    <t>3.7.4</t>
  </si>
  <si>
    <t>3.7.5</t>
  </si>
  <si>
    <t>3.7.6</t>
  </si>
  <si>
    <t>Implementar 5programas de erradicación de trabajo infantil implementados</t>
  </si>
  <si>
    <t>Construir 2 centros de formación para el trabajo del oro</t>
  </si>
  <si>
    <t>Reforestar 50hectáreas afectadas por minería</t>
  </si>
  <si>
    <t>Recuperar 2 Cuencas Hídricas afectadas por la minería</t>
  </si>
  <si>
    <t>Asentamiento mineros con programas sociales de erradicación de trabajo infantil</t>
  </si>
  <si>
    <t>Entros de formación técnica en orfebrería</t>
  </si>
  <si>
    <t>Numero de Hectareas de Tierra Reforestadas</t>
  </si>
  <si>
    <t>Numero de Cuencas hidricas recuperadas en Bolívar</t>
  </si>
  <si>
    <t xml:space="preserve">INFRAESTRUCTURA Y TRANSPORTE </t>
  </si>
  <si>
    <t>Incrementar el número de kilómetros de Vías en Buen estado en la Red Vial Secundaria y Terciaria del Departamento de Bolívar,  en 400 KM</t>
  </si>
  <si>
    <t>No. Km de vías Secundarias Mejoradas del Departamento rehabilitadas y/o mantenidas</t>
  </si>
  <si>
    <t>No. Km de vías Terciarias Mejoradas, rehabilitadas y/o mantenidas</t>
  </si>
  <si>
    <t>No. Km de vías urbanas Pavimentadas</t>
  </si>
  <si>
    <t>Plan Vial Actualizado en la región de los Montes de María</t>
  </si>
  <si>
    <t>INFRAESTRUCTURA</t>
  </si>
  <si>
    <t>1034  Km de vías Terciarias Mejoradas, rehabilitadas y/o mantenidas</t>
  </si>
  <si>
    <t>5 Km de vías urbanas Pavimentadas</t>
  </si>
  <si>
    <t>Un Plan Vial Actualizado en la región de los Montes de María</t>
  </si>
  <si>
    <t>Obras De Infraestructura Fluvial, De Defensa Y De Transporte Aéreo</t>
  </si>
  <si>
    <t>Número de Obras de infraestructura fluvial y de defensa, en los Ríos  Magdalena, Cauca, Canal del Dique,  complejos cenagosos y accesos gestionadas y/o ejecutadas</t>
  </si>
  <si>
    <t>Número de obras de adecuación y/o mejoramiento en los aeropuertos públicos del Departamento de Bolívar gestionadas y/0 ejecutadas</t>
  </si>
  <si>
    <t>Una  Obra de infraestructura fluvial y de defensa, en los Ríos  Magdalena, Cauca, Canal del Dique,  complejos cenagosos y accesos gestionadas y/o ejecutadas</t>
  </si>
  <si>
    <t>Una obra de adecuación y/o mejoramiento en los aeropuertos públicos del Departamento de Bolívar gestionadas y/0 ejecutadas</t>
  </si>
  <si>
    <t>Ejecutar obras de infraestructura fluvial y de defensa, y obras de adecuación y/o mejoramiento en los aeropuertos públicos del Departamento</t>
  </si>
  <si>
    <t>Incrementar la cobertura de la infraestructura de uso, acorde a las necesidades en la  Secretarías de Educación, Salud y las  Direcciones de Desarrollo Social y Seguridad y Convivencia Ciudadana***.</t>
  </si>
  <si>
    <t>No. de obras de infraestructura del sector: Educativo, salud, recreación, inclusión social y reconciliación, justicia y seguridad ejecutadas</t>
  </si>
  <si>
    <t>22 obras de infraestructura del sector: Educativo, salud, recreación, inclusión social y reconciliación, justicia y seguridad ejecutadas</t>
  </si>
  <si>
    <t>Observatorio de la Seguridad Vial Departamental</t>
  </si>
  <si>
    <t>Auditorias de seguridad vial a la infraestructura de transporte del Departamento</t>
  </si>
  <si>
    <t>Diseño de mapas de riesgo y puntos de accidentalidad</t>
  </si>
  <si>
    <t>Campañas para la seguridad vial</t>
  </si>
  <si>
    <t>Plan Departamental de seguridad vial</t>
  </si>
  <si>
    <t>Señales verticales, demarcaciones, intercepciones semaforizadas en los municipios, cámaras de detección electrónica móviles</t>
  </si>
  <si>
    <t>Un Observatorio de la Seguridad Vial Departamental</t>
  </si>
  <si>
    <t>Cuatro (4) Auditorias de seguridad vial a la infraestructura de transporte del Departamento</t>
  </si>
  <si>
    <t>Cuatro (4) Diseño de mapas de riesgo y puntos de accidentalidad</t>
  </si>
  <si>
    <t>Cuatro (4) Campañas para la seguridad vial</t>
  </si>
  <si>
    <t>Un Plan Departamental de seguridad vial</t>
  </si>
  <si>
    <t>34 Señales verticales, demarcaciones, intercepciones semaforizadas en los municipios, cámaras de detección electrónica móviles</t>
  </si>
  <si>
    <t>Reducir en un 30% el índice de accidentalidad del Departamento</t>
  </si>
  <si>
    <t>Movilidad Sostenible</t>
  </si>
  <si>
    <t>4.2.2</t>
  </si>
  <si>
    <t>Numero de  2000 regaladas bicicletas a jóvenes de instituciones públicas del departamento para transporte escolar.</t>
  </si>
  <si>
    <t>2000 bicicletas regaladas a jóvenes de instituciones públicas del departamento para transporte escolar.</t>
  </si>
  <si>
    <t>Promover la adopción de medios de transporte amigables con el medio ambiente en al menos tres municipios del Departamento</t>
  </si>
  <si>
    <t>4.2.3</t>
  </si>
  <si>
    <t>Transporte Multimodal</t>
  </si>
  <si>
    <t>Realizar convenios con al menos 3 municipios para implementación de transporte multimodal</t>
  </si>
  <si>
    <t>TRANSPORTE</t>
  </si>
  <si>
    <t>4.2.4</t>
  </si>
  <si>
    <t xml:space="preserve">Infraestructura de Transporte </t>
  </si>
  <si>
    <t>Implementar  en un 50% un Sistema moderno y eficiente de movilidad y transporte multimodal, orientado a fortalecer el desarrollo de la zona intervenida, la competitividad y la inserción en los mercados, locales, nacionales e internacionales</t>
  </si>
  <si>
    <t>Intervenir la infraestructura de transporte terrestre, aéreo y fluvial  de por lo menos el 50% de las terminales del Departamento</t>
  </si>
  <si>
    <t>Intervención al 50% de la infraestructura de las terminales terrestres, aéreas y fluviales del Departamento.</t>
  </si>
  <si>
    <t xml:space="preserve">TERRITORIO Y AMBIENTE </t>
  </si>
  <si>
    <t>5.1</t>
  </si>
  <si>
    <t>5.1.1</t>
  </si>
  <si>
    <t>Implementación del Decreto 953 del 2013.</t>
  </si>
  <si>
    <t>Plan Institucional de Gestión Ambiental 2016</t>
  </si>
  <si>
    <t>Plan Maestro Departamental de Residuos Solidos</t>
  </si>
  <si>
    <t>Implementación de políticas públicas dirigidas a la conservación, recuperación y sostenibilidad de las áreas protegidas del Departamento</t>
  </si>
  <si>
    <t>5.1.2</t>
  </si>
  <si>
    <t>Talleres del SIDAP realizados</t>
  </si>
  <si>
    <t>Programas de educación Ambiental</t>
  </si>
  <si>
    <t>Casa de rehabilitación animal</t>
  </si>
  <si>
    <t>Seis (6) Talleres del SIDAP realizados</t>
  </si>
  <si>
    <t>Un Programa de educación Ambiental</t>
  </si>
  <si>
    <t>Una Casa de rehabilitación animal</t>
  </si>
  <si>
    <t>5.2</t>
  </si>
  <si>
    <t>5.2.1</t>
  </si>
  <si>
    <t>Asistencia técnica a municipios en Planes de gestión del riesgo</t>
  </si>
  <si>
    <t>Comites de  comunitarios de emergencia</t>
  </si>
  <si>
    <t>Instituciones capacitadas y fortalecidas en prevención y atención de desastres</t>
  </si>
  <si>
    <t>Implementar procesos de acompañamiento y asistencia técnica a municipios, comunidades e instituciones educativas oficiales y no oficiales del Departamento de Bolívar</t>
  </si>
  <si>
    <t>Creación de espacios, programas y talleres dirigidos a la protección de animales y del medio ambiente</t>
  </si>
  <si>
    <t>Plan Departamental de Gestión de Riesgo ajustado</t>
  </si>
  <si>
    <t>Sistema de alertas tempranas</t>
  </si>
  <si>
    <t>5.2.2</t>
  </si>
  <si>
    <t>46  municipios Asistidos con Asistencia técnica a en Planes de gestión del riesgo</t>
  </si>
  <si>
    <t>46 Comites de  comunitarios de emergencia funcionando</t>
  </si>
  <si>
    <t>46 Instituciones capacitadas y fortalecidas en prevención y atención de desastres</t>
  </si>
  <si>
    <t>Un Plan Departamental de Gestión de Riesgo ajustado</t>
  </si>
  <si>
    <t>Un Sistema de alertas tempranas</t>
  </si>
  <si>
    <t>Grupo interunstitucional para la atención de emergencias y desastres</t>
  </si>
  <si>
    <t>Centros logisticos para la atención de desastres</t>
  </si>
  <si>
    <t>5.2.3</t>
  </si>
  <si>
    <t>Un Grupo interunstitucional para la atención de emergencias y desastres</t>
  </si>
  <si>
    <t>Dos (2) Centros logisticos para la atención de desastres</t>
  </si>
  <si>
    <t>Avanzar en la construcción de herramientas para el conocimiento, atención y mitigación del Riesgo</t>
  </si>
  <si>
    <t>Construir y dotar centros logísticos para la atención de desastres</t>
  </si>
  <si>
    <t>5.3</t>
  </si>
  <si>
    <t>5.3.1</t>
  </si>
  <si>
    <t>5.3.2</t>
  </si>
  <si>
    <t>5.3.3</t>
  </si>
  <si>
    <t>5.3.4</t>
  </si>
  <si>
    <t>Formular e implementar Plan de Ordenamiento Territorial Departamental</t>
  </si>
  <si>
    <t>Prestas asistencia técnica a municipios del Departamento para el ajuste de sus EOT y/o POT</t>
  </si>
  <si>
    <t>Formular un contrato Plan con el Departamento de Sucre</t>
  </si>
  <si>
    <t>Prestar acompañamiento a 15 municipios para estratificación socioeconomica</t>
  </si>
  <si>
    <t>Plan de Ordenamiento Territorial Departamental</t>
  </si>
  <si>
    <t>Estratificación socioeconomica municipal</t>
  </si>
  <si>
    <t>Un Plan de Ordenamiento Territorial Departamental</t>
  </si>
  <si>
    <t xml:space="preserve">45 Planes Departamental de Gestión de Riesgo ajustado (uno por Municipio) </t>
  </si>
  <si>
    <t xml:space="preserve">Un Contrato Plan firmado </t>
  </si>
  <si>
    <t xml:space="preserve">Contrato Plan firmado </t>
  </si>
  <si>
    <t>Quince (15) Estratificación socioeconomica municipal realizado</t>
  </si>
  <si>
    <t xml:space="preserve">FORTALECIMIENTO INSTITUCIONAL </t>
  </si>
  <si>
    <t>BOLÍVAR AVANZA CON INSTITUCIONES FORTALECIDAS</t>
  </si>
  <si>
    <t>6.1</t>
  </si>
  <si>
    <t>6.1.1</t>
  </si>
  <si>
    <t>Incremento del 12% anual del recaudo de los ingresos propios- ICLD</t>
  </si>
  <si>
    <t>Estatuto tributario actualizado</t>
  </si>
  <si>
    <t>Un(1) sistema informático para gestión financiera implementado</t>
  </si>
  <si>
    <t>60% de la cartera vencida de vehículos recuperada</t>
  </si>
  <si>
    <t>100% de las acreencias establecidas en el programa de saneamiento fiscal y financiero canceladas</t>
  </si>
  <si>
    <t>46 municipios capacitados en materia de gestión fiscal y financiera</t>
  </si>
  <si>
    <t>Un (1) proceso de cálculos actuariales para depuración de pasivos pensionales implementado</t>
  </si>
  <si>
    <t>Incrementar en un 30% el índice de desempeño fiscal de la entidad. (indicador de cierre de brechas)                  (LB 62,48%)</t>
  </si>
  <si>
    <t>6.2</t>
  </si>
  <si>
    <t>6.2.1</t>
  </si>
  <si>
    <t>Aumentar un 20%  el rango del índice de transparencia de la Gobernación de Bolívar Riesgo Alto(55,5)</t>
  </si>
  <si>
    <t>Un(1) plan de transparencia y gobierno abierto creado para la administración departamental</t>
  </si>
  <si>
    <t>Una(1) unidad de reacción inmediata anticorrupción creada</t>
  </si>
  <si>
    <t>Estrategia de sensibilización para una Cultura de la Legalidad y la Integridad para Colombia (clic) aplicada en un 100% en la gobernación de bolívar en el cuatrienio.</t>
  </si>
  <si>
    <t>200 funcionarios de la planta central capacitados en estrategias para la gestión pública transparente en el cuatrienio.</t>
  </si>
  <si>
    <t>24 informes de estados financieros y ejecución presupuestal publicados oportunamente en la página web de la entidad en el cuatrienio</t>
  </si>
  <si>
    <t>6.3</t>
  </si>
  <si>
    <t>6.3.1</t>
  </si>
  <si>
    <t>Creación de una instancia departamental que permita mejorar el desempeño integral de los municipios en por los menos un 10%.</t>
  </si>
  <si>
    <t>Consecución de un espacio físico dotado del recurso humano y tecnológico para el funcionamiento de la "casa del alcalde"</t>
  </si>
  <si>
    <t>Contar con un plan piloto de fortalecimiento de los niveles de eficacia, eficiencia, gestión administrativa y fiscal y cumplimiento de requisitos legales de los 10 municipios con más bajo desempeño integral.</t>
  </si>
  <si>
    <t>Asistir técnicamente en el régimen municipal a los 46 municipios del departamento de bolívar</t>
  </si>
  <si>
    <t>4 cumbres de autoridades locales realizadas en el cuatrienio.</t>
  </si>
  <si>
    <t>Firma de 5 convenios interadministrativos para brindar asistencia técnica a los 46 municipios</t>
  </si>
  <si>
    <t>6.4</t>
  </si>
  <si>
    <t>Accion comunal Descentralizada</t>
  </si>
  <si>
    <t>6.4.1</t>
  </si>
  <si>
    <t>6.4.2</t>
  </si>
  <si>
    <t>6.4.3</t>
  </si>
  <si>
    <t>6.4.4</t>
  </si>
  <si>
    <t>6.4.5</t>
  </si>
  <si>
    <t>6.4.6</t>
  </si>
  <si>
    <t>6.4.7</t>
  </si>
  <si>
    <t>Aumentar al 100% los municipios con competencias transferidas para inspección, vigilancia y control de los organismos comunales.</t>
  </si>
  <si>
    <t>Decretos para declarar la descentralización de la acción comunal a los municipios de Bolívar</t>
  </si>
  <si>
    <t>Conmemoraciones del Día Comunal realizadas durante el cuatrienio</t>
  </si>
  <si>
    <t>Asistencia técnica a los 23 municipios que faltan por conformar Asojac.</t>
  </si>
  <si>
    <t>Asistencia técnica a 12 comunidades indígenas y Rom reconocidas y en reconocimiento por el Ministerio del Interior en procesos de participación, autogobierno y control social.</t>
  </si>
  <si>
    <t>Asistencia técnica a 15 comunidades y organizaciones de base de afros, negras, raizales, palenqueras reconocidas y en reconocimiento por el Ministerio del Interior en  procesos de participación, autogobierno y control social.</t>
  </si>
  <si>
    <t>Creación de una Comisión Consultiva departamental de alto nivel para comunidades negras, afrocolombianas, raizales y palenqueras creada y activa.</t>
  </si>
  <si>
    <t>Creación de un(1) Observatorio de Participación Ciudadana en Bolívar</t>
  </si>
  <si>
    <t>Creación de un Consejo Departamental de Participación</t>
  </si>
  <si>
    <t>Capacitaciones en control social a 23 municipios de Bolívar.</t>
  </si>
  <si>
    <t>6.5</t>
  </si>
  <si>
    <t>CONSOLIDACIÓN DE UNA GESTIÓN ADMINISTRATIVA DE CALIDAD</t>
  </si>
  <si>
    <t>6.5.1</t>
  </si>
  <si>
    <t>Inventario Físico de bienes muebles devolutivos y de consumo</t>
  </si>
  <si>
    <t>Inventario físico, saneamiento y normalización de bienes inmuebles de la Gobernación de Bolívar</t>
  </si>
  <si>
    <t>Modelo Estándar de Control Interno(MECI)</t>
  </si>
  <si>
    <t>Gestión Documental</t>
  </si>
  <si>
    <t>Sistema de Gestión para la Gobernabilidad</t>
  </si>
  <si>
    <t>Coaching</t>
  </si>
  <si>
    <t>Atención al usuario</t>
  </si>
  <si>
    <t>Desarrollo del Talento Humano</t>
  </si>
  <si>
    <t>6.5.2</t>
  </si>
  <si>
    <t>6.5.3</t>
  </si>
  <si>
    <t>6.5.4</t>
  </si>
  <si>
    <t>6.5.5</t>
  </si>
  <si>
    <t>6.5.6</t>
  </si>
  <si>
    <t>6.5.7</t>
  </si>
  <si>
    <t>6.5.8</t>
  </si>
  <si>
    <t>Un (1) inventario físico de los bienes muebles devolutivos y de consumo de la Gobernación actualizado.</t>
  </si>
  <si>
    <t>Un (1) inventario físico y programa de saneamiento y normalización de los bienes inmuebles de la Gobernación de Bolívar.</t>
  </si>
  <si>
    <t>90% de los elementos del MECI implementados en la gobernación de bolívar</t>
  </si>
  <si>
    <t>95% de los documentos del archivo de la Gobernación de Bolívar han sido organizados, digitalizados y administrados de acuerdo a la normatividad archivística</t>
  </si>
  <si>
    <t>Funciones de SIGOB implementadas en la gobernación de Bolívar.</t>
  </si>
  <si>
    <t>Un (1) taller  de coaching implementado en un 100% entre los funcionarios de la Gobernación de Bolívar.</t>
  </si>
  <si>
    <t>Un (1) taller de atención al público implementado entre los funcionarios.</t>
  </si>
  <si>
    <t>Incrementado en un 100% el nivel de satisfacción del clima laboral de los empleados.</t>
  </si>
  <si>
    <t>350 empleados atendidos en sus necesidades de protección y servicio</t>
  </si>
  <si>
    <t>Aumentar a 70% el nivel de implementación del Sistema de Gestión de la Seguridad y Salud en el Trabajo SG-SST</t>
  </si>
  <si>
    <t>300 funcionarios capacitados para el fortalecimiento de sus competencias laborales.</t>
  </si>
  <si>
    <t>Plataformas tecnológicas para la interconexión interna y externa del Gobierno Departamental.</t>
  </si>
  <si>
    <t>Contar con un inventario físico de los bienes muebles devolutivos y de consumo de la Gobernación actualizado</t>
  </si>
  <si>
    <t>Contar con un inventario físico, y programa de saneamiento y normalización de los bienes inmuebles de la Gobernación de Bolívar</t>
  </si>
  <si>
    <t>Implementar un eficaz modelo gerencial en la gobernación de bolívar mediante la adopción del  90%  del Modelo Estándar de Control Interno(MECI)</t>
  </si>
  <si>
    <t>Optimizar la preservación documental y archivística de nuestra entidad, alcanzando un puntaje de 80 ptos en  los  estándares de gestión documental</t>
  </si>
  <si>
    <t>Fortalecer las capacidades de la gestión para la gobernabilidad de la administración, mediante la implementación del 90% de las  funciones del SIGOB.</t>
  </si>
  <si>
    <t>Mejorar en un 100% los niveles de competitividad de nuestros funcionarios</t>
  </si>
  <si>
    <t>Optimizar la atención al público prestada por la gobernación de bolívar, mediante el fortalecimiento del 100% de los protocolos de servicio en atención al usuario</t>
  </si>
  <si>
    <t>Implementar en un 100% el plan institucional de bienestar social laboral, estímulos e incentivos de la Gobernación de Bolívar</t>
  </si>
  <si>
    <t>6.5.9</t>
  </si>
  <si>
    <t>Gobierno en línea</t>
  </si>
  <si>
    <t>Incrementar en un 10% la implementación de acciones para la consolidación de un Gobierno Departamental en Línea</t>
  </si>
  <si>
    <t>SECRETARIA GENERAL</t>
  </si>
  <si>
    <t>6.6</t>
  </si>
  <si>
    <t>FORTALECIMIENTO DEL MONITOREO INTERNO DE LA GESTIÓN</t>
  </si>
  <si>
    <t>Contar con una herramienta tecnológica que permita planear la gestión interna del equipo de gobierno a través de un manejo gerencial eficiente y la permanente búsqueda de la excelencia.</t>
  </si>
  <si>
    <t>6.6.1</t>
  </si>
  <si>
    <t>Creación e implementación de una herramienta tecnológica de control de actividades como plataforma en la cual se planifiquen los compromisos de cada secretaría de Despacho y los avances y cumplimientos de éstos en el tiempo y plazo pactados.</t>
  </si>
  <si>
    <t>Herramienta Tecnológica De Control De Actividades</t>
  </si>
  <si>
    <t>SECRETARIA PRIVADA</t>
  </si>
  <si>
    <t>ESTRATEGIA PARA CONSTRUCCION DE LA PAZ EN BOLIVAR</t>
  </si>
  <si>
    <t xml:space="preserve">JUSTICIA Y SEGURIDAD </t>
  </si>
  <si>
    <t>CODIGO FUT</t>
  </si>
  <si>
    <t>A.18</t>
  </si>
  <si>
    <t xml:space="preserve">Proyecto Estratégico "Montes de Maria Territorio de Paz" </t>
  </si>
  <si>
    <t>1.1.5</t>
  </si>
  <si>
    <t>1.1.6</t>
  </si>
  <si>
    <t>Plataforma Virtual “Educando para la paz”</t>
  </si>
  <si>
    <t>Plataforma Virtual de aprendizaje departamental CATEDRA PARA LA PAZ</t>
  </si>
  <si>
    <t>Un Proyecto “Montes de Maria” en paz implementado</t>
  </si>
  <si>
    <t>Numero de Proyectos  “Montes de Maria” en paz implementados</t>
  </si>
  <si>
    <t>Numero de Proyectos “Todos por el Sur” implementados</t>
  </si>
  <si>
    <t>Un Proyecto “Todos por el Sur” implementado</t>
  </si>
  <si>
    <t xml:space="preserve">Numero de Sistemas de Plataforma Virtual basado en el decreto 1038 de 2015 implementados </t>
  </si>
  <si>
    <t>Un Sistema de Plataforma Virtual basado en el decreto 1038 de 2015 implementado</t>
  </si>
  <si>
    <t>A.8</t>
  </si>
  <si>
    <t>AGROPECUARIO</t>
  </si>
  <si>
    <t>A.14</t>
  </si>
  <si>
    <t>A.3</t>
  </si>
  <si>
    <t>A.6</t>
  </si>
  <si>
    <t>A.7</t>
  </si>
  <si>
    <t>A.2</t>
  </si>
  <si>
    <t xml:space="preserve">A.1 </t>
  </si>
  <si>
    <t>A.4</t>
  </si>
  <si>
    <t>A.5</t>
  </si>
  <si>
    <t>A,13</t>
  </si>
  <si>
    <t>A.9</t>
  </si>
  <si>
    <t>A.10</t>
  </si>
  <si>
    <t>A.17</t>
  </si>
  <si>
    <t>SGR</t>
  </si>
  <si>
    <t>Numero de  Dotación y/o mejoramiento de equipamiento tecnológico para la seguridad ciudadana en municipios priorizados por mayores índices de criminalidad</t>
  </si>
  <si>
    <t>27  Dotaciones  y/o mejoramientos de equipamiento tecnológico para la seguridad ciudadana en municipios priorizados por mayores índices de criminalidad</t>
  </si>
  <si>
    <t>24 Municipios beneficiados y a través de encuentros, actividades y acciones que promuevan en la población bolivarense los Derechos Humanos y capacite en Derecho Internacional Humanitario</t>
  </si>
  <si>
    <t>19 Proyectos elaborados para reducir los casos de violación de los derechos humanos y del Derecho Internacional Humanitario</t>
  </si>
  <si>
    <t>100 victictimas con atención integral a víctimas registradas y a nuevas víctimas de minas anti-personales</t>
  </si>
  <si>
    <t>Numero de victimas con  atención integral a víctimas registradas y a nuevas víctimas de minas anti-personales</t>
  </si>
  <si>
    <t>Siete (7) talleres de Educación en riesgo de minas realizados en zonas de vulnerabilidad en el departamento</t>
  </si>
  <si>
    <t>Cuatro (4) Proyectos  para la prevención del reclutamiento en municipios priorizados</t>
  </si>
  <si>
    <t>Numero Proyectos para la prevención del reclutamiento en municipios priorizados</t>
  </si>
  <si>
    <t>EDUCACIÓN PARA AVANZAR HACIA UNA CULTURA DE PAZ</t>
  </si>
  <si>
    <t>1.8.2</t>
  </si>
  <si>
    <t>1.8.3</t>
  </si>
  <si>
    <t>Formulación del plan de contingencia departamental y apoyo a los Planes municipales</t>
  </si>
  <si>
    <t>Componente Prevención y Protección Riesgos de Victimización</t>
  </si>
  <si>
    <t xml:space="preserve">Un Plan departamental de prevención y protección con enfoque de género, diferencial y étnico formulado </t>
  </si>
  <si>
    <t xml:space="preserve">Numero de Planes departamental de prevención y protección con enfoque de género, diferencial y étnico furmulados </t>
  </si>
  <si>
    <t>Una ruta de  prevención de mujeres víctimas de violencia sexual dentro del conflicto armado formulada y socializada</t>
  </si>
  <si>
    <t>Numero de rutas de  prevención de mujeres víctimas de violencia sexual dentro del conflicto armado formulada y socializada</t>
  </si>
  <si>
    <t>Nueve (9) informes de recomendaciones cumplidas (Cumplimiento de las recomendaciones emanadas de los informes de riesgo y sus notas de seguimiento por la Defensoría del Pueblo)</t>
  </si>
  <si>
    <t>Numero de informes de recomendaciones cumplidos (Cumplimiento de las recomendaciones emanadas de los informes de riesgo y sus notas de seguimiento por la Defensoría del Pueblo)</t>
  </si>
  <si>
    <t>Cubrir en un 20% el Riesgos de Victimizaciónde la población Victima del Departamento de Bolívar</t>
  </si>
  <si>
    <t>2 Centros Construidos y en funcionamiento</t>
  </si>
  <si>
    <t>1 Convenio ejecutado.</t>
  </si>
  <si>
    <t>80 Becas para jóvenes Víctimas en Bolívar</t>
  </si>
  <si>
    <t>Numero de Centros Construidos y en funcionamiento</t>
  </si>
  <si>
    <t>Numero de Convenios ejecutados.</t>
  </si>
  <si>
    <t>Numero de Becas para jóvenes Víctimas en Bolívar</t>
  </si>
  <si>
    <t>Componente de Asistencia y Atención</t>
  </si>
  <si>
    <t>Cobertura del 20% de la población víctima sujeta de atención que accede al Goce Efectivo de sus Derechos</t>
  </si>
  <si>
    <t>1 Programa diseñado e implementado</t>
  </si>
  <si>
    <t>24.000 Víctimas atendidas dentro del Programa (6.000 por año)</t>
  </si>
  <si>
    <t>16 procesos acompañados</t>
  </si>
  <si>
    <t>16 sujetos de reparación colectiva</t>
  </si>
  <si>
    <t>20 Proyectos implementados</t>
  </si>
  <si>
    <t>Reparación Integral</t>
  </si>
  <si>
    <t>Un convenio Ejecutado para el cumplimiento de los exhirtos y decisiones judiciales para la población victima</t>
  </si>
  <si>
    <t>Memoria Histórica  Medidas de Satisfacción</t>
  </si>
  <si>
    <t>Conmemoración 9 de abril y fechas representativas del territorio, a través de actividades de reivindiquen y visibilicen la población víctima en el Departamento</t>
  </si>
  <si>
    <t>Proyecto Centro para la formación y el emprendimiento de la Mujer víctima en los montes de María “Casa de la Mujer Montemariana”</t>
  </si>
  <si>
    <t>Iniciativas de memoria histórica como mecanismo de reconstrucción de tejido social, recuperación de confianza y garantía de no repetición desarrolladas.</t>
  </si>
  <si>
    <t>7 fechasrepresentativasconmemoradas</t>
  </si>
  <si>
    <t>1 Proyecto formulado y ejecutado (Financiación con recursos de Contrato  Plan)</t>
  </si>
  <si>
    <t>20 iniciativas</t>
  </si>
  <si>
    <t>Porcentaje del 30% de la población victima que disfrutan las medidas de Satisfacción</t>
  </si>
  <si>
    <t>ParticipaciónEfectiva</t>
  </si>
  <si>
    <t>1 Plan acordado y concertado</t>
  </si>
  <si>
    <t>19 Mesas de Victimas</t>
  </si>
  <si>
    <t>Plan de Acción de la Mesa Departamental de Víctimas concertado</t>
  </si>
  <si>
    <t>Fortalecimiento Organizacional de las Mesas de Víctimas municipales priorizadas</t>
  </si>
  <si>
    <t>Cobertura del 43% en el fortalecimiento a las mesas de victimas departamental y municipales del departamento de Bolívar.</t>
  </si>
  <si>
    <t>1.3.6</t>
  </si>
  <si>
    <t>Sistemas de Información y Fortalecimiento Institucional</t>
  </si>
  <si>
    <t>19 Municipios</t>
  </si>
  <si>
    <t>1 PAT de acuerdo a la ley 1448 de 2011</t>
  </si>
  <si>
    <t>16 Comités y Subcomités</t>
  </si>
  <si>
    <t>1 Estrategia expedida por decreto departamental de acuerdo al Decreto Nacional 2460 del 15 de Diciembre de 2015</t>
  </si>
  <si>
    <t>Acompañamiento al proceso de caracterización de la Población víctima del conflicto armado en Bolívar</t>
  </si>
  <si>
    <t>Plan de Acción Territorial de Atención y Reparación Integral de las víctimas en Bolívar 2016-2019</t>
  </si>
  <si>
    <t>Fortalecimiento a las Alcaldías Municipales en el diseño, ejecución y seguimiento de los planes de atención a Víctimas</t>
  </si>
  <si>
    <t>Fortalecimiento de los Subcomités Técnicos y CTJT en el departamento</t>
  </si>
  <si>
    <t>Implementar la Estrategia de Articulación y Corresponsabilidad</t>
  </si>
  <si>
    <t>40% de ejecución de la política pública de víctimas en el Departamento de Bolívar</t>
  </si>
  <si>
    <t>100% de  acompañamiento a las familias miembros de RED UNIDOS</t>
  </si>
  <si>
    <t xml:space="preserve">Reducir porcentaje de pobreza extrema en Bolívar 8% </t>
  </si>
  <si>
    <t>Implementar 1 programa para la atención de las NBI del departamento</t>
  </si>
  <si>
    <t xml:space="preserve">Cuarenta (40)  Botaderos satélites clausurados </t>
  </si>
  <si>
    <t>Déficit cuantitativo de vivienda en Bolívar</t>
  </si>
  <si>
    <t>No de meses de duración media de la lactancia materna.</t>
  </si>
  <si>
    <t>No. de municipios con alianzas estratégicas entre sectores.</t>
  </si>
  <si>
    <t>Número de mesas de trabajo realizadas para la actualización de la Política Pública para beneficiar a los NNA de los 45 Municipios</t>
  </si>
  <si>
    <t>4800 jóvenes del departamento de Bolívar beneficiados con el programa para la prevención de los riesgos para su desarrollo</t>
  </si>
  <si>
    <t>2.8.10</t>
  </si>
  <si>
    <t>Creación y Constitución de  1 Instancia Departamental Responsable los programas de atención a las Juventudes de Bolívar</t>
  </si>
  <si>
    <t>Cinco (5)  Capacitaciones comunitarias efectuadas</t>
  </si>
  <si>
    <t>200 mujeres empoderadas y participando en espacios de coordinación y representación.</t>
  </si>
  <si>
    <t>400 Funcionarios formados en derechos étnicos</t>
  </si>
  <si>
    <t>Numero de Actividades realizadas con cada uno de los entes Departamentales, Locales y Nacionales</t>
  </si>
  <si>
    <t>20  Actividades realizadas con cada uno de los entes Departamentales, Locales y Nacionales</t>
  </si>
  <si>
    <t>N° de Espacios Físicos para promoción de Convivencia ciudadana y fortalecimiento de la guardia cimarrona</t>
  </si>
  <si>
    <t>un Espacio Físico para promoción de Convivencia ciudadana y fortalecimiento de la guardia cimarrona</t>
  </si>
  <si>
    <t>Diez (10)  de Actividades realizadas con cada uno de los entes Departamentales,  Locales y Nacionales</t>
  </si>
  <si>
    <t>Numero de Actividades realizadas con cada uno de los entes Departamentales,  Locales y Nacionales</t>
  </si>
  <si>
    <t>414,143 Niños atendidos con alimentación escolar</t>
  </si>
  <si>
    <t>Número de colegios de educación media del departamento de Bolívar articulado mediante un programa de estudio equivalente a las asignaturas ofertadas en los programas profesionales de Unibac</t>
  </si>
  <si>
    <t>Personal del sector salud(médicos, enfermeras, odontólogos, auxiliares de enfermería) y adheridos a guías y protocolos de prevención y manejo de enfermedades crónicas no transmisibles, alteraciones de la salud bucal, visual y auditiva.</t>
  </si>
  <si>
    <t>Municipios con estrategia "Soy generación más sonriente" adoptada y evaluada.</t>
  </si>
  <si>
    <t xml:space="preserve"> Línea Base  Resultado</t>
  </si>
  <si>
    <t>33% de los Municipios con  Ejercicios de planeación prospectiva territorial para diseñar y desarrollar la estrategia de construcción de paz de la Gobernación de Bolívar.</t>
  </si>
  <si>
    <t>2.25.3</t>
  </si>
  <si>
    <t>2.25.4</t>
  </si>
  <si>
    <t>2.25.5</t>
  </si>
  <si>
    <t>2.26</t>
  </si>
  <si>
    <t>Juegos Deportivos Nacionales realizados en el departamento de Bolívar</t>
  </si>
  <si>
    <t>Realización de los Juegos Deportivos Nacionales para la Paz</t>
  </si>
  <si>
    <t>Creación de Instancia Departamental encargada del diseño, implementación y ejecución de la realización de los Juegos Deportivos Nacionales</t>
  </si>
  <si>
    <t>Obras de Infraestructura para la realización de los Juegos Deportivos Nacionales para la Paz</t>
  </si>
  <si>
    <t>2.32.2</t>
  </si>
  <si>
    <t>2.32.3</t>
  </si>
  <si>
    <t>2.32.4</t>
  </si>
  <si>
    <t>JÓVENES EN RIESGO</t>
  </si>
  <si>
    <t>Atención integral y acompañamiento al 100% de los adolescentes vinculados al SRPA</t>
  </si>
  <si>
    <t>Atención integral a jóvenes vinculados al SRPA</t>
  </si>
  <si>
    <t>SISTEMA DE RESPONSABILIDAD PENAL PARA ADOLESCENTES-SRPA</t>
  </si>
  <si>
    <t>Caracterización de jóvenes en riesgo en el departamento de Bolívar</t>
  </si>
  <si>
    <t>CARACTERIZACIÓN</t>
  </si>
  <si>
    <t xml:space="preserve">PREVENCIÓN Y ATENCIÓN </t>
  </si>
  <si>
    <t>Apoyo la implementación de estrategias para la atención y reinserción social de jóvenes en riesgo, en cinco (5) municipios priorizados a partir de la caracterización.</t>
  </si>
  <si>
    <t xml:space="preserve">Plan de prevención del consumo de sustancias psicoactivas </t>
  </si>
  <si>
    <t>BOLIVAR EMPRENDEDOR -FOMENTO DEL EMPLEO Y EL TRABAJO DECENTE</t>
  </si>
  <si>
    <t>Número de convenios para la caracterización de trabajadores informales rurales</t>
  </si>
  <si>
    <t>Proyecto de identificación de las barreras de acceso a la formalización Laboral</t>
  </si>
  <si>
    <t>Número de Convenios interinstitucionales para la promoción de empleo firmados</t>
  </si>
  <si>
    <t>Número de proyectos de Reconversión Laboral realizados</t>
  </si>
  <si>
    <t>Número de proyectos de Innovación y competitividad Laboral</t>
  </si>
  <si>
    <t>Observatorio Regional de Mercado de Trabajo</t>
  </si>
  <si>
    <t>Servicio Público de Empleo</t>
  </si>
  <si>
    <t>Sistema de Gestión de Empleo</t>
  </si>
  <si>
    <t>Implementación de 1 sistema de prevención de accidentes de trabajo y enfermedades laborales a través de planes de salud ocupacional y prevención de riesgos.</t>
  </si>
  <si>
    <t>Sistemas de Gestión de Seguridad y Salud en el Trabajo</t>
  </si>
  <si>
    <t>1 Programa para generar oportunidades laborales y productivas a la población con discapacidad.</t>
  </si>
  <si>
    <t>Caracterización de la población discapacitada</t>
  </si>
  <si>
    <t>Emprendimiento</t>
  </si>
  <si>
    <t>Perfiles Ocupacional</t>
  </si>
  <si>
    <t>Implementar en el departamento de Bolívar, 1 pacto de Teletrabajo que permita a la población prioritaria acceder a empleos dignos en empresas Públicas o Privadas.</t>
  </si>
  <si>
    <t>Proyecto para la identificación e Implementación del Teletrabajo</t>
  </si>
  <si>
    <t>Gestionar la construcción de 5 kilómetros de ciclorutas</t>
  </si>
  <si>
    <t>Plan Maestro de Reforestación y Restauración Ambiental</t>
  </si>
  <si>
    <t xml:space="preserve">AMBIENTAL </t>
  </si>
  <si>
    <t>SECRETARÍA DE HÁBITAT  - AMBIENTE</t>
  </si>
  <si>
    <t xml:space="preserve">PREVENCION Y ATENCION DE DESASTRES </t>
  </si>
  <si>
    <t>A.12</t>
  </si>
  <si>
    <t>Un (1) Mecanismo de respuestas oportunas a las Peticiones, Quejas y Reclamos de los ciudadanos, implementado y funcionando</t>
  </si>
  <si>
    <t>Reconocer de acuerdo a la ley 743 de 2002 a los organismos comunales</t>
  </si>
  <si>
    <t>Lograr la activación de Asociaciones de Juntas de Acción Comunal en todo el Departamento</t>
  </si>
  <si>
    <t xml:space="preserve">1 Programa para promover la participación ciudadana y atención integral de comunidades indígenas (Kankuamo Auto 004 2009), Rom,  comunidades y organizaciones de base de afros, negra, raizal, palenqueras reconocidas por el Ministerio del Interior </t>
  </si>
  <si>
    <t>(1) Observatorio para el seguimiento a los avances en la implementación de estrategias de participación ciudadana y política en Bolívar mediante la creación de un.</t>
  </si>
  <si>
    <t>Contar con un órgano asesor del gobierno departamental en la definición, promoción, diseño, seguimiento y evaluación de  la política pública de participación ciudadana en Bolívar.</t>
  </si>
  <si>
    <t>Formar y capacitar en control social a las organizaciones sociales o comunitarias del 50% de los municipios de Bolívar.</t>
  </si>
  <si>
    <t>Estructura organizacional modernizada</t>
  </si>
  <si>
    <t>80% Plataformas tecnológicas para la interconexión interna y externa del Gobierno Departamental.</t>
  </si>
  <si>
    <t>6.6.2</t>
  </si>
  <si>
    <t>ESTRATEGIA DE INTERACCIÓN Y COMUNICACIÓN PARTICIPATIVA Y ABIERTA PARA EL CONTROL SOCIAL</t>
  </si>
  <si>
    <t>Diseño e implementación de un Canal de Comunicación entre la ciudadanía y la Gobernación de Bolívar como mecanismo de control social y participación ciudadana frente a la gestión de la administración departamental.</t>
  </si>
  <si>
    <t>Rendiciones de cuentas realizadas por la Administración Departamental.</t>
  </si>
  <si>
    <t>Contar con una estrategia de interacción con la ciudadanía que permita establecer una comunicación participativa, abierta y constante entre ésta y el gobierno departamental como un mecanismo de control social y rendición de cuentas de la gestión de la Gobernación de Bolívar</t>
  </si>
  <si>
    <t>Promoción de los DDHH y DIH en el 50% de los municipios de Bolívar con cobertura de la Política Pública Nacional en Derechos Humanos</t>
  </si>
  <si>
    <t>16% de la población ubicada en municipios priorizados en zonas de posibles campos minados atendidas con Plan Estratégico para la prevención y educación en riesgo de minas antipersona (612 victmas de minas antip. Entre 1990-2016)</t>
  </si>
  <si>
    <t>100% Plan estratégico para la prevención del reclutamiento ilícito de NNA</t>
  </si>
  <si>
    <t>Estrategia Departamental contra el Delito de la Trata de personas en el 100% de los Municipios del Departamento</t>
  </si>
  <si>
    <t>100% de los Munciipios con Conformación y puesta en acción de sus  Consejos Municipales de Paz</t>
  </si>
  <si>
    <t>Incrementar a 11.508 (3.ooo productores adicionales) con proyectos productivos, agropecuarios y pesqueros para la seguridad alimentaria</t>
  </si>
  <si>
    <t xml:space="preserve">Implementar 1 Sistema de información agropecuario en todo el Departamento </t>
  </si>
  <si>
    <t>Diseñar 1 mapa de zonificación agrícola del Departamento</t>
  </si>
  <si>
    <t>Fortalecimiento y/o creación de 45 organizaciones de pequeños productores en el Departamento</t>
  </si>
  <si>
    <t>Organizar y/o participar en 8  escenarios para la comercialización de los productos agropecuarios del Departamento</t>
  </si>
  <si>
    <t>Crear 1 Zonas de Interés de Desarrollo Rural Económico y Social en el Departamento</t>
  </si>
  <si>
    <t>Reducir en un 10% en IPM en Turbana  (1319 familias priorizadas por RED UNIDOS IPM 80,7% NBI 62,02%</t>
  </si>
  <si>
    <t xml:space="preserve">Un  Programa de Intervención Integral para Turbana implementado </t>
  </si>
  <si>
    <t xml:space="preserve">No de  Programas de Intervención Integral para Turbana implementados </t>
  </si>
  <si>
    <t>Clausurar  40  botaderos satélites en el Departamento Total 40</t>
  </si>
  <si>
    <t xml:space="preserve">IReducir en 2p.p. el Déficit cuantitativo de vivienda
(indicador de cierre de brechas)
</t>
  </si>
  <si>
    <t xml:space="preserve">Reducir en 1,48% déficit cualitativo de viviendas
(indicador de cierre de brechas)
</t>
  </si>
  <si>
    <t xml:space="preserve">TIPO DE META </t>
  </si>
  <si>
    <t>2.6.5</t>
  </si>
  <si>
    <t>INCREMENTO</t>
  </si>
  <si>
    <t>Intervenir integralmente a la población identificada en Jóvenes en acción</t>
  </si>
  <si>
    <t>Certificar jóvenes del departamento en gestión de paz en sus comunidades</t>
  </si>
  <si>
    <t>Fomento de la equidad de género en el ámbito institucional</t>
  </si>
  <si>
    <t>Ejecutar 2 proyectos anuales enmarcados dentro de la Política Pública para las personas con discapacidad del departamento de Bolívar (LB 46.128 personas en condición de discapacidad en Bolívar )</t>
  </si>
  <si>
    <t>123 Km de vías Secundarias del Departamento rehabilitadas, mejoradas y/o mantenidas</t>
  </si>
  <si>
    <t>Índice Sintético de Calidad Educativa por Nivel : Primaria 4.05; secundaria: 3.86; y media 4.27</t>
  </si>
  <si>
    <t>primaria 4,87; secundaria: 4,72 y media 5.31</t>
  </si>
  <si>
    <t>100% de establecimientos educativos administrando de manera eficiente y transparente los recursos de los Fondos de Servicios Educativos</t>
  </si>
  <si>
    <t>Modos condiciones y estilos de vida saludables</t>
  </si>
  <si>
    <t>Condiciones Crónicas Prevalentes</t>
  </si>
  <si>
    <t>Índice COP (cariados, obturados, perdidos) en la población menor de 12 años reducida a igual o menor de  2.8% en  menores de 12 años</t>
  </si>
  <si>
    <t>Disminuir 2,0 x 100,000 hab  la tasa de mortalidad por lesiones autoinfligidas intencionalmente</t>
  </si>
  <si>
    <t>Gestión integral del riesgo en emergencias y desastres.</t>
  </si>
  <si>
    <t>IPS con programa de hospitales seguros frente a desastres evaluado.</t>
  </si>
  <si>
    <t>IPS públicas conPlanes Hospitalarios de Gestión Integral del Riesgo de Desastres ajustado a normatividad vigente.</t>
  </si>
  <si>
    <t>Mejorar el índice de seguridad hospitalaria en el 50% de IPS públicas del Departamento de Bolívar.</t>
  </si>
  <si>
    <t>2.26.4</t>
  </si>
  <si>
    <t>Inspección Vigilancia y Control del Sistema</t>
  </si>
  <si>
    <t>Garantizar el 100% de cobertura de Inspección Vigilancia y Control del Sistema General de Seguridad Social en Salud</t>
  </si>
  <si>
    <t>MANTENIMIENTO</t>
  </si>
  <si>
    <t xml:space="preserve">REDUCCION </t>
  </si>
  <si>
    <t xml:space="preserve">EJE ESTRATEGICO </t>
  </si>
  <si>
    <t xml:space="preserve">PROGRAMA </t>
  </si>
  <si>
    <t xml:space="preserve">SUBPROGRAMA 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</si>
  <si>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</si>
  <si>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</si>
  <si>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</si>
  <si>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</si>
  <si>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</si>
  <si>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</si>
  <si>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</si>
  <si>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</si>
  <si>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</si>
  <si>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</si>
  <si>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</si>
  <si>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</si>
  <si>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</si>
  <si>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</si>
  <si>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</si>
  <si>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</si>
  <si>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</si>
  <si>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</si>
  <si>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</si>
  <si>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</si>
  <si>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SECRETARÍA DE HÁBITAT  - SERVICIOS PUBLICOS</t>
  </si>
  <si>
    <t>No. Sub Programa</t>
  </si>
  <si>
    <t>1 nuevos programas académicos</t>
  </si>
  <si>
    <t>4 proyectos de mejoramiento en infraestructura física</t>
  </si>
  <si>
    <t>Incrementar A20 semilleros o grupos de investigación en la Unibac</t>
  </si>
  <si>
    <t xml:space="preserve">26 docentes investigadores </t>
  </si>
  <si>
    <t>25 los productos de investigación y creación</t>
  </si>
  <si>
    <t>20 estudiantes y docentes de otros paises visitan a UNIBAC</t>
  </si>
  <si>
    <t xml:space="preserve">20 estudiantes y docentes que viajan a otros paises </t>
  </si>
  <si>
    <t xml:space="preserve">4 recertificaciones de calidad en todos los procesos </t>
  </si>
  <si>
    <t>Numero de recertificaciones al Sistema de gestión de calidad de UNIBAC</t>
  </si>
  <si>
    <t xml:space="preserve">CONTROL INTERNO </t>
  </si>
  <si>
    <t>Disminuir la mortalidad por Enfermedad Respiratoria Aguda en menores de 5 años a de 14,1 X 100.000 nacidos vivos.</t>
  </si>
  <si>
    <t>23 entidades territoriales con inclusión del componente de salud ambiental en los Planes de Desarrollo Territorial, POT, en coordinación con el COTSA departamental, y Consejo Seccional de Plaguicidas.</t>
  </si>
  <si>
    <t>Cantidad de  Entidades territoriales con inclusión del componente de salud ambiental en los Planes de Desarrollo Territorial, POT, en coordinación con el COTSA departamental, y Consejo Seccional de Plaguicidas.</t>
  </si>
  <si>
    <t>Cantidad de  Programas de educación en salud ambiental con énfasis en la estrategia de entornos saludables diseñado e implementado en el 100% de municipios con altos índices de riesgo ambiental para enfermedades transmisibles.</t>
  </si>
  <si>
    <t>Un   Programas de educación en salud ambiental con énfasis en la estrategia de entornos saludables diseñado e implementado en el 100% de municipios con altos índices de riesgo ambiental para enfermedades transmisibles.</t>
  </si>
  <si>
    <t>Mantener la tasa de rabia humana en cero (0) x 100.000 Hab., en el departamento de Bolívar.</t>
  </si>
  <si>
    <t>Porcentaje de Cobertura de vacunación canina y felina en el departamento de Bolívar</t>
  </si>
  <si>
    <t>Disminuir la mortalidad por Enfermedad Diarreica Aguda en menores de 5 años a 2,8 o menos x 100.000.</t>
  </si>
  <si>
    <t>Porcentaje de Acciones de Inspección vigilancia y control de factores de riesgo ambientales, ejecutadas.</t>
  </si>
  <si>
    <t>90% de las  Acciones de Inspección vigilancia y control de factores de riesgo ambientales, ejecutadas.</t>
  </si>
  <si>
    <t>Acciones de Vigilancia de la calidad del agua para consumo humano garantizadas en un 90% en cabeceras municipales y 20% en área rural.</t>
  </si>
  <si>
    <t>Cumplimiento de las Acciones de Vigilancia de la calidad del agua para consumo humano garantizadas en un 90% en cabeceras municipales y 20% en área rural.</t>
  </si>
  <si>
    <t xml:space="preserve">Numero de Mapas de riesgo de calidad de agua para consumo humano con planes de trabajo correctivos, elaborados. </t>
  </si>
  <si>
    <t xml:space="preserve">22  Mapas de riesgo de calidad de agua para consumo humano con planes de trabajo correctivos, elaborados. </t>
  </si>
  <si>
    <t>Disminuir a 16%, la prevalencia de obesidad en hombre de 18 a 64 años, y  mujeresde 15 a 49 años</t>
  </si>
  <si>
    <t>17,1% Hombres DE 18 a 64 años      Mujeres de 15 a 49 años 16,9%.</t>
  </si>
  <si>
    <t>Numero de Municipios con estrategia nacional 4x4 ampliada, implementada.</t>
  </si>
  <si>
    <t>10 Municipios con estrategia nacional 4x4 ampliada, implementada.</t>
  </si>
  <si>
    <t>Disminuir a 121 x 100.000 habitantes, la mortalidad por enfermedades  del sistema circulatorio</t>
  </si>
  <si>
    <t>Disminuir la tasa de incidencia de violencia intrafamiliar a 200 x 100,000</t>
  </si>
  <si>
    <t>Numero de entidades territoriales de salud reportando los eventos de violencia intrafamiliar de manera oportuna y con calidad.</t>
  </si>
  <si>
    <t>22  entidades territoriales de salud reportando los eventos de violencia intrafamiliar de manera oportuna y con calidad.</t>
  </si>
  <si>
    <t xml:space="preserve">Prevención Integral de  Problemas, Trastornos Mentales </t>
  </si>
  <si>
    <t>Disminuir a 1,04% o menos la prevalencia del consumo de sustancias psicoactivas en población de 12 a 65 años de edad.</t>
  </si>
  <si>
    <t>No. de Municipios con programa de familias fuertes implementado</t>
  </si>
  <si>
    <t>6  Municipios con programa de familias fuertes implementado</t>
  </si>
  <si>
    <t>Disminuir la tasa de mortalidad por lesiones autoinfligidas intencionalmente a 3,11 x 100.000 Hab. o menos</t>
  </si>
  <si>
    <t>Numero de Municipios garantizando la atención integral de casos de violencia, problemas y trastornos mentales</t>
  </si>
  <si>
    <t>Doce  Municipios garantizando la atención integral de casos de violencia, problemas y trastornos mentales</t>
  </si>
  <si>
    <t>Disminuir a 58% población en inseguridad alimentaria</t>
  </si>
  <si>
    <t xml:space="preserve">DISPONIBILIDAD Y ACCESO A LOS ALIMENTOS </t>
  </si>
  <si>
    <t>Estrategia de abordaje integral e intersectorial de población infantil, mujeres gestantes y adolescentes con estado nutricional e índice de pobreza de alto riesgo implementada en el 100% de municipios de alto riesgo.</t>
  </si>
  <si>
    <t xml:space="preserve">10 Municipios beneficiados con programa de asistencia técnica e intensificación sostenible de la producción agropecuaria,  a pequeños y medianos productores de alimentos </t>
  </si>
  <si>
    <t xml:space="preserve">Numero de  Municipios beneficiados con programa de asistencia técnica e intensificación sostenible de la producción agropecuaria,  a pequeños y medianos productores de alimentos </t>
  </si>
  <si>
    <t>Plan preventivo de riesgos y desastres para productores de alimentos prioritarios diseñado</t>
  </si>
  <si>
    <t>Un Plan preventivo de riesgos y desastres para productores de alimentos prioritarios diseñado</t>
  </si>
  <si>
    <t>22 Municipios con plan de seguridad alimentaria y nutricional (SAN), e implementación de planes de acción conforme a la política departamental SAN</t>
  </si>
  <si>
    <t>Numero de Municipios con plan de seguridad alimentaria y nutricional (SAN), e implementación de planes de acción conforme a la política departamental SAN</t>
  </si>
  <si>
    <t>Reducir a 10% o menos,  la  desnutrición crónica en niñas y niños menores de cinco años</t>
  </si>
  <si>
    <t xml:space="preserve">Programa Departamental de atención prioritaria a niños menores de 5 años con desnutrición crónica en articulación con las EAPB y red de IPS, implementado. </t>
  </si>
  <si>
    <t>Duración media de la lactancia maternal exclusiva en menores de 6 mesesIncrementada a 2.5 meses.</t>
  </si>
  <si>
    <t>Centros de Desarrollo Integral para la atención de niños entre los 0 y 5 años de edad, construidos y promoviendo estrategias de aprovechamiento biológico de los alimentos, con participación comunitaria.</t>
  </si>
  <si>
    <t>Población de mujeres gestantes, niñas y niños menores de 5 añosbeneficiaria del programa departamental para la reducción de la anemia nutricional</t>
  </si>
  <si>
    <t>CONSUMO Y APROVECHAMIENTO BIOLOGICO</t>
  </si>
  <si>
    <t>Reducir el porcentaje de bajo peso al nacer a 7% o menos</t>
  </si>
  <si>
    <t>EAPB en el 100% de los municipios con mayor porcentaje de bajo peso al nacer, cumplen las metas concertadas de demanda inducida y suplementación nutricional a mujeres gestantes</t>
  </si>
  <si>
    <t>Vigilancia nutricional en los eventos de mortalidad asociadas a desnutrición y bajo peso al nacer.</t>
  </si>
  <si>
    <t>Lograr el 90% de cobertura de Inspección Vigilancia y Control bajo el enfoque de riesgo</t>
  </si>
  <si>
    <t>INOCUIDAD Y CALIDAD DE LOS ALIMENTOS</t>
  </si>
  <si>
    <t>Implementación del modelo de IVC con enfoque de riesgo, establecido por el Instituto Nacional de Vigilancia de Medicamentos y Alimentos (INVIMA)</t>
  </si>
  <si>
    <t>SEXUALIDAD  DERECHOS SEXUALES Y REPRODUCTIVOS</t>
  </si>
  <si>
    <t>Entidades Territoriales Municipales priorizadas, contaran con espacios transectoriales y comunitarios que coordinaran la promoción y garantía de los derechos sexuales y reproductivos</t>
  </si>
  <si>
    <t>18 Entidades Territoriales Municipales priorizadas, contaran con espacios transectoriales y comunitarios que coordinaran la promoción y garantía de los derechos sexuales y reproductivos</t>
  </si>
  <si>
    <t>PROMOCIÓN DE DERECHOS SEXUALES Y REPRODUCTIVOS Y EQUIDAD DE GÉNERO</t>
  </si>
  <si>
    <t xml:space="preserve">PREVENCIÓN Y ATENCIÓN INTEGRAL EN SALUD SEXUAL
REPRODUCTIVA DESDE UN ENFOQUE DE DERECHOS.
</t>
  </si>
  <si>
    <t>32 Municipios con Estrategia integral para la prevención del embarazo en la infancia y adolescencia, implementada.</t>
  </si>
  <si>
    <t>Numero de Municipios con Estrategia integral para la prevención del embarazo en la infancia y adolescencia, implementada.</t>
  </si>
  <si>
    <t>Reducir la razón de mortalidad materna a 67,76 x 100.000  nacidos vivos.</t>
  </si>
  <si>
    <t>Numero de Municipios con 95% de mujeres gestantes que tengan cuatro o más controles prenatales</t>
  </si>
  <si>
    <t>22 Municipios con 95% de mujeres gestantes que tengan cuatro o más controles prenatales</t>
  </si>
  <si>
    <t>N° de  Profesionales y auxiliares de salud de prestadores públicos del departamento capacitados y entrenados en la aplicación de guías y protocolos de atención integral y de calidad a la mujer gestante.</t>
  </si>
  <si>
    <t>800  Profesionales y auxiliares de salud de prestadores públicos del departamento capacitados y entrenados en la aplicación de guías y protocolos de atención integral y de calidad a la mujer gestante.</t>
  </si>
  <si>
    <t>6 Casas maternas regionales funcionando en municipios con alta tasa de mortalidad materna, asociada a alta ruralidad</t>
  </si>
  <si>
    <t>Numero de Casas maternas regionales funcionando en municipios con alta tasa de mortalidad materna, asociada a alta ruralidad</t>
  </si>
  <si>
    <t xml:space="preserve">15ESE municipales priorizadas, cumpliendo en un 90% o más, las metas de indicadores del Programa de Auditoría para Mejoramiento de la Calidad en los  servicios de atención materna y neonatal. </t>
  </si>
  <si>
    <t xml:space="preserve">Numero de ESE municipales priorizadas, cumpliendo en un 90% o más, las metas de indicadores del Programa de Auditoría para Mejoramiento de la Calidad en los  servicios de atención materna y neonatal. </t>
  </si>
  <si>
    <t xml:space="preserve">80 % Ejecución de proyectos de dotación, construcción y/o adecuación de centros y puestos de salud en áreas rurales priorizadas por mortalidad materna, aprobados en  plan bienal de inversiones. </t>
  </si>
  <si>
    <t xml:space="preserve">Porcentaje de Ejecución de proyectos de dotación, construcción y/o adecuación de centros y puestos de salud en áreas rurales priorizadas por mortalidad materna, aprobados en  plan bienal de inversiones. </t>
  </si>
  <si>
    <t>Disminuir prevalencia de infección por VIH en población general a 10 x 100.000 habitantes.</t>
  </si>
  <si>
    <t>Estrategia para la prevención de las ITS-VIH/SIDA, funcionando de acuerdo con los criterios del Ministerio de Salud</t>
  </si>
  <si>
    <t xml:space="preserve">Reducir a 2%, el porcentaje de transmisión materno-infantil del VIH, sobre el número de niños expuestos, </t>
  </si>
  <si>
    <t>Disminuir la incidencia de sífilis congénita a 0,5% en población de 15 a 35 años.</t>
  </si>
  <si>
    <t>Estrategia para la prevención de transmisión materno-infantil del VIH, funcionando, de acuerdo con los criterios del Ministerio de Salud.</t>
  </si>
  <si>
    <t>Estrategia para la prevención de transmisión materno-infantil de  la sífilis gestacional, funcionando en 37  municipios.</t>
  </si>
  <si>
    <t>Lograr que 45 municipios alcancen el 95% o más de cobertura de biológicos, que hacen parte del esquema nacional, en las poblaciones objeto del Programa Ampliado de Inmunizaciones. (indicador de cierre de brechas)</t>
  </si>
  <si>
    <t>Municipios con estrategia de vacunación sin barreras implementada, evaluada y ejecutando planes de mejoramiento.</t>
  </si>
  <si>
    <t>100% de EAPB con coberturas  de vacunación de su población  afiliada, igual o mayor al 95% para todos los biológicos que hacen parte del (PAI).</t>
  </si>
  <si>
    <t>Municipios con Sistema de Información Nominal del PAI, implementado.</t>
  </si>
  <si>
    <t>45 Municipios con Sistema de Información Nominal del PAI, implementado.</t>
  </si>
  <si>
    <t>2.23.3</t>
  </si>
  <si>
    <t xml:space="preserve"> 80% de cobertura de acciones de prevención primaria sostenidas, en 15 Municipios de alto riesgo.</t>
  </si>
  <si>
    <t>Pocentaje de cobertura de acciones de prevención primaria sostenidas, en 15 Municipios de alto riesgo.</t>
  </si>
  <si>
    <t>Funcionamiento en óptimas condiciones y articulado con el Distrito de Cartagena, del  Centro Regulador de Urgencias y Emergencias Departamental.</t>
  </si>
  <si>
    <t>Plan de dotación de ambulancia a Empresas Sociales del Estado ejecutado.</t>
  </si>
  <si>
    <t>100% de Funcionamiento en óptimas condiciones y articulado con el Distrito de Cartagena, del  Centro Regulador de Urgencias y Emergencias Departamental.</t>
  </si>
  <si>
    <t>100 % Plan de dotación de ambulancia a Empresas Sociales del Estado ejecutado.</t>
  </si>
  <si>
    <t>Reducir la tasa de accidentes ocupacionales a 6,0 o menos x 100.000 habitantes.</t>
  </si>
  <si>
    <t xml:space="preserve">No. de  municipios con Implementación del sistema de vigilancia epidemiológica ocupacional en el departamento de Bolívar, con cobertura de 12 municipios.  </t>
  </si>
  <si>
    <t xml:space="preserve">Doce (12) municipios con Implementación del sistema de vigilancia epidemiológica ocupacional en el departamento de Bolívar, con cobertura de 12 municipios.  </t>
  </si>
  <si>
    <t>Reducir la Tasa demortalidad a 11,34 x 1,000 nacidos vivos (indicador de cierre de brechas)</t>
  </si>
  <si>
    <t>Reducir la Tasa de mortalidad infantil a 11,34 o menos  x 1,000 nacidos vivos(indicador de cierre de brechas)</t>
  </si>
  <si>
    <t>No. De Instituciones Prestadoras de Servicios de Salud de mediana complejidad del municipio de Magangue, ESE del municipio de Arjona, Mahates y Giovanni Cristini de El Carmen de Bolívar, certificadas como Instituciones Amigas de la Mujer y de la Infancia</t>
  </si>
  <si>
    <t>cuatro Instituciones Prestadoras de Servicios de Salud de mediana complejidad del municipio de Magangue, ESE del municipio de Arjona, Mahates y Giovanni Cristini de El Carmen de Bolívar, certificadas como Instituciones Amigas de la Mujer y de la Infancia</t>
  </si>
  <si>
    <t xml:space="preserve">Reducir  la Tasa de mortalidad menor de 5 años  a 13,8 o menos  x 100,000 nacidos vivos </t>
  </si>
  <si>
    <t>% de los Equipos de salud de IPS públicas y privadas de municipios priorizados, responsables de la atención materno infantil con adherencia a guías y protocolos de atención materno, articulado con las estrategias AIEPI, IAMI y Mil Primeros Días.</t>
  </si>
  <si>
    <t>80% de los Equipos de salud de IPS públicas y privadas de municipios priorizados, responsables de la atención materno infantil con adherencia a guías y protocolos de atención materno, articulado con las estrategias AIEPI, IAMI y Mil Primeros Días.</t>
  </si>
  <si>
    <t>Municipios con proyectos para la Atención Integral a niñas, niños y adolescentes, evaluados en el marco de una política pública municipal desarrollada en espacios de concertación intersectorial.</t>
  </si>
  <si>
    <t>Programa de educación  y formación de niñas, niños y adolescentes  como promotores de  prácticas claves de AIEPI comunitario, deberes y derechos de la infancia implementado en los municipios Arjona, Maria La Baja, El Carmen de Bolívar, Magangue, Mompox, San Martín de Loba, Achí y Simití</t>
  </si>
  <si>
    <t>12 Municipios con proyectos para la Atención Integral a niñas, niños y adolescentes, evaluados en el marco de una política pública municipal desarrollada en espacios de concertación intersectorial.</t>
  </si>
  <si>
    <t>8 Programas de educación  y formación de niñas, niños y adolescentes  como promotores de  prácticas claves de AIEPI comunitario, deberes y derechos de la infancia implementado en los municipios Arjona, Maria La Baja, El Carmen de Bolívar, Magangue, Mompox, San Martín de Loba, Achí y Simití</t>
  </si>
  <si>
    <t>Lograr el 3% de cobertura de atención integral con enfoque diferencial, en centros días y casas de bienestar para el adulto mayor</t>
  </si>
  <si>
    <t xml:space="preserve">Cumplimiento de estándares de calidad exigidos por la normatividad vigente, en el 50% o más de Centros vida, día y/o centros de protección para el adulto mayor, existentes en el departamento </t>
  </si>
  <si>
    <t>Municipios con Secretarias de salud, EAPB-IPS y otras entidades, implementando políticas de humanización de los servicios prestados a la población adulto mayor, y procesos administrativos para disminuir las barreras de acceso en la atención en salud.</t>
  </si>
  <si>
    <t>Incrementar al 40% la cobertura  de atención integral a víctimas de violencias de género y violencias sexuales.</t>
  </si>
  <si>
    <t>Salud en Población etnica</t>
  </si>
  <si>
    <t>Lograr un 15% de cobertura departamental del modelo y rutas de atención y acceso a los servicios de salud diferenciales, que preserven las raíces culturales de la medicina tradicional, en municipios con asentamientos étnicos</t>
  </si>
  <si>
    <t>Planes Municipales de Salud y Planes Institucionales de EPS que tienen afiliados en municipios con asentamientos étnicos, armonizados con el capítulo étnico del Plan Decenal de Salud Pública.</t>
  </si>
  <si>
    <t>EPS/IPS garantizando la implementación del modelo y rutas de atención y acceso a los servicios de salud diferenciales, que preserven las raíces culturales de la medicina tradicional, en municipios con asentamientos étnicos.</t>
  </si>
  <si>
    <t>100% de los Planes Municipales de Salud y Planes Institucionales de EPS que tienen afiliados en municipios con asentamientos étnicos, armonizados con el capítulo étnico del Plan Decenal de Salud Pública.</t>
  </si>
  <si>
    <t>100% de las EPS/IPS garantizando la implementación del modelo y rutas de atención y acceso a los servicios de salud diferenciales, que preserven las raíces culturales de la medicina tradicional, en municipios con asentamientos étnicos.</t>
  </si>
  <si>
    <t>Incrementar al 25% la oferta de atención integral con enfoque  diferencial y prioritario de personas con discapacidad.</t>
  </si>
  <si>
    <t>IPS públicas del departamento cuentan con normas y procedimientos dentro de sus protocolos de atención para la atención inclusiva de personas con discapacidad.</t>
  </si>
  <si>
    <t>Personas con discapacidad que cuentan con productos de apoyo excluidos del POS, de acuerdo con la caracterización departamental en concurrencia entre el departamento y los municipios.</t>
  </si>
  <si>
    <t>Centro regional de diagnóstico, atención y rehabilitación integral de personas con discapacidad en la ZODES Montes de María, diseñado y construido.</t>
  </si>
  <si>
    <t>Municipios con estrategia de Rehabilitación Basada en Comunidad, articulada y evaluada en el marco de los comités municipales de discapacidad.</t>
  </si>
  <si>
    <t>Cobertura del Registro de Localización y Caracterización de personas con Discapacidad, aumentada.</t>
  </si>
  <si>
    <t>Lograr el 56% de cobertura de atención psicosocial e integral en la víctimas del conflicto armado</t>
  </si>
  <si>
    <t xml:space="preserve">Ampliar a 25, el número de municipios con Programa de Atención Psicosocial y Salud Integral a Víctimas del conflicto armado en el departamento.             </t>
  </si>
  <si>
    <t>Acciones en salud, ordenadas por la Corte Constitucional,  sentencias, tribunales y fallos,  a favor de población con Planes de Reparación Colectiva (PRC) y retornos voluntarios; garantizados.</t>
  </si>
  <si>
    <t>2.25.6</t>
  </si>
  <si>
    <t>Programa departamental de educación y formación a líderes y población general víctima del conflicto armado para promoción de la salud y gestión del riesgo con énfasis en derechos humanos y derecho internacional humanitario, diseñado e implementado, con cobertura de 25 municipios del departamento</t>
  </si>
  <si>
    <t>Municipios con comités ampliado de justicia transicional, integrados por una o más personas víctimas del conflicto armado</t>
  </si>
  <si>
    <t>Mejorar en un 80% la oportunidad en el reporte de información en salud  a nivel municipal y departamental</t>
  </si>
  <si>
    <t xml:space="preserve">GESTIÓN DEL SISTEMA INTEGRAL DE INFORMACIÓN EN SALUD, E INVESTIGACIÓN </t>
  </si>
  <si>
    <t>Implementación del plan de fortalecimiento del Sistema de Información en Salud del Departamento.</t>
  </si>
  <si>
    <t>DESARROLLO DE CAPACIDADES PARA LA GESTIÓN EN SALUD PÚBLICA</t>
  </si>
  <si>
    <t>Lograr el 80% de efectividad y 90% de eficacia de la gestión territorial en salud.</t>
  </si>
  <si>
    <t>Plan de fortalecimiento de la promoción de la salud y desarrollo del modelo de asistencia técnica territorial unificado.</t>
  </si>
  <si>
    <t>PLANEACIÓN INTEGRAL EN SALUD</t>
  </si>
  <si>
    <t>Análisis de Situación en Salud (ASIS) del departamento y los 45 municipios elaborados y actualizados, según los términos establecidos por el Ministerio de Salud y Protección Social</t>
  </si>
  <si>
    <t>Municipios cumpliendo las metas concertadas para el proceso de gestión de la salud pública, en el cuatrienio 2016 - 2019.</t>
  </si>
  <si>
    <t>Entidades territoriales de salud municipales con planes territoriales de salud integrales y armonizados con el Plan Decenal de Salud pública.</t>
  </si>
  <si>
    <t>GESTIÓN PROGRAMÁTICA DE LA SALUD PÚBLICA</t>
  </si>
  <si>
    <t>Monitoreo, seguimiento y evaluación del Plan Territorial de Salud garantizado</t>
  </si>
  <si>
    <t xml:space="preserve">Eficacia y eficiencia de los procesos de la Secretaría de Salud Departamental, garantizada. </t>
  </si>
  <si>
    <t>Mantener en el 95%  o más la cobertura y calidad de vigilancia de eventos de interés en salud pública</t>
  </si>
  <si>
    <t>2.26.5</t>
  </si>
  <si>
    <t>VIGILANCIA EN SALUD PÚBLICA</t>
  </si>
  <si>
    <t xml:space="preserve">Municipios con personal responsable de la vigilancia en salud pública de Secretarías Locales de Salud, certificado en competencias </t>
  </si>
  <si>
    <t>Análisis del 95% o más de las muertes por eventos de interés de interés en salud pública.</t>
  </si>
  <si>
    <t>Capacidad resolutiva del Laboratorio Departamental de Salud Pública, garantizada de manera permanente y con calidad.</t>
  </si>
  <si>
    <t>Red de laboratorios departamental implementando acciones de vigilancia con calidad y en articulación con otras redes de vigilancia sanitaria.</t>
  </si>
  <si>
    <t xml:space="preserve">Cumplimiento del Plan de recuperación de las capacidades
básicas del sistema de vigilancia y
respuesta en salud pública e IVC para la
seguridad sanitaria
</t>
  </si>
  <si>
    <t>Sostenibilidad del Régimen Subsidiado en Salud.</t>
  </si>
  <si>
    <t>Municipios beneficiados con acciones de desarrollo de capacidades para la gestión eficiente del régimen subsidiado en salud</t>
  </si>
  <si>
    <t>Base de Datos Única de Afiliados depurada.</t>
  </si>
  <si>
    <t>2.26.6</t>
  </si>
  <si>
    <t>Servicios de Salud contratados, auditados y pagados de manera oportuna.</t>
  </si>
  <si>
    <t>Auditoría de calidad y concurrencia al 100% de IPS de la red prestadora de servicios de salud contratada por el departamento, y 80% de auditoría de proceso prioritarios asistenciales, que afectan los indicadores trazadores, garantizada con seguimiento  a planes de mejoramiento</t>
  </si>
  <si>
    <t>2.26.7</t>
  </si>
  <si>
    <t>Garantizar el 100% de cobertura de atención en los eventos no POS - S y oferta a la Población no asegurada.</t>
  </si>
  <si>
    <t>Sistema de monitoreo y supervisión de acciones individuales de salud pública, a las EAPB, implementado.</t>
  </si>
  <si>
    <t>Lograr el 80% de cumplimiento de metas concertadas con las EAPB según priorización del departamento</t>
  </si>
  <si>
    <t>Empresas Sociales del Estado cumplen el 100% de metas establecidas para sus procesos contables financieros, y reporte del sistema de información</t>
  </si>
  <si>
    <t>Lograr el equilibrio financiero en el 74% de la red pública de servicios de salud departamental</t>
  </si>
  <si>
    <t>Red prestadora de servicios de salud de baja y mediana complejidad, funcionando bajo el modelo de atención primaria y redes integrales de salud en los ZODES Magdalena Medio, Mojana. Depresión Momposina y Montes de María.</t>
  </si>
  <si>
    <t>Servicios de telemedicina implementados en municipios priorizados.</t>
  </si>
  <si>
    <t xml:space="preserve">Plan de mejoramiento de infraestructura y dotación hospitalaria en contribución a la paz y el post conflicto, priorizado dentro del plan bienal de inversiones, ejecutado. </t>
  </si>
  <si>
    <t>Lograr el 80% de Adaptación,  implementación del modelo de atención integral en salud (MIAS), para  ámbito territorial de alta ruralidad en el Departamento de Bolívar</t>
  </si>
  <si>
    <t>2.26.8</t>
  </si>
  <si>
    <t>Acciones de Inspección y Vigilancia de medicamentos y de la implementación del Sistema de Farmacovigilancia ejecutadas.</t>
  </si>
  <si>
    <t>Administración y control de los medicamentos del Fondo Nacional de Estupefacientes.</t>
  </si>
  <si>
    <t xml:space="preserve">Acciones de Inspección y Vigilancia  al Sistema Obligatorio de Garantía de la Calidad ejecutadas. </t>
  </si>
  <si>
    <t>Acciones de Inspección y Vigilancia a la prestación de servicios de salud e implementación de modelos y rutas de atención específicos, exigidos por la normatividad vigente.</t>
  </si>
  <si>
    <t>Acciones de Inspección y Vigilancia a la gestión del régimen subsidiado en salud a nivel municipal.</t>
  </si>
  <si>
    <t>Acciones de Inspección y Vigilancia al flujo de recursos del Sistema General de Seguridad Social en Salud departamental, ejecutadas.</t>
  </si>
  <si>
    <t>Definición de procesos sancionatorios resultantes de medidas sanitarias de seguridad aplicadas, notificación y divulgación de conductas.</t>
  </si>
  <si>
    <t xml:space="preserve">Custodia y disposición final, de los productos con medidas sanitarias de seguridad aplicadas. </t>
  </si>
  <si>
    <t>RENTAS CEDIDAS</t>
  </si>
  <si>
    <t>SGP - TRANSFERENCIAS NACIONALES</t>
  </si>
  <si>
    <t>SGP - RENTAS CEDIDAS - TRANSFERENCIAS NACIONALES</t>
  </si>
  <si>
    <t xml:space="preserve">SGP - RENTAS CEDIDAS </t>
  </si>
  <si>
    <t>Total Recursos ejecutados sep_2016</t>
  </si>
  <si>
    <t>Rpejecutados sep2016</t>
  </si>
  <si>
    <t>SGPejecutados sep2016</t>
  </si>
  <si>
    <t>Cnejecutados sep2016</t>
  </si>
  <si>
    <t>Cdejecutados sep2016</t>
  </si>
  <si>
    <t>SGRejecutados sep2016</t>
  </si>
  <si>
    <t>Creditoejecutado sep2016</t>
  </si>
  <si>
    <t>Otrosejecutados sep2016</t>
  </si>
  <si>
    <t>Rec Gestionados sep2016</t>
  </si>
  <si>
    <t>% CUMP META 2016</t>
  </si>
  <si>
    <t>% CUMP SUBP  2016</t>
  </si>
  <si>
    <t>% CUMP PROGRAMA  2016</t>
  </si>
  <si>
    <t>% CUMP EJE ESTRATEGICO  2016</t>
  </si>
  <si>
    <t>EJECUCION PLAN DE ACCION  CON CORTE A SEPTIEMBRE DE 2016</t>
  </si>
  <si>
    <t>C</t>
  </si>
  <si>
    <t xml:space="preserve">Con el proyecto señalado que permite la operación del coisbol se da cumplimiento a  las metas en este tema </t>
  </si>
  <si>
    <t xml:space="preserve">en ejecucion municipios beneficiados villanueva y turbaco </t>
  </si>
  <si>
    <t>300,000,000</t>
  </si>
  <si>
    <t>3,000,000</t>
  </si>
  <si>
    <t>1,500,000</t>
  </si>
  <si>
    <t>60,000,000</t>
  </si>
  <si>
    <t>16,489377,141</t>
  </si>
  <si>
    <t xml:space="preserve">Se realizaron los estudios y diseños de 5 proyectos viales a desarrollar en la Región de los Montes de María, con recursos de postconflicto, los cuales se encuentran a nivel de Fase III para su viabilización y aprobación ante el Ministerio de Transporte. Los proyectos incluyen 122 Km de vías terciarias por valos de $329.344 millones. </t>
  </si>
  <si>
    <t>$329.344 millones.</t>
  </si>
  <si>
    <t>$2,640,619,129</t>
  </si>
  <si>
    <t>Se ha realizado la gestión ante el MINISTERIO DE TRANSPORTE de la actualización del Plan Intermodal de Transporte, en conjunto con los municipios de Bolívar</t>
  </si>
  <si>
    <t>NA</t>
  </si>
  <si>
    <t>OBSERVACIONES</t>
  </si>
  <si>
    <t>1,743,683,027,32</t>
  </si>
  <si>
    <t>19,412,040,921,32</t>
  </si>
  <si>
    <t>17,668,357,894</t>
  </si>
  <si>
    <t xml:space="preserve">Plan Integral de Seguridad y convivencia formulado y en proceso de implementacion. </t>
  </si>
  <si>
    <t xml:space="preserve">Sin PIP,Realizado  a traves del profesional especualizado de la direecion de seguridad y convivenvia </t>
  </si>
  <si>
    <t xml:space="preserve">contribucion Especial </t>
  </si>
  <si>
    <t xml:space="preserve">3,400,000,000 Aporte Gobernacion (contibicion especial) 6,300,000,000 aporte ministerio </t>
  </si>
  <si>
    <t xml:space="preserve">Con el proyecto señalado que permite la operación del coisbol se da cumplimiento a las metas este tema </t>
  </si>
  <si>
    <t>Propios-Icultur</t>
  </si>
  <si>
    <t>200,0000,000</t>
  </si>
  <si>
    <t>200,000,000</t>
  </si>
  <si>
    <t>Propios-Icultur, procultura</t>
  </si>
  <si>
    <t>3,110,624,900</t>
  </si>
  <si>
    <t xml:space="preserve">ORDENANZA 131 PROPIOS ICULTURA PROCULTURA, OTRAS ENTIDADES, GOBERNACION DE BOLIVAR </t>
  </si>
  <si>
    <t>350,000,000</t>
  </si>
  <si>
    <t>ESTAMPILLA PROCULTURA</t>
  </si>
  <si>
    <t>15,000,000</t>
  </si>
  <si>
    <t>Valor Ejecucion de la Meta a sep 2016</t>
  </si>
  <si>
    <t>Valor PROG meta para  2016</t>
  </si>
  <si>
    <t>SECRETARIA DE SALUD</t>
  </si>
  <si>
    <t xml:space="preserve"> Meta  Res Cuatrenio 2019</t>
  </si>
  <si>
    <t>5 Municipios (asistidos) con Planes Municipales de promoción, prevención y protección de Derechos Humanos.</t>
  </si>
  <si>
    <t>Metas Programadas 2016</t>
  </si>
  <si>
    <t xml:space="preserve">Porcentaje cumplimiento </t>
  </si>
  <si>
    <t xml:space="preserve">Cumplimiento </t>
  </si>
  <si>
    <t>45 de municipios asesorados en organización empresarial para la creación y puesta en funcionamiento de sus operadores de servicios públicos</t>
  </si>
  <si>
    <t>AGUAS DE BOLIVAR</t>
  </si>
  <si>
    <t xml:space="preserve">16 Proyectos de proyeccion social </t>
  </si>
  <si>
    <t>HABITAT</t>
  </si>
  <si>
    <t>INTERIOR</t>
  </si>
  <si>
    <t>PLANEACION</t>
  </si>
  <si>
    <t>HACIENDA</t>
  </si>
  <si>
    <t>AGRICULTURA</t>
  </si>
  <si>
    <t>DESARROLLO SOCIAL</t>
  </si>
  <si>
    <t>MINAS Y ENERGIA</t>
  </si>
  <si>
    <t>TRANSITO</t>
  </si>
  <si>
    <t>VICTIMAS</t>
  </si>
  <si>
    <t>GENERAL</t>
  </si>
  <si>
    <t>SECRETARIAS</t>
  </si>
  <si>
    <t>% CUMPLIMIENTO 2016</t>
  </si>
  <si>
    <t>Cinco (5) Número de ludotecas  funcionando</t>
  </si>
  <si>
    <t xml:space="preserve">PRIVADA </t>
  </si>
  <si>
    <t xml:space="preserve">TOTAL </t>
  </si>
  <si>
    <t>Metas programadas 2016</t>
  </si>
  <si>
    <t>OPS</t>
  </si>
  <si>
    <t xml:space="preserve">OPS </t>
  </si>
  <si>
    <t>decreto de descentralizacion realizado en Rio Viejo, en ejecucion, para el resto de municipios no tienen la capacidad institucional para las competencias</t>
  </si>
  <si>
    <t xml:space="preserve">OPS $ 15,000,000 Y FUNCIONARIOS DE PLANTA </t>
  </si>
  <si>
    <t>OPS $ 21,000,000 Y FUNCIONARIOS DE PLANTA</t>
  </si>
  <si>
    <t>SECRETARÍA DEL INTERIOR - CIRA</t>
  </si>
  <si>
    <t>SECRETARIA DEL INTERIOR - CIRA</t>
  </si>
  <si>
    <t xml:space="preserve">SECRETARÍA DEL INTERIOR  - ARIEL </t>
  </si>
  <si>
    <t>SECRETARÍA DEL INTERIOR - SARA</t>
  </si>
  <si>
    <t>SECRETARÍA DEL INTERIOR - CARCAMO</t>
  </si>
  <si>
    <t>SECRETARIA DEL INTERIOR  ??</t>
  </si>
  <si>
    <t xml:space="preserve">FUNCIONARIOS DE PLANTA Y OPS </t>
  </si>
  <si>
    <t>CRUZ ROJA PREDIO POR $600,000,000 Y CN UNIDAD NACIONAL DE GESTION DEL RIESGO  $ 2,000,000,000</t>
  </si>
  <si>
    <t xml:space="preserve">SECRETARÍA DE PLANEACION  </t>
  </si>
  <si>
    <t>OTROS RECURSOS SGP MUNICIPIOS</t>
  </si>
  <si>
    <t xml:space="preserve">PERSONAL DEL PLANTA </t>
  </si>
  <si>
    <t>OTROS RECURSOS SGP MUNICIPIOS VILLANUEVA Y SAN CRISTOBAL</t>
  </si>
  <si>
    <t xml:space="preserve">MAYOR A VALOR ROJO Y MENOR O IGUAL A </t>
  </si>
  <si>
    <t>AÑO 1</t>
  </si>
  <si>
    <t>AÑO 2</t>
  </si>
  <si>
    <t>AÑO 3</t>
  </si>
  <si>
    <t>AÑO 4</t>
  </si>
  <si>
    <t xml:space="preserve">MENOR O IGUAL A </t>
  </si>
  <si>
    <t>Numero de Observatorios de la Seguridad Vial Departamental implementado</t>
  </si>
  <si>
    <t># Producto</t>
  </si>
  <si>
    <t>Código Meta Resultado</t>
  </si>
  <si>
    <t>Descripción Meta Resultado Principal</t>
  </si>
  <si>
    <t>Código Producto</t>
  </si>
  <si>
    <t>CUMPLIMIENTO SUBPROGRAMA 2016</t>
  </si>
  <si>
    <t>CUMPLIMIENTO PROGRAMA 2016</t>
  </si>
  <si>
    <t>CUMPLIMIENTO EJE ESTRATEGICO  2016</t>
  </si>
  <si>
    <t>No Metas programadas 2016</t>
  </si>
  <si>
    <t xml:space="preserve">% cumplimiento </t>
  </si>
  <si>
    <t>1.1.1</t>
  </si>
  <si>
    <t>No</t>
  </si>
  <si>
    <t xml:space="preserve">DESCRIPCION </t>
  </si>
  <si>
    <t xml:space="preserve">NOMBRE </t>
  </si>
  <si>
    <t>EJE ESTRATEGICO</t>
  </si>
  <si>
    <t>2.22.1</t>
  </si>
  <si>
    <t>PDD</t>
  </si>
  <si>
    <t>BOLIVAR SI AVANZA 2016-2019</t>
  </si>
  <si>
    <t>Implementar 5 programas de erradicación de trabajo infantil implementados</t>
  </si>
  <si>
    <t>2.6.1</t>
  </si>
  <si>
    <t>Reducir a 0% la población menor de 5 años con desnutrición</t>
  </si>
  <si>
    <t>No. de municipios beneficiados con programas y actividades para la promoción de hábitos alimenticios saludables</t>
  </si>
  <si>
    <t>Construcción de 25 Centros de Desarrollo Integral para la atención de niños entre los 0 y 5 años de edad, que permitirá garantizar para esta población dos de sus comidas diarias necesarias.</t>
  </si>
  <si>
    <t>Prevalencia De Desnutrición Global O Bajo Peso Para La Edad En Menores De 5 Años</t>
  </si>
  <si>
    <t>Numero de  Centros de Desarrollo Integral para la atención de niños entre los 0 y 5 años de edad, que permitirá garantizar para esta población dos de sus comidas diarias necesarias construidos.</t>
  </si>
  <si>
    <t xml:space="preserve">Politica Pública de diversidad sexual </t>
  </si>
  <si>
    <t>2.22.3</t>
  </si>
  <si>
    <t>CODIGO META RESULTADO</t>
  </si>
  <si>
    <t>A.14.1</t>
  </si>
  <si>
    <t>A.14.2</t>
  </si>
  <si>
    <t>A.14.3</t>
  </si>
  <si>
    <t>A.14.4</t>
  </si>
  <si>
    <t>A.14.5</t>
  </si>
  <si>
    <t>A.14.6</t>
  </si>
  <si>
    <t>A.3.1</t>
  </si>
  <si>
    <t>A.3.2</t>
  </si>
  <si>
    <t>A.3.3</t>
  </si>
  <si>
    <t>A.3.4</t>
  </si>
  <si>
    <t>A.3.5</t>
  </si>
  <si>
    <t>A.3.6</t>
  </si>
  <si>
    <t>A.3.7</t>
  </si>
  <si>
    <t>A.3.8</t>
  </si>
  <si>
    <t>A.6.1</t>
  </si>
  <si>
    <t>A.6.2</t>
  </si>
  <si>
    <t>A.7.1</t>
  </si>
  <si>
    <t>A.7.2</t>
  </si>
  <si>
    <t>A.7.3</t>
  </si>
  <si>
    <t>A.2.1</t>
  </si>
  <si>
    <t>A.2.2</t>
  </si>
  <si>
    <t>A.2.3</t>
  </si>
  <si>
    <t>A.2.4</t>
  </si>
  <si>
    <t>A.2.5</t>
  </si>
  <si>
    <t>A.14.7</t>
  </si>
  <si>
    <t>A.14.8</t>
  </si>
  <si>
    <t>A.14.9</t>
  </si>
  <si>
    <t>A.14.10</t>
  </si>
  <si>
    <t>A.14.11</t>
  </si>
  <si>
    <t>A.14.12</t>
  </si>
  <si>
    <t>A.14.13</t>
  </si>
  <si>
    <t>A.14.14</t>
  </si>
  <si>
    <t>A.14.15</t>
  </si>
  <si>
    <t>A.14.16</t>
  </si>
  <si>
    <t>A.14.17</t>
  </si>
  <si>
    <t>A.14.18</t>
  </si>
  <si>
    <t>A.14.19</t>
  </si>
  <si>
    <t>A.14.20</t>
  </si>
  <si>
    <t>A.14.21</t>
  </si>
  <si>
    <t>A.14.22</t>
  </si>
  <si>
    <t>A.14.23</t>
  </si>
  <si>
    <t>A.14.24</t>
  </si>
  <si>
    <t>A.14.25</t>
  </si>
  <si>
    <t>A.14.26</t>
  </si>
  <si>
    <t>A.14.27</t>
  </si>
  <si>
    <t>A.14.28</t>
  </si>
  <si>
    <t>A.14.29</t>
  </si>
  <si>
    <t>A.14.30</t>
  </si>
  <si>
    <t>A.14.31</t>
  </si>
  <si>
    <t>A.14.32</t>
  </si>
  <si>
    <t>A.14.33</t>
  </si>
  <si>
    <t>A.14.34</t>
  </si>
  <si>
    <t>A.14.35</t>
  </si>
  <si>
    <t>A.14.36</t>
  </si>
  <si>
    <t>A.14.37</t>
  </si>
  <si>
    <t>A.14.38</t>
  </si>
  <si>
    <t>A.14.39</t>
  </si>
  <si>
    <t>A.14.40</t>
  </si>
  <si>
    <t>A.14.41</t>
  </si>
  <si>
    <t>A.14.42</t>
  </si>
  <si>
    <t>A.14.43</t>
  </si>
  <si>
    <t>A.14.44</t>
  </si>
  <si>
    <t>A.14.45</t>
  </si>
  <si>
    <t>A.14.46</t>
  </si>
  <si>
    <t>A.14.47</t>
  </si>
  <si>
    <t>A.14.48</t>
  </si>
  <si>
    <t>A.14.49</t>
  </si>
  <si>
    <t>A.14.50</t>
  </si>
  <si>
    <t>A.14.51</t>
  </si>
  <si>
    <t>A.14.52</t>
  </si>
  <si>
    <t>A.14.53</t>
  </si>
  <si>
    <t>A.1 .1</t>
  </si>
  <si>
    <t>A.1 .2</t>
  </si>
  <si>
    <t>A.1 .3</t>
  </si>
  <si>
    <t>A.1 .4</t>
  </si>
  <si>
    <t>A.1 .5</t>
  </si>
  <si>
    <t>A.1 .6</t>
  </si>
  <si>
    <t>A.1 .7</t>
  </si>
  <si>
    <t>A.1 .8</t>
  </si>
  <si>
    <t>A.1 .9</t>
  </si>
  <si>
    <t>A.1 .10</t>
  </si>
  <si>
    <t>A.1 .11</t>
  </si>
  <si>
    <t>A.1 .12</t>
  </si>
  <si>
    <t>A.1 .13</t>
  </si>
  <si>
    <t>A.1 .14</t>
  </si>
  <si>
    <t>A.1 .15</t>
  </si>
  <si>
    <t>A.1 .16</t>
  </si>
  <si>
    <t>A.1 .17</t>
  </si>
  <si>
    <t>A.2.6</t>
  </si>
  <si>
    <t>A.2.7</t>
  </si>
  <si>
    <t>A.2.8</t>
  </si>
  <si>
    <t>A.2.9</t>
  </si>
  <si>
    <t>A.2.10</t>
  </si>
  <si>
    <t>A.2.11</t>
  </si>
  <si>
    <t>A.2.12</t>
  </si>
  <si>
    <t>A.2.13</t>
  </si>
  <si>
    <t>A.2.14</t>
  </si>
  <si>
    <t>A.2.15</t>
  </si>
  <si>
    <t>A.2.16</t>
  </si>
  <si>
    <t>A.2.17</t>
  </si>
  <si>
    <t>A.2.18</t>
  </si>
  <si>
    <t>A.2.19</t>
  </si>
  <si>
    <t>A.2.20</t>
  </si>
  <si>
    <t>A.2.21</t>
  </si>
  <si>
    <t>A.2.22</t>
  </si>
  <si>
    <t>A.2.23</t>
  </si>
  <si>
    <t>A.2.24</t>
  </si>
  <si>
    <t>A.2.25</t>
  </si>
  <si>
    <t>A.2.26</t>
  </si>
  <si>
    <t>A.2.27</t>
  </si>
  <si>
    <t>A.2.28</t>
  </si>
  <si>
    <t>A.2.29</t>
  </si>
  <si>
    <t>A.2.30</t>
  </si>
  <si>
    <t>A.2.31</t>
  </si>
  <si>
    <t>A.2.32</t>
  </si>
  <si>
    <t>A.2.33</t>
  </si>
  <si>
    <t>A.2.34</t>
  </si>
  <si>
    <t>A.2.35</t>
  </si>
  <si>
    <t>A.2.36</t>
  </si>
  <si>
    <t>A.2.37</t>
  </si>
  <si>
    <t>A.2.38</t>
  </si>
  <si>
    <t>A.2.39</t>
  </si>
  <si>
    <t>A.2.40</t>
  </si>
  <si>
    <t>A.2.41</t>
  </si>
  <si>
    <t>A.2.42</t>
  </si>
  <si>
    <t>A.2.43</t>
  </si>
  <si>
    <t>A.2.44</t>
  </si>
  <si>
    <t>A.2.45</t>
  </si>
  <si>
    <t>A.2.46</t>
  </si>
  <si>
    <t>A.2.47</t>
  </si>
  <si>
    <t>A.2.48</t>
  </si>
  <si>
    <t>A.2.49</t>
  </si>
  <si>
    <t>A.2.50</t>
  </si>
  <si>
    <t>A.2.51</t>
  </si>
  <si>
    <t>A.2.52</t>
  </si>
  <si>
    <t>A.4.1</t>
  </si>
  <si>
    <t>A.4.2</t>
  </si>
  <si>
    <t>A.4.3</t>
  </si>
  <si>
    <t>A.4.4</t>
  </si>
  <si>
    <t>A.4.5</t>
  </si>
  <si>
    <t>A.4.6</t>
  </si>
  <si>
    <t>A.5.1</t>
  </si>
  <si>
    <t>A.5.2</t>
  </si>
  <si>
    <t>A.5.3</t>
  </si>
  <si>
    <t>A.5.4</t>
  </si>
  <si>
    <t>A.14.54</t>
  </si>
  <si>
    <t>A.18.1</t>
  </si>
  <si>
    <t>A.18.2</t>
  </si>
  <si>
    <t>A.18.3</t>
  </si>
  <si>
    <t>A.18.4</t>
  </si>
  <si>
    <t>A.18.5</t>
  </si>
  <si>
    <t>A.18.6</t>
  </si>
  <si>
    <t>A.18.7</t>
  </si>
  <si>
    <t>A.18.8</t>
  </si>
  <si>
    <t>A.18.9</t>
  </si>
  <si>
    <t>A.18.10</t>
  </si>
  <si>
    <t>A.18.11</t>
  </si>
  <si>
    <t>A.18.12</t>
  </si>
  <si>
    <t>A.18.13</t>
  </si>
  <si>
    <t>A.18.14</t>
  </si>
  <si>
    <t>A.18.15</t>
  </si>
  <si>
    <t>A.18.16</t>
  </si>
  <si>
    <t>A.18.17</t>
  </si>
  <si>
    <t>A.18.18</t>
  </si>
  <si>
    <t>A.18.19</t>
  </si>
  <si>
    <t>A.18.20</t>
  </si>
  <si>
    <t>A.18.21</t>
  </si>
  <si>
    <t>A.18.22</t>
  </si>
  <si>
    <t>A.18.23</t>
  </si>
  <si>
    <t>A.18.24</t>
  </si>
  <si>
    <t>A.18.25</t>
  </si>
  <si>
    <t>A.18.26</t>
  </si>
  <si>
    <t>A.18.27</t>
  </si>
  <si>
    <t>A.18.28</t>
  </si>
  <si>
    <t>A.18.29</t>
  </si>
  <si>
    <t>A.18.30</t>
  </si>
  <si>
    <t>A.8.1</t>
  </si>
  <si>
    <t>A.8.2</t>
  </si>
  <si>
    <t>A.8.3</t>
  </si>
  <si>
    <t>A.8.4</t>
  </si>
  <si>
    <t>A.8.5</t>
  </si>
  <si>
    <t>A.8.6</t>
  </si>
  <si>
    <t>A.8.7</t>
  </si>
  <si>
    <t>A.8.8</t>
  </si>
  <si>
    <t>A.8.9</t>
  </si>
  <si>
    <t>A.8.10</t>
  </si>
  <si>
    <t>A.5.5</t>
  </si>
  <si>
    <t>A.5.6</t>
  </si>
  <si>
    <t>A.5.7</t>
  </si>
  <si>
    <t>A.5.8</t>
  </si>
  <si>
    <t>A.13.1</t>
  </si>
  <si>
    <t>A.13.2</t>
  </si>
  <si>
    <t>A.13.3</t>
  </si>
  <si>
    <t>A.13.4</t>
  </si>
  <si>
    <t>A.13.5</t>
  </si>
  <si>
    <t>A.13.6</t>
  </si>
  <si>
    <t>A.13.7</t>
  </si>
  <si>
    <t>A.13.8</t>
  </si>
  <si>
    <t>A.13.9</t>
  </si>
  <si>
    <t>A.13.10</t>
  </si>
  <si>
    <t>A.13.11</t>
  </si>
  <si>
    <t>A.13.12</t>
  </si>
  <si>
    <t>A.13.13</t>
  </si>
  <si>
    <t>A.13.14</t>
  </si>
  <si>
    <t>A.13.15</t>
  </si>
  <si>
    <t>A.6.3</t>
  </si>
  <si>
    <t>A.6.4</t>
  </si>
  <si>
    <t>A.6.5</t>
  </si>
  <si>
    <t>A.6.6</t>
  </si>
  <si>
    <t>A.6.7</t>
  </si>
  <si>
    <t>A.6.8</t>
  </si>
  <si>
    <t>A.6.9</t>
  </si>
  <si>
    <t>A.6.10</t>
  </si>
  <si>
    <t>A.6.11</t>
  </si>
  <si>
    <t>A.6.12</t>
  </si>
  <si>
    <t>A.6.13</t>
  </si>
  <si>
    <t>A.9.1</t>
  </si>
  <si>
    <t>A.9.2</t>
  </si>
  <si>
    <t>A.9.3</t>
  </si>
  <si>
    <t>A.9.4</t>
  </si>
  <si>
    <t>A.9.5</t>
  </si>
  <si>
    <t>A.9.6</t>
  </si>
  <si>
    <t>A.9.7</t>
  </si>
  <si>
    <t>A.10.1</t>
  </si>
  <si>
    <t>A.10.2</t>
  </si>
  <si>
    <t>A.12.1</t>
  </si>
  <si>
    <t>A.12.2</t>
  </si>
  <si>
    <t>A.17.1</t>
  </si>
  <si>
    <t>A.17.2</t>
  </si>
  <si>
    <t>A.17.3</t>
  </si>
  <si>
    <t>A.17.4</t>
  </si>
  <si>
    <t>A.17.5</t>
  </si>
  <si>
    <t>A.17.6</t>
  </si>
  <si>
    <t>A.17.7</t>
  </si>
  <si>
    <t>A.17.8</t>
  </si>
  <si>
    <t>A.17.9</t>
  </si>
  <si>
    <t>A.17.10</t>
  </si>
  <si>
    <t>A.17.11</t>
  </si>
  <si>
    <t>A.17.12</t>
  </si>
  <si>
    <t>A.17.13</t>
  </si>
  <si>
    <t>A.17.14</t>
  </si>
  <si>
    <t>A.17.15</t>
  </si>
  <si>
    <t>A.17.16</t>
  </si>
  <si>
    <t>A.17.17</t>
  </si>
  <si>
    <t>A.17.18</t>
  </si>
  <si>
    <t>A.17.19</t>
  </si>
  <si>
    <t>A.17.20</t>
  </si>
  <si>
    <t>A.17.21</t>
  </si>
  <si>
    <t>A.17.22</t>
  </si>
  <si>
    <t>A.17.23</t>
  </si>
  <si>
    <t>A.17.24</t>
  </si>
  <si>
    <t>A.17.25</t>
  </si>
  <si>
    <t xml:space="preserve">CODIGO META PRODUCTO </t>
  </si>
  <si>
    <t>A.18.1.1</t>
  </si>
  <si>
    <t>A.18.1.2</t>
  </si>
  <si>
    <t>A.18.2.1</t>
  </si>
  <si>
    <t>A.18.3.1</t>
  </si>
  <si>
    <t>A.18.3.2</t>
  </si>
  <si>
    <t>A.18.4.1</t>
  </si>
  <si>
    <t>A.18.5.1</t>
  </si>
  <si>
    <t>A.18.6.1</t>
  </si>
  <si>
    <t>A.18.7.1</t>
  </si>
  <si>
    <t>A.18.7.2</t>
  </si>
  <si>
    <t>A.18.7.3</t>
  </si>
  <si>
    <t>A.18.8.1</t>
  </si>
  <si>
    <t>A.18.8.2</t>
  </si>
  <si>
    <t>A.18.8.3</t>
  </si>
  <si>
    <t>A.18.9.1</t>
  </si>
  <si>
    <t>A.18.10.1</t>
  </si>
  <si>
    <t>A.18.10.2</t>
  </si>
  <si>
    <t>A.18.11.1</t>
  </si>
  <si>
    <t>A.18.11.2</t>
  </si>
  <si>
    <t>A.18.11.3</t>
  </si>
  <si>
    <t>A.18.11.4</t>
  </si>
  <si>
    <t>A.18.12.1</t>
  </si>
  <si>
    <t>A.18.12.2</t>
  </si>
  <si>
    <t>A.18.12.3</t>
  </si>
  <si>
    <t>A.18.12.4</t>
  </si>
  <si>
    <t>A.18.12.5</t>
  </si>
  <si>
    <t>A.18.13.1</t>
  </si>
  <si>
    <t>A.18.13.2</t>
  </si>
  <si>
    <t>A.18.13.3</t>
  </si>
  <si>
    <t>A.18.13.4</t>
  </si>
  <si>
    <t>A.18.14.1</t>
  </si>
  <si>
    <t>A.18.14.2</t>
  </si>
  <si>
    <t>A.18.14.3</t>
  </si>
  <si>
    <t>A.18.15.1</t>
  </si>
  <si>
    <t>A.18.15.2</t>
  </si>
  <si>
    <t>A.18.16.1</t>
  </si>
  <si>
    <t>A.18.16.2</t>
  </si>
  <si>
    <t>A.18.16.3</t>
  </si>
  <si>
    <t>A.18.16.4</t>
  </si>
  <si>
    <t>A.18.16.5</t>
  </si>
  <si>
    <t>A.18.17.1</t>
  </si>
  <si>
    <t>A.18.18.1</t>
  </si>
  <si>
    <t>A.18.19.1</t>
  </si>
  <si>
    <t>A.18.20.1</t>
  </si>
  <si>
    <t>A.18.21.1</t>
  </si>
  <si>
    <t>A.18.21.2</t>
  </si>
  <si>
    <t>A.18.21.3</t>
  </si>
  <si>
    <t>A.18.21.4</t>
  </si>
  <si>
    <t>A.18.22.1</t>
  </si>
  <si>
    <t>A.18.22.2</t>
  </si>
  <si>
    <t>A.18.22.3</t>
  </si>
  <si>
    <t>A.18.22.4</t>
  </si>
  <si>
    <t>A.18.22.5</t>
  </si>
  <si>
    <t>A.18.22.6</t>
  </si>
  <si>
    <t>A.18.22.7</t>
  </si>
  <si>
    <t>A.18.23.1</t>
  </si>
  <si>
    <t>A.18.23.2</t>
  </si>
  <si>
    <t>A.18.23.3</t>
  </si>
  <si>
    <t>A.18.24.1</t>
  </si>
  <si>
    <t>A.18.24.2</t>
  </si>
  <si>
    <t>A.18.25.1</t>
  </si>
  <si>
    <t>A.18.25.2</t>
  </si>
  <si>
    <t>A.18.26.1</t>
  </si>
  <si>
    <t>A.18.27.1</t>
  </si>
  <si>
    <t>A.18.28.1</t>
  </si>
  <si>
    <t>A.18.28.2</t>
  </si>
  <si>
    <t>A.18.28.3</t>
  </si>
  <si>
    <t>A.18.29.1</t>
  </si>
  <si>
    <t>A.18.30.1</t>
  </si>
  <si>
    <t>A.18.30.2</t>
  </si>
  <si>
    <t>A.8.1.1</t>
  </si>
  <si>
    <t>A.8.2.1</t>
  </si>
  <si>
    <t>A.8.3.1</t>
  </si>
  <si>
    <t>A.8.4.1</t>
  </si>
  <si>
    <t>A.8.5.1</t>
  </si>
  <si>
    <t>A.8.6.1</t>
  </si>
  <si>
    <t>A.8.7.1</t>
  </si>
  <si>
    <t>A.8.8.1</t>
  </si>
  <si>
    <t>A.8.9.1</t>
  </si>
  <si>
    <t>A.8.10.1</t>
  </si>
  <si>
    <t>A.14.1.1</t>
  </si>
  <si>
    <t>A.14.1.2</t>
  </si>
  <si>
    <t>A.14.2.1</t>
  </si>
  <si>
    <t>A.14.3.1</t>
  </si>
  <si>
    <t>A.14.4.1</t>
  </si>
  <si>
    <t>A.14.5.1</t>
  </si>
  <si>
    <t>A.14.6.1</t>
  </si>
  <si>
    <t>A.3.1.1</t>
  </si>
  <si>
    <t>A.3.2.1</t>
  </si>
  <si>
    <t>A.3.3.1</t>
  </si>
  <si>
    <t>A.3.4.1</t>
  </si>
  <si>
    <t>A.3.5.1</t>
  </si>
  <si>
    <t>A.3.6.1</t>
  </si>
  <si>
    <t>A.3.7.1</t>
  </si>
  <si>
    <t>A.3.8.1</t>
  </si>
  <si>
    <t>A.6.1.1</t>
  </si>
  <si>
    <t>A.6.1.2</t>
  </si>
  <si>
    <t>A.6.1.3</t>
  </si>
  <si>
    <t>A.6.1.4</t>
  </si>
  <si>
    <t>A.6.2.1</t>
  </si>
  <si>
    <t>A.6.2.2</t>
  </si>
  <si>
    <t>A.6.2.3</t>
  </si>
  <si>
    <t>A.7.1.1</t>
  </si>
  <si>
    <t>A.7.2.1</t>
  </si>
  <si>
    <t>A.7.3.1</t>
  </si>
  <si>
    <t>A.2.1.1</t>
  </si>
  <si>
    <t>A.2.2.1</t>
  </si>
  <si>
    <t>A.2.3.1</t>
  </si>
  <si>
    <t>A.2.4.1</t>
  </si>
  <si>
    <t>A.2.5.1</t>
  </si>
  <si>
    <t>A.2.5.2</t>
  </si>
  <si>
    <t>A.2.5.3</t>
  </si>
  <si>
    <t>A.2.5.4</t>
  </si>
  <si>
    <t>A.2.5.5</t>
  </si>
  <si>
    <t>A.14.7.1</t>
  </si>
  <si>
    <t>A.14.8.1</t>
  </si>
  <si>
    <t>A.14.9.1</t>
  </si>
  <si>
    <t>A.14.10.2</t>
  </si>
  <si>
    <t>A.14.11.1</t>
  </si>
  <si>
    <t>A.14.12.1</t>
  </si>
  <si>
    <t>A.14.13.1</t>
  </si>
  <si>
    <t>A.14.14.1</t>
  </si>
  <si>
    <t>A.14.15.1</t>
  </si>
  <si>
    <t>A.14.16.1</t>
  </si>
  <si>
    <t>A.14.17.1</t>
  </si>
  <si>
    <t>A.14.18.1</t>
  </si>
  <si>
    <t>A.14.19.1</t>
  </si>
  <si>
    <t>A.14.20.1</t>
  </si>
  <si>
    <t>A.14.21.1</t>
  </si>
  <si>
    <t>A.14.22.1</t>
  </si>
  <si>
    <t>A.14.23.1</t>
  </si>
  <si>
    <t>A.14.24.1</t>
  </si>
  <si>
    <t>A.14.25.1</t>
  </si>
  <si>
    <t>A.14.26.1</t>
  </si>
  <si>
    <t>A.14.27.1</t>
  </si>
  <si>
    <t>A.14.28.1</t>
  </si>
  <si>
    <t>A.14.29.1</t>
  </si>
  <si>
    <t>A.14.30.1</t>
  </si>
  <si>
    <t>A.14.31.1</t>
  </si>
  <si>
    <t>A.14.32.1</t>
  </si>
  <si>
    <t>A.14.32.2</t>
  </si>
  <si>
    <t>A.14.33.1</t>
  </si>
  <si>
    <t>A.14.34.1</t>
  </si>
  <si>
    <t>A.14.35.1</t>
  </si>
  <si>
    <t>A.14.36.1</t>
  </si>
  <si>
    <t>A.14.37.1</t>
  </si>
  <si>
    <t>A.14.38.1</t>
  </si>
  <si>
    <t>A.14.39.1</t>
  </si>
  <si>
    <t>A.14.40.1</t>
  </si>
  <si>
    <t>A.14.40.2</t>
  </si>
  <si>
    <t>A.14.40.3</t>
  </si>
  <si>
    <t>A.14.41.1</t>
  </si>
  <si>
    <t>A.14.41.2</t>
  </si>
  <si>
    <t>A.14.41.3</t>
  </si>
  <si>
    <t>A.14.42.1</t>
  </si>
  <si>
    <t>A.14.42.2</t>
  </si>
  <si>
    <t>A.14.43.1</t>
  </si>
  <si>
    <t>A.14.44.1</t>
  </si>
  <si>
    <t>A.14.45.1</t>
  </si>
  <si>
    <t>A.14.46.1</t>
  </si>
  <si>
    <t>A.14.47.1</t>
  </si>
  <si>
    <t>A.14.47.2</t>
  </si>
  <si>
    <t>A.14.48.1</t>
  </si>
  <si>
    <t>A.14.48.2</t>
  </si>
  <si>
    <t>A.14.49.1</t>
  </si>
  <si>
    <t>A.14.50.1</t>
  </si>
  <si>
    <t>A.14.51.1</t>
  </si>
  <si>
    <t>A.14.52.1</t>
  </si>
  <si>
    <t>A.14.53.1</t>
  </si>
  <si>
    <t>A.1 .1.1</t>
  </si>
  <si>
    <t>A.1 .1.2</t>
  </si>
  <si>
    <t>A.1 .1.3</t>
  </si>
  <si>
    <t>A.1 .1.4</t>
  </si>
  <si>
    <t>A.1 .1.5</t>
  </si>
  <si>
    <t>A.1 .1.6</t>
  </si>
  <si>
    <t>A.1 .2.1</t>
  </si>
  <si>
    <t>A.1 .2.2</t>
  </si>
  <si>
    <t>A.1 .2.3</t>
  </si>
  <si>
    <t>A.1 .2.4</t>
  </si>
  <si>
    <t>A.1 .2.5</t>
  </si>
  <si>
    <t>A.1 .2.6</t>
  </si>
  <si>
    <t>A.1 .2.7</t>
  </si>
  <si>
    <t>A.1 .2.8</t>
  </si>
  <si>
    <t>A.1 .2.9</t>
  </si>
  <si>
    <t>A.1 .2.10</t>
  </si>
  <si>
    <t>A.1 .2.11</t>
  </si>
  <si>
    <t>A.1 .2.12</t>
  </si>
  <si>
    <t>A.1 .2.13</t>
  </si>
  <si>
    <t>A.1 .2.14</t>
  </si>
  <si>
    <t>A.1 .2.15</t>
  </si>
  <si>
    <t>A.1 .2.16</t>
  </si>
  <si>
    <t>A.1 .2.17</t>
  </si>
  <si>
    <t>A.1 .3.1</t>
  </si>
  <si>
    <t>A.1 .3.2</t>
  </si>
  <si>
    <t>A.1 .3.3</t>
  </si>
  <si>
    <t>A.1 .4.1</t>
  </si>
  <si>
    <t>A.1 .4.2</t>
  </si>
  <si>
    <t>A.1 .4.3</t>
  </si>
  <si>
    <t>A.1 .5.1</t>
  </si>
  <si>
    <t>A.1 .5.2</t>
  </si>
  <si>
    <t>A.1 .6.1</t>
  </si>
  <si>
    <t>A.1 .6.2</t>
  </si>
  <si>
    <t>A.1 .7.1</t>
  </si>
  <si>
    <t>A.1 .7.2</t>
  </si>
  <si>
    <t>A.1 .7.3</t>
  </si>
  <si>
    <t>A.1 .8.1</t>
  </si>
  <si>
    <t>A.1 .9.1</t>
  </si>
  <si>
    <t>A.1 .9.2</t>
  </si>
  <si>
    <t>A.1 .9.3</t>
  </si>
  <si>
    <t>A.1 .9.4</t>
  </si>
  <si>
    <t>A.1 .10.1</t>
  </si>
  <si>
    <t>A.1 .10.2</t>
  </si>
  <si>
    <t>A.1 .10.3</t>
  </si>
  <si>
    <t>A.1 .10.4</t>
  </si>
  <si>
    <t>A.1 .11.1</t>
  </si>
  <si>
    <t>A.1 .11.2</t>
  </si>
  <si>
    <t>A.1 .11.3</t>
  </si>
  <si>
    <t>A.1 .11.4</t>
  </si>
  <si>
    <t>A.1 .11.5</t>
  </si>
  <si>
    <t>A.1 .12.1</t>
  </si>
  <si>
    <t>A.1 .12.2</t>
  </si>
  <si>
    <t>A.1 .12.3</t>
  </si>
  <si>
    <t>A.1 .12.5</t>
  </si>
  <si>
    <t>A.1 .12.6</t>
  </si>
  <si>
    <t>A.1 .12.7</t>
  </si>
  <si>
    <t>A.1 .13.1</t>
  </si>
  <si>
    <t>A.1 .14.1</t>
  </si>
  <si>
    <t>A.1 .15.1</t>
  </si>
  <si>
    <t>A.1 .16.1</t>
  </si>
  <si>
    <t>A.1 .17.1</t>
  </si>
  <si>
    <t>A.1 .17.2</t>
  </si>
  <si>
    <t>A.1 .17.3</t>
  </si>
  <si>
    <t>A.1 .17.4</t>
  </si>
  <si>
    <t>A.1 .17.5</t>
  </si>
  <si>
    <t>A.1 .17.6</t>
  </si>
  <si>
    <t>A.1 .17.7</t>
  </si>
  <si>
    <t>A.1 .17.8</t>
  </si>
  <si>
    <t>A.1 .17.9</t>
  </si>
  <si>
    <t>A.1 .17.10</t>
  </si>
  <si>
    <t>A.2.6.1</t>
  </si>
  <si>
    <t>A.2.6.2</t>
  </si>
  <si>
    <t>A.2.7.1</t>
  </si>
  <si>
    <t>A.2.8.1</t>
  </si>
  <si>
    <t>A.2.8.2</t>
  </si>
  <si>
    <t>A.2.8.3</t>
  </si>
  <si>
    <t>A.2.9.1</t>
  </si>
  <si>
    <t>A.2.10.1</t>
  </si>
  <si>
    <t>A.2.11.1</t>
  </si>
  <si>
    <t>A.2.12.1</t>
  </si>
  <si>
    <t>A.2.12.2</t>
  </si>
  <si>
    <t>A.2.13.1</t>
  </si>
  <si>
    <t>A.2.14.1</t>
  </si>
  <si>
    <t>A.2.15.1</t>
  </si>
  <si>
    <t>A.2.16.1</t>
  </si>
  <si>
    <t>A.2.16.2</t>
  </si>
  <si>
    <t>A.2.17.1</t>
  </si>
  <si>
    <t>A.2.17.2</t>
  </si>
  <si>
    <t>A.2.18.1</t>
  </si>
  <si>
    <t>A.2.18.2</t>
  </si>
  <si>
    <t>A.2.18.3</t>
  </si>
  <si>
    <t>A.2.18.4</t>
  </si>
  <si>
    <t>A.2.19.1</t>
  </si>
  <si>
    <t>A.2.19.2</t>
  </si>
  <si>
    <t>A.2.20.1</t>
  </si>
  <si>
    <t>A.2.21.1</t>
  </si>
  <si>
    <t>A.2.22.1</t>
  </si>
  <si>
    <t>A.2.23.1</t>
  </si>
  <si>
    <t>A.2.23.2</t>
  </si>
  <si>
    <t>A.2.23.3</t>
  </si>
  <si>
    <t>A.2.23.4</t>
  </si>
  <si>
    <t>A.2.23.5</t>
  </si>
  <si>
    <t>A.2.24.1</t>
  </si>
  <si>
    <t>A.2.25.1</t>
  </si>
  <si>
    <t>A.2.26.1</t>
  </si>
  <si>
    <t>A.2.27.1</t>
  </si>
  <si>
    <t>A.2.28.1</t>
  </si>
  <si>
    <t>A.2.29.1</t>
  </si>
  <si>
    <t>A.2.29.2</t>
  </si>
  <si>
    <t>A.2.29.3</t>
  </si>
  <si>
    <t>A.2.30.1</t>
  </si>
  <si>
    <t>A.2.30.2</t>
  </si>
  <si>
    <t>A.2.31.1</t>
  </si>
  <si>
    <t>A.2.31.2</t>
  </si>
  <si>
    <t>A.2.31.3</t>
  </si>
  <si>
    <t>A.2.31.4</t>
  </si>
  <si>
    <t>A.2.32.1</t>
  </si>
  <si>
    <t>A.2.32.2</t>
  </si>
  <si>
    <t>A.2.33.1</t>
  </si>
  <si>
    <t>A.2.33.2</t>
  </si>
  <si>
    <t>A.2.34.1</t>
  </si>
  <si>
    <t>A.2.35.1</t>
  </si>
  <si>
    <t>A.2.36.1</t>
  </si>
  <si>
    <t>A.2.36.2</t>
  </si>
  <si>
    <t>A.2.36.3</t>
  </si>
  <si>
    <t>A.2.37.1</t>
  </si>
  <si>
    <t>A.2.37.2</t>
  </si>
  <si>
    <t>A.2.37.3</t>
  </si>
  <si>
    <t>A.2.38.1</t>
  </si>
  <si>
    <t>A.2.38.2</t>
  </si>
  <si>
    <t>A.2.39.1</t>
  </si>
  <si>
    <t>A.2.39.2</t>
  </si>
  <si>
    <t>A.2.40.1</t>
  </si>
  <si>
    <t>A.2.40.2</t>
  </si>
  <si>
    <t>A.2.40.3</t>
  </si>
  <si>
    <t>A.2.40.4</t>
  </si>
  <si>
    <t>A.2.40.5</t>
  </si>
  <si>
    <t>A.2.41.6</t>
  </si>
  <si>
    <t>A.2.41.7</t>
  </si>
  <si>
    <t>A.2.41.8</t>
  </si>
  <si>
    <t>A.2.41.9</t>
  </si>
  <si>
    <t>A.2.42.1</t>
  </si>
  <si>
    <t>A.2.43.1</t>
  </si>
  <si>
    <t>A.2.44.1</t>
  </si>
  <si>
    <t>A.2.44.2</t>
  </si>
  <si>
    <t>A.2.44.3</t>
  </si>
  <si>
    <t>A.2.45.1</t>
  </si>
  <si>
    <t>A.2.45.2</t>
  </si>
  <si>
    <t>A.2.46.1</t>
  </si>
  <si>
    <t>A.2.46.2</t>
  </si>
  <si>
    <t>A.2.46.3</t>
  </si>
  <si>
    <t>A.2.46.4</t>
  </si>
  <si>
    <t>A.2.46.5</t>
  </si>
  <si>
    <t>A.2.47.1</t>
  </si>
  <si>
    <t>A.2.47.2</t>
  </si>
  <si>
    <t>A.2.47.3</t>
  </si>
  <si>
    <t>A.2.48.1</t>
  </si>
  <si>
    <t>A.2.48.2</t>
  </si>
  <si>
    <t>A.2.49.1</t>
  </si>
  <si>
    <t>A.2.50.1</t>
  </si>
  <si>
    <t>A.2.51.1</t>
  </si>
  <si>
    <t>A.2.51.2</t>
  </si>
  <si>
    <t>A.2.51.3</t>
  </si>
  <si>
    <t>A.2.52.1</t>
  </si>
  <si>
    <t>A.2.52.2</t>
  </si>
  <si>
    <t>A.2.52.3</t>
  </si>
  <si>
    <t>A.2.52.4</t>
  </si>
  <si>
    <t>A.2.52.5</t>
  </si>
  <si>
    <t>A.2.52.6</t>
  </si>
  <si>
    <t>A.2.52.7</t>
  </si>
  <si>
    <t>A.2.52.8</t>
  </si>
  <si>
    <t>A.4.1.1</t>
  </si>
  <si>
    <t>A.4.1.2</t>
  </si>
  <si>
    <t>A.4.1.3</t>
  </si>
  <si>
    <t>A.4.2.1</t>
  </si>
  <si>
    <t>A.4.2.2</t>
  </si>
  <si>
    <t>A.4.3.1</t>
  </si>
  <si>
    <t>A.4.4.1</t>
  </si>
  <si>
    <t>A.4.5.1</t>
  </si>
  <si>
    <t>A.4.6.1</t>
  </si>
  <si>
    <t>A.5.1.1</t>
  </si>
  <si>
    <t>A.5.1.2</t>
  </si>
  <si>
    <t>A.5.1.3</t>
  </si>
  <si>
    <t>A.5.2.1</t>
  </si>
  <si>
    <t>A.5.2.2</t>
  </si>
  <si>
    <t>A.5.2.3</t>
  </si>
  <si>
    <t>A.5.2.4</t>
  </si>
  <si>
    <t>A.5.2.5</t>
  </si>
  <si>
    <t>A.5.3.1</t>
  </si>
  <si>
    <t>A.5.3.2</t>
  </si>
  <si>
    <t>A.5.3.3</t>
  </si>
  <si>
    <t>A.5.3.4</t>
  </si>
  <si>
    <t>A.5.4.1</t>
  </si>
  <si>
    <t>A.14.54.1</t>
  </si>
  <si>
    <t>A.14.54.2</t>
  </si>
  <si>
    <t>A.14.54.3</t>
  </si>
  <si>
    <t>A.14.54.4</t>
  </si>
  <si>
    <t>A.5.5.1</t>
  </si>
  <si>
    <t>A.5.6.1</t>
  </si>
  <si>
    <t>A.5.6.2</t>
  </si>
  <si>
    <t>A.5.6.3</t>
  </si>
  <si>
    <t>A.5.6.4</t>
  </si>
  <si>
    <t>A.5.6.5</t>
  </si>
  <si>
    <t>A.5.6.6</t>
  </si>
  <si>
    <t>A.5.7.1</t>
  </si>
  <si>
    <t>A.5.7.2</t>
  </si>
  <si>
    <t>A.5.7.3</t>
  </si>
  <si>
    <t>A.5.7.4</t>
  </si>
  <si>
    <t>A.5.7.5</t>
  </si>
  <si>
    <t>A.5.8.1</t>
  </si>
  <si>
    <t>A.13.1.1</t>
  </si>
  <si>
    <t>A.13.2.1</t>
  </si>
  <si>
    <t>A.13.3.1</t>
  </si>
  <si>
    <t>A.13.4.2</t>
  </si>
  <si>
    <t>A.13.5.1</t>
  </si>
  <si>
    <t>A.13.6.1</t>
  </si>
  <si>
    <t>A.13.6.2</t>
  </si>
  <si>
    <t>A.13.6.3</t>
  </si>
  <si>
    <t>A.13.6.4</t>
  </si>
  <si>
    <t>A.13.7.1</t>
  </si>
  <si>
    <t>A.13.7.2</t>
  </si>
  <si>
    <t>A.13.7.3</t>
  </si>
  <si>
    <t>A.13.8.1</t>
  </si>
  <si>
    <t>A.13.8.2</t>
  </si>
  <si>
    <t>A.13.8.3</t>
  </si>
  <si>
    <t>A.13.8.4</t>
  </si>
  <si>
    <t>A.13.8.5</t>
  </si>
  <si>
    <t>A.13.9.1</t>
  </si>
  <si>
    <t>A.13.9.2</t>
  </si>
  <si>
    <t>A.13.9.3</t>
  </si>
  <si>
    <t>A.13.9.4</t>
  </si>
  <si>
    <t>A.13.10.1</t>
  </si>
  <si>
    <t>A.13.11.1</t>
  </si>
  <si>
    <t>A.13.11.2</t>
  </si>
  <si>
    <t>A.13.11.3</t>
  </si>
  <si>
    <t>A.13.12.1</t>
  </si>
  <si>
    <t>A.13.13.1</t>
  </si>
  <si>
    <t>A.13.13.2</t>
  </si>
  <si>
    <t>A.13.14.1</t>
  </si>
  <si>
    <t>A.13.15.1</t>
  </si>
  <si>
    <t>A.13.15.2</t>
  </si>
  <si>
    <t>A.13.15.3</t>
  </si>
  <si>
    <t>A.6.3.1</t>
  </si>
  <si>
    <t>A.6.4.1</t>
  </si>
  <si>
    <t>A.6.5.1</t>
  </si>
  <si>
    <t>A.6.6.1</t>
  </si>
  <si>
    <t>A.6.7.1</t>
  </si>
  <si>
    <t>A.6.8.1</t>
  </si>
  <si>
    <t>A.6.9.1</t>
  </si>
  <si>
    <t>A.6.10.1</t>
  </si>
  <si>
    <t>A.6.11.1</t>
  </si>
  <si>
    <t>A.6.12.1</t>
  </si>
  <si>
    <t>A.6.13.1</t>
  </si>
  <si>
    <t>A.9.1.1</t>
  </si>
  <si>
    <t>A.9.1.2</t>
  </si>
  <si>
    <t>A.9.1.3</t>
  </si>
  <si>
    <t>A.9.1.4</t>
  </si>
  <si>
    <t>A.10.1.1</t>
  </si>
  <si>
    <t>A.10.1.2</t>
  </si>
  <si>
    <t>A.10.1.3</t>
  </si>
  <si>
    <t>A.10.1.4</t>
  </si>
  <si>
    <t>A.10.2.1</t>
  </si>
  <si>
    <t>A.10.2.2</t>
  </si>
  <si>
    <t>A.10.2.3</t>
  </si>
  <si>
    <t>A.12.1.1</t>
  </si>
  <si>
    <t>A.12.1.2</t>
  </si>
  <si>
    <t>A.12.1.3</t>
  </si>
  <si>
    <t>A.12.2.1</t>
  </si>
  <si>
    <t>A.12.2.2</t>
  </si>
  <si>
    <t>A.17.1.1</t>
  </si>
  <si>
    <t>A.17.2.1</t>
  </si>
  <si>
    <t>A.17.2.2</t>
  </si>
  <si>
    <t>A.17.3.1</t>
  </si>
  <si>
    <t>A.17.4.1</t>
  </si>
  <si>
    <t>A.17.5.1</t>
  </si>
  <si>
    <t>A.17.5.2</t>
  </si>
  <si>
    <t>A.17.5.3</t>
  </si>
  <si>
    <t>A.17.5.4</t>
  </si>
  <si>
    <t>A.17.5.5</t>
  </si>
  <si>
    <t>A.17.5.6</t>
  </si>
  <si>
    <t>A.17.5.7</t>
  </si>
  <si>
    <t>A.17.6.1</t>
  </si>
  <si>
    <t>A.17.6.2</t>
  </si>
  <si>
    <t>A.17.6.3</t>
  </si>
  <si>
    <t>A.17.6.4</t>
  </si>
  <si>
    <t>A.17.6.5</t>
  </si>
  <si>
    <t>A.17.6.6</t>
  </si>
  <si>
    <t>A.17.7.1</t>
  </si>
  <si>
    <t>A.17.7.2</t>
  </si>
  <si>
    <t>A.17.7.3</t>
  </si>
  <si>
    <t>A.17.7.4</t>
  </si>
  <si>
    <t>A.17.7.5</t>
  </si>
  <si>
    <t>A.17.8,1</t>
  </si>
  <si>
    <t>A.17.9.1</t>
  </si>
  <si>
    <t>A.17.10.1</t>
  </si>
  <si>
    <t>A.17.11.1</t>
  </si>
  <si>
    <t>A.17.11.2</t>
  </si>
  <si>
    <t>A.17.11.3</t>
  </si>
  <si>
    <t>A.17.12.1</t>
  </si>
  <si>
    <t>A.17.13.1</t>
  </si>
  <si>
    <t>A.17.14.1</t>
  </si>
  <si>
    <t>A.17.15.1</t>
  </si>
  <si>
    <t>A.17.16.1</t>
  </si>
  <si>
    <t>A.17.17.1</t>
  </si>
  <si>
    <t>A.17.18.1</t>
  </si>
  <si>
    <t>A.17.19.1</t>
  </si>
  <si>
    <t>A.17.20.1</t>
  </si>
  <si>
    <t>A.17.21.1</t>
  </si>
  <si>
    <t>A.17.22.1</t>
  </si>
  <si>
    <t>A.17.22.2</t>
  </si>
  <si>
    <t>A.17.22.3</t>
  </si>
  <si>
    <t>A.17.22.4</t>
  </si>
  <si>
    <t>A.17.22.5</t>
  </si>
  <si>
    <t>A.17.23.1</t>
  </si>
  <si>
    <t>A.17.24.1</t>
  </si>
  <si>
    <t>A.17.25.1</t>
  </si>
  <si>
    <t>A.17.25.2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</si>
</sst>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rbel"/>
      <family val="2"/>
    </font>
    <font>
      <b/>
      <sz val="9"/>
      <color theme="1"/>
      <name val="Corbel"/>
      <family val="2"/>
    </font>
    <font>
      <b/>
      <sz val="9"/>
      <name val="Corbel"/>
      <family val="2"/>
    </font>
    <font>
      <sz val="9"/>
      <color rgb="FF222222"/>
      <name val="Corbel"/>
      <family val="2"/>
    </font>
    <font>
      <sz val="9"/>
      <color rgb="FF000000"/>
      <name val="Corbel"/>
      <family val="2"/>
    </font>
    <font>
      <sz val="11"/>
      <color theme="1"/>
      <name val="Corbe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color rgb="FF00B050"/>
      <name val="Corbel"/>
      <family val="2"/>
    </font>
    <font>
      <sz val="9"/>
      <color rgb="FFFF0000"/>
      <name val="Corbel"/>
      <family val="2"/>
    </font>
    <font>
      <b/>
      <sz val="9"/>
      <color rgb="FFFF0000"/>
      <name val="Corbel"/>
      <family val="2"/>
    </font>
    <font>
      <sz val="9"/>
      <name val="Corbel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u/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color rgb="FF222222"/>
      <name val="Corbel"/>
      <family val="2"/>
    </font>
    <font>
      <sz val="8"/>
      <color theme="1"/>
      <name val="Arial Narrow"/>
      <family val="2"/>
    </font>
    <font>
      <sz val="8"/>
      <color rgb="FF000000"/>
      <name val="Arial Narrow"/>
      <family val="2"/>
    </font>
    <font>
      <b/>
      <sz val="26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orbel"/>
      <family val="2"/>
    </font>
    <font>
      <b/>
      <sz val="2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/>
    <xf numFmtId="0" fontId="11" fillId="0" borderId="1" xfId="0" applyFont="1" applyFill="1" applyBorder="1"/>
    <xf numFmtId="43" fontId="11" fillId="0" borderId="1" xfId="1" applyFont="1" applyFill="1" applyBorder="1"/>
    <xf numFmtId="0" fontId="16" fillId="0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2" fillId="7" borderId="9" xfId="0" applyFont="1" applyFill="1" applyBorder="1" applyAlignment="1">
      <alignment vertical="center"/>
    </xf>
    <xf numFmtId="0" fontId="12" fillId="7" borderId="10" xfId="0" applyFont="1" applyFill="1" applyBorder="1" applyAlignment="1">
      <alignment vertical="center"/>
    </xf>
    <xf numFmtId="0" fontId="13" fillId="7" borderId="10" xfId="0" applyFont="1" applyFill="1" applyBorder="1" applyAlignment="1"/>
    <xf numFmtId="0" fontId="13" fillId="7" borderId="11" xfId="0" applyFont="1" applyFill="1" applyBorder="1" applyAlignment="1"/>
    <xf numFmtId="0" fontId="14" fillId="7" borderId="1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9" fontId="1" fillId="0" borderId="1" xfId="2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1" fontId="24" fillId="2" borderId="1" xfId="1" applyNumberFormat="1" applyFont="1" applyFill="1" applyBorder="1" applyAlignment="1">
      <alignment horizontal="center" vertical="center" wrapText="1"/>
    </xf>
    <xf numFmtId="1" fontId="24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3" fontId="15" fillId="8" borderId="1" xfId="0" applyNumberFormat="1" applyFont="1" applyFill="1" applyBorder="1" applyAlignment="1">
      <alignment horizontal="center" vertical="center" wrapText="1"/>
    </xf>
    <xf numFmtId="4" fontId="15" fillId="8" borderId="1" xfId="0" applyNumberFormat="1" applyFont="1" applyFill="1" applyBorder="1" applyAlignment="1">
      <alignment horizontal="center" vertical="center" wrapText="1"/>
    </xf>
    <xf numFmtId="4" fontId="15" fillId="8" borderId="1" xfId="1" applyNumberFormat="1" applyFont="1" applyFill="1" applyBorder="1" applyAlignment="1">
      <alignment horizontal="center" vertical="center" wrapText="1"/>
    </xf>
    <xf numFmtId="2" fontId="15" fillId="8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4" fillId="7" borderId="2" xfId="0" applyFont="1" applyFill="1" applyBorder="1" applyAlignment="1">
      <alignment horizontal="center" vertical="center" textRotation="90" wrapText="1"/>
    </xf>
    <xf numFmtId="3" fontId="15" fillId="8" borderId="2" xfId="0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9" fontId="1" fillId="0" borderId="2" xfId="2" applyFont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9" fontId="25" fillId="7" borderId="5" xfId="2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vertical="center"/>
    </xf>
    <xf numFmtId="9" fontId="27" fillId="7" borderId="5" xfId="2" applyFont="1" applyFill="1" applyBorder="1" applyAlignment="1">
      <alignment horizontal="center" vertical="center"/>
    </xf>
    <xf numFmtId="9" fontId="0" fillId="0" borderId="0" xfId="0" applyNumberFormat="1"/>
    <xf numFmtId="0" fontId="25" fillId="7" borderId="3" xfId="0" applyFont="1" applyFill="1" applyBorder="1" applyAlignment="1">
      <alignment vertical="center"/>
    </xf>
    <xf numFmtId="0" fontId="25" fillId="7" borderId="4" xfId="0" applyFont="1" applyFill="1" applyBorder="1" applyAlignment="1">
      <alignment vertical="center"/>
    </xf>
    <xf numFmtId="0" fontId="25" fillId="7" borderId="3" xfId="0" applyFont="1" applyFill="1" applyBorder="1" applyAlignment="1">
      <alignment horizontal="center" vertical="center"/>
    </xf>
    <xf numFmtId="0" fontId="25" fillId="7" borderId="5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9" fontId="1" fillId="0" borderId="17" xfId="2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5" fillId="7" borderId="9" xfId="0" applyFont="1" applyFill="1" applyBorder="1" applyAlignment="1">
      <alignment vertical="center"/>
    </xf>
    <xf numFmtId="0" fontId="25" fillId="7" borderId="1" xfId="0" applyFont="1" applyFill="1" applyBorder="1" applyAlignment="1">
      <alignment vertical="center"/>
    </xf>
    <xf numFmtId="0" fontId="25" fillId="7" borderId="1" xfId="0" applyFont="1" applyFill="1" applyBorder="1" applyAlignment="1">
      <alignment horizontal="center" vertical="center"/>
    </xf>
    <xf numFmtId="9" fontId="25" fillId="7" borderId="1" xfId="2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3" fontId="15" fillId="8" borderId="22" xfId="0" applyNumberFormat="1" applyFont="1" applyFill="1" applyBorder="1" applyAlignment="1">
      <alignment horizontal="center" vertical="center" wrapText="1"/>
    </xf>
    <xf numFmtId="9" fontId="25" fillId="7" borderId="19" xfId="2" applyFont="1" applyFill="1" applyBorder="1" applyAlignment="1">
      <alignment horizontal="center" vertical="center"/>
    </xf>
    <xf numFmtId="0" fontId="25" fillId="7" borderId="20" xfId="0" applyFont="1" applyFill="1" applyBorder="1" applyAlignment="1">
      <alignment vertical="center"/>
    </xf>
    <xf numFmtId="0" fontId="14" fillId="7" borderId="1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6" fillId="0" borderId="0" xfId="0" applyFont="1"/>
    <xf numFmtId="3" fontId="11" fillId="0" borderId="0" xfId="0" applyNumberFormat="1" applyFont="1" applyFill="1" applyBorder="1"/>
    <xf numFmtId="9" fontId="1" fillId="0" borderId="0" xfId="0" applyNumberFormat="1" applyFont="1" applyAlignment="1">
      <alignment horizontal="center" vertical="center"/>
    </xf>
    <xf numFmtId="0" fontId="14" fillId="7" borderId="22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 textRotation="90" wrapText="1"/>
    </xf>
    <xf numFmtId="0" fontId="14" fillId="8" borderId="22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/>
    </xf>
    <xf numFmtId="9" fontId="25" fillId="7" borderId="7" xfId="2" applyFont="1" applyFill="1" applyBorder="1" applyAlignment="1">
      <alignment horizontal="center" vertical="center"/>
    </xf>
    <xf numFmtId="0" fontId="25" fillId="7" borderId="8" xfId="0" applyFont="1" applyFill="1" applyBorder="1" applyAlignment="1">
      <alignment vertical="center"/>
    </xf>
    <xf numFmtId="0" fontId="29" fillId="8" borderId="3" xfId="0" applyFont="1" applyFill="1" applyBorder="1" applyAlignment="1">
      <alignment vertical="center"/>
    </xf>
    <xf numFmtId="0" fontId="25" fillId="8" borderId="12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9" fontId="25" fillId="8" borderId="1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5" fillId="7" borderId="24" xfId="0" applyFont="1" applyFill="1" applyBorder="1" applyAlignment="1">
      <alignment horizontal="center" vertical="center"/>
    </xf>
    <xf numFmtId="0" fontId="25" fillId="7" borderId="19" xfId="0" applyFont="1" applyFill="1" applyBorder="1" applyAlignment="1">
      <alignment horizontal="center" vertical="center"/>
    </xf>
    <xf numFmtId="0" fontId="25" fillId="7" borderId="6" xfId="0" applyFont="1" applyFill="1" applyBorder="1" applyAlignment="1">
      <alignment horizontal="center" vertical="center"/>
    </xf>
    <xf numFmtId="0" fontId="25" fillId="7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43" fontId="12" fillId="7" borderId="10" xfId="1" applyFont="1" applyFill="1" applyBorder="1" applyAlignment="1">
      <alignment horizontal="center" vertical="center"/>
    </xf>
    <xf numFmtId="43" fontId="15" fillId="8" borderId="1" xfId="1" applyFont="1" applyFill="1" applyBorder="1" applyAlignment="1">
      <alignment horizontal="center" vertical="center" wrapText="1"/>
    </xf>
    <xf numFmtId="43" fontId="24" fillId="2" borderId="1" xfId="1" applyFont="1" applyFill="1" applyBorder="1" applyAlignment="1">
      <alignment horizontal="center" vertical="center" wrapText="1"/>
    </xf>
    <xf numFmtId="43" fontId="24" fillId="2" borderId="1" xfId="1" applyFont="1" applyFill="1" applyBorder="1" applyAlignment="1">
      <alignment horizontal="center" vertical="center"/>
    </xf>
    <xf numFmtId="43" fontId="23" fillId="2" borderId="1" xfId="1" applyFont="1" applyFill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wrapText="1"/>
    </xf>
    <xf numFmtId="0" fontId="2" fillId="9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3" fontId="30" fillId="0" borderId="1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/>
    <xf numFmtId="9" fontId="1" fillId="0" borderId="1" xfId="2" applyFont="1" applyFill="1" applyBorder="1" applyAlignment="1">
      <alignment horizontal="center" vertical="center"/>
    </xf>
    <xf numFmtId="0" fontId="25" fillId="7" borderId="26" xfId="0" applyFont="1" applyFill="1" applyBorder="1" applyAlignment="1">
      <alignment horizontal="center" vertical="center"/>
    </xf>
    <xf numFmtId="0" fontId="25" fillId="7" borderId="12" xfId="0" applyFont="1" applyFill="1" applyBorder="1" applyAlignment="1">
      <alignment horizontal="center" vertical="center"/>
    </xf>
    <xf numFmtId="3" fontId="3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9" fontId="1" fillId="0" borderId="2" xfId="2" applyFont="1" applyFill="1" applyBorder="1" applyAlignment="1">
      <alignment horizontal="center" vertical="center"/>
    </xf>
    <xf numFmtId="3" fontId="31" fillId="8" borderId="2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/>
    </xf>
    <xf numFmtId="9" fontId="28" fillId="7" borderId="7" xfId="2" applyFont="1" applyFill="1" applyBorder="1" applyAlignment="1">
      <alignment horizontal="center" vertical="center"/>
    </xf>
    <xf numFmtId="0" fontId="28" fillId="7" borderId="8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 textRotation="90" wrapText="1"/>
    </xf>
    <xf numFmtId="0" fontId="32" fillId="7" borderId="1" xfId="0" applyFont="1" applyFill="1" applyBorder="1" applyAlignment="1">
      <alignment horizontal="center" vertical="center" wrapText="1"/>
    </xf>
    <xf numFmtId="3" fontId="34" fillId="8" borderId="1" xfId="0" applyNumberFormat="1" applyFont="1" applyFill="1" applyBorder="1" applyAlignment="1">
      <alignment horizontal="center" vertical="center" wrapText="1"/>
    </xf>
    <xf numFmtId="4" fontId="34" fillId="8" borderId="1" xfId="0" applyNumberFormat="1" applyFont="1" applyFill="1" applyBorder="1" applyAlignment="1">
      <alignment horizontal="center" vertical="center" wrapText="1"/>
    </xf>
    <xf numFmtId="4" fontId="34" fillId="8" borderId="1" xfId="1" applyNumberFormat="1" applyFont="1" applyFill="1" applyBorder="1" applyAlignment="1">
      <alignment horizontal="center" vertical="center" wrapText="1"/>
    </xf>
    <xf numFmtId="2" fontId="34" fillId="8" borderId="1" xfId="0" applyNumberFormat="1" applyFont="1" applyFill="1" applyBorder="1" applyAlignment="1">
      <alignment horizontal="center" vertical="center" wrapText="1"/>
    </xf>
    <xf numFmtId="43" fontId="34" fillId="8" borderId="1" xfId="1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 wrapText="1"/>
    </xf>
    <xf numFmtId="0" fontId="32" fillId="0" borderId="0" xfId="0" applyFont="1"/>
    <xf numFmtId="0" fontId="33" fillId="10" borderId="30" xfId="0" applyFont="1" applyFill="1" applyBorder="1" applyAlignment="1">
      <alignment horizontal="center" vertical="center" wrapText="1"/>
    </xf>
    <xf numFmtId="0" fontId="33" fillId="10" borderId="31" xfId="0" applyFont="1" applyFill="1" applyBorder="1" applyAlignment="1">
      <alignment horizontal="center" vertical="center" wrapText="1"/>
    </xf>
    <xf numFmtId="0" fontId="33" fillId="10" borderId="32" xfId="0" applyFont="1" applyFill="1" applyBorder="1" applyAlignment="1">
      <alignment horizontal="center" vertical="center" wrapText="1"/>
    </xf>
    <xf numFmtId="0" fontId="33" fillId="10" borderId="33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vertical="center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/>
    </xf>
    <xf numFmtId="0" fontId="33" fillId="7" borderId="10" xfId="0" applyFont="1" applyFill="1" applyBorder="1" applyAlignment="1">
      <alignment horizontal="center" vertical="center"/>
    </xf>
    <xf numFmtId="0" fontId="33" fillId="7" borderId="9" xfId="0" applyFont="1" applyFill="1" applyBorder="1" applyAlignment="1">
      <alignment vertical="center"/>
    </xf>
    <xf numFmtId="0" fontId="33" fillId="7" borderId="9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9" fillId="7" borderId="10" xfId="0" applyFont="1" applyFill="1" applyBorder="1" applyAlignment="1">
      <alignment vertical="center"/>
    </xf>
    <xf numFmtId="0" fontId="40" fillId="7" borderId="1" xfId="0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9" fontId="32" fillId="0" borderId="2" xfId="2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9" fontId="32" fillId="0" borderId="1" xfId="2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wrapText="1"/>
    </xf>
    <xf numFmtId="3" fontId="35" fillId="0" borderId="1" xfId="0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3" fontId="35" fillId="0" borderId="1" xfId="0" applyNumberFormat="1" applyFont="1" applyFill="1" applyBorder="1" applyAlignment="1">
      <alignment horizontal="center" vertical="center"/>
    </xf>
    <xf numFmtId="9" fontId="35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0" fillId="11" borderId="35" xfId="0" applyFont="1" applyFill="1" applyBorder="1" applyAlignment="1">
      <alignment horizontal="center" vertical="center" wrapText="1"/>
    </xf>
    <xf numFmtId="0" fontId="40" fillId="11" borderId="26" xfId="0" applyFont="1" applyFill="1" applyBorder="1" applyAlignment="1">
      <alignment horizontal="center" vertical="center" wrapText="1"/>
    </xf>
    <xf numFmtId="0" fontId="43" fillId="11" borderId="4" xfId="0" applyFont="1" applyFill="1" applyBorder="1" applyAlignment="1">
      <alignment horizontal="center" vertical="center" wrapText="1"/>
    </xf>
    <xf numFmtId="0" fontId="42" fillId="7" borderId="9" xfId="0" applyFont="1" applyFill="1" applyBorder="1" applyAlignment="1">
      <alignment horizontal="center" vertical="center"/>
    </xf>
    <xf numFmtId="0" fontId="42" fillId="7" borderId="10" xfId="0" applyFont="1" applyFill="1" applyBorder="1" applyAlignment="1">
      <alignment horizontal="center" vertical="center"/>
    </xf>
    <xf numFmtId="9" fontId="42" fillId="7" borderId="36" xfId="2" applyFont="1" applyFill="1" applyBorder="1" applyAlignment="1">
      <alignment horizontal="center" vertical="center"/>
    </xf>
    <xf numFmtId="164" fontId="42" fillId="7" borderId="11" xfId="1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0" fontId="33" fillId="7" borderId="8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textRotation="90" wrapText="1"/>
    </xf>
    <xf numFmtId="0" fontId="33" fillId="7" borderId="7" xfId="0" applyFont="1" applyFill="1" applyBorder="1" applyAlignment="1">
      <alignment horizontal="center" vertical="center" textRotation="90" wrapText="1"/>
    </xf>
    <xf numFmtId="0" fontId="9" fillId="7" borderId="9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left" vertical="center"/>
    </xf>
    <xf numFmtId="0" fontId="14" fillId="7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wrapText="1"/>
    </xf>
    <xf numFmtId="9" fontId="42" fillId="7" borderId="11" xfId="2" applyFont="1" applyFill="1" applyBorder="1" applyAlignment="1">
      <alignment vertical="center"/>
    </xf>
    <xf numFmtId="0" fontId="0" fillId="0" borderId="0" xfId="0" applyAlignment="1">
      <alignment horizontal="right"/>
    </xf>
    <xf numFmtId="9" fontId="0" fillId="0" borderId="0" xfId="0" applyNumberFormat="1" applyAlignment="1">
      <alignment horizontal="center"/>
    </xf>
    <xf numFmtId="0" fontId="29" fillId="12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5" fillId="14" borderId="0" xfId="0" applyFont="1" applyFill="1" applyAlignment="1">
      <alignment horizontal="center"/>
    </xf>
    <xf numFmtId="9" fontId="25" fillId="14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vertical="center" wrapText="1"/>
    </xf>
    <xf numFmtId="0" fontId="27" fillId="13" borderId="0" xfId="0" applyFont="1" applyFill="1" applyAlignment="1">
      <alignment horizontal="right"/>
    </xf>
    <xf numFmtId="0" fontId="27" fillId="13" borderId="0" xfId="0" applyFont="1" applyFill="1"/>
    <xf numFmtId="0" fontId="27" fillId="13" borderId="0" xfId="0" applyFont="1" applyFill="1" applyAlignment="1">
      <alignment horizontal="center"/>
    </xf>
    <xf numFmtId="9" fontId="27" fillId="13" borderId="0" xfId="0" applyNumberFormat="1" applyFont="1" applyFill="1" applyAlignment="1">
      <alignment horizontal="center"/>
    </xf>
    <xf numFmtId="0" fontId="27" fillId="0" borderId="0" xfId="0" applyFont="1"/>
    <xf numFmtId="0" fontId="25" fillId="14" borderId="0" xfId="0" applyFont="1" applyFill="1" applyAlignment="1">
      <alignment horizontal="right"/>
    </xf>
    <xf numFmtId="0" fontId="25" fillId="14" borderId="0" xfId="0" applyFont="1" applyFill="1"/>
    <xf numFmtId="0" fontId="29" fillId="12" borderId="0" xfId="0" applyFont="1" applyFill="1"/>
    <xf numFmtId="0" fontId="29" fillId="12" borderId="0" xfId="0" applyFont="1" applyFill="1" applyAlignment="1">
      <alignment horizontal="center"/>
    </xf>
    <xf numFmtId="9" fontId="29" fillId="12" borderId="0" xfId="0" applyNumberFormat="1" applyFont="1" applyFill="1" applyAlignment="1">
      <alignment horizontal="center"/>
    </xf>
    <xf numFmtId="0" fontId="44" fillId="10" borderId="6" xfId="0" applyFont="1" applyFill="1" applyBorder="1" applyAlignment="1">
      <alignment horizontal="center" wrapText="1"/>
    </xf>
    <xf numFmtId="0" fontId="44" fillId="10" borderId="7" xfId="0" applyFont="1" applyFill="1" applyBorder="1" applyAlignment="1">
      <alignment horizontal="center" wrapText="1"/>
    </xf>
    <xf numFmtId="0" fontId="44" fillId="10" borderId="7" xfId="0" applyFont="1" applyFill="1" applyBorder="1" applyAlignment="1">
      <alignment wrapText="1"/>
    </xf>
    <xf numFmtId="0" fontId="44" fillId="10" borderId="8" xfId="0" applyFont="1" applyFill="1" applyBorder="1" applyAlignment="1">
      <alignment horizontal="center" wrapText="1"/>
    </xf>
    <xf numFmtId="0" fontId="45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9" fillId="1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13" borderId="0" xfId="0" applyFont="1" applyFill="1" applyAlignment="1">
      <alignment horizontal="center" vertical="center"/>
    </xf>
    <xf numFmtId="0" fontId="14" fillId="10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textRotation="90" wrapText="1"/>
    </xf>
    <xf numFmtId="0" fontId="1" fillId="10" borderId="1" xfId="0" applyFont="1" applyFill="1" applyBorder="1" applyAlignment="1">
      <alignment horizontal="center" vertical="center" wrapText="1"/>
    </xf>
    <xf numFmtId="0" fontId="33" fillId="10" borderId="1" xfId="0" applyFont="1" applyFill="1" applyBorder="1" applyAlignment="1">
      <alignment horizontal="center" vertical="center" textRotation="90" wrapText="1"/>
    </xf>
    <xf numFmtId="0" fontId="1" fillId="7" borderId="9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left" vertical="center"/>
    </xf>
    <xf numFmtId="0" fontId="32" fillId="0" borderId="10" xfId="0" applyFont="1" applyBorder="1" applyAlignment="1">
      <alignment horizontal="center" vertical="center"/>
    </xf>
    <xf numFmtId="9" fontId="32" fillId="0" borderId="31" xfId="2" applyFont="1" applyFill="1" applyBorder="1" applyAlignment="1">
      <alignment horizontal="center" vertical="center"/>
    </xf>
    <xf numFmtId="9" fontId="32" fillId="0" borderId="34" xfId="2" applyFont="1" applyFill="1" applyBorder="1" applyAlignment="1">
      <alignment horizontal="center" vertical="center"/>
    </xf>
    <xf numFmtId="9" fontId="32" fillId="0" borderId="2" xfId="2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6" fillId="0" borderId="3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42" fillId="7" borderId="9" xfId="0" applyFont="1" applyFill="1" applyBorder="1" applyAlignment="1">
      <alignment horizontal="center" vertical="center"/>
    </xf>
    <xf numFmtId="0" fontId="42" fillId="7" borderId="10" xfId="0" applyFont="1" applyFill="1" applyBorder="1" applyAlignment="1">
      <alignment horizontal="center" vertical="center"/>
    </xf>
    <xf numFmtId="0" fontId="42" fillId="7" borderId="11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25" fillId="7" borderId="5" xfId="0" applyFont="1" applyFill="1" applyBorder="1" applyAlignment="1">
      <alignment horizontal="center" vertical="center"/>
    </xf>
    <xf numFmtId="0" fontId="25" fillId="7" borderId="26" xfId="0" applyFont="1" applyFill="1" applyBorder="1" applyAlignment="1">
      <alignment horizontal="center" vertical="center"/>
    </xf>
    <xf numFmtId="0" fontId="28" fillId="7" borderId="3" xfId="0" applyFont="1" applyFill="1" applyBorder="1" applyAlignment="1">
      <alignment horizontal="center" vertical="center"/>
    </xf>
    <xf numFmtId="0" fontId="28" fillId="7" borderId="4" xfId="0" applyFont="1" applyFill="1" applyBorder="1" applyAlignment="1">
      <alignment horizontal="center" vertical="center"/>
    </xf>
    <xf numFmtId="0" fontId="28" fillId="7" borderId="26" xfId="0" applyFont="1" applyFill="1" applyBorder="1" applyAlignment="1">
      <alignment horizontal="center" vertical="center"/>
    </xf>
    <xf numFmtId="0" fontId="25" fillId="7" borderId="6" xfId="0" applyFont="1" applyFill="1" applyBorder="1" applyAlignment="1">
      <alignment horizontal="center" vertical="center"/>
    </xf>
    <xf numFmtId="0" fontId="25" fillId="7" borderId="7" xfId="0" applyFont="1" applyFill="1" applyBorder="1" applyAlignment="1">
      <alignment horizontal="center" vertical="center"/>
    </xf>
    <xf numFmtId="0" fontId="25" fillId="7" borderId="8" xfId="0" applyFont="1" applyFill="1" applyBorder="1" applyAlignment="1">
      <alignment horizontal="center" vertical="center"/>
    </xf>
    <xf numFmtId="0" fontId="25" fillId="8" borderId="3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0" fontId="33" fillId="10" borderId="27" xfId="0" applyFont="1" applyFill="1" applyBorder="1" applyAlignment="1">
      <alignment horizontal="center"/>
    </xf>
    <xf numFmtId="0" fontId="33" fillId="10" borderId="28" xfId="0" applyFont="1" applyFill="1" applyBorder="1" applyAlignment="1">
      <alignment horizontal="center"/>
    </xf>
    <xf numFmtId="0" fontId="33" fillId="10" borderId="29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CUMPLIMIENTO</a:t>
            </a:r>
            <a:r>
              <a:rPr lang="es-CO" baseline="0"/>
              <a:t> PLAN DE ACCION 2016 POR SERCRETARIA</a:t>
            </a:r>
          </a:p>
          <a:p>
            <a:pPr>
              <a:defRPr/>
            </a:pPr>
            <a:r>
              <a:rPr lang="es-CO" baseline="0"/>
              <a:t> A SEPTIEMBRE DE 2016</a:t>
            </a:r>
            <a:endParaRPr lang="es-CO"/>
          </a:p>
        </c:rich>
      </c:tx>
      <c:layout>
        <c:manualLayout>
          <c:xMode val="edge"/>
          <c:yMode val="edge"/>
          <c:x val="0.19735313573608176"/>
          <c:y val="2.52263566734440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6906870381039768"/>
          <c:y val="0.1230664175121656"/>
          <c:w val="0.79650043744531929"/>
          <c:h val="0.8242401956225309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18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CUMPSEC!$C$6:$C$24</c:f>
              <c:strCache>
                <c:ptCount val="19"/>
                <c:pt idx="0">
                  <c:v>HABITAT</c:v>
                </c:pt>
                <c:pt idx="1">
                  <c:v>AGUAS DE BOLIVAR</c:v>
                </c:pt>
                <c:pt idx="2">
                  <c:v>EDUCACION</c:v>
                </c:pt>
                <c:pt idx="3">
                  <c:v>INTERIOR</c:v>
                </c:pt>
                <c:pt idx="4">
                  <c:v>ICULTUR</c:v>
                </c:pt>
                <c:pt idx="5">
                  <c:v>PLANEACION</c:v>
                </c:pt>
                <c:pt idx="6">
                  <c:v>INFRAESTRUCTURA</c:v>
                </c:pt>
                <c:pt idx="7">
                  <c:v>HACIENDA</c:v>
                </c:pt>
                <c:pt idx="8">
                  <c:v>AGRICULTURA</c:v>
                </c:pt>
                <c:pt idx="9">
                  <c:v>DESARROLLO SOCIAL</c:v>
                </c:pt>
                <c:pt idx="10">
                  <c:v>SALUD</c:v>
                </c:pt>
                <c:pt idx="11">
                  <c:v>PRIVADA </c:v>
                </c:pt>
                <c:pt idx="12">
                  <c:v>MINAS Y ENERGIA</c:v>
                </c:pt>
                <c:pt idx="13">
                  <c:v>TRANSITO</c:v>
                </c:pt>
                <c:pt idx="14">
                  <c:v>VICTIMAS</c:v>
                </c:pt>
                <c:pt idx="15">
                  <c:v>GENERAL</c:v>
                </c:pt>
                <c:pt idx="16">
                  <c:v>IDERBOL</c:v>
                </c:pt>
                <c:pt idx="17">
                  <c:v>UNIBAC</c:v>
                </c:pt>
                <c:pt idx="18">
                  <c:v>TOTAL </c:v>
                </c:pt>
              </c:strCache>
            </c:strRef>
          </c:cat>
          <c:val>
            <c:numRef>
              <c:f>CUMPSEC!$D$6:$D$24</c:f>
              <c:numCache>
                <c:formatCode>0%</c:formatCode>
                <c:ptCount val="19"/>
                <c:pt idx="0">
                  <c:v>0.43421428571428572</c:v>
                </c:pt>
                <c:pt idx="1">
                  <c:v>0.875</c:v>
                </c:pt>
                <c:pt idx="2">
                  <c:v>0.3220812322236839</c:v>
                </c:pt>
                <c:pt idx="3">
                  <c:v>0.22580645161290322</c:v>
                </c:pt>
                <c:pt idx="4">
                  <c:v>0.3041666666666667</c:v>
                </c:pt>
                <c:pt idx="5">
                  <c:v>0.9375</c:v>
                </c:pt>
                <c:pt idx="6">
                  <c:v>0.73857142857142855</c:v>
                </c:pt>
                <c:pt idx="7">
                  <c:v>0.60645833333333332</c:v>
                </c:pt>
                <c:pt idx="8">
                  <c:v>0.22857142857142859</c:v>
                </c:pt>
                <c:pt idx="9">
                  <c:v>0.46318447634237103</c:v>
                </c:pt>
                <c:pt idx="10">
                  <c:v>0.47685118619698069</c:v>
                </c:pt>
                <c:pt idx="11">
                  <c:v>0.5</c:v>
                </c:pt>
                <c:pt idx="12">
                  <c:v>0.44062499999999999</c:v>
                </c:pt>
                <c:pt idx="13">
                  <c:v>0.75</c:v>
                </c:pt>
                <c:pt idx="14">
                  <c:v>0</c:v>
                </c:pt>
                <c:pt idx="15">
                  <c:v>0.76666666666666672</c:v>
                </c:pt>
                <c:pt idx="16">
                  <c:v>1</c:v>
                </c:pt>
                <c:pt idx="17">
                  <c:v>0.92833333333333334</c:v>
                </c:pt>
                <c:pt idx="18">
                  <c:v>0.55544613829072675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87898080"/>
        <c:axId val="287899760"/>
      </c:barChart>
      <c:catAx>
        <c:axId val="287898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7899760"/>
        <c:crosses val="autoZero"/>
        <c:auto val="1"/>
        <c:lblAlgn val="ctr"/>
        <c:lblOffset val="100"/>
        <c:noMultiLvlLbl val="0"/>
      </c:catAx>
      <c:valAx>
        <c:axId val="287899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7898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190499</xdr:rowOff>
    </xdr:from>
    <xdr:to>
      <xdr:col>12</xdr:col>
      <xdr:colOff>552450</xdr:colOff>
      <xdr:row>30</xdr:row>
      <xdr:rowOff>66675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onzalez\Documents\PLAN%20DE%20DESARROLLO%20DUMEK%202016-2019\MATRIZ%20PLAN%20DE%20DESARROLLO\PLAN%20INDICATIVO%202016-2019%20FINAL-sand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ndicativo"/>
      <sheetName val="Hoja1"/>
    </sheetNames>
    <sheetDataSet>
      <sheetData sheetId="0"/>
      <sheetData sheetId="1">
        <row r="6">
          <cell r="G6">
            <v>0</v>
          </cell>
          <cell r="K6" t="str">
            <v>A.18.1.1</v>
          </cell>
          <cell r="V6" t="str">
            <v>A.18</v>
          </cell>
        </row>
        <row r="7">
          <cell r="G7">
            <v>0</v>
          </cell>
          <cell r="K7" t="str">
            <v>A.18.1.2</v>
          </cell>
          <cell r="V7" t="str">
            <v>A.18</v>
          </cell>
        </row>
        <row r="8">
          <cell r="G8">
            <v>0</v>
          </cell>
          <cell r="K8" t="str">
            <v>A.18.2.1</v>
          </cell>
          <cell r="V8" t="str">
            <v>A.18</v>
          </cell>
        </row>
        <row r="9">
          <cell r="G9">
            <v>0</v>
          </cell>
          <cell r="K9" t="str">
            <v>A.18.3.1</v>
          </cell>
          <cell r="V9" t="str">
            <v>A.18</v>
          </cell>
        </row>
        <row r="10">
          <cell r="G10">
            <v>0</v>
          </cell>
          <cell r="K10" t="str">
            <v>A.18.3.2</v>
          </cell>
          <cell r="V10" t="str">
            <v>A.18</v>
          </cell>
        </row>
        <row r="11">
          <cell r="G11">
            <v>0</v>
          </cell>
          <cell r="K11" t="str">
            <v>A.18.4.1</v>
          </cell>
          <cell r="V11" t="str">
            <v>A.18</v>
          </cell>
        </row>
        <row r="12">
          <cell r="G12">
            <v>0</v>
          </cell>
          <cell r="K12" t="str">
            <v>A.18.5.1</v>
          </cell>
          <cell r="V12" t="str">
            <v>A.18</v>
          </cell>
        </row>
        <row r="13">
          <cell r="G13">
            <v>0</v>
          </cell>
          <cell r="K13" t="str">
            <v>A.18.6.1</v>
          </cell>
          <cell r="V13" t="str">
            <v>A.18</v>
          </cell>
        </row>
        <row r="14">
          <cell r="G14">
            <v>0</v>
          </cell>
          <cell r="K14" t="str">
            <v>A.18.7.1</v>
          </cell>
          <cell r="V14" t="str">
            <v>A.18</v>
          </cell>
        </row>
        <row r="15">
          <cell r="G15">
            <v>0</v>
          </cell>
          <cell r="K15" t="str">
            <v>A.18.7.2</v>
          </cell>
          <cell r="V15" t="str">
            <v>A.18</v>
          </cell>
        </row>
        <row r="16">
          <cell r="G16">
            <v>0</v>
          </cell>
          <cell r="K16" t="str">
            <v>A.18.7.3</v>
          </cell>
          <cell r="V16" t="str">
            <v>A.18</v>
          </cell>
        </row>
        <row r="17">
          <cell r="G17">
            <v>0</v>
          </cell>
          <cell r="K17" t="str">
            <v>A.18.8.1</v>
          </cell>
          <cell r="V17" t="str">
            <v>A.18</v>
          </cell>
        </row>
        <row r="18">
          <cell r="G18">
            <v>0</v>
          </cell>
          <cell r="K18" t="str">
            <v>A.18.8.2</v>
          </cell>
          <cell r="V18" t="str">
            <v>A.18</v>
          </cell>
        </row>
        <row r="19">
          <cell r="G19">
            <v>0</v>
          </cell>
          <cell r="K19" t="str">
            <v>A.18.8.3</v>
          </cell>
          <cell r="V19" t="str">
            <v>A.18</v>
          </cell>
        </row>
        <row r="20">
          <cell r="G20">
            <v>0</v>
          </cell>
          <cell r="K20" t="str">
            <v>A.18.9.1</v>
          </cell>
          <cell r="V20" t="str">
            <v>A.18</v>
          </cell>
        </row>
        <row r="21">
          <cell r="G21">
            <v>0</v>
          </cell>
          <cell r="K21" t="str">
            <v>A.18.10.1</v>
          </cell>
          <cell r="V21" t="str">
            <v>A.18</v>
          </cell>
        </row>
        <row r="22">
          <cell r="G22">
            <v>0</v>
          </cell>
          <cell r="K22" t="str">
            <v>A.18.10.2</v>
          </cell>
          <cell r="V22" t="str">
            <v>A.18</v>
          </cell>
        </row>
        <row r="23">
          <cell r="G23">
            <v>0</v>
          </cell>
          <cell r="K23" t="str">
            <v>A.18.11.1</v>
          </cell>
          <cell r="V23" t="str">
            <v>A.18</v>
          </cell>
        </row>
        <row r="24">
          <cell r="G24">
            <v>0</v>
          </cell>
          <cell r="K24" t="str">
            <v>A.18.11.2</v>
          </cell>
          <cell r="V24" t="str">
            <v>A.18</v>
          </cell>
        </row>
        <row r="25">
          <cell r="G25">
            <v>0</v>
          </cell>
          <cell r="K25" t="str">
            <v>A.18.11.3</v>
          </cell>
          <cell r="V25" t="str">
            <v>A.18</v>
          </cell>
        </row>
        <row r="26">
          <cell r="G26">
            <v>0</v>
          </cell>
          <cell r="K26" t="str">
            <v>A.18.11.4</v>
          </cell>
          <cell r="V26" t="str">
            <v>A.18</v>
          </cell>
        </row>
        <row r="27">
          <cell r="G27">
            <v>0</v>
          </cell>
          <cell r="K27" t="str">
            <v>A.18.12.1</v>
          </cell>
          <cell r="V27" t="str">
            <v>A.18</v>
          </cell>
        </row>
        <row r="28">
          <cell r="G28">
            <v>0</v>
          </cell>
          <cell r="K28" t="str">
            <v>A.18.12.2</v>
          </cell>
          <cell r="V28" t="str">
            <v>A.18</v>
          </cell>
        </row>
        <row r="29">
          <cell r="G29">
            <v>0</v>
          </cell>
          <cell r="K29" t="str">
            <v>A.18.12.3</v>
          </cell>
          <cell r="V29" t="str">
            <v>A.18</v>
          </cell>
        </row>
        <row r="30">
          <cell r="G30">
            <v>0</v>
          </cell>
          <cell r="K30" t="str">
            <v>A.18.12.4</v>
          </cell>
          <cell r="V30" t="str">
            <v>A.18</v>
          </cell>
        </row>
        <row r="31">
          <cell r="G31">
            <v>0</v>
          </cell>
          <cell r="K31" t="str">
            <v>A.18.12.5</v>
          </cell>
          <cell r="V31" t="str">
            <v>A.18</v>
          </cell>
        </row>
        <row r="32">
          <cell r="G32">
            <v>0</v>
          </cell>
          <cell r="K32" t="str">
            <v>A.18.13.1</v>
          </cell>
          <cell r="V32" t="str">
            <v>A.18</v>
          </cell>
        </row>
        <row r="33">
          <cell r="G33">
            <v>0</v>
          </cell>
          <cell r="K33" t="str">
            <v>A.18.13.2</v>
          </cell>
          <cell r="V33" t="str">
            <v>A.18</v>
          </cell>
        </row>
        <row r="34">
          <cell r="G34">
            <v>0</v>
          </cell>
          <cell r="K34" t="str">
            <v>A.18.13.3</v>
          </cell>
          <cell r="V34" t="str">
            <v>A.18</v>
          </cell>
        </row>
        <row r="35">
          <cell r="G35">
            <v>0</v>
          </cell>
          <cell r="K35" t="str">
            <v>A.18.13.4</v>
          </cell>
          <cell r="V35" t="str">
            <v>A.18</v>
          </cell>
        </row>
        <row r="36">
          <cell r="G36">
            <v>0</v>
          </cell>
          <cell r="K36" t="str">
            <v>A.18.14.1</v>
          </cell>
          <cell r="V36" t="str">
            <v>A.18</v>
          </cell>
        </row>
        <row r="37">
          <cell r="G37">
            <v>0</v>
          </cell>
          <cell r="K37" t="str">
            <v>A.18.14.2</v>
          </cell>
          <cell r="V37" t="str">
            <v>A.18</v>
          </cell>
        </row>
        <row r="38">
          <cell r="G38">
            <v>0</v>
          </cell>
          <cell r="K38" t="str">
            <v>A.18.14.3</v>
          </cell>
          <cell r="V38" t="str">
            <v>A.18</v>
          </cell>
        </row>
        <row r="39">
          <cell r="G39">
            <v>0</v>
          </cell>
          <cell r="K39" t="str">
            <v>A.18.15.1</v>
          </cell>
          <cell r="V39" t="str">
            <v>A.18</v>
          </cell>
        </row>
        <row r="40">
          <cell r="G40">
            <v>0</v>
          </cell>
          <cell r="K40" t="str">
            <v>A.18.15.2</v>
          </cell>
          <cell r="V40" t="str">
            <v>A.18</v>
          </cell>
        </row>
        <row r="41">
          <cell r="G41">
            <v>0</v>
          </cell>
          <cell r="K41" t="str">
            <v>A.18.16.1</v>
          </cell>
          <cell r="V41" t="str">
            <v>A.18</v>
          </cell>
        </row>
        <row r="42">
          <cell r="G42">
            <v>0</v>
          </cell>
          <cell r="K42" t="str">
            <v>A.18.16.2</v>
          </cell>
          <cell r="V42" t="str">
            <v>A.18</v>
          </cell>
        </row>
        <row r="43">
          <cell r="G43">
            <v>0</v>
          </cell>
          <cell r="K43" t="str">
            <v>A.18.16.3</v>
          </cell>
          <cell r="V43" t="str">
            <v>A.18</v>
          </cell>
        </row>
        <row r="44">
          <cell r="G44">
            <v>0</v>
          </cell>
          <cell r="K44" t="str">
            <v>A.18.16.4</v>
          </cell>
          <cell r="V44" t="str">
            <v>A.18</v>
          </cell>
        </row>
        <row r="45">
          <cell r="G45">
            <v>0</v>
          </cell>
          <cell r="K45" t="str">
            <v>A.18.16.5</v>
          </cell>
          <cell r="V45" t="str">
            <v>A.18</v>
          </cell>
        </row>
        <row r="46">
          <cell r="G46">
            <v>100</v>
          </cell>
          <cell r="K46" t="str">
            <v>A.18.17.1</v>
          </cell>
          <cell r="V46" t="str">
            <v>A.18</v>
          </cell>
        </row>
        <row r="47">
          <cell r="G47">
            <v>47</v>
          </cell>
          <cell r="K47" t="str">
            <v>A.18.18.1</v>
          </cell>
          <cell r="V47" t="str">
            <v>A.18</v>
          </cell>
        </row>
        <row r="48">
          <cell r="G48">
            <v>17</v>
          </cell>
          <cell r="K48" t="str">
            <v>A.18.19.1</v>
          </cell>
          <cell r="V48" t="str">
            <v>A.18</v>
          </cell>
        </row>
        <row r="49">
          <cell r="G49">
            <v>17</v>
          </cell>
          <cell r="K49" t="str">
            <v>A.18.20.1</v>
          </cell>
          <cell r="V49" t="str">
            <v>A.18</v>
          </cell>
        </row>
        <row r="50">
          <cell r="G50">
            <v>0</v>
          </cell>
          <cell r="K50" t="str">
            <v>A.18.21.1</v>
          </cell>
          <cell r="V50" t="str">
            <v>A.18</v>
          </cell>
        </row>
        <row r="51">
          <cell r="G51">
            <v>0</v>
          </cell>
          <cell r="K51" t="str">
            <v>A.18.21.2</v>
          </cell>
          <cell r="V51" t="str">
            <v>A.18</v>
          </cell>
        </row>
        <row r="52">
          <cell r="G52">
            <v>0</v>
          </cell>
          <cell r="K52" t="str">
            <v>A.18.21.3</v>
          </cell>
          <cell r="V52" t="str">
            <v>A.18</v>
          </cell>
        </row>
        <row r="53">
          <cell r="G53">
            <v>0</v>
          </cell>
          <cell r="K53" t="str">
            <v>A.18.21.4</v>
          </cell>
          <cell r="V53" t="str">
            <v>A.18</v>
          </cell>
        </row>
        <row r="54">
          <cell r="G54">
            <v>0</v>
          </cell>
          <cell r="K54" t="str">
            <v>A.18.22.1</v>
          </cell>
          <cell r="V54" t="str">
            <v>A.18</v>
          </cell>
        </row>
        <row r="55">
          <cell r="G55">
            <v>0</v>
          </cell>
          <cell r="K55" t="str">
            <v>A.18.22.2</v>
          </cell>
          <cell r="V55" t="str">
            <v>A.18</v>
          </cell>
        </row>
        <row r="56">
          <cell r="G56">
            <v>0</v>
          </cell>
          <cell r="K56" t="str">
            <v>A.18.22.3</v>
          </cell>
          <cell r="V56" t="str">
            <v>A.18</v>
          </cell>
        </row>
        <row r="57">
          <cell r="G57">
            <v>0</v>
          </cell>
          <cell r="K57" t="str">
            <v>A.18.22.4</v>
          </cell>
          <cell r="V57" t="str">
            <v>A.18</v>
          </cell>
        </row>
        <row r="58">
          <cell r="G58">
            <v>0</v>
          </cell>
          <cell r="K58" t="str">
            <v>A.18.22.5</v>
          </cell>
          <cell r="V58" t="str">
            <v>A.18</v>
          </cell>
        </row>
        <row r="59">
          <cell r="G59">
            <v>0</v>
          </cell>
          <cell r="K59" t="str">
            <v>A.18.22.6</v>
          </cell>
          <cell r="V59" t="str">
            <v>A.18</v>
          </cell>
        </row>
        <row r="60">
          <cell r="G60">
            <v>0</v>
          </cell>
          <cell r="K60" t="str">
            <v>A.18.22.7</v>
          </cell>
          <cell r="V60" t="str">
            <v>A.18</v>
          </cell>
        </row>
        <row r="61">
          <cell r="G61">
            <v>0</v>
          </cell>
          <cell r="K61" t="str">
            <v>A.18.23.1</v>
          </cell>
          <cell r="V61" t="str">
            <v>A.18</v>
          </cell>
        </row>
        <row r="62">
          <cell r="G62">
            <v>0</v>
          </cell>
          <cell r="K62" t="str">
            <v>A.18.23.2</v>
          </cell>
          <cell r="V62" t="str">
            <v>A.18</v>
          </cell>
        </row>
        <row r="63">
          <cell r="G63">
            <v>0</v>
          </cell>
          <cell r="K63" t="str">
            <v>A.18.23.3</v>
          </cell>
          <cell r="V63" t="str">
            <v>A.18</v>
          </cell>
        </row>
        <row r="64">
          <cell r="G64" t="str">
            <v>ND</v>
          </cell>
          <cell r="K64" t="str">
            <v>A.18.24.1</v>
          </cell>
          <cell r="V64" t="str">
            <v>A.18</v>
          </cell>
        </row>
        <row r="65">
          <cell r="G65" t="str">
            <v>ND</v>
          </cell>
          <cell r="K65" t="str">
            <v>A.18.24.2</v>
          </cell>
          <cell r="V65" t="str">
            <v>A.18</v>
          </cell>
        </row>
        <row r="66">
          <cell r="G66">
            <v>0</v>
          </cell>
          <cell r="K66" t="str">
            <v>A.18.25.1</v>
          </cell>
          <cell r="V66" t="str">
            <v>A.18</v>
          </cell>
        </row>
        <row r="67">
          <cell r="G67">
            <v>0</v>
          </cell>
          <cell r="K67" t="str">
            <v>A.18.25.2</v>
          </cell>
          <cell r="V67" t="str">
            <v>A.18</v>
          </cell>
        </row>
        <row r="68">
          <cell r="G68">
            <v>0</v>
          </cell>
          <cell r="K68" t="str">
            <v>A.18.26.1</v>
          </cell>
          <cell r="V68" t="str">
            <v>A.18</v>
          </cell>
        </row>
        <row r="69">
          <cell r="G69">
            <v>0</v>
          </cell>
          <cell r="K69" t="str">
            <v>A.18.27.1</v>
          </cell>
          <cell r="V69" t="str">
            <v>A.18</v>
          </cell>
        </row>
        <row r="70">
          <cell r="G70">
            <v>0</v>
          </cell>
          <cell r="K70" t="str">
            <v>A.18.28.1</v>
          </cell>
          <cell r="V70" t="str">
            <v>A.18</v>
          </cell>
        </row>
        <row r="71">
          <cell r="G71">
            <v>0</v>
          </cell>
          <cell r="K71" t="str">
            <v>A.18.28.2</v>
          </cell>
          <cell r="V71" t="str">
            <v>A.18</v>
          </cell>
        </row>
        <row r="72">
          <cell r="G72">
            <v>0</v>
          </cell>
          <cell r="K72" t="str">
            <v>A.18.28.3</v>
          </cell>
          <cell r="V72" t="str">
            <v>A.18</v>
          </cell>
        </row>
        <row r="73">
          <cell r="G73">
            <v>0</v>
          </cell>
          <cell r="K73" t="str">
            <v>A.18.29.1</v>
          </cell>
          <cell r="V73" t="str">
            <v>A.18</v>
          </cell>
        </row>
        <row r="74">
          <cell r="G74">
            <v>0</v>
          </cell>
          <cell r="K74" t="str">
            <v>A.18.30.1</v>
          </cell>
          <cell r="V74" t="str">
            <v>A.18</v>
          </cell>
        </row>
        <row r="75">
          <cell r="G75">
            <v>0</v>
          </cell>
          <cell r="K75" t="str">
            <v>A.18.30.2</v>
          </cell>
          <cell r="V75" t="str">
            <v>A.18</v>
          </cell>
        </row>
        <row r="76">
          <cell r="G76">
            <v>0</v>
          </cell>
          <cell r="K76" t="str">
            <v>A.8.1.1</v>
          </cell>
          <cell r="V76" t="str">
            <v>A.8</v>
          </cell>
        </row>
        <row r="77">
          <cell r="G77">
            <v>0</v>
          </cell>
          <cell r="K77" t="str">
            <v>A.8.2.1</v>
          </cell>
          <cell r="V77" t="str">
            <v>A.8</v>
          </cell>
        </row>
        <row r="78">
          <cell r="G78">
            <v>0</v>
          </cell>
          <cell r="K78" t="str">
            <v>A.8.3.1</v>
          </cell>
          <cell r="V78" t="str">
            <v>A.8</v>
          </cell>
        </row>
        <row r="79">
          <cell r="G79">
            <v>0</v>
          </cell>
          <cell r="K79" t="str">
            <v>A.8.4.1</v>
          </cell>
          <cell r="V79" t="str">
            <v>A.8</v>
          </cell>
        </row>
        <row r="80">
          <cell r="G80">
            <v>0</v>
          </cell>
          <cell r="K80" t="str">
            <v>A.8.5.1</v>
          </cell>
          <cell r="V80" t="str">
            <v>A.8</v>
          </cell>
        </row>
        <row r="81">
          <cell r="G81">
            <v>0</v>
          </cell>
          <cell r="K81" t="str">
            <v>A.8.6.1</v>
          </cell>
          <cell r="V81" t="str">
            <v>A.8</v>
          </cell>
        </row>
        <row r="82">
          <cell r="G82">
            <v>0</v>
          </cell>
          <cell r="K82" t="str">
            <v>A.8.7.1</v>
          </cell>
          <cell r="V82" t="str">
            <v>A.8</v>
          </cell>
        </row>
        <row r="83">
          <cell r="G83">
            <v>0</v>
          </cell>
          <cell r="K83" t="str">
            <v>A.8.8.1</v>
          </cell>
          <cell r="V83" t="str">
            <v>A.8</v>
          </cell>
        </row>
        <row r="84">
          <cell r="G84">
            <v>0</v>
          </cell>
          <cell r="K84" t="str">
            <v>A.8.9.1</v>
          </cell>
          <cell r="V84" t="str">
            <v>A.8</v>
          </cell>
        </row>
        <row r="85">
          <cell r="G85">
            <v>0</v>
          </cell>
          <cell r="K85" t="str">
            <v>A.8.10.1</v>
          </cell>
          <cell r="V85" t="str">
            <v>A.8</v>
          </cell>
        </row>
        <row r="86">
          <cell r="G86">
            <v>10.1</v>
          </cell>
          <cell r="K86" t="str">
            <v>A.14.1.1</v>
          </cell>
          <cell r="V86" t="str">
            <v>A.14</v>
          </cell>
        </row>
        <row r="87">
          <cell r="G87">
            <v>10.1</v>
          </cell>
          <cell r="K87" t="str">
            <v>A.14.1.2</v>
          </cell>
          <cell r="V87" t="str">
            <v>A.14</v>
          </cell>
        </row>
        <row r="88">
          <cell r="G88">
            <v>31.1</v>
          </cell>
          <cell r="K88" t="str">
            <v>A.14.2.1</v>
          </cell>
          <cell r="V88" t="str">
            <v>A.14</v>
          </cell>
        </row>
        <row r="89">
          <cell r="G89">
            <v>0</v>
          </cell>
          <cell r="K89" t="str">
            <v>A.14.3.1</v>
          </cell>
          <cell r="V89" t="str">
            <v>A.14</v>
          </cell>
        </row>
        <row r="90">
          <cell r="G90">
            <v>80.7</v>
          </cell>
          <cell r="K90" t="str">
            <v>A.14.4.1</v>
          </cell>
          <cell r="V90" t="str">
            <v>A.14</v>
          </cell>
        </row>
        <row r="91">
          <cell r="G91">
            <v>0</v>
          </cell>
          <cell r="K91" t="str">
            <v>A.14.5.1</v>
          </cell>
          <cell r="V91" t="str">
            <v>A.14</v>
          </cell>
        </row>
        <row r="92">
          <cell r="G92">
            <v>0</v>
          </cell>
          <cell r="K92" t="str">
            <v>A.14.6.1</v>
          </cell>
          <cell r="V92" t="str">
            <v>A.14</v>
          </cell>
        </row>
        <row r="93">
          <cell r="G93">
            <v>90</v>
          </cell>
          <cell r="K93" t="str">
            <v>A.3.1.1</v>
          </cell>
          <cell r="V93" t="str">
            <v>A.3</v>
          </cell>
        </row>
        <row r="94">
          <cell r="G94">
            <v>35</v>
          </cell>
          <cell r="K94" t="str">
            <v>A.3.2.1</v>
          </cell>
          <cell r="V94" t="str">
            <v>A.3</v>
          </cell>
        </row>
        <row r="95">
          <cell r="G95">
            <v>17</v>
          </cell>
          <cell r="K95" t="str">
            <v>A.3.3.1</v>
          </cell>
          <cell r="V95" t="str">
            <v>A.3</v>
          </cell>
        </row>
        <row r="96">
          <cell r="G96">
            <v>44</v>
          </cell>
          <cell r="K96" t="str">
            <v>A.3.4.1</v>
          </cell>
          <cell r="V96" t="str">
            <v>A.3</v>
          </cell>
        </row>
        <row r="97">
          <cell r="G97">
            <v>0</v>
          </cell>
          <cell r="K97" t="str">
            <v>A.3.5.1</v>
          </cell>
          <cell r="V97" t="str">
            <v>A.3</v>
          </cell>
        </row>
        <row r="98">
          <cell r="G98">
            <v>36</v>
          </cell>
          <cell r="K98" t="str">
            <v>A.3.5.1</v>
          </cell>
          <cell r="V98" t="str">
            <v>A.3</v>
          </cell>
        </row>
        <row r="99">
          <cell r="G99">
            <v>26</v>
          </cell>
          <cell r="K99" t="str">
            <v>A.3.6.1</v>
          </cell>
          <cell r="V99" t="str">
            <v>A.3</v>
          </cell>
        </row>
        <row r="100">
          <cell r="G100">
            <v>13</v>
          </cell>
          <cell r="K100" t="str">
            <v>A.3.7.1</v>
          </cell>
          <cell r="V100" t="str">
            <v>A.3</v>
          </cell>
        </row>
        <row r="101">
          <cell r="G101">
            <v>0</v>
          </cell>
          <cell r="K101" t="str">
            <v>A.3.8.1</v>
          </cell>
          <cell r="V101" t="str">
            <v>A.3</v>
          </cell>
        </row>
        <row r="102">
          <cell r="G102">
            <v>94</v>
          </cell>
          <cell r="K102" t="str">
            <v>A.6.1.1</v>
          </cell>
          <cell r="V102" t="str">
            <v>A.6</v>
          </cell>
        </row>
        <row r="103">
          <cell r="G103">
            <v>94</v>
          </cell>
          <cell r="K103" t="str">
            <v>A.6.1.2</v>
          </cell>
          <cell r="V103" t="str">
            <v>A.6</v>
          </cell>
        </row>
        <row r="104">
          <cell r="G104">
            <v>94</v>
          </cell>
          <cell r="K104" t="str">
            <v>A.6.1.3</v>
          </cell>
          <cell r="V104" t="str">
            <v>A.6</v>
          </cell>
        </row>
        <row r="105">
          <cell r="G105">
            <v>94</v>
          </cell>
          <cell r="K105" t="str">
            <v>A.6.1.4</v>
          </cell>
          <cell r="V105" t="str">
            <v>A.6</v>
          </cell>
        </row>
        <row r="106">
          <cell r="G106">
            <v>60</v>
          </cell>
          <cell r="K106" t="str">
            <v>A.6.2.1</v>
          </cell>
          <cell r="V106" t="str">
            <v>A.6</v>
          </cell>
        </row>
        <row r="107">
          <cell r="G107">
            <v>60</v>
          </cell>
          <cell r="K107" t="str">
            <v>A.6.2.2</v>
          </cell>
          <cell r="V107" t="str">
            <v>A.6</v>
          </cell>
        </row>
        <row r="108">
          <cell r="G108">
            <v>60</v>
          </cell>
          <cell r="K108" t="str">
            <v>A.6.2.3</v>
          </cell>
          <cell r="V108" t="str">
            <v>A.6</v>
          </cell>
        </row>
        <row r="109">
          <cell r="G109">
            <v>13.11</v>
          </cell>
          <cell r="K109" t="str">
            <v>A.7.1.1</v>
          </cell>
          <cell r="V109" t="str">
            <v>A.7</v>
          </cell>
        </row>
        <row r="110">
          <cell r="G110">
            <v>45.04</v>
          </cell>
          <cell r="K110" t="str">
            <v>A.7.2.1</v>
          </cell>
          <cell r="V110" t="str">
            <v>A.7</v>
          </cell>
        </row>
        <row r="111">
          <cell r="G111">
            <v>0</v>
          </cell>
          <cell r="K111" t="str">
            <v>A.7.3.1</v>
          </cell>
          <cell r="V111" t="str">
            <v>A.7</v>
          </cell>
        </row>
        <row r="112">
          <cell r="G112">
            <v>1.41</v>
          </cell>
          <cell r="K112" t="str">
            <v>A.2.1.1</v>
          </cell>
          <cell r="V112" t="str">
            <v>A.2</v>
          </cell>
        </row>
        <row r="113">
          <cell r="G113">
            <v>1.5</v>
          </cell>
          <cell r="K113" t="str">
            <v>A.2.2.1</v>
          </cell>
          <cell r="V113" t="str">
            <v>A.2</v>
          </cell>
        </row>
        <row r="114">
          <cell r="G114" t="str">
            <v>ND</v>
          </cell>
          <cell r="K114" t="str">
            <v>A.2.3.1</v>
          </cell>
          <cell r="V114" t="str">
            <v>A.2</v>
          </cell>
        </row>
        <row r="115">
          <cell r="G115">
            <v>61.7</v>
          </cell>
          <cell r="K115" t="str">
            <v>A.2.4.1</v>
          </cell>
          <cell r="V115" t="str">
            <v>A.2</v>
          </cell>
        </row>
        <row r="116">
          <cell r="G116">
            <v>22.8</v>
          </cell>
          <cell r="K116" t="str">
            <v>A.2.5.1</v>
          </cell>
          <cell r="V116" t="str">
            <v>A.2</v>
          </cell>
        </row>
        <row r="117">
          <cell r="G117">
            <v>22.8</v>
          </cell>
          <cell r="K117" t="str">
            <v>A.2.5.2</v>
          </cell>
          <cell r="V117" t="str">
            <v>A.2</v>
          </cell>
        </row>
        <row r="118">
          <cell r="G118">
            <v>22.8</v>
          </cell>
          <cell r="K118" t="str">
            <v>A.2.5.3</v>
          </cell>
          <cell r="V118" t="str">
            <v>A.2</v>
          </cell>
        </row>
        <row r="119">
          <cell r="G119">
            <v>22.8</v>
          </cell>
          <cell r="K119" t="str">
            <v>A.2.5.4</v>
          </cell>
          <cell r="V119" t="str">
            <v>A.2</v>
          </cell>
        </row>
        <row r="120">
          <cell r="G120">
            <v>22.8</v>
          </cell>
          <cell r="K120" t="str">
            <v>A.2.5.5</v>
          </cell>
          <cell r="V120" t="str">
            <v>A.2</v>
          </cell>
        </row>
        <row r="121">
          <cell r="G121" t="str">
            <v>ND</v>
          </cell>
          <cell r="K121" t="str">
            <v>A.14.1.1</v>
          </cell>
          <cell r="V121" t="str">
            <v>A.14</v>
          </cell>
        </row>
        <row r="122">
          <cell r="G122">
            <v>1</v>
          </cell>
          <cell r="K122" t="str">
            <v>A.14.2.1</v>
          </cell>
          <cell r="V122" t="str">
            <v>A.14</v>
          </cell>
        </row>
        <row r="123">
          <cell r="G123">
            <v>0</v>
          </cell>
          <cell r="K123" t="str">
            <v>A.14.3.1</v>
          </cell>
          <cell r="V123" t="str">
            <v>A.14</v>
          </cell>
        </row>
        <row r="124">
          <cell r="G124" t="str">
            <v>ND</v>
          </cell>
          <cell r="K124" t="str">
            <v>A.14.4.1</v>
          </cell>
          <cell r="V124" t="str">
            <v>A.14</v>
          </cell>
        </row>
        <row r="125">
          <cell r="G125">
            <v>0</v>
          </cell>
          <cell r="K125" t="str">
            <v>A.14.5.1</v>
          </cell>
          <cell r="V125" t="str">
            <v>A.14</v>
          </cell>
        </row>
        <row r="126">
          <cell r="G126">
            <v>0</v>
          </cell>
          <cell r="K126" t="str">
            <v>A.14.6.1</v>
          </cell>
          <cell r="V126" t="str">
            <v>A.14</v>
          </cell>
        </row>
        <row r="127">
          <cell r="G127">
            <v>0</v>
          </cell>
          <cell r="K127" t="str">
            <v>A.14.7.1</v>
          </cell>
          <cell r="V127" t="str">
            <v>A.14</v>
          </cell>
        </row>
        <row r="128">
          <cell r="G128">
            <v>0</v>
          </cell>
          <cell r="K128" t="str">
            <v>A.14.8.1</v>
          </cell>
          <cell r="V128" t="str">
            <v>A.14</v>
          </cell>
        </row>
        <row r="129">
          <cell r="G129">
            <v>0</v>
          </cell>
          <cell r="K129" t="str">
            <v>A.14.9.1</v>
          </cell>
          <cell r="V129" t="str">
            <v>A.14</v>
          </cell>
        </row>
        <row r="130">
          <cell r="G130">
            <v>0</v>
          </cell>
          <cell r="K130" t="str">
            <v>A.14.10.2</v>
          </cell>
          <cell r="V130" t="str">
            <v>A.14</v>
          </cell>
        </row>
        <row r="131">
          <cell r="G131">
            <v>0</v>
          </cell>
          <cell r="K131" t="str">
            <v>A.14.11.1</v>
          </cell>
          <cell r="V131" t="str">
            <v>A.14</v>
          </cell>
        </row>
        <row r="132">
          <cell r="G132">
            <v>0</v>
          </cell>
          <cell r="K132" t="str">
            <v>A.14.12.1</v>
          </cell>
          <cell r="V132" t="str">
            <v>A.14</v>
          </cell>
        </row>
        <row r="133">
          <cell r="G133">
            <v>0</v>
          </cell>
          <cell r="K133" t="str">
            <v>A.14.13.1</v>
          </cell>
          <cell r="V133" t="str">
            <v>A.14</v>
          </cell>
        </row>
        <row r="134">
          <cell r="G134">
            <v>0</v>
          </cell>
          <cell r="K134" t="str">
            <v>A.14.14.1</v>
          </cell>
          <cell r="V134" t="str">
            <v>A.14</v>
          </cell>
        </row>
        <row r="135">
          <cell r="G135">
            <v>0</v>
          </cell>
          <cell r="K135" t="str">
            <v>A.14.15.1</v>
          </cell>
          <cell r="V135" t="str">
            <v>A.14</v>
          </cell>
        </row>
        <row r="136">
          <cell r="G136">
            <v>0</v>
          </cell>
          <cell r="K136" t="str">
            <v>A.14.16.1</v>
          </cell>
          <cell r="V136" t="str">
            <v>A.14</v>
          </cell>
        </row>
        <row r="137">
          <cell r="G137">
            <v>0</v>
          </cell>
          <cell r="K137" t="str">
            <v>A.14.17.1</v>
          </cell>
          <cell r="V137" t="str">
            <v>A.14</v>
          </cell>
        </row>
        <row r="138">
          <cell r="G138">
            <v>0</v>
          </cell>
          <cell r="K138" t="str">
            <v>A.14.18.1</v>
          </cell>
          <cell r="V138" t="str">
            <v>A.14</v>
          </cell>
        </row>
        <row r="139">
          <cell r="G139">
            <v>0</v>
          </cell>
          <cell r="K139" t="str">
            <v>A.14.19.1</v>
          </cell>
          <cell r="V139" t="str">
            <v>A.14</v>
          </cell>
        </row>
        <row r="140">
          <cell r="G140">
            <v>0</v>
          </cell>
          <cell r="K140" t="str">
            <v>A.14.20.1</v>
          </cell>
          <cell r="V140" t="str">
            <v>A.14</v>
          </cell>
        </row>
        <row r="141">
          <cell r="G141">
            <v>0</v>
          </cell>
          <cell r="K141" t="str">
            <v>A.14.21.1</v>
          </cell>
          <cell r="V141" t="str">
            <v>A.14</v>
          </cell>
        </row>
        <row r="142">
          <cell r="G142">
            <v>0</v>
          </cell>
          <cell r="K142" t="str">
            <v>A.14.22.1</v>
          </cell>
          <cell r="V142" t="str">
            <v>A.14</v>
          </cell>
        </row>
        <row r="143">
          <cell r="G143">
            <v>0</v>
          </cell>
          <cell r="K143" t="str">
            <v>A.14.23.1</v>
          </cell>
          <cell r="V143" t="str">
            <v>A.14</v>
          </cell>
        </row>
        <row r="144">
          <cell r="G144">
            <v>0</v>
          </cell>
          <cell r="K144" t="str">
            <v>A.14.24.1</v>
          </cell>
          <cell r="V144" t="str">
            <v>A.14</v>
          </cell>
        </row>
        <row r="145">
          <cell r="G145">
            <v>0</v>
          </cell>
          <cell r="K145" t="str">
            <v>A.14.25.1</v>
          </cell>
          <cell r="V145" t="str">
            <v>A.14</v>
          </cell>
        </row>
        <row r="146">
          <cell r="G146">
            <v>0</v>
          </cell>
          <cell r="K146" t="str">
            <v>A.14.26.1</v>
          </cell>
          <cell r="V146" t="str">
            <v>A.14</v>
          </cell>
        </row>
        <row r="147">
          <cell r="G147">
            <v>0</v>
          </cell>
          <cell r="K147" t="str">
            <v>A.14.27.1</v>
          </cell>
          <cell r="V147" t="str">
            <v>A.14</v>
          </cell>
        </row>
        <row r="148">
          <cell r="G148">
            <v>0</v>
          </cell>
          <cell r="K148" t="str">
            <v>A.14.28.1</v>
          </cell>
          <cell r="V148" t="str">
            <v>A.14</v>
          </cell>
        </row>
        <row r="149">
          <cell r="G149">
            <v>0</v>
          </cell>
          <cell r="K149" t="str">
            <v>A.14.29.1</v>
          </cell>
          <cell r="V149" t="str">
            <v>A.14</v>
          </cell>
        </row>
        <row r="150">
          <cell r="G150">
            <v>0</v>
          </cell>
          <cell r="K150" t="str">
            <v>A.14.30.1</v>
          </cell>
          <cell r="V150" t="str">
            <v>A.14</v>
          </cell>
        </row>
        <row r="151">
          <cell r="G151">
            <v>0</v>
          </cell>
          <cell r="K151" t="str">
            <v>A.14.31.1</v>
          </cell>
          <cell r="V151" t="str">
            <v>A.14</v>
          </cell>
        </row>
        <row r="152">
          <cell r="G152">
            <v>0</v>
          </cell>
          <cell r="K152" t="str">
            <v>A.14.32.1</v>
          </cell>
          <cell r="V152" t="str">
            <v>A.14</v>
          </cell>
        </row>
        <row r="153">
          <cell r="G153">
            <v>0</v>
          </cell>
          <cell r="K153" t="str">
            <v>A.14.32.2</v>
          </cell>
          <cell r="V153" t="str">
            <v>A.14</v>
          </cell>
        </row>
        <row r="154">
          <cell r="G154">
            <v>0</v>
          </cell>
          <cell r="K154" t="str">
            <v>A.14.33.1</v>
          </cell>
          <cell r="V154" t="str">
            <v>A.14</v>
          </cell>
        </row>
        <row r="155">
          <cell r="G155">
            <v>0</v>
          </cell>
          <cell r="K155" t="str">
            <v>A.14.34.1</v>
          </cell>
          <cell r="V155" t="str">
            <v>A.14</v>
          </cell>
        </row>
        <row r="156">
          <cell r="G156">
            <v>4</v>
          </cell>
          <cell r="K156" t="str">
            <v>A.14.35.1</v>
          </cell>
          <cell r="V156" t="str">
            <v>A.14</v>
          </cell>
        </row>
        <row r="157">
          <cell r="G157">
            <v>0</v>
          </cell>
          <cell r="K157" t="str">
            <v>A.14.36.1</v>
          </cell>
          <cell r="V157" t="str">
            <v>A.14</v>
          </cell>
        </row>
        <row r="158">
          <cell r="G158">
            <v>38</v>
          </cell>
          <cell r="K158" t="str">
            <v>A.14.37.1</v>
          </cell>
          <cell r="V158" t="str">
            <v>A.14</v>
          </cell>
        </row>
        <row r="159">
          <cell r="G159">
            <v>0</v>
          </cell>
          <cell r="K159" t="str">
            <v>A.14.38.1</v>
          </cell>
          <cell r="V159" t="str">
            <v>A.14</v>
          </cell>
        </row>
        <row r="160">
          <cell r="G160" t="str">
            <v>ND</v>
          </cell>
          <cell r="K160" t="str">
            <v>A.14.39.1</v>
          </cell>
          <cell r="V160" t="str">
            <v>A.14</v>
          </cell>
        </row>
        <row r="161">
          <cell r="G161">
            <v>0</v>
          </cell>
          <cell r="K161" t="str">
            <v>A.14.40.1</v>
          </cell>
          <cell r="V161" t="str">
            <v>A.14</v>
          </cell>
        </row>
        <row r="162">
          <cell r="G162">
            <v>0</v>
          </cell>
          <cell r="K162" t="str">
            <v>A.14.40.2</v>
          </cell>
          <cell r="V162" t="str">
            <v>A.14</v>
          </cell>
        </row>
        <row r="163">
          <cell r="G163">
            <v>0</v>
          </cell>
          <cell r="K163" t="str">
            <v>A.14.40.3</v>
          </cell>
          <cell r="V163" t="str">
            <v>A.14</v>
          </cell>
        </row>
        <row r="164">
          <cell r="G164">
            <v>0</v>
          </cell>
          <cell r="K164" t="str">
            <v>A.14.41.1</v>
          </cell>
          <cell r="V164" t="str">
            <v>A.14</v>
          </cell>
        </row>
        <row r="165">
          <cell r="G165">
            <v>0</v>
          </cell>
          <cell r="K165" t="str">
            <v>A.14.41.2</v>
          </cell>
          <cell r="V165" t="str">
            <v>A.14</v>
          </cell>
        </row>
        <row r="166">
          <cell r="G166">
            <v>0</v>
          </cell>
          <cell r="K166" t="str">
            <v>A.14.41.3</v>
          </cell>
          <cell r="V166" t="str">
            <v>A.14</v>
          </cell>
        </row>
        <row r="167">
          <cell r="G167">
            <v>0</v>
          </cell>
          <cell r="K167" t="str">
            <v>A.14.42.1</v>
          </cell>
          <cell r="V167" t="str">
            <v>A.14</v>
          </cell>
        </row>
        <row r="168">
          <cell r="G168">
            <v>0</v>
          </cell>
          <cell r="K168" t="str">
            <v>A.14.42.2</v>
          </cell>
          <cell r="V168" t="str">
            <v>A.14</v>
          </cell>
        </row>
        <row r="169">
          <cell r="G169">
            <v>0</v>
          </cell>
          <cell r="K169" t="str">
            <v>A.14.43.1</v>
          </cell>
          <cell r="V169" t="str">
            <v>A.14</v>
          </cell>
        </row>
        <row r="170">
          <cell r="G170">
            <v>0</v>
          </cell>
          <cell r="K170" t="str">
            <v>A.14.44.1</v>
          </cell>
          <cell r="V170" t="str">
            <v>A.14</v>
          </cell>
        </row>
        <row r="171">
          <cell r="G171">
            <v>0</v>
          </cell>
          <cell r="K171" t="str">
            <v>A.14.45.1</v>
          </cell>
          <cell r="V171" t="str">
            <v>A.14</v>
          </cell>
        </row>
        <row r="172">
          <cell r="G172">
            <v>0</v>
          </cell>
          <cell r="K172" t="str">
            <v>A.14.46.1</v>
          </cell>
          <cell r="V172" t="str">
            <v>A.14</v>
          </cell>
        </row>
        <row r="173">
          <cell r="G173">
            <v>0</v>
          </cell>
          <cell r="K173" t="str">
            <v>A.14.47.1</v>
          </cell>
          <cell r="V173" t="str">
            <v>A.14</v>
          </cell>
        </row>
        <row r="174">
          <cell r="G174">
            <v>0</v>
          </cell>
          <cell r="K174" t="str">
            <v>A.14.47.2</v>
          </cell>
          <cell r="V174" t="str">
            <v>A.14</v>
          </cell>
        </row>
        <row r="175">
          <cell r="G175">
            <v>0</v>
          </cell>
          <cell r="K175" t="str">
            <v>A.14.48.1</v>
          </cell>
          <cell r="V175" t="str">
            <v>A.14</v>
          </cell>
        </row>
        <row r="176">
          <cell r="G176">
            <v>0</v>
          </cell>
          <cell r="K176" t="str">
            <v>A.14.48.2</v>
          </cell>
          <cell r="V176" t="str">
            <v>A.14</v>
          </cell>
        </row>
        <row r="177">
          <cell r="G177">
            <v>0</v>
          </cell>
          <cell r="K177" t="str">
            <v>A.14.49.1</v>
          </cell>
          <cell r="V177" t="str">
            <v>A.14</v>
          </cell>
        </row>
        <row r="178">
          <cell r="G178">
            <v>0</v>
          </cell>
          <cell r="K178" t="str">
            <v>A.14.50.1</v>
          </cell>
          <cell r="V178" t="str">
            <v>A.14</v>
          </cell>
        </row>
        <row r="179">
          <cell r="G179">
            <v>0</v>
          </cell>
          <cell r="K179" t="str">
            <v>A.14.51.1</v>
          </cell>
          <cell r="V179" t="str">
            <v>A.14</v>
          </cell>
        </row>
        <row r="180">
          <cell r="G180">
            <v>0</v>
          </cell>
          <cell r="K180" t="str">
            <v>A.14.52.1</v>
          </cell>
          <cell r="V180" t="str">
            <v>A.14</v>
          </cell>
        </row>
        <row r="181">
          <cell r="G181">
            <v>0</v>
          </cell>
          <cell r="K181" t="str">
            <v>A.14.53.1</v>
          </cell>
          <cell r="V181" t="str">
            <v>A.14</v>
          </cell>
        </row>
        <row r="182">
          <cell r="G182">
            <v>6</v>
          </cell>
          <cell r="K182" t="str">
            <v>A.1 .1.1</v>
          </cell>
          <cell r="V182" t="str">
            <v xml:space="preserve">A.1 </v>
          </cell>
        </row>
        <row r="183">
          <cell r="G183">
            <v>6</v>
          </cell>
          <cell r="K183" t="str">
            <v>A.1 .1.2</v>
          </cell>
          <cell r="V183" t="str">
            <v xml:space="preserve">A.1 </v>
          </cell>
        </row>
        <row r="184">
          <cell r="G184">
            <v>6</v>
          </cell>
          <cell r="K184" t="str">
            <v>A.1 .1.3</v>
          </cell>
          <cell r="V184" t="str">
            <v xml:space="preserve">A.1 </v>
          </cell>
        </row>
        <row r="185">
          <cell r="G185">
            <v>6</v>
          </cell>
          <cell r="K185" t="str">
            <v>A.1 .1.4</v>
          </cell>
          <cell r="V185" t="str">
            <v xml:space="preserve">A.1 </v>
          </cell>
        </row>
        <row r="186">
          <cell r="G186">
            <v>6</v>
          </cell>
          <cell r="K186" t="str">
            <v>A.1 .1.5</v>
          </cell>
          <cell r="V186" t="str">
            <v xml:space="preserve">A.1 </v>
          </cell>
        </row>
        <row r="187">
          <cell r="G187">
            <v>6</v>
          </cell>
          <cell r="K187" t="str">
            <v>A.1 .1.6</v>
          </cell>
          <cell r="V187" t="str">
            <v xml:space="preserve">A.1 </v>
          </cell>
        </row>
        <row r="188">
          <cell r="G188">
            <v>4.2699999999999996</v>
          </cell>
          <cell r="K188" t="str">
            <v>A.1 .2.1</v>
          </cell>
          <cell r="V188" t="str">
            <v xml:space="preserve">A.1 </v>
          </cell>
        </row>
        <row r="189">
          <cell r="G189">
            <v>4.2699999999999996</v>
          </cell>
          <cell r="K189" t="str">
            <v>A.1 .2.2</v>
          </cell>
          <cell r="V189" t="str">
            <v xml:space="preserve">A.1 </v>
          </cell>
        </row>
        <row r="190">
          <cell r="G190">
            <v>4.2699999999999996</v>
          </cell>
          <cell r="K190" t="str">
            <v>A.1 .2.3</v>
          </cell>
          <cell r="V190" t="str">
            <v xml:space="preserve">A.1 </v>
          </cell>
        </row>
        <row r="191">
          <cell r="G191">
            <v>4.2699999999999996</v>
          </cell>
          <cell r="K191" t="str">
            <v>A.1 .2.4</v>
          </cell>
          <cell r="V191" t="str">
            <v xml:space="preserve">A.1 </v>
          </cell>
        </row>
        <row r="192">
          <cell r="G192">
            <v>4.2699999999999996</v>
          </cell>
          <cell r="K192" t="str">
            <v>A.1 .2.5</v>
          </cell>
          <cell r="V192" t="str">
            <v xml:space="preserve">A.1 </v>
          </cell>
        </row>
        <row r="193">
          <cell r="G193">
            <v>4.2699999999999996</v>
          </cell>
          <cell r="K193" t="str">
            <v>A.1 .2.6</v>
          </cell>
          <cell r="V193" t="str">
            <v xml:space="preserve">A.1 </v>
          </cell>
        </row>
        <row r="194">
          <cell r="G194">
            <v>4.2699999999999996</v>
          </cell>
          <cell r="K194" t="str">
            <v>A.1 .2.7</v>
          </cell>
          <cell r="V194" t="str">
            <v xml:space="preserve">A.1 </v>
          </cell>
        </row>
        <row r="195">
          <cell r="G195">
            <v>4.2699999999999996</v>
          </cell>
          <cell r="K195" t="str">
            <v>A.1 .2.8</v>
          </cell>
          <cell r="V195" t="str">
            <v xml:space="preserve">A.1 </v>
          </cell>
        </row>
        <row r="196">
          <cell r="G196">
            <v>4.2699999999999996</v>
          </cell>
          <cell r="K196" t="str">
            <v>A.1 .2.9</v>
          </cell>
          <cell r="V196" t="str">
            <v xml:space="preserve">A.1 </v>
          </cell>
        </row>
        <row r="197">
          <cell r="G197">
            <v>4.2699999999999996</v>
          </cell>
          <cell r="K197" t="str">
            <v>A.1 .2.10</v>
          </cell>
          <cell r="V197" t="str">
            <v xml:space="preserve">A.1 </v>
          </cell>
        </row>
        <row r="198">
          <cell r="G198">
            <v>4.2699999999999996</v>
          </cell>
          <cell r="K198" t="str">
            <v>A.1 .2.11</v>
          </cell>
          <cell r="V198" t="str">
            <v xml:space="preserve">A.1 </v>
          </cell>
        </row>
        <row r="199">
          <cell r="G199">
            <v>4.2699999999999996</v>
          </cell>
          <cell r="K199" t="str">
            <v>A.1 .2.12</v>
          </cell>
          <cell r="V199" t="str">
            <v xml:space="preserve">A.1 </v>
          </cell>
        </row>
        <row r="200">
          <cell r="G200">
            <v>4.2699999999999996</v>
          </cell>
          <cell r="K200" t="str">
            <v>A.1 .2.13</v>
          </cell>
          <cell r="V200" t="str">
            <v xml:space="preserve">A.1 </v>
          </cell>
        </row>
        <row r="201">
          <cell r="G201">
            <v>4.2699999999999996</v>
          </cell>
          <cell r="K201" t="str">
            <v>A.1 .2.14</v>
          </cell>
          <cell r="V201" t="str">
            <v xml:space="preserve">A.1 </v>
          </cell>
        </row>
        <row r="202">
          <cell r="G202">
            <v>4.2699999999999996</v>
          </cell>
          <cell r="K202" t="str">
            <v>A.1 .2.15</v>
          </cell>
          <cell r="V202" t="str">
            <v xml:space="preserve">A.1 </v>
          </cell>
        </row>
        <row r="203">
          <cell r="G203">
            <v>4.2699999999999996</v>
          </cell>
          <cell r="K203" t="str">
            <v>A.1 .2.16</v>
          </cell>
          <cell r="V203" t="str">
            <v xml:space="preserve">A.1 </v>
          </cell>
        </row>
        <row r="204">
          <cell r="G204">
            <v>4.2699999999999996</v>
          </cell>
          <cell r="K204" t="str">
            <v>A.1 .2.17</v>
          </cell>
          <cell r="V204" t="str">
            <v xml:space="preserve">A.1 </v>
          </cell>
        </row>
        <row r="205">
          <cell r="G205">
            <v>100</v>
          </cell>
          <cell r="K205" t="str">
            <v>A.1 .3.1</v>
          </cell>
          <cell r="V205" t="str">
            <v xml:space="preserve">A.1 </v>
          </cell>
        </row>
        <row r="206">
          <cell r="G206">
            <v>40</v>
          </cell>
          <cell r="K206" t="str">
            <v>A.1 .3.2</v>
          </cell>
          <cell r="V206" t="str">
            <v xml:space="preserve">A.1 </v>
          </cell>
        </row>
        <row r="207">
          <cell r="G207">
            <v>40</v>
          </cell>
          <cell r="K207" t="str">
            <v>A.1 .3.3</v>
          </cell>
          <cell r="V207" t="str">
            <v xml:space="preserve">A.1 </v>
          </cell>
        </row>
        <row r="208">
          <cell r="G208">
            <v>7</v>
          </cell>
          <cell r="K208" t="str">
            <v>A.1 .4.1</v>
          </cell>
          <cell r="V208" t="str">
            <v xml:space="preserve">A.1 </v>
          </cell>
        </row>
        <row r="209">
          <cell r="G209">
            <v>7</v>
          </cell>
          <cell r="K209" t="str">
            <v>A.1 .4.2</v>
          </cell>
          <cell r="V209" t="str">
            <v xml:space="preserve">A.1 </v>
          </cell>
        </row>
        <row r="210">
          <cell r="G210">
            <v>7</v>
          </cell>
          <cell r="K210" t="str">
            <v>A.1 .4.3</v>
          </cell>
          <cell r="V210" t="str">
            <v xml:space="preserve">A.1 </v>
          </cell>
        </row>
        <row r="211">
          <cell r="G211">
            <v>28.9</v>
          </cell>
          <cell r="K211" t="str">
            <v>A.1 .5.1</v>
          </cell>
          <cell r="V211" t="str">
            <v xml:space="preserve">A.1 </v>
          </cell>
        </row>
        <row r="212">
          <cell r="G212">
            <v>28.9</v>
          </cell>
          <cell r="K212" t="str">
            <v>A.1 .5.2</v>
          </cell>
          <cell r="V212" t="str">
            <v xml:space="preserve">A.1 </v>
          </cell>
        </row>
        <row r="213">
          <cell r="G213" t="str">
            <v>ND</v>
          </cell>
          <cell r="K213" t="str">
            <v>A.1 .6.1</v>
          </cell>
          <cell r="V213" t="str">
            <v xml:space="preserve">A.1 </v>
          </cell>
        </row>
        <row r="214">
          <cell r="G214" t="str">
            <v>ND</v>
          </cell>
          <cell r="K214" t="str">
            <v>A.1 .6.2</v>
          </cell>
          <cell r="V214" t="str">
            <v xml:space="preserve">A.1 </v>
          </cell>
        </row>
        <row r="215">
          <cell r="G215">
            <v>5</v>
          </cell>
          <cell r="K215" t="str">
            <v>A.1 .7.1</v>
          </cell>
          <cell r="V215" t="str">
            <v xml:space="preserve">A.1 </v>
          </cell>
        </row>
        <row r="216">
          <cell r="G216">
            <v>5</v>
          </cell>
          <cell r="K216" t="str">
            <v>A.1 .7.2</v>
          </cell>
          <cell r="V216" t="str">
            <v xml:space="preserve">A.1 </v>
          </cell>
        </row>
        <row r="217">
          <cell r="G217">
            <v>5</v>
          </cell>
          <cell r="K217" t="str">
            <v>A.1 .7.3</v>
          </cell>
          <cell r="V217" t="str">
            <v xml:space="preserve">A.1 </v>
          </cell>
        </row>
        <row r="218">
          <cell r="G218">
            <v>0</v>
          </cell>
          <cell r="K218" t="str">
            <v>A.1 .8.1</v>
          </cell>
          <cell r="V218" t="str">
            <v xml:space="preserve">A.1 </v>
          </cell>
        </row>
        <row r="219">
          <cell r="G219">
            <v>78</v>
          </cell>
          <cell r="K219" t="str">
            <v>A.1 .9.1</v>
          </cell>
          <cell r="V219" t="str">
            <v xml:space="preserve">A.1 </v>
          </cell>
        </row>
        <row r="220">
          <cell r="G220">
            <v>78</v>
          </cell>
          <cell r="K220" t="str">
            <v>A.1 .9.2</v>
          </cell>
          <cell r="V220" t="str">
            <v xml:space="preserve">A.1 </v>
          </cell>
        </row>
        <row r="221">
          <cell r="G221">
            <v>78</v>
          </cell>
          <cell r="K221" t="str">
            <v>A.1 .9.3</v>
          </cell>
          <cell r="V221" t="str">
            <v xml:space="preserve">A.1 </v>
          </cell>
        </row>
        <row r="222">
          <cell r="G222">
            <v>78</v>
          </cell>
          <cell r="K222" t="str">
            <v>A.1 .9.4</v>
          </cell>
          <cell r="V222" t="str">
            <v xml:space="preserve">A.1 </v>
          </cell>
        </row>
        <row r="223">
          <cell r="G223">
            <v>3.8</v>
          </cell>
          <cell r="K223" t="str">
            <v>A.1 .10.1</v>
          </cell>
          <cell r="V223" t="str">
            <v xml:space="preserve">A.1 </v>
          </cell>
        </row>
        <row r="224">
          <cell r="G224">
            <v>3.8</v>
          </cell>
          <cell r="K224" t="str">
            <v>A.1 .10.2</v>
          </cell>
          <cell r="V224" t="str">
            <v xml:space="preserve">A.1 </v>
          </cell>
        </row>
        <row r="225">
          <cell r="G225">
            <v>3.8</v>
          </cell>
          <cell r="K225" t="str">
            <v>A.1 .10.3</v>
          </cell>
          <cell r="V225" t="str">
            <v xml:space="preserve">A.1 </v>
          </cell>
        </row>
        <row r="226">
          <cell r="G226">
            <v>3.8</v>
          </cell>
          <cell r="K226" t="str">
            <v>A.1 .10.4</v>
          </cell>
          <cell r="V226" t="str">
            <v xml:space="preserve">A.1 </v>
          </cell>
        </row>
        <row r="227">
          <cell r="G227">
            <v>4</v>
          </cell>
          <cell r="K227" t="str">
            <v>A.1 .11.1</v>
          </cell>
          <cell r="V227" t="str">
            <v xml:space="preserve">A.1 </v>
          </cell>
        </row>
        <row r="228">
          <cell r="G228">
            <v>4</v>
          </cell>
          <cell r="K228" t="str">
            <v>A.1 .11.2</v>
          </cell>
          <cell r="V228" t="str">
            <v xml:space="preserve">A.1 </v>
          </cell>
        </row>
        <row r="229">
          <cell r="G229">
            <v>4</v>
          </cell>
          <cell r="K229" t="str">
            <v>A.1 .11.3</v>
          </cell>
          <cell r="V229" t="str">
            <v xml:space="preserve">A.1 </v>
          </cell>
        </row>
        <row r="230">
          <cell r="G230">
            <v>4</v>
          </cell>
          <cell r="K230" t="str">
            <v>A.1 .11.4</v>
          </cell>
          <cell r="V230" t="str">
            <v xml:space="preserve">A.1 </v>
          </cell>
        </row>
        <row r="231">
          <cell r="G231">
            <v>4</v>
          </cell>
          <cell r="K231" t="str">
            <v>A.1 .11.5</v>
          </cell>
          <cell r="V231" t="str">
            <v xml:space="preserve">A.1 </v>
          </cell>
        </row>
        <row r="232">
          <cell r="G232">
            <v>83</v>
          </cell>
          <cell r="K232" t="str">
            <v>A.1 .12.1</v>
          </cell>
          <cell r="V232" t="str">
            <v xml:space="preserve">A.1 </v>
          </cell>
        </row>
        <row r="233">
          <cell r="G233">
            <v>83</v>
          </cell>
          <cell r="K233" t="str">
            <v>A.1 .12.2</v>
          </cell>
          <cell r="V233" t="str">
            <v xml:space="preserve">A.1 </v>
          </cell>
        </row>
        <row r="234">
          <cell r="G234">
            <v>83</v>
          </cell>
          <cell r="K234" t="str">
            <v>A.1 .12.3</v>
          </cell>
          <cell r="V234" t="str">
            <v xml:space="preserve">A.1 </v>
          </cell>
        </row>
        <row r="235">
          <cell r="G235">
            <v>83</v>
          </cell>
          <cell r="K235" t="str">
            <v>A.1 .12.5</v>
          </cell>
          <cell r="V235" t="str">
            <v xml:space="preserve">A.1 </v>
          </cell>
        </row>
        <row r="236">
          <cell r="G236">
            <v>83</v>
          </cell>
          <cell r="K236" t="str">
            <v>A.1 .12.6</v>
          </cell>
          <cell r="V236" t="str">
            <v xml:space="preserve">A.1 </v>
          </cell>
        </row>
        <row r="237">
          <cell r="G237">
            <v>83</v>
          </cell>
          <cell r="K237" t="str">
            <v>A.1 .12.7</v>
          </cell>
          <cell r="V237" t="str">
            <v xml:space="preserve">A.1 </v>
          </cell>
        </row>
        <row r="238">
          <cell r="G238">
            <v>67</v>
          </cell>
          <cell r="K238" t="str">
            <v>A.1 .13.1</v>
          </cell>
          <cell r="V238" t="str">
            <v xml:space="preserve">A.1 </v>
          </cell>
        </row>
        <row r="239">
          <cell r="G239">
            <v>3980</v>
          </cell>
          <cell r="K239" t="str">
            <v>A.1 .14.1</v>
          </cell>
          <cell r="V239" t="str">
            <v xml:space="preserve">A.1 </v>
          </cell>
        </row>
        <row r="240">
          <cell r="G240">
            <v>6</v>
          </cell>
          <cell r="K240" t="str">
            <v>A.1 .15.1</v>
          </cell>
          <cell r="V240" t="str">
            <v xml:space="preserve">A.1 </v>
          </cell>
        </row>
        <row r="241">
          <cell r="G241" t="str">
            <v>ND</v>
          </cell>
          <cell r="K241" t="str">
            <v>A.1 .16.1</v>
          </cell>
          <cell r="V241" t="str">
            <v xml:space="preserve">A.1 </v>
          </cell>
        </row>
        <row r="242">
          <cell r="G242">
            <v>14.73</v>
          </cell>
          <cell r="K242" t="str">
            <v>A.1 .17.1</v>
          </cell>
          <cell r="V242" t="str">
            <v xml:space="preserve">A.1 </v>
          </cell>
        </row>
        <row r="243">
          <cell r="G243">
            <v>14.73</v>
          </cell>
          <cell r="K243" t="str">
            <v>A.1 .17.2</v>
          </cell>
          <cell r="V243" t="str">
            <v xml:space="preserve">A.1 </v>
          </cell>
        </row>
        <row r="244">
          <cell r="G244">
            <v>14.73</v>
          </cell>
          <cell r="K244" t="str">
            <v>A.1 .17.3</v>
          </cell>
          <cell r="V244" t="str">
            <v xml:space="preserve">A.1 </v>
          </cell>
        </row>
        <row r="245">
          <cell r="G245">
            <v>14.73</v>
          </cell>
          <cell r="K245" t="str">
            <v>A.1 .17.4</v>
          </cell>
          <cell r="V245" t="str">
            <v xml:space="preserve">A.1 </v>
          </cell>
        </row>
        <row r="246">
          <cell r="G246">
            <v>14.73</v>
          </cell>
          <cell r="K246" t="str">
            <v>A.1 .17.5</v>
          </cell>
          <cell r="V246" t="str">
            <v xml:space="preserve">A.1 </v>
          </cell>
        </row>
        <row r="247">
          <cell r="G247">
            <v>14.73</v>
          </cell>
          <cell r="K247" t="str">
            <v>A.1 .17.6</v>
          </cell>
          <cell r="V247" t="str">
            <v xml:space="preserve">A.1 </v>
          </cell>
        </row>
        <row r="248">
          <cell r="G248">
            <v>14.73</v>
          </cell>
          <cell r="K248" t="str">
            <v>A.1 .17.7</v>
          </cell>
          <cell r="V248" t="str">
            <v xml:space="preserve">A.1 </v>
          </cell>
        </row>
        <row r="249">
          <cell r="G249">
            <v>14.73</v>
          </cell>
          <cell r="K249" t="str">
            <v>A.1 .17.8</v>
          </cell>
          <cell r="V249" t="str">
            <v xml:space="preserve">A.1 </v>
          </cell>
        </row>
        <row r="250">
          <cell r="G250">
            <v>14.73</v>
          </cell>
          <cell r="K250" t="str">
            <v>A.1 .17.9</v>
          </cell>
          <cell r="V250" t="str">
            <v xml:space="preserve">A.1 </v>
          </cell>
        </row>
        <row r="251">
          <cell r="G251">
            <v>14.73</v>
          </cell>
          <cell r="K251" t="str">
            <v>A.1 .17.10</v>
          </cell>
          <cell r="V251" t="str">
            <v xml:space="preserve">A.1 </v>
          </cell>
        </row>
        <row r="252">
          <cell r="G252">
            <v>17</v>
          </cell>
          <cell r="K252" t="str">
            <v>A.2.6.1</v>
          </cell>
          <cell r="V252" t="str">
            <v>A.2</v>
          </cell>
        </row>
        <row r="253">
          <cell r="G253">
            <v>0</v>
          </cell>
          <cell r="K253" t="str">
            <v>A.2.6.2</v>
          </cell>
          <cell r="V253" t="str">
            <v>A.2</v>
          </cell>
        </row>
        <row r="254">
          <cell r="G254">
            <v>0</v>
          </cell>
          <cell r="K254" t="str">
            <v>A.2.7.1</v>
          </cell>
          <cell r="V254" t="str">
            <v>A.2</v>
          </cell>
        </row>
        <row r="255">
          <cell r="G255">
            <v>6.52</v>
          </cell>
          <cell r="K255" t="str">
            <v>A.2.8.1</v>
          </cell>
          <cell r="V255" t="str">
            <v>A.2</v>
          </cell>
        </row>
        <row r="256">
          <cell r="G256">
            <v>6.52</v>
          </cell>
          <cell r="K256" t="str">
            <v>A.2.8.2</v>
          </cell>
          <cell r="V256" t="str">
            <v>A.2</v>
          </cell>
        </row>
        <row r="257">
          <cell r="G257">
            <v>6.52</v>
          </cell>
          <cell r="K257" t="str">
            <v>A.2.8.3</v>
          </cell>
          <cell r="V257" t="str">
            <v>A.2</v>
          </cell>
        </row>
        <row r="258">
          <cell r="G258" t="str">
            <v xml:space="preserve">17,1     16,9 </v>
          </cell>
          <cell r="K258" t="str">
            <v>A.2.9.1</v>
          </cell>
          <cell r="V258" t="str">
            <v>A.2</v>
          </cell>
        </row>
        <row r="259">
          <cell r="G259">
            <v>122.86</v>
          </cell>
          <cell r="K259" t="str">
            <v>A.2.10.1</v>
          </cell>
          <cell r="V259" t="str">
            <v>A.2</v>
          </cell>
        </row>
        <row r="260">
          <cell r="G260">
            <v>3.11</v>
          </cell>
          <cell r="K260" t="str">
            <v>A.2.11.1</v>
          </cell>
          <cell r="V260" t="str">
            <v>A.2</v>
          </cell>
        </row>
        <row r="261">
          <cell r="G261">
            <v>226.1</v>
          </cell>
          <cell r="K261" t="str">
            <v>A.2.12.1</v>
          </cell>
          <cell r="V261" t="str">
            <v>A.2</v>
          </cell>
        </row>
        <row r="262">
          <cell r="G262">
            <v>0</v>
          </cell>
          <cell r="K262" t="str">
            <v>A.2.12.2</v>
          </cell>
          <cell r="V262" t="str">
            <v>A.2</v>
          </cell>
        </row>
        <row r="263">
          <cell r="G263">
            <v>1.1399999999999999</v>
          </cell>
          <cell r="K263" t="str">
            <v>A.2.13.1</v>
          </cell>
          <cell r="V263" t="str">
            <v>A.2</v>
          </cell>
        </row>
        <row r="264">
          <cell r="G264">
            <v>2.17</v>
          </cell>
          <cell r="K264" t="str">
            <v>A.2.14.1</v>
          </cell>
          <cell r="V264" t="str">
            <v>A.2</v>
          </cell>
        </row>
        <row r="265">
          <cell r="G265">
            <v>3.21</v>
          </cell>
          <cell r="K265" t="str">
            <v>A.2.15.1</v>
          </cell>
          <cell r="V265" t="str">
            <v>A.2</v>
          </cell>
        </row>
        <row r="277">
          <cell r="G277">
            <v>26.5</v>
          </cell>
          <cell r="K277" t="str">
            <v>A.2.21.1</v>
          </cell>
          <cell r="V277" t="str">
            <v>A.2</v>
          </cell>
        </row>
        <row r="278">
          <cell r="G278">
            <v>26.5</v>
          </cell>
          <cell r="K278" t="str">
            <v>A.2.22.1</v>
          </cell>
          <cell r="V278" t="str">
            <v>A.2</v>
          </cell>
        </row>
        <row r="279">
          <cell r="G279">
            <v>85.8</v>
          </cell>
          <cell r="K279" t="str">
            <v>A.2.23.1</v>
          </cell>
          <cell r="V279" t="str">
            <v>A.2</v>
          </cell>
        </row>
        <row r="280">
          <cell r="G280">
            <v>85.8</v>
          </cell>
          <cell r="K280" t="str">
            <v>A.2.23.2</v>
          </cell>
          <cell r="V280" t="str">
            <v>A.2</v>
          </cell>
        </row>
        <row r="281">
          <cell r="G281">
            <v>85.8</v>
          </cell>
          <cell r="K281" t="str">
            <v>A.2.23.3</v>
          </cell>
          <cell r="V281" t="str">
            <v>A.2</v>
          </cell>
        </row>
        <row r="282">
          <cell r="G282">
            <v>85.8</v>
          </cell>
          <cell r="K282" t="str">
            <v>A.2.23.4</v>
          </cell>
          <cell r="V282" t="str">
            <v>A.2</v>
          </cell>
        </row>
        <row r="283">
          <cell r="G283">
            <v>85.8</v>
          </cell>
          <cell r="K283" t="str">
            <v>A.2.23.5</v>
          </cell>
          <cell r="V283" t="str">
            <v>A.2</v>
          </cell>
        </row>
        <row r="284">
          <cell r="G284">
            <v>15.5</v>
          </cell>
          <cell r="K284" t="str">
            <v>A.2.24.1</v>
          </cell>
          <cell r="V284" t="str">
            <v>A.2</v>
          </cell>
        </row>
        <row r="285">
          <cell r="G285">
            <v>4.5</v>
          </cell>
          <cell r="K285" t="str">
            <v>A.2.25.1</v>
          </cell>
          <cell r="V285" t="str">
            <v>A.2</v>
          </cell>
        </row>
        <row r="286">
          <cell r="G286">
            <v>2.5</v>
          </cell>
          <cell r="K286" t="str">
            <v>A.2.26.1</v>
          </cell>
          <cell r="V286" t="str">
            <v>A.2</v>
          </cell>
        </row>
        <row r="287">
          <cell r="G287">
            <v>2.06</v>
          </cell>
          <cell r="K287" t="str">
            <v>A.2.27.1</v>
          </cell>
          <cell r="V287" t="str">
            <v>A.2</v>
          </cell>
        </row>
        <row r="288">
          <cell r="G288">
            <v>0</v>
          </cell>
          <cell r="K288" t="str">
            <v>A.2.28.1</v>
          </cell>
          <cell r="V288" t="str">
            <v>A.2</v>
          </cell>
        </row>
        <row r="289">
          <cell r="G289">
            <v>7</v>
          </cell>
          <cell r="K289" t="str">
            <v>A.2.29.1</v>
          </cell>
          <cell r="V289" t="str">
            <v>A.2</v>
          </cell>
        </row>
        <row r="290">
          <cell r="G290">
            <v>7</v>
          </cell>
          <cell r="K290" t="str">
            <v>A.2.29.2</v>
          </cell>
          <cell r="V290" t="str">
            <v>A.2</v>
          </cell>
        </row>
        <row r="291">
          <cell r="G291">
            <v>7</v>
          </cell>
          <cell r="K291" t="str">
            <v>A.2.29.3</v>
          </cell>
          <cell r="V291" t="str">
            <v>A.2</v>
          </cell>
        </row>
        <row r="292">
          <cell r="G292">
            <v>3.1</v>
          </cell>
          <cell r="K292" t="str">
            <v>A.2.30.1</v>
          </cell>
          <cell r="V292" t="str">
            <v>A.2</v>
          </cell>
        </row>
        <row r="293">
          <cell r="G293">
            <v>3.1</v>
          </cell>
          <cell r="K293" t="str">
            <v>A.2.30.2</v>
          </cell>
          <cell r="V293" t="str">
            <v>A.2</v>
          </cell>
        </row>
        <row r="294">
          <cell r="G294">
            <v>14</v>
          </cell>
          <cell r="K294" t="str">
            <v>A.2.31.1</v>
          </cell>
          <cell r="V294" t="str">
            <v>A.2</v>
          </cell>
        </row>
        <row r="295">
          <cell r="G295">
            <v>14</v>
          </cell>
          <cell r="K295" t="str">
            <v>A.2.31.2</v>
          </cell>
          <cell r="V295" t="str">
            <v>A.2</v>
          </cell>
        </row>
        <row r="296">
          <cell r="G296">
            <v>14</v>
          </cell>
          <cell r="K296" t="str">
            <v>A.2.31.3</v>
          </cell>
          <cell r="V296" t="str">
            <v>A.2</v>
          </cell>
        </row>
        <row r="297">
          <cell r="G297">
            <v>14</v>
          </cell>
          <cell r="K297" t="str">
            <v>A.2.31.4</v>
          </cell>
          <cell r="V297" t="str">
            <v>A.2</v>
          </cell>
        </row>
        <row r="298">
          <cell r="G298">
            <v>20</v>
          </cell>
          <cell r="K298" t="str">
            <v>A.2.32.1</v>
          </cell>
          <cell r="V298" t="str">
            <v>A.2</v>
          </cell>
        </row>
        <row r="299">
          <cell r="G299">
            <v>20</v>
          </cell>
          <cell r="K299" t="str">
            <v>A.2.32.2</v>
          </cell>
          <cell r="V299" t="str">
            <v>A.2</v>
          </cell>
        </row>
        <row r="300">
          <cell r="G300">
            <v>6.8</v>
          </cell>
          <cell r="K300" t="str">
            <v>A.2.33.1</v>
          </cell>
          <cell r="V300" t="str">
            <v>A.2</v>
          </cell>
        </row>
        <row r="301">
          <cell r="G301">
            <v>6.8</v>
          </cell>
          <cell r="K301" t="str">
            <v>A.2.33.2</v>
          </cell>
          <cell r="V301" t="str">
            <v>A.2</v>
          </cell>
        </row>
        <row r="302">
          <cell r="G302">
            <v>12.3</v>
          </cell>
          <cell r="K302" t="str">
            <v>A.2.34.1</v>
          </cell>
          <cell r="V302" t="str">
            <v>A.2</v>
          </cell>
        </row>
        <row r="303">
          <cell r="G303">
            <v>12.3</v>
          </cell>
          <cell r="K303" t="str">
            <v>A.2.35.1</v>
          </cell>
          <cell r="V303" t="str">
            <v>A.2</v>
          </cell>
        </row>
        <row r="304">
          <cell r="G304">
            <v>15.05</v>
          </cell>
          <cell r="K304" t="str">
            <v>A.2.36.1</v>
          </cell>
          <cell r="V304" t="str">
            <v>A.2</v>
          </cell>
        </row>
        <row r="305">
          <cell r="G305">
            <v>15.05</v>
          </cell>
          <cell r="K305" t="str">
            <v>A.2.36.2</v>
          </cell>
          <cell r="V305" t="str">
            <v>A.2</v>
          </cell>
        </row>
        <row r="306">
          <cell r="G306">
            <v>15.05</v>
          </cell>
          <cell r="K306" t="str">
            <v>A.2.36.3</v>
          </cell>
          <cell r="V306" t="str">
            <v>A.2</v>
          </cell>
        </row>
        <row r="307">
          <cell r="G307">
            <v>0.7</v>
          </cell>
          <cell r="K307" t="str">
            <v>A.2.37.1</v>
          </cell>
          <cell r="V307" t="str">
            <v>A.2</v>
          </cell>
        </row>
        <row r="308">
          <cell r="G308">
            <v>0.7</v>
          </cell>
          <cell r="K308" t="str">
            <v>A.2.37.2</v>
          </cell>
          <cell r="V308" t="str">
            <v>A.2</v>
          </cell>
        </row>
        <row r="309">
          <cell r="G309">
            <v>0.7</v>
          </cell>
          <cell r="K309" t="str">
            <v>A.2.37.3</v>
          </cell>
          <cell r="V309" t="str">
            <v>A.2</v>
          </cell>
        </row>
        <row r="310">
          <cell r="G310">
            <v>10</v>
          </cell>
          <cell r="K310" t="str">
            <v>A.2.38.1</v>
          </cell>
          <cell r="V310" t="str">
            <v>A.2</v>
          </cell>
        </row>
        <row r="311">
          <cell r="G311">
            <v>10</v>
          </cell>
          <cell r="K311" t="str">
            <v>A.2.38.2</v>
          </cell>
          <cell r="V311" t="str">
            <v>A.2</v>
          </cell>
        </row>
        <row r="312">
          <cell r="G312">
            <v>0</v>
          </cell>
          <cell r="K312" t="str">
            <v>A.2.39.1</v>
          </cell>
          <cell r="V312" t="str">
            <v>A.2</v>
          </cell>
        </row>
        <row r="313">
          <cell r="G313">
            <v>0</v>
          </cell>
          <cell r="K313" t="str">
            <v>A.2.39.2</v>
          </cell>
          <cell r="V313" t="str">
            <v>A.2</v>
          </cell>
        </row>
        <row r="314">
          <cell r="G314">
            <v>10</v>
          </cell>
          <cell r="K314" t="str">
            <v>A.2.40.1</v>
          </cell>
          <cell r="V314" t="str">
            <v>A.2</v>
          </cell>
        </row>
        <row r="315">
          <cell r="G315">
            <v>10</v>
          </cell>
          <cell r="K315" t="str">
            <v>A.2.40.2</v>
          </cell>
          <cell r="V315" t="str">
            <v>A.2</v>
          </cell>
        </row>
        <row r="316">
          <cell r="G316">
            <v>10</v>
          </cell>
          <cell r="K316" t="str">
            <v>A.2.40.3</v>
          </cell>
          <cell r="V316" t="str">
            <v>A.2</v>
          </cell>
        </row>
        <row r="317">
          <cell r="G317">
            <v>10</v>
          </cell>
          <cell r="K317" t="str">
            <v>A.2.40.4</v>
          </cell>
          <cell r="V317" t="str">
            <v>A.2</v>
          </cell>
        </row>
        <row r="318">
          <cell r="G318">
            <v>10</v>
          </cell>
          <cell r="K318" t="str">
            <v>A.2.40.5</v>
          </cell>
          <cell r="V318" t="str">
            <v>A.2</v>
          </cell>
        </row>
        <row r="319">
          <cell r="G319">
            <v>4</v>
          </cell>
          <cell r="K319" t="str">
            <v>A.2.41.6</v>
          </cell>
          <cell r="V319" t="str">
            <v>A.2</v>
          </cell>
        </row>
        <row r="320">
          <cell r="G320">
            <v>4</v>
          </cell>
          <cell r="K320" t="str">
            <v>A.2.41.7</v>
          </cell>
          <cell r="V320" t="str">
            <v>A.2</v>
          </cell>
        </row>
        <row r="321">
          <cell r="G321">
            <v>4</v>
          </cell>
          <cell r="K321" t="str">
            <v>A.2.41.8</v>
          </cell>
          <cell r="V321" t="str">
            <v>A.2</v>
          </cell>
        </row>
        <row r="322">
          <cell r="G322">
            <v>4</v>
          </cell>
          <cell r="K322" t="str">
            <v>A.2.41.9</v>
          </cell>
          <cell r="V322" t="str">
            <v>A.2</v>
          </cell>
        </row>
        <row r="323">
          <cell r="G323">
            <v>60</v>
          </cell>
          <cell r="K323" t="str">
            <v>A.2.42.1</v>
          </cell>
          <cell r="V323" t="str">
            <v>A.2</v>
          </cell>
        </row>
        <row r="324">
          <cell r="G324">
            <v>80</v>
          </cell>
          <cell r="K324" t="str">
            <v>A.2.43.1</v>
          </cell>
          <cell r="V324" t="str">
            <v>A.2</v>
          </cell>
        </row>
        <row r="325">
          <cell r="G325">
            <v>80</v>
          </cell>
          <cell r="K325" t="str">
            <v>A.2.44.1</v>
          </cell>
          <cell r="V325" t="str">
            <v>A.2</v>
          </cell>
        </row>
        <row r="326">
          <cell r="G326">
            <v>80</v>
          </cell>
          <cell r="K326" t="str">
            <v>A.2.44.2</v>
          </cell>
          <cell r="V326" t="str">
            <v>A.2</v>
          </cell>
        </row>
        <row r="327">
          <cell r="G327">
            <v>80</v>
          </cell>
          <cell r="K327" t="str">
            <v>A.2.44.3</v>
          </cell>
          <cell r="V327" t="str">
            <v>A.2</v>
          </cell>
        </row>
        <row r="328">
          <cell r="G328">
            <v>80</v>
          </cell>
          <cell r="K328" t="str">
            <v>A.2.45.1</v>
          </cell>
          <cell r="V328" t="str">
            <v>A.2</v>
          </cell>
        </row>
        <row r="329">
          <cell r="G329">
            <v>80</v>
          </cell>
          <cell r="K329" t="str">
            <v>A.2.45.2</v>
          </cell>
          <cell r="V329" t="str">
            <v>A.2</v>
          </cell>
        </row>
        <row r="330">
          <cell r="G330">
            <v>95</v>
          </cell>
          <cell r="K330" t="str">
            <v>A.2.46.1</v>
          </cell>
          <cell r="V330" t="str">
            <v>A.2</v>
          </cell>
        </row>
        <row r="331">
          <cell r="G331">
            <v>95</v>
          </cell>
          <cell r="K331" t="str">
            <v>A.2.46.2</v>
          </cell>
          <cell r="V331" t="str">
            <v>A.2</v>
          </cell>
        </row>
        <row r="332">
          <cell r="G332">
            <v>95</v>
          </cell>
          <cell r="K332" t="str">
            <v>A.2.46.3</v>
          </cell>
          <cell r="V332" t="str">
            <v>A.2</v>
          </cell>
        </row>
        <row r="333">
          <cell r="G333">
            <v>95</v>
          </cell>
          <cell r="K333" t="str">
            <v>A.2.46.4</v>
          </cell>
          <cell r="V333" t="str">
            <v>A.2</v>
          </cell>
        </row>
        <row r="334">
          <cell r="G334">
            <v>95</v>
          </cell>
          <cell r="K334" t="str">
            <v>A.2.46.5</v>
          </cell>
          <cell r="V334" t="str">
            <v>A.2</v>
          </cell>
        </row>
        <row r="335">
          <cell r="G335">
            <v>93.3</v>
          </cell>
          <cell r="K335" t="str">
            <v>A.2.47.1</v>
          </cell>
          <cell r="V335" t="str">
            <v>A.2</v>
          </cell>
        </row>
        <row r="336">
          <cell r="G336">
            <v>93.3</v>
          </cell>
          <cell r="K336" t="str">
            <v>A.2.47.2</v>
          </cell>
          <cell r="V336" t="str">
            <v>A.2</v>
          </cell>
        </row>
        <row r="337">
          <cell r="G337">
            <v>93.3</v>
          </cell>
          <cell r="K337" t="str">
            <v>A.2.47.3</v>
          </cell>
          <cell r="V337" t="str">
            <v>A.2</v>
          </cell>
        </row>
        <row r="338">
          <cell r="G338">
            <v>0</v>
          </cell>
          <cell r="K338" t="str">
            <v>A.2.48.1</v>
          </cell>
          <cell r="V338" t="str">
            <v>A.2</v>
          </cell>
        </row>
        <row r="339">
          <cell r="G339">
            <v>0</v>
          </cell>
          <cell r="K339" t="str">
            <v>A.2.48.2</v>
          </cell>
          <cell r="V339" t="str">
            <v>A.2</v>
          </cell>
        </row>
        <row r="340">
          <cell r="G340">
            <v>40</v>
          </cell>
          <cell r="K340" t="str">
            <v>A.2.49.1</v>
          </cell>
          <cell r="V340" t="str">
            <v>A.2</v>
          </cell>
        </row>
        <row r="341">
          <cell r="G341">
            <v>10</v>
          </cell>
          <cell r="K341" t="str">
            <v>A.2.50.1</v>
          </cell>
          <cell r="V341" t="str">
            <v>A.2</v>
          </cell>
        </row>
        <row r="342">
          <cell r="G342">
            <v>0</v>
          </cell>
          <cell r="K342" t="str">
            <v>A.2.51.1</v>
          </cell>
          <cell r="V342" t="str">
            <v>A.2</v>
          </cell>
        </row>
        <row r="343">
          <cell r="G343">
            <v>0</v>
          </cell>
          <cell r="K343" t="str">
            <v>A.2.51.2</v>
          </cell>
          <cell r="V343" t="str">
            <v>A.2</v>
          </cell>
        </row>
        <row r="344">
          <cell r="G344">
            <v>0</v>
          </cell>
          <cell r="K344" t="str">
            <v>A.2.51.3</v>
          </cell>
          <cell r="V344" t="str">
            <v>A.2</v>
          </cell>
        </row>
        <row r="345">
          <cell r="G345">
            <v>60</v>
          </cell>
          <cell r="K345" t="str">
            <v>A.2.52.1</v>
          </cell>
          <cell r="V345" t="str">
            <v>A.2</v>
          </cell>
        </row>
        <row r="346">
          <cell r="G346">
            <v>60</v>
          </cell>
          <cell r="K346" t="str">
            <v>A.2.52.2</v>
          </cell>
          <cell r="V346" t="str">
            <v>A.2</v>
          </cell>
        </row>
        <row r="347">
          <cell r="G347">
            <v>60</v>
          </cell>
          <cell r="K347" t="str">
            <v>A.2.52.3</v>
          </cell>
          <cell r="V347" t="str">
            <v>A.2</v>
          </cell>
        </row>
        <row r="348">
          <cell r="G348">
            <v>60</v>
          </cell>
          <cell r="K348" t="str">
            <v>A.2.52.4</v>
          </cell>
          <cell r="V348" t="str">
            <v>A.2</v>
          </cell>
        </row>
        <row r="349">
          <cell r="G349">
            <v>60</v>
          </cell>
          <cell r="K349" t="str">
            <v>A.2.52.5</v>
          </cell>
          <cell r="V349" t="str">
            <v>A.2</v>
          </cell>
        </row>
        <row r="350">
          <cell r="G350">
            <v>60</v>
          </cell>
          <cell r="K350" t="str">
            <v>A.2.52.6</v>
          </cell>
          <cell r="V350" t="str">
            <v>A.2</v>
          </cell>
        </row>
        <row r="351">
          <cell r="G351">
            <v>60</v>
          </cell>
          <cell r="K351" t="str">
            <v>A.2.52.7</v>
          </cell>
          <cell r="V351" t="str">
            <v>A.2</v>
          </cell>
        </row>
        <row r="352">
          <cell r="G352">
            <v>60</v>
          </cell>
          <cell r="K352" t="str">
            <v>A.2.52.8</v>
          </cell>
          <cell r="V352" t="str">
            <v>A.2</v>
          </cell>
        </row>
        <row r="353">
          <cell r="G353">
            <v>4</v>
          </cell>
          <cell r="K353" t="str">
            <v>A.4.1.1</v>
          </cell>
          <cell r="V353" t="str">
            <v>A.4</v>
          </cell>
        </row>
        <row r="354">
          <cell r="G354">
            <v>4</v>
          </cell>
          <cell r="K354" t="str">
            <v>A.4.1.2</v>
          </cell>
          <cell r="V354" t="str">
            <v>A.4</v>
          </cell>
        </row>
        <row r="355">
          <cell r="G355">
            <v>4</v>
          </cell>
          <cell r="K355" t="str">
            <v>A.4.1.3</v>
          </cell>
          <cell r="V355" t="str">
            <v>A.4</v>
          </cell>
        </row>
        <row r="356">
          <cell r="G356">
            <v>0</v>
          </cell>
          <cell r="K356" t="str">
            <v>A.4.2.1</v>
          </cell>
          <cell r="V356" t="str">
            <v>A.4</v>
          </cell>
        </row>
        <row r="357">
          <cell r="G357">
            <v>0</v>
          </cell>
          <cell r="K357" t="str">
            <v>A.4.2.2</v>
          </cell>
          <cell r="V357" t="str">
            <v>A.4</v>
          </cell>
        </row>
        <row r="358">
          <cell r="G358">
            <v>0</v>
          </cell>
          <cell r="K358" t="str">
            <v>A.4.3.1</v>
          </cell>
          <cell r="V358" t="str">
            <v>A.4</v>
          </cell>
        </row>
        <row r="359">
          <cell r="G359">
            <v>0</v>
          </cell>
          <cell r="K359" t="str">
            <v>A.4.4.1</v>
          </cell>
          <cell r="V359" t="str">
            <v>A.4</v>
          </cell>
        </row>
        <row r="360">
          <cell r="G360">
            <v>50000</v>
          </cell>
          <cell r="K360" t="str">
            <v>A.4.5.1</v>
          </cell>
          <cell r="V360" t="str">
            <v>A.4</v>
          </cell>
        </row>
        <row r="361">
          <cell r="G361">
            <v>0</v>
          </cell>
          <cell r="K361" t="str">
            <v>A.4.6.1</v>
          </cell>
          <cell r="V361" t="str">
            <v>A.4</v>
          </cell>
        </row>
        <row r="362">
          <cell r="G362" t="str">
            <v>ND</v>
          </cell>
          <cell r="K362" t="str">
            <v>A.5.1.1</v>
          </cell>
          <cell r="V362" t="str">
            <v>A.5</v>
          </cell>
        </row>
        <row r="363">
          <cell r="G363" t="str">
            <v>ND</v>
          </cell>
          <cell r="K363" t="str">
            <v>A.5.1.2</v>
          </cell>
          <cell r="V363" t="str">
            <v>A.5</v>
          </cell>
        </row>
        <row r="364">
          <cell r="G364" t="str">
            <v>ND</v>
          </cell>
          <cell r="K364" t="str">
            <v>A.5.1.3</v>
          </cell>
          <cell r="V364" t="str">
            <v>A.5</v>
          </cell>
        </row>
        <row r="365">
          <cell r="G365">
            <v>0</v>
          </cell>
          <cell r="K365" t="str">
            <v>A.5.2.1</v>
          </cell>
          <cell r="V365" t="str">
            <v>A.5</v>
          </cell>
        </row>
        <row r="366">
          <cell r="G366">
            <v>0</v>
          </cell>
          <cell r="K366" t="str">
            <v>A.5.2.2</v>
          </cell>
          <cell r="V366" t="str">
            <v>A.5</v>
          </cell>
        </row>
        <row r="367">
          <cell r="G367">
            <v>0</v>
          </cell>
          <cell r="K367" t="str">
            <v>A.5.2.3</v>
          </cell>
          <cell r="V367" t="str">
            <v>A.5</v>
          </cell>
        </row>
        <row r="368">
          <cell r="G368">
            <v>0</v>
          </cell>
          <cell r="K368" t="str">
            <v>A.5.2.4</v>
          </cell>
          <cell r="V368" t="str">
            <v>A.5</v>
          </cell>
        </row>
        <row r="369">
          <cell r="G369">
            <v>0</v>
          </cell>
          <cell r="K369" t="str">
            <v>A.5.2.5</v>
          </cell>
          <cell r="V369" t="str">
            <v>A.5</v>
          </cell>
        </row>
        <row r="370">
          <cell r="G370" t="str">
            <v>ND</v>
          </cell>
          <cell r="K370" t="str">
            <v>A.5.3.1</v>
          </cell>
          <cell r="V370" t="str">
            <v>A.5</v>
          </cell>
        </row>
        <row r="371">
          <cell r="G371" t="str">
            <v>ND</v>
          </cell>
          <cell r="K371" t="str">
            <v>A.5.3.2</v>
          </cell>
          <cell r="V371" t="str">
            <v>A.5</v>
          </cell>
        </row>
        <row r="372">
          <cell r="G372" t="str">
            <v>ND</v>
          </cell>
          <cell r="K372" t="str">
            <v>A.5.3.3</v>
          </cell>
          <cell r="V372" t="str">
            <v>A.5</v>
          </cell>
        </row>
        <row r="373">
          <cell r="G373" t="str">
            <v>ND</v>
          </cell>
          <cell r="K373" t="str">
            <v>A.5.3.4</v>
          </cell>
          <cell r="V373" t="str">
            <v>A.5</v>
          </cell>
        </row>
        <row r="374">
          <cell r="G374" t="str">
            <v>ND</v>
          </cell>
          <cell r="K374" t="str">
            <v>A.5.4.1</v>
          </cell>
          <cell r="V374" t="str">
            <v>A.5</v>
          </cell>
        </row>
        <row r="375">
          <cell r="G375">
            <v>100</v>
          </cell>
          <cell r="K375" t="str">
            <v>A.14.54.1</v>
          </cell>
          <cell r="V375" t="str">
            <v>A.14</v>
          </cell>
        </row>
        <row r="376">
          <cell r="G376">
            <v>100</v>
          </cell>
          <cell r="K376" t="str">
            <v>A.14.54.2</v>
          </cell>
          <cell r="V376" t="str">
            <v>A.14</v>
          </cell>
        </row>
        <row r="377">
          <cell r="G377">
            <v>100</v>
          </cell>
          <cell r="K377" t="str">
            <v>A.14.54.3</v>
          </cell>
          <cell r="V377" t="str">
            <v>A.14</v>
          </cell>
        </row>
        <row r="378">
          <cell r="G378">
            <v>100</v>
          </cell>
          <cell r="K378" t="str">
            <v>A.14.54.4</v>
          </cell>
          <cell r="V378" t="str">
            <v>A.14</v>
          </cell>
        </row>
        <row r="379">
          <cell r="G379">
            <v>0</v>
          </cell>
          <cell r="K379" t="str">
            <v>A.5.5.1</v>
          </cell>
          <cell r="V379" t="str">
            <v>A.5</v>
          </cell>
        </row>
        <row r="380">
          <cell r="G380">
            <v>0</v>
          </cell>
          <cell r="K380" t="str">
            <v>A.5.6.1</v>
          </cell>
          <cell r="V380" t="str">
            <v>A.5</v>
          </cell>
        </row>
        <row r="381">
          <cell r="G381">
            <v>0</v>
          </cell>
          <cell r="K381" t="str">
            <v>A.5.6.2</v>
          </cell>
          <cell r="V381" t="str">
            <v>A.5</v>
          </cell>
        </row>
        <row r="382">
          <cell r="G382">
            <v>0</v>
          </cell>
          <cell r="K382" t="str">
            <v>A.5.6.3</v>
          </cell>
          <cell r="V382" t="str">
            <v>A.5</v>
          </cell>
        </row>
        <row r="383">
          <cell r="G383">
            <v>0</v>
          </cell>
          <cell r="K383" t="str">
            <v>A.5.6.4</v>
          </cell>
          <cell r="V383" t="str">
            <v>A.5</v>
          </cell>
        </row>
        <row r="384">
          <cell r="G384">
            <v>0</v>
          </cell>
          <cell r="K384" t="str">
            <v>A.5.6.5</v>
          </cell>
          <cell r="V384" t="str">
            <v>A.5</v>
          </cell>
        </row>
        <row r="385">
          <cell r="G385">
            <v>0</v>
          </cell>
          <cell r="K385" t="str">
            <v>A.5.6.6</v>
          </cell>
          <cell r="V385" t="str">
            <v>A.5</v>
          </cell>
        </row>
        <row r="386">
          <cell r="G386">
            <v>0</v>
          </cell>
          <cell r="K386" t="str">
            <v>A.5.7.1</v>
          </cell>
          <cell r="V386" t="str">
            <v>A.5</v>
          </cell>
        </row>
        <row r="387">
          <cell r="G387">
            <v>0</v>
          </cell>
          <cell r="K387" t="str">
            <v>A.5.7.2</v>
          </cell>
          <cell r="V387" t="str">
            <v>A.5</v>
          </cell>
        </row>
        <row r="388">
          <cell r="G388">
            <v>0</v>
          </cell>
          <cell r="K388" t="str">
            <v>A.5.7.3</v>
          </cell>
          <cell r="V388" t="str">
            <v>A.5</v>
          </cell>
        </row>
        <row r="389">
          <cell r="G389">
            <v>0</v>
          </cell>
          <cell r="K389" t="str">
            <v>A.5.7.4</v>
          </cell>
          <cell r="V389" t="str">
            <v>A.5</v>
          </cell>
        </row>
        <row r="390">
          <cell r="G390">
            <v>0</v>
          </cell>
          <cell r="K390" t="str">
            <v>A.5.7.5</v>
          </cell>
          <cell r="V390" t="str">
            <v>A.5</v>
          </cell>
        </row>
        <row r="391">
          <cell r="G391">
            <v>0</v>
          </cell>
          <cell r="K391" t="str">
            <v>A.5.8.1</v>
          </cell>
          <cell r="V391" t="str">
            <v>A.5</v>
          </cell>
        </row>
        <row r="392">
          <cell r="G392">
            <v>0</v>
          </cell>
          <cell r="K392" t="str">
            <v>A.13.1.1</v>
          </cell>
          <cell r="V392" t="str">
            <v>A,13</v>
          </cell>
        </row>
        <row r="393">
          <cell r="G393">
            <v>0</v>
          </cell>
          <cell r="K393" t="str">
            <v>A.13.2.1</v>
          </cell>
          <cell r="V393" t="str">
            <v>A,13</v>
          </cell>
        </row>
        <row r="394">
          <cell r="G394">
            <v>0</v>
          </cell>
          <cell r="K394" t="str">
            <v>A.13.3.1</v>
          </cell>
          <cell r="V394" t="str">
            <v>A,13</v>
          </cell>
        </row>
        <row r="395">
          <cell r="G395">
            <v>0</v>
          </cell>
          <cell r="K395" t="str">
            <v>A.13.4.2</v>
          </cell>
          <cell r="V395" t="str">
            <v>A,13</v>
          </cell>
        </row>
        <row r="396">
          <cell r="G396">
            <v>0</v>
          </cell>
          <cell r="K396" t="str">
            <v>A.13.5.1</v>
          </cell>
          <cell r="V396" t="str">
            <v>A,13</v>
          </cell>
        </row>
        <row r="397">
          <cell r="G397">
            <v>0</v>
          </cell>
          <cell r="K397" t="str">
            <v>A.13.6.1</v>
          </cell>
          <cell r="V397" t="str">
            <v>A,13</v>
          </cell>
        </row>
        <row r="398">
          <cell r="G398">
            <v>0</v>
          </cell>
          <cell r="K398" t="str">
            <v>A.13.6.2</v>
          </cell>
          <cell r="V398" t="str">
            <v>A,13</v>
          </cell>
        </row>
        <row r="399">
          <cell r="G399">
            <v>0</v>
          </cell>
          <cell r="K399" t="str">
            <v>A.13.6.3</v>
          </cell>
          <cell r="V399" t="str">
            <v>A,13</v>
          </cell>
        </row>
        <row r="400">
          <cell r="G400">
            <v>0</v>
          </cell>
          <cell r="K400" t="str">
            <v>A.13.6.4</v>
          </cell>
          <cell r="V400" t="str">
            <v>A,13</v>
          </cell>
        </row>
        <row r="401">
          <cell r="G401">
            <v>0</v>
          </cell>
          <cell r="K401" t="str">
            <v>A.13.7.1</v>
          </cell>
          <cell r="V401" t="str">
            <v>A,13</v>
          </cell>
        </row>
        <row r="402">
          <cell r="G402">
            <v>0</v>
          </cell>
          <cell r="K402" t="str">
            <v>A.13.7.2</v>
          </cell>
          <cell r="V402" t="str">
            <v>A,13</v>
          </cell>
        </row>
        <row r="403">
          <cell r="G403">
            <v>0</v>
          </cell>
          <cell r="K403" t="str">
            <v>A.13.7.3</v>
          </cell>
          <cell r="V403" t="str">
            <v>A,13</v>
          </cell>
        </row>
        <row r="404">
          <cell r="G404">
            <v>0</v>
          </cell>
          <cell r="K404" t="str">
            <v>A.13.8.1</v>
          </cell>
          <cell r="V404" t="str">
            <v>A,13</v>
          </cell>
        </row>
        <row r="405">
          <cell r="G405">
            <v>0</v>
          </cell>
          <cell r="K405" t="str">
            <v>A.13.8.2</v>
          </cell>
          <cell r="V405" t="str">
            <v>A,13</v>
          </cell>
        </row>
        <row r="406">
          <cell r="G406">
            <v>0</v>
          </cell>
          <cell r="K406" t="str">
            <v>A.13.8.3</v>
          </cell>
          <cell r="V406" t="str">
            <v>A,13</v>
          </cell>
        </row>
        <row r="407">
          <cell r="G407">
            <v>0</v>
          </cell>
          <cell r="K407" t="str">
            <v>A.13.8.4</v>
          </cell>
          <cell r="V407" t="str">
            <v>A,13</v>
          </cell>
        </row>
        <row r="408">
          <cell r="G408">
            <v>0</v>
          </cell>
          <cell r="K408" t="str">
            <v>A.13.8.5</v>
          </cell>
          <cell r="V408" t="str">
            <v>A,13</v>
          </cell>
        </row>
        <row r="409">
          <cell r="G409">
            <v>0</v>
          </cell>
          <cell r="K409" t="str">
            <v>A.13.9.1</v>
          </cell>
          <cell r="V409" t="str">
            <v>A,13</v>
          </cell>
        </row>
        <row r="410">
          <cell r="G410">
            <v>0</v>
          </cell>
          <cell r="K410" t="str">
            <v>A.13.9.2</v>
          </cell>
          <cell r="V410" t="str">
            <v>A,13</v>
          </cell>
        </row>
        <row r="411">
          <cell r="G411">
            <v>0</v>
          </cell>
          <cell r="K411" t="str">
            <v>A.13.9.3</v>
          </cell>
          <cell r="V411" t="str">
            <v>A,13</v>
          </cell>
        </row>
        <row r="412">
          <cell r="G412">
            <v>0</v>
          </cell>
          <cell r="K412" t="str">
            <v>A.13.9.4</v>
          </cell>
          <cell r="V412" t="str">
            <v>A,13</v>
          </cell>
        </row>
        <row r="413">
          <cell r="G413">
            <v>0</v>
          </cell>
          <cell r="K413" t="str">
            <v>A.13.10.1</v>
          </cell>
          <cell r="V413" t="str">
            <v>A,13</v>
          </cell>
        </row>
        <row r="414">
          <cell r="G414">
            <v>0</v>
          </cell>
          <cell r="K414" t="str">
            <v>A.13.11.1</v>
          </cell>
          <cell r="V414" t="str">
            <v>A,13</v>
          </cell>
        </row>
        <row r="415">
          <cell r="G415">
            <v>0</v>
          </cell>
          <cell r="K415" t="str">
            <v>A.13.11.2</v>
          </cell>
          <cell r="V415" t="str">
            <v>A,13</v>
          </cell>
        </row>
        <row r="416">
          <cell r="G416">
            <v>0</v>
          </cell>
          <cell r="K416" t="str">
            <v>A.13.11.3</v>
          </cell>
          <cell r="V416" t="str">
            <v>A,13</v>
          </cell>
        </row>
        <row r="417">
          <cell r="G417">
            <v>0</v>
          </cell>
          <cell r="K417" t="str">
            <v>A.13.12.1</v>
          </cell>
          <cell r="V417" t="str">
            <v>A,13</v>
          </cell>
        </row>
        <row r="418">
          <cell r="G418">
            <v>0</v>
          </cell>
          <cell r="K418" t="str">
            <v>A.13.13.1</v>
          </cell>
          <cell r="V418" t="str">
            <v>A,13</v>
          </cell>
        </row>
        <row r="419">
          <cell r="G419">
            <v>0</v>
          </cell>
          <cell r="K419" t="str">
            <v>A.13.13.2</v>
          </cell>
          <cell r="V419" t="str">
            <v>A,13</v>
          </cell>
        </row>
        <row r="420">
          <cell r="G420">
            <v>0</v>
          </cell>
          <cell r="K420" t="str">
            <v>A.13.14.1</v>
          </cell>
          <cell r="V420" t="str">
            <v>A,13</v>
          </cell>
        </row>
        <row r="421">
          <cell r="G421">
            <v>0</v>
          </cell>
          <cell r="K421" t="str">
            <v>A.13.15.1</v>
          </cell>
          <cell r="V421" t="str">
            <v>A,13</v>
          </cell>
        </row>
        <row r="422">
          <cell r="G422">
            <v>0</v>
          </cell>
          <cell r="K422" t="str">
            <v>A.13.15.2</v>
          </cell>
          <cell r="V422" t="str">
            <v>A,13</v>
          </cell>
        </row>
        <row r="423">
          <cell r="G423">
            <v>0</v>
          </cell>
          <cell r="K423" t="str">
            <v>A.13.15.3</v>
          </cell>
          <cell r="V423" t="str">
            <v>A,13</v>
          </cell>
        </row>
        <row r="424">
          <cell r="G424">
            <v>0</v>
          </cell>
          <cell r="K424" t="str">
            <v>A.6.1.1</v>
          </cell>
          <cell r="V424" t="str">
            <v>A.6</v>
          </cell>
        </row>
        <row r="425">
          <cell r="G425">
            <v>0</v>
          </cell>
          <cell r="K425" t="str">
            <v>A.6.2.1</v>
          </cell>
          <cell r="V425" t="str">
            <v>A.6</v>
          </cell>
        </row>
        <row r="426">
          <cell r="G426">
            <v>0</v>
          </cell>
          <cell r="K426" t="str">
            <v>A.6.3.1</v>
          </cell>
          <cell r="V426" t="str">
            <v>A.6</v>
          </cell>
        </row>
        <row r="427">
          <cell r="G427">
            <v>0</v>
          </cell>
          <cell r="K427" t="str">
            <v>A.6.4.1</v>
          </cell>
          <cell r="V427" t="str">
            <v>A.6</v>
          </cell>
        </row>
        <row r="428">
          <cell r="G428">
            <v>0</v>
          </cell>
          <cell r="K428" t="str">
            <v>A.6.5.1</v>
          </cell>
          <cell r="V428" t="str">
            <v>A.6</v>
          </cell>
        </row>
        <row r="429">
          <cell r="G429">
            <v>0</v>
          </cell>
          <cell r="K429" t="str">
            <v>A.6.6.1</v>
          </cell>
          <cell r="V429" t="str">
            <v>A.6</v>
          </cell>
        </row>
        <row r="430">
          <cell r="G430">
            <v>0</v>
          </cell>
          <cell r="K430" t="str">
            <v>A.6.7.1</v>
          </cell>
          <cell r="V430" t="str">
            <v>A.6</v>
          </cell>
        </row>
        <row r="431">
          <cell r="G431">
            <v>0</v>
          </cell>
          <cell r="K431" t="str">
            <v>A.6.8.1</v>
          </cell>
          <cell r="V431" t="str">
            <v>A.6</v>
          </cell>
        </row>
        <row r="432">
          <cell r="G432">
            <v>0</v>
          </cell>
          <cell r="K432" t="str">
            <v>A.6.9.1</v>
          </cell>
          <cell r="V432" t="str">
            <v>A.6</v>
          </cell>
        </row>
        <row r="433">
          <cell r="G433">
            <v>0</v>
          </cell>
          <cell r="K433" t="str">
            <v>A.6.10.1</v>
          </cell>
          <cell r="V433" t="str">
            <v>A.6</v>
          </cell>
        </row>
        <row r="434">
          <cell r="G434">
            <v>0</v>
          </cell>
          <cell r="K434" t="str">
            <v>A.6.11.1</v>
          </cell>
          <cell r="V434" t="str">
            <v>A.6</v>
          </cell>
        </row>
        <row r="435">
          <cell r="G435">
            <v>0</v>
          </cell>
          <cell r="K435" t="str">
            <v>A.6.12.1</v>
          </cell>
          <cell r="V435" t="str">
            <v>A.6</v>
          </cell>
        </row>
        <row r="436">
          <cell r="G436">
            <v>0</v>
          </cell>
          <cell r="K436" t="str">
            <v>A.6.13.1</v>
          </cell>
          <cell r="V436" t="str">
            <v>A.6</v>
          </cell>
        </row>
        <row r="437">
          <cell r="G437">
            <v>83</v>
          </cell>
          <cell r="K437" t="str">
            <v>A.9.1.1</v>
          </cell>
          <cell r="V437" t="str">
            <v>A.9</v>
          </cell>
        </row>
        <row r="438">
          <cell r="G438">
            <v>674</v>
          </cell>
          <cell r="K438" t="str">
            <v>A.9.1.2</v>
          </cell>
          <cell r="V438" t="str">
            <v>A.9</v>
          </cell>
        </row>
        <row r="439">
          <cell r="G439" t="str">
            <v>ND</v>
          </cell>
          <cell r="K439" t="str">
            <v>A.9.1.3</v>
          </cell>
          <cell r="V439" t="str">
            <v>A.9</v>
          </cell>
        </row>
        <row r="440">
          <cell r="G440">
            <v>0</v>
          </cell>
          <cell r="K440" t="str">
            <v>A.9.1.4</v>
          </cell>
          <cell r="V440" t="str">
            <v>A.9</v>
          </cell>
        </row>
        <row r="441">
          <cell r="G441" t="str">
            <v>ND</v>
          </cell>
          <cell r="K441" t="str">
            <v>A.10</v>
          </cell>
          <cell r="V441" t="str">
            <v>A.9</v>
          </cell>
        </row>
        <row r="442">
          <cell r="G442" t="str">
            <v>ND</v>
          </cell>
          <cell r="K442" t="str">
            <v>A.10</v>
          </cell>
          <cell r="V442" t="str">
            <v>A.9</v>
          </cell>
        </row>
        <row r="443">
          <cell r="G443">
            <v>0</v>
          </cell>
          <cell r="K443" t="str">
            <v>A.10</v>
          </cell>
          <cell r="V443" t="str">
            <v>A.9</v>
          </cell>
        </row>
        <row r="444">
          <cell r="G444">
            <v>112</v>
          </cell>
          <cell r="K444" t="str">
            <v>A.10</v>
          </cell>
          <cell r="V444" t="str">
            <v>A.9</v>
          </cell>
        </row>
        <row r="445">
          <cell r="G445">
            <v>112</v>
          </cell>
          <cell r="K445" t="str">
            <v>A.10</v>
          </cell>
          <cell r="V445" t="str">
            <v>A.9</v>
          </cell>
        </row>
        <row r="446">
          <cell r="G446">
            <v>112</v>
          </cell>
          <cell r="K446" t="str">
            <v>A.10</v>
          </cell>
          <cell r="V446" t="str">
            <v>A.9</v>
          </cell>
        </row>
        <row r="447">
          <cell r="G447">
            <v>112</v>
          </cell>
          <cell r="K447" t="str">
            <v>A.10</v>
          </cell>
          <cell r="V447" t="str">
            <v>A.9</v>
          </cell>
        </row>
        <row r="448">
          <cell r="G448">
            <v>112</v>
          </cell>
          <cell r="K448" t="str">
            <v>A.12</v>
          </cell>
          <cell r="V448" t="str">
            <v>A.9</v>
          </cell>
        </row>
        <row r="449">
          <cell r="G449">
            <v>112</v>
          </cell>
          <cell r="K449" t="str">
            <v>A.12</v>
          </cell>
          <cell r="V449" t="str">
            <v>A.9</v>
          </cell>
        </row>
        <row r="450">
          <cell r="G450" t="str">
            <v>ND</v>
          </cell>
          <cell r="K450" t="str">
            <v>A.12</v>
          </cell>
          <cell r="V450" t="str">
            <v>A.9</v>
          </cell>
        </row>
        <row r="451">
          <cell r="G451" t="str">
            <v>ND</v>
          </cell>
          <cell r="K451" t="str">
            <v>A.12</v>
          </cell>
          <cell r="V451" t="str">
            <v>A.9</v>
          </cell>
        </row>
        <row r="452">
          <cell r="G452">
            <v>0</v>
          </cell>
          <cell r="K452" t="str">
            <v>A.12</v>
          </cell>
          <cell r="V452" t="str">
            <v>A.9</v>
          </cell>
        </row>
        <row r="453">
          <cell r="G453" t="str">
            <v>ND</v>
          </cell>
          <cell r="K453" t="str">
            <v>A.12</v>
          </cell>
          <cell r="V453" t="str">
            <v>A.9</v>
          </cell>
        </row>
        <row r="454">
          <cell r="G454">
            <v>0</v>
          </cell>
          <cell r="K454" t="str">
            <v>A.10.1.1</v>
          </cell>
          <cell r="V454" t="str">
            <v>A.10</v>
          </cell>
        </row>
        <row r="455">
          <cell r="G455">
            <v>0</v>
          </cell>
          <cell r="K455" t="str">
            <v>A.10.1.2</v>
          </cell>
          <cell r="V455" t="str">
            <v>A.10</v>
          </cell>
        </row>
        <row r="456">
          <cell r="G456">
            <v>0</v>
          </cell>
          <cell r="K456" t="str">
            <v>A.10.1.3</v>
          </cell>
          <cell r="V456" t="str">
            <v>A.10</v>
          </cell>
        </row>
        <row r="457">
          <cell r="G457">
            <v>0</v>
          </cell>
          <cell r="K457" t="str">
            <v>A.10.1.4</v>
          </cell>
          <cell r="V457" t="str">
            <v>A.10</v>
          </cell>
        </row>
        <row r="458">
          <cell r="G458">
            <v>0</v>
          </cell>
          <cell r="K458" t="str">
            <v>A.10.2.1</v>
          </cell>
          <cell r="V458" t="str">
            <v>A.10</v>
          </cell>
        </row>
        <row r="459">
          <cell r="G459">
            <v>0</v>
          </cell>
          <cell r="K459" t="str">
            <v>A.10.2.2</v>
          </cell>
          <cell r="V459" t="str">
            <v>A.10</v>
          </cell>
        </row>
        <row r="460">
          <cell r="G460">
            <v>0</v>
          </cell>
          <cell r="K460" t="str">
            <v>A.10.2.3</v>
          </cell>
          <cell r="V460" t="str">
            <v>A.10</v>
          </cell>
        </row>
        <row r="461">
          <cell r="G461">
            <v>0</v>
          </cell>
          <cell r="K461" t="str">
            <v>A.12.1.1</v>
          </cell>
          <cell r="V461" t="str">
            <v>A.12</v>
          </cell>
        </row>
        <row r="462">
          <cell r="G462">
            <v>0</v>
          </cell>
          <cell r="K462" t="str">
            <v>A.12.1.2</v>
          </cell>
          <cell r="V462" t="str">
            <v>A.12</v>
          </cell>
        </row>
        <row r="463">
          <cell r="G463">
            <v>0</v>
          </cell>
          <cell r="K463" t="str">
            <v>A.12.1.3</v>
          </cell>
          <cell r="V463" t="str">
            <v>A.12</v>
          </cell>
        </row>
        <row r="464">
          <cell r="G464">
            <v>0</v>
          </cell>
          <cell r="K464" t="str">
            <v>A.12.1.1</v>
          </cell>
          <cell r="V464" t="str">
            <v>A.12</v>
          </cell>
        </row>
        <row r="465">
          <cell r="G465">
            <v>0</v>
          </cell>
          <cell r="K465" t="str">
            <v>A.12.1.2</v>
          </cell>
          <cell r="V465" t="str">
            <v>A.12</v>
          </cell>
        </row>
        <row r="466">
          <cell r="G466">
            <v>0</v>
          </cell>
          <cell r="K466" t="str">
            <v>A.12.2.1</v>
          </cell>
          <cell r="V466" t="str">
            <v>A.12</v>
          </cell>
        </row>
        <row r="467">
          <cell r="G467">
            <v>0</v>
          </cell>
          <cell r="K467" t="str">
            <v>A.12.2.2</v>
          </cell>
          <cell r="V467" t="str">
            <v>A.12</v>
          </cell>
        </row>
        <row r="468">
          <cell r="G468">
            <v>0</v>
          </cell>
          <cell r="K468" t="str">
            <v>A.17.1.1</v>
          </cell>
          <cell r="V468" t="str">
            <v>A.17</v>
          </cell>
        </row>
        <row r="469">
          <cell r="G469">
            <v>0</v>
          </cell>
          <cell r="K469" t="str">
            <v>A.17.2.1</v>
          </cell>
          <cell r="V469" t="str">
            <v>A.17</v>
          </cell>
        </row>
        <row r="470">
          <cell r="G470">
            <v>0</v>
          </cell>
          <cell r="K470" t="str">
            <v>A.17.2.2</v>
          </cell>
          <cell r="V470" t="str">
            <v>A.17</v>
          </cell>
        </row>
        <row r="471">
          <cell r="G471">
            <v>0</v>
          </cell>
          <cell r="K471" t="str">
            <v>A.17.3.1</v>
          </cell>
          <cell r="V471" t="str">
            <v>A.17</v>
          </cell>
        </row>
        <row r="472">
          <cell r="G472">
            <v>0</v>
          </cell>
          <cell r="K472" t="str">
            <v>A.17.4.1</v>
          </cell>
          <cell r="V472" t="str">
            <v>A.17</v>
          </cell>
        </row>
        <row r="473">
          <cell r="G473">
            <v>62.48</v>
          </cell>
          <cell r="K473" t="str">
            <v>A.17.5.1</v>
          </cell>
          <cell r="V473" t="str">
            <v>A.17</v>
          </cell>
        </row>
        <row r="474">
          <cell r="G474">
            <v>62.48</v>
          </cell>
          <cell r="K474" t="str">
            <v>A.17.5.2</v>
          </cell>
          <cell r="V474" t="str">
            <v>A.17</v>
          </cell>
        </row>
        <row r="475">
          <cell r="G475">
            <v>62.48</v>
          </cell>
          <cell r="K475" t="str">
            <v>A.17.5.3</v>
          </cell>
          <cell r="V475" t="str">
            <v>A.17</v>
          </cell>
        </row>
        <row r="476">
          <cell r="G476">
            <v>62.48</v>
          </cell>
          <cell r="K476" t="str">
            <v>A.17.5.4</v>
          </cell>
          <cell r="V476" t="str">
            <v>A.17</v>
          </cell>
        </row>
        <row r="477">
          <cell r="G477">
            <v>62.48</v>
          </cell>
          <cell r="K477" t="str">
            <v>A.17.5.5</v>
          </cell>
          <cell r="V477" t="str">
            <v>A.17</v>
          </cell>
        </row>
        <row r="478">
          <cell r="G478">
            <v>62.48</v>
          </cell>
          <cell r="K478" t="str">
            <v>A.17.5.6</v>
          </cell>
          <cell r="V478" t="str">
            <v>A.17</v>
          </cell>
        </row>
        <row r="479">
          <cell r="G479">
            <v>62.48</v>
          </cell>
          <cell r="K479" t="str">
            <v>A.17.5.7</v>
          </cell>
          <cell r="V479" t="str">
            <v>A.17</v>
          </cell>
        </row>
        <row r="480">
          <cell r="G480">
            <v>55.5</v>
          </cell>
          <cell r="K480" t="str">
            <v>A.17.6.1</v>
          </cell>
          <cell r="V480" t="str">
            <v>A.17</v>
          </cell>
        </row>
        <row r="481">
          <cell r="G481">
            <v>55.5</v>
          </cell>
          <cell r="K481" t="str">
            <v>A.17.6.2</v>
          </cell>
          <cell r="V481" t="str">
            <v>A.17</v>
          </cell>
        </row>
        <row r="482">
          <cell r="G482">
            <v>55.5</v>
          </cell>
          <cell r="K482" t="str">
            <v>A.17.6.3</v>
          </cell>
          <cell r="V482" t="str">
            <v>A.17</v>
          </cell>
        </row>
        <row r="483">
          <cell r="G483">
            <v>55.5</v>
          </cell>
          <cell r="K483" t="str">
            <v>A.17.6.4</v>
          </cell>
          <cell r="V483" t="str">
            <v>A.17</v>
          </cell>
        </row>
        <row r="484">
          <cell r="G484">
            <v>55.5</v>
          </cell>
          <cell r="K484" t="str">
            <v>A.17.6.5</v>
          </cell>
          <cell r="V484" t="str">
            <v>A.17</v>
          </cell>
        </row>
        <row r="485">
          <cell r="G485">
            <v>55.5</v>
          </cell>
          <cell r="K485" t="str">
            <v>A.17.6.6</v>
          </cell>
          <cell r="V485" t="str">
            <v>A.17</v>
          </cell>
        </row>
        <row r="486">
          <cell r="G486">
            <v>55.5</v>
          </cell>
          <cell r="K486" t="str">
            <v>A.17.7.1</v>
          </cell>
          <cell r="V486" t="str">
            <v>A.17</v>
          </cell>
        </row>
        <row r="487">
          <cell r="G487">
            <v>55.5</v>
          </cell>
          <cell r="K487" t="str">
            <v>A.17.7.2</v>
          </cell>
          <cell r="V487" t="str">
            <v>A.17</v>
          </cell>
        </row>
        <row r="488">
          <cell r="G488">
            <v>55.5</v>
          </cell>
          <cell r="K488" t="str">
            <v>A.17.7.3</v>
          </cell>
          <cell r="V488" t="str">
            <v>A.17</v>
          </cell>
        </row>
        <row r="489">
          <cell r="G489">
            <v>55.5</v>
          </cell>
          <cell r="K489" t="str">
            <v>A.17.7.4</v>
          </cell>
          <cell r="V489" t="str">
            <v>A.17</v>
          </cell>
        </row>
        <row r="490">
          <cell r="G490">
            <v>55.5</v>
          </cell>
          <cell r="K490" t="str">
            <v>A.17.7.5</v>
          </cell>
          <cell r="V490" t="str">
            <v>A.17</v>
          </cell>
        </row>
        <row r="491">
          <cell r="G491">
            <v>78</v>
          </cell>
          <cell r="K491" t="str">
            <v>A.17.8,1</v>
          </cell>
          <cell r="V491" t="str">
            <v>A.17</v>
          </cell>
        </row>
        <row r="492">
          <cell r="G492">
            <v>0</v>
          </cell>
          <cell r="K492" t="str">
            <v>A.17.9.1</v>
          </cell>
          <cell r="V492" t="str">
            <v>A.17</v>
          </cell>
        </row>
        <row r="493">
          <cell r="G493">
            <v>22</v>
          </cell>
          <cell r="K493" t="str">
            <v>A.17.10.1</v>
          </cell>
          <cell r="V493" t="str">
            <v>A.17</v>
          </cell>
        </row>
        <row r="494">
          <cell r="G494">
            <v>0</v>
          </cell>
          <cell r="K494" t="str">
            <v>A.17.11.1</v>
          </cell>
          <cell r="V494" t="str">
            <v>A.17</v>
          </cell>
        </row>
        <row r="495">
          <cell r="G495">
            <v>0</v>
          </cell>
          <cell r="K495" t="str">
            <v>A.17.11.2</v>
          </cell>
          <cell r="V495" t="str">
            <v>A.17</v>
          </cell>
        </row>
        <row r="496">
          <cell r="G496">
            <v>0</v>
          </cell>
          <cell r="K496" t="str">
            <v>A.17.11.3</v>
          </cell>
          <cell r="V496" t="str">
            <v>A.17</v>
          </cell>
        </row>
        <row r="497">
          <cell r="G497">
            <v>0</v>
          </cell>
          <cell r="K497" t="str">
            <v>A.17.12.1</v>
          </cell>
          <cell r="V497" t="str">
            <v>A.17</v>
          </cell>
        </row>
        <row r="498">
          <cell r="G498">
            <v>0</v>
          </cell>
          <cell r="K498" t="str">
            <v>A.17.13.1</v>
          </cell>
          <cell r="V498" t="str">
            <v>A.17</v>
          </cell>
        </row>
        <row r="499">
          <cell r="G499">
            <v>0</v>
          </cell>
          <cell r="K499" t="str">
            <v>A.17.14.1</v>
          </cell>
          <cell r="V499" t="str">
            <v>A.17</v>
          </cell>
        </row>
        <row r="500">
          <cell r="G500">
            <v>0</v>
          </cell>
          <cell r="K500" t="str">
            <v>A.17.15.1</v>
          </cell>
          <cell r="V500" t="str">
            <v>A.17</v>
          </cell>
        </row>
        <row r="501">
          <cell r="G501">
            <v>0</v>
          </cell>
          <cell r="K501" t="str">
            <v>A.17.16.1</v>
          </cell>
          <cell r="V501" t="str">
            <v>A.17</v>
          </cell>
        </row>
        <row r="502">
          <cell r="G502">
            <v>30</v>
          </cell>
          <cell r="K502" t="str">
            <v>A.17.17.1</v>
          </cell>
          <cell r="V502" t="str">
            <v>A.17</v>
          </cell>
        </row>
        <row r="503">
          <cell r="G503">
            <v>69</v>
          </cell>
          <cell r="K503" t="str">
            <v>A.17.18.1</v>
          </cell>
          <cell r="V503" t="str">
            <v>A.17</v>
          </cell>
        </row>
        <row r="504">
          <cell r="G504">
            <v>30</v>
          </cell>
          <cell r="K504" t="str">
            <v>A.17.19.1</v>
          </cell>
          <cell r="V504" t="str">
            <v>A.17</v>
          </cell>
        </row>
        <row r="505">
          <cell r="G505">
            <v>0</v>
          </cell>
          <cell r="K505" t="str">
            <v>A.17.20.1</v>
          </cell>
          <cell r="V505" t="str">
            <v>A.17</v>
          </cell>
        </row>
        <row r="506">
          <cell r="G506" t="str">
            <v>ND</v>
          </cell>
          <cell r="K506" t="str">
            <v>A.17.21.1</v>
          </cell>
          <cell r="V506" t="str">
            <v>A.17</v>
          </cell>
        </row>
        <row r="507">
          <cell r="G507">
            <v>0</v>
          </cell>
          <cell r="K507" t="str">
            <v>A.17.22.1</v>
          </cell>
          <cell r="V507" t="str">
            <v>A.17</v>
          </cell>
        </row>
        <row r="508">
          <cell r="G508">
            <v>0</v>
          </cell>
          <cell r="K508" t="str">
            <v>A.17.22.2</v>
          </cell>
          <cell r="V508" t="str">
            <v>A.17</v>
          </cell>
        </row>
        <row r="509">
          <cell r="G509">
            <v>0</v>
          </cell>
          <cell r="K509" t="str">
            <v>A.17.22.3</v>
          </cell>
          <cell r="V509" t="str">
            <v>A.17</v>
          </cell>
        </row>
        <row r="510">
          <cell r="G510">
            <v>0</v>
          </cell>
          <cell r="K510" t="str">
            <v>A.17.22.4</v>
          </cell>
          <cell r="V510" t="str">
            <v>A.17</v>
          </cell>
        </row>
        <row r="511">
          <cell r="G511">
            <v>0</v>
          </cell>
          <cell r="K511" t="str">
            <v>A.17.22.5</v>
          </cell>
          <cell r="V511" t="str">
            <v>A.17</v>
          </cell>
        </row>
        <row r="512">
          <cell r="G512">
            <v>0</v>
          </cell>
          <cell r="K512" t="str">
            <v>A.17.23.1</v>
          </cell>
          <cell r="V512" t="str">
            <v>A.17</v>
          </cell>
        </row>
        <row r="513">
          <cell r="G513">
            <v>0</v>
          </cell>
          <cell r="K513" t="str">
            <v>A.17.24.1</v>
          </cell>
          <cell r="V513" t="str">
            <v>A.17</v>
          </cell>
        </row>
        <row r="514">
          <cell r="G514">
            <v>0</v>
          </cell>
          <cell r="K514" t="str">
            <v>A.17.25.1</v>
          </cell>
          <cell r="V514" t="str">
            <v>A.17</v>
          </cell>
        </row>
        <row r="515">
          <cell r="G515">
            <v>0</v>
          </cell>
          <cell r="K515" t="str">
            <v>A.17.25.2</v>
          </cell>
          <cell r="V515" t="str">
            <v>A.17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0282"/>
  <sheetViews>
    <sheetView workbookViewId="0">
      <pane xSplit="14" ySplit="2" topLeftCell="O9" activePane="bottomRight" state="frozen"/>
      <selection pane="topRight" activeCell="O1" sqref="O1"/>
      <selection pane="bottomLeft" activeCell="A3" sqref="A3"/>
      <selection pane="bottomRight" activeCell="L1" sqref="L1:P1"/>
    </sheetView>
  </sheetViews>
  <sheetFormatPr baseColWidth="10" defaultRowHeight="12" x14ac:dyDescent="0.2"/>
  <cols>
    <col min="1" max="1" width="5.42578125" style="3" customWidth="1"/>
    <col min="2" max="2" width="5.140625" style="3" customWidth="1"/>
    <col min="3" max="3" width="18.5703125" style="11" customWidth="1"/>
    <col min="4" max="4" width="6" style="12" customWidth="1"/>
    <col min="5" max="5" width="17.28515625" style="11" customWidth="1"/>
    <col min="6" max="6" width="18" style="244" customWidth="1"/>
    <col min="7" max="8" width="8.140625" style="208" hidden="1" customWidth="1"/>
    <col min="9" max="9" width="7" style="84" customWidth="1"/>
    <col min="10" max="10" width="9.140625" style="84" customWidth="1"/>
    <col min="11" max="11" width="6.85546875" style="85" customWidth="1"/>
    <col min="12" max="12" width="16" style="241" customWidth="1"/>
    <col min="13" max="13" width="33" style="203" customWidth="1"/>
    <col min="14" max="14" width="16.85546875" style="3" bestFit="1" customWidth="1"/>
    <col min="15" max="16" width="7.5703125" style="208" customWidth="1"/>
    <col min="17" max="17" width="12" style="33" customWidth="1"/>
    <col min="18" max="18" width="14.140625" style="208" customWidth="1"/>
    <col min="19" max="19" width="11.7109375" style="208" customWidth="1"/>
    <col min="20" max="20" width="12.28515625" style="208" customWidth="1"/>
    <col min="21" max="21" width="11.85546875" style="208" customWidth="1"/>
    <col min="22" max="22" width="11.5703125" style="208" customWidth="1"/>
    <col min="23" max="23" width="12.42578125" style="212" customWidth="1"/>
    <col min="24" max="16384" width="11.42578125" style="2"/>
  </cols>
  <sheetData>
    <row r="1" spans="1:23" ht="34.5" thickBot="1" x14ac:dyDescent="0.25">
      <c r="A1" s="286"/>
      <c r="B1" s="47"/>
      <c r="C1" s="47"/>
      <c r="D1" s="47"/>
      <c r="E1" s="47"/>
      <c r="F1" s="287"/>
      <c r="G1" s="288"/>
      <c r="H1" s="288"/>
      <c r="I1" s="47"/>
      <c r="J1" s="47"/>
      <c r="K1" s="47"/>
      <c r="L1" s="305" t="s">
        <v>1868</v>
      </c>
      <c r="M1" s="306"/>
      <c r="N1" s="306"/>
      <c r="O1" s="306"/>
      <c r="P1" s="307"/>
      <c r="Q1" s="230">
        <v>338</v>
      </c>
      <c r="R1" s="240" t="s">
        <v>1870</v>
      </c>
      <c r="S1" s="231">
        <f>SUM(S119:S503)/Q1</f>
        <v>0.41662674881348849</v>
      </c>
      <c r="T1" s="232"/>
      <c r="U1" s="229"/>
      <c r="V1" s="245"/>
      <c r="W1" s="232"/>
    </row>
    <row r="2" spans="1:23" ht="56.25" thickBot="1" x14ac:dyDescent="0.25">
      <c r="A2" s="234" t="s">
        <v>1914</v>
      </c>
      <c r="B2" s="235" t="s">
        <v>764</v>
      </c>
      <c r="C2" s="235" t="s">
        <v>1611</v>
      </c>
      <c r="D2" s="235" t="s">
        <v>88</v>
      </c>
      <c r="E2" s="235" t="s">
        <v>1612</v>
      </c>
      <c r="F2" s="242" t="s">
        <v>296</v>
      </c>
      <c r="G2" s="227" t="s">
        <v>1915</v>
      </c>
      <c r="H2" s="226" t="s">
        <v>1916</v>
      </c>
      <c r="I2" s="234" t="s">
        <v>1511</v>
      </c>
      <c r="J2" s="235" t="s">
        <v>1866</v>
      </c>
      <c r="K2" s="235" t="s">
        <v>1635</v>
      </c>
      <c r="L2" s="236" t="s">
        <v>1613</v>
      </c>
      <c r="M2" s="237" t="s">
        <v>297</v>
      </c>
      <c r="N2" s="228" t="s">
        <v>1917</v>
      </c>
      <c r="O2" s="238" t="s">
        <v>82</v>
      </c>
      <c r="P2" s="239" t="s">
        <v>298</v>
      </c>
      <c r="Q2" s="237" t="s">
        <v>1864</v>
      </c>
      <c r="R2" s="237" t="s">
        <v>1863</v>
      </c>
      <c r="S2" s="237" t="s">
        <v>1827</v>
      </c>
      <c r="T2" s="237" t="s">
        <v>1918</v>
      </c>
      <c r="U2" s="237" t="s">
        <v>1919</v>
      </c>
      <c r="V2" s="237" t="s">
        <v>1920</v>
      </c>
      <c r="W2" s="237" t="s">
        <v>87</v>
      </c>
    </row>
    <row r="3" spans="1:23" ht="64.5" customHeight="1" x14ac:dyDescent="0.2">
      <c r="A3" s="26">
        <v>1</v>
      </c>
      <c r="B3" s="26">
        <v>1</v>
      </c>
      <c r="C3" s="233" t="s">
        <v>328</v>
      </c>
      <c r="D3" s="27" t="s">
        <v>1</v>
      </c>
      <c r="E3" s="233" t="s">
        <v>1395</v>
      </c>
      <c r="F3" s="292" t="s">
        <v>330</v>
      </c>
      <c r="G3" s="208" t="str">
        <f>+[1]Hoja1!K6</f>
        <v>A.18.1.1</v>
      </c>
      <c r="H3" s="208">
        <f>+[1]Hoja1!G6</f>
        <v>0</v>
      </c>
      <c r="I3" s="294">
        <v>0</v>
      </c>
      <c r="J3" s="294">
        <v>100</v>
      </c>
      <c r="K3" s="61" t="s">
        <v>293</v>
      </c>
      <c r="L3" s="213" t="s">
        <v>331</v>
      </c>
      <c r="M3" s="214" t="s">
        <v>302</v>
      </c>
      <c r="N3" s="3" t="str">
        <f>+[1]Hoja1!V6</f>
        <v>A.18</v>
      </c>
      <c r="O3" s="214">
        <v>0</v>
      </c>
      <c r="P3" s="214">
        <v>1</v>
      </c>
      <c r="Q3" s="168">
        <f>+BDATOS!AF3</f>
        <v>0</v>
      </c>
      <c r="R3" s="215">
        <f>+BDATOS!BA3</f>
        <v>0</v>
      </c>
      <c r="S3" s="216" t="str">
        <f>+BDATOS!BK3</f>
        <v>NA</v>
      </c>
      <c r="T3" s="290">
        <f>SUM(S3:S4)/1</f>
        <v>0</v>
      </c>
      <c r="U3" s="290">
        <f>SUM(S3:S10)/4</f>
        <v>0.75</v>
      </c>
      <c r="V3" s="290">
        <f>SUM(S3:S82)/50</f>
        <v>0.26400000000000001</v>
      </c>
      <c r="W3" s="214" t="str">
        <f>+BDATOS!AC3</f>
        <v>SECRETARÍA DEL INTERIOR - CARCAMO</v>
      </c>
    </row>
    <row r="4" spans="1:23" ht="86.25" customHeight="1" x14ac:dyDescent="0.2">
      <c r="A4" s="13">
        <v>2</v>
      </c>
      <c r="B4" s="13">
        <v>1</v>
      </c>
      <c r="C4" s="4" t="s">
        <v>328</v>
      </c>
      <c r="D4" s="5" t="s">
        <v>1</v>
      </c>
      <c r="E4" s="4" t="s">
        <v>329</v>
      </c>
      <c r="F4" s="293"/>
      <c r="G4" s="208" t="str">
        <f>+[1]Hoja1!K7</f>
        <v>A.18.1.2</v>
      </c>
      <c r="H4" s="208">
        <f>+[1]Hoja1!G7</f>
        <v>0</v>
      </c>
      <c r="I4" s="295"/>
      <c r="J4" s="295"/>
      <c r="K4" s="180" t="s">
        <v>293</v>
      </c>
      <c r="L4" s="199" t="s">
        <v>331</v>
      </c>
      <c r="M4" s="198" t="s">
        <v>305</v>
      </c>
      <c r="N4" s="3" t="str">
        <f>+[1]Hoja1!V7</f>
        <v>A.18</v>
      </c>
      <c r="O4" s="198">
        <v>0</v>
      </c>
      <c r="P4" s="198">
        <v>4</v>
      </c>
      <c r="Q4" s="168">
        <f>+BDATOS!AF4</f>
        <v>1</v>
      </c>
      <c r="R4" s="217">
        <f>+BDATOS!BA4</f>
        <v>0</v>
      </c>
      <c r="S4" s="218">
        <f>+BDATOS!BK4</f>
        <v>0</v>
      </c>
      <c r="T4" s="291"/>
      <c r="U4" s="290"/>
      <c r="V4" s="290"/>
      <c r="W4" s="198" t="str">
        <f>+BDATOS!AC4</f>
        <v>SECRETARÍA DEL INTERIOR - CARCAMO</v>
      </c>
    </row>
    <row r="5" spans="1:23" ht="107.25" customHeight="1" x14ac:dyDescent="0.2">
      <c r="A5" s="13">
        <v>3</v>
      </c>
      <c r="B5" s="13">
        <v>1</v>
      </c>
      <c r="C5" s="4" t="s">
        <v>328</v>
      </c>
      <c r="D5" s="5" t="s">
        <v>1</v>
      </c>
      <c r="E5" s="4" t="s">
        <v>329</v>
      </c>
      <c r="F5" s="14" t="s">
        <v>1512</v>
      </c>
      <c r="G5" s="208" t="str">
        <f>+[1]Hoja1!K8</f>
        <v>A.18.2.1</v>
      </c>
      <c r="H5" s="208">
        <f>+[1]Hoja1!G8</f>
        <v>0</v>
      </c>
      <c r="I5" s="180">
        <v>0</v>
      </c>
      <c r="J5" s="180">
        <v>33</v>
      </c>
      <c r="K5" s="180" t="s">
        <v>2</v>
      </c>
      <c r="L5" s="199" t="s">
        <v>90</v>
      </c>
      <c r="M5" s="198" t="s">
        <v>306</v>
      </c>
      <c r="N5" s="3" t="str">
        <f>+[1]Hoja1!V8</f>
        <v>A.18</v>
      </c>
      <c r="O5" s="198">
        <v>0</v>
      </c>
      <c r="P5" s="198">
        <v>15</v>
      </c>
      <c r="Q5" s="168">
        <f>+BDATOS!AF5</f>
        <v>6</v>
      </c>
      <c r="R5" s="217">
        <f>+BDATOS!BA5</f>
        <v>6</v>
      </c>
      <c r="S5" s="218">
        <f>+BDATOS!BK5</f>
        <v>1</v>
      </c>
      <c r="T5" s="218">
        <f>+S5</f>
        <v>1</v>
      </c>
      <c r="U5" s="290"/>
      <c r="V5" s="290"/>
      <c r="W5" s="198" t="str">
        <f>+BDATOS!AC5</f>
        <v>SECRETARÍA DEL INTERIOR - CARCAMO</v>
      </c>
    </row>
    <row r="6" spans="1:23" ht="111.75" customHeight="1" x14ac:dyDescent="0.2">
      <c r="A6" s="13">
        <v>4</v>
      </c>
      <c r="B6" s="13">
        <v>1</v>
      </c>
      <c r="C6" s="4" t="s">
        <v>328</v>
      </c>
      <c r="D6" s="5" t="s">
        <v>1</v>
      </c>
      <c r="E6" s="4" t="s">
        <v>329</v>
      </c>
      <c r="F6" s="293" t="s">
        <v>308</v>
      </c>
      <c r="G6" s="208" t="str">
        <f>+[1]Hoja1!K9</f>
        <v>A.18.3.1</v>
      </c>
      <c r="H6" s="208">
        <f>+[1]Hoja1!G9</f>
        <v>0</v>
      </c>
      <c r="I6" s="295">
        <f t="shared" ref="I6" si="0">SUM(I5)</f>
        <v>0</v>
      </c>
      <c r="J6" s="296">
        <v>12</v>
      </c>
      <c r="K6" s="180" t="s">
        <v>294</v>
      </c>
      <c r="L6" s="199" t="s">
        <v>91</v>
      </c>
      <c r="M6" s="198" t="s">
        <v>308</v>
      </c>
      <c r="N6" s="3" t="str">
        <f>+[1]Hoja1!V9</f>
        <v>A.18</v>
      </c>
      <c r="O6" s="198">
        <v>0</v>
      </c>
      <c r="P6" s="198">
        <v>12</v>
      </c>
      <c r="Q6" s="168">
        <f>+BDATOS!AF6</f>
        <v>9</v>
      </c>
      <c r="R6" s="217">
        <f>+BDATOS!BA6</f>
        <v>9</v>
      </c>
      <c r="S6" s="218">
        <f>+R6/Q6</f>
        <v>1</v>
      </c>
      <c r="T6" s="289">
        <f>SUM(S6:S7)/2</f>
        <v>1</v>
      </c>
      <c r="U6" s="290"/>
      <c r="V6" s="290"/>
      <c r="W6" s="198" t="str">
        <f>+BDATOS!AC6</f>
        <v>SECRETARÍA DEL INTERIOR - CARCAMO</v>
      </c>
    </row>
    <row r="7" spans="1:23" ht="93" customHeight="1" x14ac:dyDescent="0.2">
      <c r="A7" s="13">
        <v>5</v>
      </c>
      <c r="B7" s="13">
        <v>1</v>
      </c>
      <c r="C7" s="4" t="s">
        <v>328</v>
      </c>
      <c r="D7" s="5" t="s">
        <v>292</v>
      </c>
      <c r="E7" s="4" t="s">
        <v>329</v>
      </c>
      <c r="F7" s="293"/>
      <c r="G7" s="208" t="str">
        <f>+[1]Hoja1!K10</f>
        <v>A.18.3.2</v>
      </c>
      <c r="H7" s="208">
        <f>+[1]Hoja1!G10</f>
        <v>0</v>
      </c>
      <c r="I7" s="295"/>
      <c r="J7" s="296"/>
      <c r="K7" s="180" t="s">
        <v>294</v>
      </c>
      <c r="L7" s="199" t="s">
        <v>91</v>
      </c>
      <c r="M7" s="198" t="s">
        <v>310</v>
      </c>
      <c r="N7" s="3" t="str">
        <f>+[1]Hoja1!V10</f>
        <v>A.18</v>
      </c>
      <c r="O7" s="198">
        <v>0</v>
      </c>
      <c r="P7" s="198">
        <v>12</v>
      </c>
      <c r="Q7" s="168">
        <f>+BDATOS!AF7</f>
        <v>3</v>
      </c>
      <c r="R7" s="217">
        <f>+BDATOS!BA7</f>
        <v>3</v>
      </c>
      <c r="S7" s="218">
        <f>+R7/Q7</f>
        <v>1</v>
      </c>
      <c r="T7" s="291"/>
      <c r="U7" s="290"/>
      <c r="V7" s="290"/>
      <c r="W7" s="198" t="str">
        <f>+BDATOS!AC7</f>
        <v>SECRETARÍA DEL INTERIOR - CARCAMO</v>
      </c>
    </row>
    <row r="8" spans="1:23" ht="67.5" customHeight="1" x14ac:dyDescent="0.2">
      <c r="A8" s="13">
        <v>6</v>
      </c>
      <c r="B8" s="13">
        <v>1</v>
      </c>
      <c r="C8" s="4" t="s">
        <v>328</v>
      </c>
      <c r="D8" s="5" t="s">
        <v>292</v>
      </c>
      <c r="E8" s="4" t="s">
        <v>329</v>
      </c>
      <c r="F8" s="243" t="s">
        <v>332</v>
      </c>
      <c r="G8" s="208" t="str">
        <f>+[1]Hoja1!K11</f>
        <v>A.18.4.1</v>
      </c>
      <c r="H8" s="208">
        <f>+[1]Hoja1!G11</f>
        <v>0</v>
      </c>
      <c r="I8" s="180">
        <v>0</v>
      </c>
      <c r="J8" s="180">
        <v>1</v>
      </c>
      <c r="K8" s="180" t="s">
        <v>295</v>
      </c>
      <c r="L8" s="199" t="s">
        <v>1399</v>
      </c>
      <c r="M8" s="198" t="s">
        <v>1404</v>
      </c>
      <c r="N8" s="3" t="str">
        <f>+[1]Hoja1!V11</f>
        <v>A.18</v>
      </c>
      <c r="O8" s="198">
        <v>0</v>
      </c>
      <c r="P8" s="198">
        <v>1</v>
      </c>
      <c r="Q8" s="168">
        <f>+BDATOS!AF8</f>
        <v>0</v>
      </c>
      <c r="R8" s="217">
        <f>+BDATOS!BA8</f>
        <v>0</v>
      </c>
      <c r="S8" s="218" t="str">
        <f>+BDATOS!BK8</f>
        <v>NA</v>
      </c>
      <c r="T8" s="218" t="str">
        <f>+S8</f>
        <v>NA</v>
      </c>
      <c r="U8" s="290"/>
      <c r="V8" s="290"/>
      <c r="W8" s="198" t="str">
        <f>+BDATOS!AC8</f>
        <v>SECRETARÍA DEL INTERIOR - CARCAMO</v>
      </c>
    </row>
    <row r="9" spans="1:23" ht="51.75" customHeight="1" x14ac:dyDescent="0.2">
      <c r="A9" s="13">
        <v>7</v>
      </c>
      <c r="B9" s="13">
        <v>1</v>
      </c>
      <c r="C9" s="4" t="s">
        <v>328</v>
      </c>
      <c r="D9" s="5" t="s">
        <v>292</v>
      </c>
      <c r="E9" s="4" t="s">
        <v>329</v>
      </c>
      <c r="F9" s="243" t="s">
        <v>334</v>
      </c>
      <c r="G9" s="208" t="str">
        <f>+[1]Hoja1!K12</f>
        <v>A.18.5.1</v>
      </c>
      <c r="H9" s="208">
        <f>+[1]Hoja1!G12</f>
        <v>0</v>
      </c>
      <c r="I9" s="180">
        <v>0</v>
      </c>
      <c r="J9" s="180" t="s">
        <v>709</v>
      </c>
      <c r="K9" s="180" t="s">
        <v>1400</v>
      </c>
      <c r="L9" s="199" t="s">
        <v>333</v>
      </c>
      <c r="M9" s="198" t="s">
        <v>1407</v>
      </c>
      <c r="N9" s="3" t="str">
        <f>+[1]Hoja1!V12</f>
        <v>A.18</v>
      </c>
      <c r="O9" s="198">
        <v>0</v>
      </c>
      <c r="P9" s="198">
        <v>1</v>
      </c>
      <c r="Q9" s="168">
        <f>+BDATOS!AF9</f>
        <v>0</v>
      </c>
      <c r="R9" s="217">
        <f>+BDATOS!BA9</f>
        <v>0</v>
      </c>
      <c r="S9" s="218" t="str">
        <f>+BDATOS!BK9</f>
        <v>NA</v>
      </c>
      <c r="T9" s="218" t="str">
        <f>+S9</f>
        <v>NA</v>
      </c>
      <c r="U9" s="290"/>
      <c r="V9" s="290"/>
      <c r="W9" s="198" t="str">
        <f>+BDATOS!AC9</f>
        <v>SECRETARÍA DEL INTERIOR - CARCAMO</v>
      </c>
    </row>
    <row r="10" spans="1:23" ht="49.5" customHeight="1" x14ac:dyDescent="0.2">
      <c r="A10" s="13">
        <v>8</v>
      </c>
      <c r="B10" s="13">
        <v>1</v>
      </c>
      <c r="C10" s="4" t="s">
        <v>328</v>
      </c>
      <c r="D10" s="5" t="s">
        <v>292</v>
      </c>
      <c r="E10" s="4" t="s">
        <v>329</v>
      </c>
      <c r="F10" s="243" t="s">
        <v>1403</v>
      </c>
      <c r="G10" s="208" t="str">
        <f>+[1]Hoja1!K13</f>
        <v>A.18.6.1</v>
      </c>
      <c r="H10" s="208">
        <f>+[1]Hoja1!G13</f>
        <v>0</v>
      </c>
      <c r="I10" s="180">
        <v>0</v>
      </c>
      <c r="J10" s="180">
        <v>1</v>
      </c>
      <c r="K10" s="180" t="s">
        <v>1401</v>
      </c>
      <c r="L10" s="199" t="s">
        <v>1402</v>
      </c>
      <c r="M10" s="198" t="s">
        <v>1409</v>
      </c>
      <c r="N10" s="3" t="str">
        <f>+[1]Hoja1!V13</f>
        <v>A.18</v>
      </c>
      <c r="O10" s="198">
        <v>0</v>
      </c>
      <c r="P10" s="198">
        <v>1</v>
      </c>
      <c r="Q10" s="168">
        <f>+BDATOS!AF10</f>
        <v>0</v>
      </c>
      <c r="R10" s="217">
        <f>+BDATOS!BA10</f>
        <v>0</v>
      </c>
      <c r="S10" s="218" t="str">
        <f>+BDATOS!BK10</f>
        <v>NA</v>
      </c>
      <c r="T10" s="218" t="str">
        <f>+S10</f>
        <v>NA</v>
      </c>
      <c r="U10" s="291"/>
      <c r="V10" s="290"/>
      <c r="W10" s="198" t="str">
        <f>+BDATOS!AC10</f>
        <v>SECRETARÍA DEL INTERIOR - CARCAMO</v>
      </c>
    </row>
    <row r="11" spans="1:23" ht="102" customHeight="1" x14ac:dyDescent="0.2">
      <c r="A11" s="13">
        <v>9</v>
      </c>
      <c r="B11" s="13">
        <v>1</v>
      </c>
      <c r="C11" s="4" t="s">
        <v>328</v>
      </c>
      <c r="D11" s="5" t="s">
        <v>3</v>
      </c>
      <c r="E11" s="7" t="s">
        <v>93</v>
      </c>
      <c r="F11" s="293" t="s">
        <v>316</v>
      </c>
      <c r="G11" s="208" t="str">
        <f>+[1]Hoja1!K14</f>
        <v>A.18.7.1</v>
      </c>
      <c r="H11" s="208">
        <f>+[1]Hoja1!G14</f>
        <v>0</v>
      </c>
      <c r="I11" s="295">
        <v>0</v>
      </c>
      <c r="J11" s="295">
        <v>1</v>
      </c>
      <c r="K11" s="180" t="s">
        <v>4</v>
      </c>
      <c r="L11" s="199" t="s">
        <v>94</v>
      </c>
      <c r="M11" s="198" t="s">
        <v>343</v>
      </c>
      <c r="N11" s="3" t="str">
        <f>+[1]Hoja1!V14</f>
        <v>A.18</v>
      </c>
      <c r="O11" s="198">
        <v>0</v>
      </c>
      <c r="P11" s="198">
        <v>1</v>
      </c>
      <c r="Q11" s="168">
        <f>+BDATOS!AF11</f>
        <v>0</v>
      </c>
      <c r="R11" s="217">
        <f>+BDATOS!BA11</f>
        <v>0</v>
      </c>
      <c r="S11" s="218" t="str">
        <f>+BDATOS!BK11</f>
        <v>NA</v>
      </c>
      <c r="T11" s="289">
        <f>SUM(S11:S13)/1</f>
        <v>0</v>
      </c>
      <c r="U11" s="289">
        <f>SUM(S11:S19)/5</f>
        <v>0</v>
      </c>
      <c r="V11" s="290"/>
      <c r="W11" s="198" t="str">
        <f>+BDATOS!AC11</f>
        <v>SECRETARÍA DE VÍCTIMAS</v>
      </c>
    </row>
    <row r="12" spans="1:23" ht="84" x14ac:dyDescent="0.2">
      <c r="A12" s="13">
        <v>10</v>
      </c>
      <c r="B12" s="13">
        <v>1</v>
      </c>
      <c r="C12" s="4" t="s">
        <v>328</v>
      </c>
      <c r="D12" s="5" t="s">
        <v>3</v>
      </c>
      <c r="E12" s="4" t="s">
        <v>93</v>
      </c>
      <c r="F12" s="293"/>
      <c r="G12" s="208" t="str">
        <f>+[1]Hoja1!K15</f>
        <v>A.18.7.2</v>
      </c>
      <c r="H12" s="208">
        <f>+[1]Hoja1!G15</f>
        <v>0</v>
      </c>
      <c r="I12" s="295"/>
      <c r="J12" s="295"/>
      <c r="K12" s="180" t="s">
        <v>4</v>
      </c>
      <c r="L12" s="199" t="s">
        <v>94</v>
      </c>
      <c r="M12" s="198" t="s">
        <v>312</v>
      </c>
      <c r="N12" s="3" t="str">
        <f>+[1]Hoja1!V15</f>
        <v>A.18</v>
      </c>
      <c r="O12" s="198">
        <v>0</v>
      </c>
      <c r="P12" s="198">
        <v>6</v>
      </c>
      <c r="Q12" s="168">
        <f>+BDATOS!AF12</f>
        <v>2</v>
      </c>
      <c r="R12" s="217">
        <f>+BDATOS!BA12</f>
        <v>0</v>
      </c>
      <c r="S12" s="218">
        <f>+BDATOS!BK12</f>
        <v>0</v>
      </c>
      <c r="T12" s="290"/>
      <c r="U12" s="290"/>
      <c r="V12" s="290"/>
      <c r="W12" s="198" t="str">
        <f>+BDATOS!AC12</f>
        <v>SECRETARÍA DE VÍCTIMAS</v>
      </c>
    </row>
    <row r="13" spans="1:23" ht="99" customHeight="1" x14ac:dyDescent="0.2">
      <c r="A13" s="13">
        <v>11</v>
      </c>
      <c r="B13" s="13">
        <v>1</v>
      </c>
      <c r="C13" s="4" t="s">
        <v>328</v>
      </c>
      <c r="D13" s="5" t="s">
        <v>3</v>
      </c>
      <c r="E13" s="4" t="s">
        <v>93</v>
      </c>
      <c r="F13" s="293"/>
      <c r="G13" s="208" t="str">
        <f>+[1]Hoja1!K16</f>
        <v>A.18.7.3</v>
      </c>
      <c r="H13" s="208">
        <f>+[1]Hoja1!G16</f>
        <v>0</v>
      </c>
      <c r="I13" s="295"/>
      <c r="J13" s="295"/>
      <c r="K13" s="180" t="s">
        <v>4</v>
      </c>
      <c r="L13" s="199" t="s">
        <v>94</v>
      </c>
      <c r="M13" s="198" t="s">
        <v>314</v>
      </c>
      <c r="N13" s="3" t="str">
        <f>+[1]Hoja1!V16</f>
        <v>A.18</v>
      </c>
      <c r="O13" s="198">
        <v>0</v>
      </c>
      <c r="P13" s="198">
        <v>1</v>
      </c>
      <c r="Q13" s="168">
        <f>+BDATOS!AF13</f>
        <v>0</v>
      </c>
      <c r="R13" s="217">
        <f>+BDATOS!BA13</f>
        <v>0</v>
      </c>
      <c r="S13" s="218" t="str">
        <f>+BDATOS!BK13</f>
        <v>NA</v>
      </c>
      <c r="T13" s="291"/>
      <c r="U13" s="290"/>
      <c r="V13" s="290"/>
      <c r="W13" s="198" t="str">
        <f>+BDATOS!AC13</f>
        <v>SECRETARÍA DE VÍCTIMAS</v>
      </c>
    </row>
    <row r="14" spans="1:23" ht="84" x14ac:dyDescent="0.2">
      <c r="A14" s="13">
        <v>12</v>
      </c>
      <c r="B14" s="13">
        <v>1</v>
      </c>
      <c r="C14" s="4" t="s">
        <v>328</v>
      </c>
      <c r="D14" s="5" t="s">
        <v>3</v>
      </c>
      <c r="E14" s="4" t="s">
        <v>93</v>
      </c>
      <c r="F14" s="293" t="s">
        <v>319</v>
      </c>
      <c r="G14" s="208" t="str">
        <f>+[1]Hoja1!K17</f>
        <v>A.18.8.1</v>
      </c>
      <c r="H14" s="208">
        <f>+[1]Hoja1!G17</f>
        <v>0</v>
      </c>
      <c r="I14" s="295">
        <v>0</v>
      </c>
      <c r="J14" s="295">
        <v>500</v>
      </c>
      <c r="K14" s="180" t="s">
        <v>8</v>
      </c>
      <c r="L14" s="199" t="s">
        <v>96</v>
      </c>
      <c r="M14" s="198" t="s">
        <v>339</v>
      </c>
      <c r="N14" s="3" t="str">
        <f>+[1]Hoja1!V17</f>
        <v>A.18</v>
      </c>
      <c r="O14" s="198">
        <v>0</v>
      </c>
      <c r="P14" s="198">
        <v>1</v>
      </c>
      <c r="Q14" s="168">
        <f>+BDATOS!AF14</f>
        <v>0</v>
      </c>
      <c r="R14" s="217">
        <f>+BDATOS!BA14</f>
        <v>0</v>
      </c>
      <c r="S14" s="218" t="str">
        <f>+BDATOS!BK14</f>
        <v>NA</v>
      </c>
      <c r="T14" s="289">
        <f>SUM(S14:S16)/1</f>
        <v>0</v>
      </c>
      <c r="U14" s="290"/>
      <c r="V14" s="290"/>
      <c r="W14" s="198" t="str">
        <f>+BDATOS!AC14</f>
        <v>SECRETARÍA DE VÍCTIMAS</v>
      </c>
    </row>
    <row r="15" spans="1:23" ht="84" x14ac:dyDescent="0.2">
      <c r="A15" s="13">
        <v>13</v>
      </c>
      <c r="B15" s="13">
        <v>1</v>
      </c>
      <c r="C15" s="4" t="s">
        <v>328</v>
      </c>
      <c r="D15" s="5" t="s">
        <v>3</v>
      </c>
      <c r="E15" s="4" t="s">
        <v>93</v>
      </c>
      <c r="F15" s="293"/>
      <c r="G15" s="208" t="str">
        <f>+[1]Hoja1!K18</f>
        <v>A.18.8.2</v>
      </c>
      <c r="H15" s="208">
        <f>+[1]Hoja1!G18</f>
        <v>0</v>
      </c>
      <c r="I15" s="295"/>
      <c r="J15" s="295"/>
      <c r="K15" s="180" t="s">
        <v>8</v>
      </c>
      <c r="L15" s="199" t="s">
        <v>96</v>
      </c>
      <c r="M15" s="198" t="s">
        <v>341</v>
      </c>
      <c r="N15" s="3" t="str">
        <f>+[1]Hoja1!V18</f>
        <v>A.18</v>
      </c>
      <c r="O15" s="198">
        <v>0</v>
      </c>
      <c r="P15" s="198">
        <v>7</v>
      </c>
      <c r="Q15" s="168">
        <f>+BDATOS!AF15</f>
        <v>1</v>
      </c>
      <c r="R15" s="217">
        <f>+BDATOS!BA15</f>
        <v>0</v>
      </c>
      <c r="S15" s="218">
        <f>+BDATOS!BK15</f>
        <v>0</v>
      </c>
      <c r="T15" s="290"/>
      <c r="U15" s="290"/>
      <c r="V15" s="290"/>
      <c r="W15" s="198" t="str">
        <f>+BDATOS!AC15</f>
        <v>SECRETARÍA DE VÍCTIMAS</v>
      </c>
    </row>
    <row r="16" spans="1:23" ht="96" customHeight="1" x14ac:dyDescent="0.2">
      <c r="A16" s="13">
        <v>14</v>
      </c>
      <c r="B16" s="13">
        <v>1</v>
      </c>
      <c r="C16" s="4" t="s">
        <v>328</v>
      </c>
      <c r="D16" s="5" t="s">
        <v>3</v>
      </c>
      <c r="E16" s="4" t="s">
        <v>93</v>
      </c>
      <c r="F16" s="293"/>
      <c r="G16" s="208" t="str">
        <f>+[1]Hoja1!K19</f>
        <v>A.18.8.3</v>
      </c>
      <c r="H16" s="208">
        <f>+[1]Hoja1!G19</f>
        <v>0</v>
      </c>
      <c r="I16" s="295"/>
      <c r="J16" s="295"/>
      <c r="K16" s="180" t="s">
        <v>8</v>
      </c>
      <c r="L16" s="199" t="s">
        <v>96</v>
      </c>
      <c r="M16" s="198" t="s">
        <v>318</v>
      </c>
      <c r="N16" s="3" t="str">
        <f>+[1]Hoja1!V19</f>
        <v>A.18</v>
      </c>
      <c r="O16" s="198">
        <v>0</v>
      </c>
      <c r="P16" s="198">
        <v>6</v>
      </c>
      <c r="Q16" s="168">
        <f>+BDATOS!AF16</f>
        <v>0</v>
      </c>
      <c r="R16" s="217">
        <f>+BDATOS!BA16</f>
        <v>0</v>
      </c>
      <c r="S16" s="218" t="str">
        <f>+BDATOS!BK16</f>
        <v>NA</v>
      </c>
      <c r="T16" s="291"/>
      <c r="U16" s="290"/>
      <c r="V16" s="290"/>
      <c r="W16" s="198" t="str">
        <f>+BDATOS!AC16</f>
        <v>SECRETARÍA DE VÍCTIMAS</v>
      </c>
    </row>
    <row r="17" spans="1:23" ht="84" x14ac:dyDescent="0.2">
      <c r="A17" s="13">
        <v>15</v>
      </c>
      <c r="B17" s="13">
        <v>1</v>
      </c>
      <c r="C17" s="4" t="s">
        <v>328</v>
      </c>
      <c r="D17" s="5" t="s">
        <v>3</v>
      </c>
      <c r="E17" s="4" t="s">
        <v>93</v>
      </c>
      <c r="F17" s="14" t="s">
        <v>322</v>
      </c>
      <c r="G17" s="208" t="str">
        <f>+[1]Hoja1!K20</f>
        <v>A.18.9.1</v>
      </c>
      <c r="H17" s="208">
        <f>+[1]Hoja1!G20</f>
        <v>0</v>
      </c>
      <c r="I17" s="180">
        <v>0</v>
      </c>
      <c r="J17" s="180">
        <v>10</v>
      </c>
      <c r="K17" s="180" t="s">
        <v>9</v>
      </c>
      <c r="L17" s="199" t="s">
        <v>97</v>
      </c>
      <c r="M17" s="198" t="s">
        <v>321</v>
      </c>
      <c r="N17" s="3" t="str">
        <f>+[1]Hoja1!V20</f>
        <v>A.18</v>
      </c>
      <c r="O17" s="198">
        <v>0</v>
      </c>
      <c r="P17" s="198">
        <v>4</v>
      </c>
      <c r="Q17" s="168">
        <f>+BDATOS!AF17</f>
        <v>1</v>
      </c>
      <c r="R17" s="217">
        <f>+BDATOS!BA17</f>
        <v>0</v>
      </c>
      <c r="S17" s="218">
        <f>+BDATOS!BK17</f>
        <v>0</v>
      </c>
      <c r="T17" s="218">
        <f>+S17</f>
        <v>0</v>
      </c>
      <c r="U17" s="290"/>
      <c r="V17" s="290"/>
      <c r="W17" s="198" t="str">
        <f>+BDATOS!AC17</f>
        <v>SECRETARÍA DE VÍCTIMAS</v>
      </c>
    </row>
    <row r="18" spans="1:23" ht="115.5" customHeight="1" x14ac:dyDescent="0.2">
      <c r="A18" s="13">
        <v>16</v>
      </c>
      <c r="B18" s="13">
        <v>1</v>
      </c>
      <c r="C18" s="4" t="s">
        <v>328</v>
      </c>
      <c r="D18" s="5" t="s">
        <v>3</v>
      </c>
      <c r="E18" s="4" t="s">
        <v>93</v>
      </c>
      <c r="F18" s="297" t="s">
        <v>1867</v>
      </c>
      <c r="G18" s="208" t="str">
        <f>+[1]Hoja1!K21</f>
        <v>A.18.10.1</v>
      </c>
      <c r="H18" s="208">
        <f>+[1]Hoja1!G21</f>
        <v>0</v>
      </c>
      <c r="I18" s="298">
        <v>0</v>
      </c>
      <c r="J18" s="298">
        <v>5</v>
      </c>
      <c r="K18" s="180" t="s">
        <v>327</v>
      </c>
      <c r="L18" s="199" t="s">
        <v>98</v>
      </c>
      <c r="M18" s="198" t="s">
        <v>323</v>
      </c>
      <c r="N18" s="3" t="str">
        <f>+[1]Hoja1!V21</f>
        <v>A.18</v>
      </c>
      <c r="O18" s="198">
        <v>0</v>
      </c>
      <c r="P18" s="198">
        <v>5</v>
      </c>
      <c r="Q18" s="168">
        <f>+BDATOS!AF18</f>
        <v>1</v>
      </c>
      <c r="R18" s="217">
        <f>+BDATOS!BA18</f>
        <v>0</v>
      </c>
      <c r="S18" s="218">
        <f>+BDATOS!BK18</f>
        <v>0</v>
      </c>
      <c r="T18" s="289">
        <f>SUM(S18:S19)/2</f>
        <v>0</v>
      </c>
      <c r="U18" s="290"/>
      <c r="V18" s="290"/>
      <c r="W18" s="198" t="str">
        <f>+BDATOS!AC18</f>
        <v>SECRETARÍA DE VÍCTIMAS</v>
      </c>
    </row>
    <row r="19" spans="1:23" ht="74.25" customHeight="1" x14ac:dyDescent="0.2">
      <c r="A19" s="13">
        <v>17</v>
      </c>
      <c r="B19" s="13">
        <v>1</v>
      </c>
      <c r="C19" s="4" t="s">
        <v>328</v>
      </c>
      <c r="D19" s="5" t="s">
        <v>3</v>
      </c>
      <c r="E19" s="4" t="s">
        <v>93</v>
      </c>
      <c r="F19" s="297"/>
      <c r="G19" s="208" t="str">
        <f>+[1]Hoja1!K22</f>
        <v>A.18.10.2</v>
      </c>
      <c r="H19" s="208">
        <f>+[1]Hoja1!G22</f>
        <v>0</v>
      </c>
      <c r="I19" s="298"/>
      <c r="J19" s="298"/>
      <c r="K19" s="180" t="s">
        <v>327</v>
      </c>
      <c r="L19" s="199" t="s">
        <v>98</v>
      </c>
      <c r="M19" s="198" t="s">
        <v>325</v>
      </c>
      <c r="N19" s="3" t="str">
        <f>+[1]Hoja1!V22</f>
        <v>A.18</v>
      </c>
      <c r="O19" s="198">
        <v>0</v>
      </c>
      <c r="P19" s="198">
        <v>6</v>
      </c>
      <c r="Q19" s="168">
        <f>+BDATOS!AF19</f>
        <v>1</v>
      </c>
      <c r="R19" s="217">
        <f>+BDATOS!BA19</f>
        <v>0</v>
      </c>
      <c r="S19" s="218">
        <f>+BDATOS!BK19</f>
        <v>0</v>
      </c>
      <c r="T19" s="291"/>
      <c r="U19" s="291"/>
      <c r="V19" s="290"/>
      <c r="W19" s="198" t="str">
        <f>+BDATOS!AC19</f>
        <v>SECRETARÍA DE VÍCTIMAS</v>
      </c>
    </row>
    <row r="20" spans="1:23" ht="87" customHeight="1" x14ac:dyDescent="0.2">
      <c r="A20" s="13">
        <v>18</v>
      </c>
      <c r="B20" s="13">
        <v>1</v>
      </c>
      <c r="C20" s="4" t="s">
        <v>328</v>
      </c>
      <c r="D20" s="181" t="s">
        <v>10</v>
      </c>
      <c r="E20" s="4" t="s">
        <v>345</v>
      </c>
      <c r="F20" s="293" t="s">
        <v>1445</v>
      </c>
      <c r="G20" s="208" t="str">
        <f>+[1]Hoja1!K23</f>
        <v>A.18.11.1</v>
      </c>
      <c r="H20" s="208">
        <f>+[1]Hoja1!G23</f>
        <v>0</v>
      </c>
      <c r="I20" s="180"/>
      <c r="J20" s="180"/>
      <c r="K20" s="180" t="s">
        <v>12</v>
      </c>
      <c r="L20" s="199" t="s">
        <v>1438</v>
      </c>
      <c r="M20" s="198" t="s">
        <v>1439</v>
      </c>
      <c r="N20" s="3" t="str">
        <f>+[1]Hoja1!V23</f>
        <v>A.18</v>
      </c>
      <c r="O20" s="198">
        <v>0</v>
      </c>
      <c r="P20" s="198">
        <v>1</v>
      </c>
      <c r="Q20" s="168">
        <f>+BDATOS!AF20</f>
        <v>0</v>
      </c>
      <c r="R20" s="217">
        <f>+BDATOS!BA20</f>
        <v>0</v>
      </c>
      <c r="S20" s="218" t="str">
        <f>+BDATOS!BK20</f>
        <v>NA</v>
      </c>
      <c r="T20" s="289">
        <f>SUM(S20:S23)/3</f>
        <v>0</v>
      </c>
      <c r="U20" s="289">
        <f>SUM(S20:S42)/18</f>
        <v>0</v>
      </c>
      <c r="V20" s="290"/>
      <c r="W20" s="198" t="str">
        <f>+BDATOS!AC20</f>
        <v>SECRETARÍA DE VÍCTIMAS</v>
      </c>
    </row>
    <row r="21" spans="1:23" ht="87" customHeight="1" x14ac:dyDescent="0.2">
      <c r="A21" s="13">
        <v>19</v>
      </c>
      <c r="B21" s="13">
        <v>1</v>
      </c>
      <c r="C21" s="4" t="s">
        <v>328</v>
      </c>
      <c r="D21" s="181" t="s">
        <v>10</v>
      </c>
      <c r="E21" s="4" t="s">
        <v>345</v>
      </c>
      <c r="F21" s="293"/>
      <c r="G21" s="208" t="str">
        <f>+[1]Hoja1!K24</f>
        <v>A.18.11.2</v>
      </c>
      <c r="H21" s="208">
        <f>+[1]Hoja1!G24</f>
        <v>0</v>
      </c>
      <c r="I21" s="295">
        <v>0</v>
      </c>
      <c r="J21" s="295">
        <v>20</v>
      </c>
      <c r="K21" s="180" t="s">
        <v>12</v>
      </c>
      <c r="L21" s="199" t="s">
        <v>1438</v>
      </c>
      <c r="M21" s="198" t="s">
        <v>1441</v>
      </c>
      <c r="N21" s="3" t="str">
        <f>+[1]Hoja1!V24</f>
        <v>A.18</v>
      </c>
      <c r="O21" s="198">
        <v>0</v>
      </c>
      <c r="P21" s="198">
        <v>1</v>
      </c>
      <c r="Q21" s="168">
        <f>+BDATOS!AF21</f>
        <v>1</v>
      </c>
      <c r="R21" s="217">
        <f>+BDATOS!BA21</f>
        <v>0</v>
      </c>
      <c r="S21" s="218">
        <f>+BDATOS!BK21</f>
        <v>0</v>
      </c>
      <c r="T21" s="290"/>
      <c r="U21" s="290"/>
      <c r="V21" s="290"/>
      <c r="W21" s="198" t="str">
        <f>+BDATOS!AC21</f>
        <v>SECRETARÍA DE VÍCTIMAS</v>
      </c>
    </row>
    <row r="22" spans="1:23" ht="90.75" customHeight="1" x14ac:dyDescent="0.2">
      <c r="A22" s="13">
        <v>20</v>
      </c>
      <c r="B22" s="13">
        <v>1</v>
      </c>
      <c r="C22" s="4" t="s">
        <v>328</v>
      </c>
      <c r="D22" s="181" t="s">
        <v>10</v>
      </c>
      <c r="E22" s="4" t="s">
        <v>345</v>
      </c>
      <c r="F22" s="293"/>
      <c r="G22" s="208" t="str">
        <f>+[1]Hoja1!K25</f>
        <v>A.18.11.3</v>
      </c>
      <c r="H22" s="208">
        <f>+[1]Hoja1!G25</f>
        <v>0</v>
      </c>
      <c r="I22" s="295"/>
      <c r="J22" s="295"/>
      <c r="K22" s="180" t="s">
        <v>12</v>
      </c>
      <c r="L22" s="199" t="s">
        <v>1438</v>
      </c>
      <c r="M22" s="198" t="s">
        <v>1443</v>
      </c>
      <c r="N22" s="3" t="str">
        <f>+[1]Hoja1!V25</f>
        <v>A.18</v>
      </c>
      <c r="O22" s="198">
        <v>0</v>
      </c>
      <c r="P22" s="198">
        <v>9</v>
      </c>
      <c r="Q22" s="168">
        <f>+BDATOS!AF22</f>
        <v>1</v>
      </c>
      <c r="R22" s="217">
        <f>+BDATOS!BA22</f>
        <v>0</v>
      </c>
      <c r="S22" s="218">
        <f>+BDATOS!BK22</f>
        <v>0</v>
      </c>
      <c r="T22" s="290"/>
      <c r="U22" s="290"/>
      <c r="V22" s="290"/>
      <c r="W22" s="198" t="str">
        <f>+BDATOS!AC22</f>
        <v>SECRETARÍA DE VÍCTIMAS</v>
      </c>
    </row>
    <row r="23" spans="1:23" ht="51" customHeight="1" x14ac:dyDescent="0.2">
      <c r="A23" s="13">
        <v>21</v>
      </c>
      <c r="B23" s="13">
        <v>1</v>
      </c>
      <c r="C23" s="4" t="s">
        <v>328</v>
      </c>
      <c r="D23" s="181" t="s">
        <v>10</v>
      </c>
      <c r="E23" s="4" t="s">
        <v>99</v>
      </c>
      <c r="F23" s="293"/>
      <c r="G23" s="208" t="str">
        <f>+[1]Hoja1!K26</f>
        <v>A.18.11.4</v>
      </c>
      <c r="H23" s="208">
        <f>+[1]Hoja1!G26</f>
        <v>0</v>
      </c>
      <c r="I23" s="295"/>
      <c r="J23" s="295"/>
      <c r="K23" s="180" t="s">
        <v>12</v>
      </c>
      <c r="L23" s="199" t="s">
        <v>1438</v>
      </c>
      <c r="M23" s="198" t="s">
        <v>1437</v>
      </c>
      <c r="N23" s="3" t="str">
        <f>+[1]Hoja1!V26</f>
        <v>A.18</v>
      </c>
      <c r="O23" s="198">
        <v>0</v>
      </c>
      <c r="P23" s="198">
        <v>1</v>
      </c>
      <c r="Q23" s="168">
        <f>+BDATOS!AF23</f>
        <v>1</v>
      </c>
      <c r="R23" s="217">
        <f>+BDATOS!BA23</f>
        <v>0</v>
      </c>
      <c r="S23" s="218">
        <f>+BDATOS!BK23</f>
        <v>0</v>
      </c>
      <c r="T23" s="291"/>
      <c r="U23" s="290"/>
      <c r="V23" s="290"/>
      <c r="W23" s="198" t="str">
        <f>+BDATOS!AC23</f>
        <v>SECRETARÍA DE VÍCTIMAS</v>
      </c>
    </row>
    <row r="24" spans="1:23" ht="53.25" customHeight="1" x14ac:dyDescent="0.2">
      <c r="A24" s="13">
        <v>22</v>
      </c>
      <c r="B24" s="13">
        <v>1</v>
      </c>
      <c r="C24" s="4" t="s">
        <v>328</v>
      </c>
      <c r="D24" s="181" t="s">
        <v>10</v>
      </c>
      <c r="E24" s="4" t="s">
        <v>99</v>
      </c>
      <c r="F24" s="293" t="s">
        <v>1453</v>
      </c>
      <c r="G24" s="208" t="str">
        <f>+[1]Hoja1!K27</f>
        <v>A.18.12.1</v>
      </c>
      <c r="H24" s="208">
        <f>+[1]Hoja1!G27</f>
        <v>0</v>
      </c>
      <c r="I24" s="295">
        <v>0</v>
      </c>
      <c r="J24" s="295">
        <v>20</v>
      </c>
      <c r="K24" s="180" t="s">
        <v>13</v>
      </c>
      <c r="L24" s="199" t="s">
        <v>1452</v>
      </c>
      <c r="M24" s="198" t="s">
        <v>1446</v>
      </c>
      <c r="N24" s="3" t="str">
        <f>+[1]Hoja1!V27</f>
        <v>A.18</v>
      </c>
      <c r="O24" s="198">
        <v>0</v>
      </c>
      <c r="P24" s="198">
        <v>2</v>
      </c>
      <c r="Q24" s="168">
        <f>+BDATOS!AF24</f>
        <v>0</v>
      </c>
      <c r="R24" s="217">
        <f>+BDATOS!BA24</f>
        <v>0</v>
      </c>
      <c r="S24" s="218" t="str">
        <f>+BDATOS!BK24</f>
        <v>NA</v>
      </c>
      <c r="T24" s="289">
        <f>SUM(S24:S28)/2</f>
        <v>0</v>
      </c>
      <c r="U24" s="290"/>
      <c r="V24" s="290"/>
      <c r="W24" s="198" t="str">
        <f>+BDATOS!AC24</f>
        <v>SECRETARÍA DE VÍCTIMAS</v>
      </c>
    </row>
    <row r="25" spans="1:23" ht="53.25" customHeight="1" x14ac:dyDescent="0.2">
      <c r="A25" s="13">
        <v>23</v>
      </c>
      <c r="B25" s="13">
        <v>1</v>
      </c>
      <c r="C25" s="4" t="s">
        <v>328</v>
      </c>
      <c r="D25" s="181" t="s">
        <v>10</v>
      </c>
      <c r="E25" s="4" t="s">
        <v>99</v>
      </c>
      <c r="F25" s="293"/>
      <c r="G25" s="208" t="str">
        <f>+[1]Hoja1!K28</f>
        <v>A.18.12.2</v>
      </c>
      <c r="H25" s="208">
        <f>+[1]Hoja1!G28</f>
        <v>0</v>
      </c>
      <c r="I25" s="295"/>
      <c r="J25" s="295"/>
      <c r="K25" s="180" t="s">
        <v>13</v>
      </c>
      <c r="L25" s="199" t="s">
        <v>1452</v>
      </c>
      <c r="M25" s="198" t="s">
        <v>1447</v>
      </c>
      <c r="N25" s="3" t="str">
        <f>+[1]Hoja1!V28</f>
        <v>A.18</v>
      </c>
      <c r="O25" s="198">
        <v>0</v>
      </c>
      <c r="P25" s="198">
        <v>1</v>
      </c>
      <c r="Q25" s="168">
        <f>+BDATOS!AF25</f>
        <v>0</v>
      </c>
      <c r="R25" s="217">
        <f>+BDATOS!BA25</f>
        <v>0</v>
      </c>
      <c r="S25" s="218" t="str">
        <f>+BDATOS!BK25</f>
        <v>NA</v>
      </c>
      <c r="T25" s="290"/>
      <c r="U25" s="290"/>
      <c r="V25" s="290"/>
      <c r="W25" s="198" t="str">
        <f>+BDATOS!AC25</f>
        <v>SECRETARÍA DE VÍCTIMAS</v>
      </c>
    </row>
    <row r="26" spans="1:23" ht="53.25" customHeight="1" x14ac:dyDescent="0.2">
      <c r="A26" s="13">
        <v>24</v>
      </c>
      <c r="B26" s="13">
        <v>1</v>
      </c>
      <c r="C26" s="4" t="s">
        <v>328</v>
      </c>
      <c r="D26" s="181" t="s">
        <v>10</v>
      </c>
      <c r="E26" s="4" t="s">
        <v>99</v>
      </c>
      <c r="F26" s="293"/>
      <c r="G26" s="208" t="str">
        <f>+[1]Hoja1!K29</f>
        <v>A.18.12.3</v>
      </c>
      <c r="H26" s="208">
        <f>+[1]Hoja1!G29</f>
        <v>0</v>
      </c>
      <c r="I26" s="295"/>
      <c r="J26" s="295"/>
      <c r="K26" s="180" t="s">
        <v>13</v>
      </c>
      <c r="L26" s="199" t="s">
        <v>1452</v>
      </c>
      <c r="M26" s="198" t="s">
        <v>1448</v>
      </c>
      <c r="N26" s="3" t="str">
        <f>+[1]Hoja1!V29</f>
        <v>A.18</v>
      </c>
      <c r="O26" s="198">
        <v>0</v>
      </c>
      <c r="P26" s="198">
        <v>80</v>
      </c>
      <c r="Q26" s="168">
        <f>+BDATOS!AF26</f>
        <v>10</v>
      </c>
      <c r="R26" s="217">
        <f>+BDATOS!BA26</f>
        <v>0</v>
      </c>
      <c r="S26" s="218">
        <f>+BDATOS!BK26</f>
        <v>0</v>
      </c>
      <c r="T26" s="290"/>
      <c r="U26" s="290"/>
      <c r="V26" s="290"/>
      <c r="W26" s="198" t="str">
        <f>+BDATOS!AC26</f>
        <v>SECRETARÍA DE VÍCTIMAS</v>
      </c>
    </row>
    <row r="27" spans="1:23" ht="38.25" customHeight="1" x14ac:dyDescent="0.2">
      <c r="A27" s="13">
        <v>25</v>
      </c>
      <c r="B27" s="13">
        <v>1</v>
      </c>
      <c r="C27" s="4" t="s">
        <v>328</v>
      </c>
      <c r="D27" s="181" t="s">
        <v>10</v>
      </c>
      <c r="E27" s="4" t="s">
        <v>99</v>
      </c>
      <c r="F27" s="293"/>
      <c r="G27" s="208" t="str">
        <f>+[1]Hoja1!K30</f>
        <v>A.18.12.4</v>
      </c>
      <c r="H27" s="208">
        <f>+[1]Hoja1!G30</f>
        <v>0</v>
      </c>
      <c r="I27" s="295"/>
      <c r="J27" s="295"/>
      <c r="K27" s="180" t="s">
        <v>13</v>
      </c>
      <c r="L27" s="199" t="s">
        <v>1452</v>
      </c>
      <c r="M27" s="198" t="s">
        <v>1454</v>
      </c>
      <c r="N27" s="3" t="str">
        <f>+[1]Hoja1!V30</f>
        <v>A.18</v>
      </c>
      <c r="O27" s="198">
        <v>0</v>
      </c>
      <c r="P27" s="198">
        <v>1</v>
      </c>
      <c r="Q27" s="168">
        <f>+BDATOS!AF27</f>
        <v>0</v>
      </c>
      <c r="R27" s="217">
        <f>+BDATOS!BA27</f>
        <v>0</v>
      </c>
      <c r="S27" s="218" t="str">
        <f>+BDATOS!BK27</f>
        <v>NA</v>
      </c>
      <c r="T27" s="290"/>
      <c r="U27" s="290"/>
      <c r="V27" s="290"/>
      <c r="W27" s="198" t="str">
        <f>+BDATOS!AC27</f>
        <v>SECRETARÍA DE VÍCTIMAS</v>
      </c>
    </row>
    <row r="28" spans="1:23" ht="38.25" customHeight="1" x14ac:dyDescent="0.2">
      <c r="A28" s="13">
        <v>26</v>
      </c>
      <c r="B28" s="13">
        <v>1</v>
      </c>
      <c r="C28" s="4" t="s">
        <v>328</v>
      </c>
      <c r="D28" s="181" t="s">
        <v>10</v>
      </c>
      <c r="E28" s="4" t="s">
        <v>99</v>
      </c>
      <c r="F28" s="293"/>
      <c r="G28" s="208" t="str">
        <f>+[1]Hoja1!K31</f>
        <v>A.18.12.5</v>
      </c>
      <c r="H28" s="208">
        <f>+[1]Hoja1!G31</f>
        <v>0</v>
      </c>
      <c r="I28" s="295"/>
      <c r="J28" s="295"/>
      <c r="K28" s="180" t="s">
        <v>13</v>
      </c>
      <c r="L28" s="199" t="s">
        <v>1452</v>
      </c>
      <c r="M28" s="198" t="s">
        <v>1455</v>
      </c>
      <c r="N28" s="3" t="str">
        <f>+[1]Hoja1!V31</f>
        <v>A.18</v>
      </c>
      <c r="O28" s="198">
        <v>0</v>
      </c>
      <c r="P28" s="198">
        <v>24000</v>
      </c>
      <c r="Q28" s="168">
        <f>+BDATOS!AF28</f>
        <v>6000</v>
      </c>
      <c r="R28" s="217">
        <f>+BDATOS!BA28</f>
        <v>0</v>
      </c>
      <c r="S28" s="218">
        <f>+BDATOS!BK28</f>
        <v>0</v>
      </c>
      <c r="T28" s="291"/>
      <c r="U28" s="290"/>
      <c r="V28" s="290"/>
      <c r="W28" s="198" t="str">
        <f>+BDATOS!AC28</f>
        <v>SECRETARÍA DE VÍCTIMAS</v>
      </c>
    </row>
    <row r="29" spans="1:23" ht="30.75" customHeight="1" x14ac:dyDescent="0.2">
      <c r="A29" s="13">
        <v>27</v>
      </c>
      <c r="B29" s="13">
        <v>1</v>
      </c>
      <c r="C29" s="4" t="s">
        <v>328</v>
      </c>
      <c r="D29" s="181" t="s">
        <v>10</v>
      </c>
      <c r="E29" s="4" t="s">
        <v>99</v>
      </c>
      <c r="F29" s="293" t="s">
        <v>1453</v>
      </c>
      <c r="G29" s="208" t="str">
        <f>+[1]Hoja1!K32</f>
        <v>A.18.13.1</v>
      </c>
      <c r="H29" s="208">
        <f>+[1]Hoja1!G32</f>
        <v>0</v>
      </c>
      <c r="I29" s="295">
        <v>0</v>
      </c>
      <c r="J29" s="295">
        <v>20</v>
      </c>
      <c r="K29" s="180" t="s">
        <v>346</v>
      </c>
      <c r="L29" s="199" t="s">
        <v>1459</v>
      </c>
      <c r="M29" s="198" t="s">
        <v>1456</v>
      </c>
      <c r="N29" s="3" t="str">
        <f>+[1]Hoja1!V32</f>
        <v>A.18</v>
      </c>
      <c r="O29" s="198">
        <v>0</v>
      </c>
      <c r="P29" s="198">
        <v>16</v>
      </c>
      <c r="Q29" s="168">
        <f>+BDATOS!AF29</f>
        <v>4</v>
      </c>
      <c r="R29" s="217">
        <f>+BDATOS!BA29</f>
        <v>0</v>
      </c>
      <c r="S29" s="218">
        <f>+BDATOS!BK29</f>
        <v>0</v>
      </c>
      <c r="T29" s="289">
        <f>SUM(S29:S32)/3</f>
        <v>0</v>
      </c>
      <c r="U29" s="290"/>
      <c r="V29" s="290"/>
      <c r="W29" s="198" t="str">
        <f>+BDATOS!AC29</f>
        <v>SECRETARÍA DE VÍCTIMAS</v>
      </c>
    </row>
    <row r="30" spans="1:23" ht="30.75" customHeight="1" x14ac:dyDescent="0.2">
      <c r="A30" s="13">
        <v>28</v>
      </c>
      <c r="B30" s="13">
        <v>1</v>
      </c>
      <c r="C30" s="4" t="s">
        <v>328</v>
      </c>
      <c r="D30" s="181" t="s">
        <v>10</v>
      </c>
      <c r="E30" s="4" t="s">
        <v>99</v>
      </c>
      <c r="F30" s="293"/>
      <c r="G30" s="208" t="str">
        <f>+[1]Hoja1!K33</f>
        <v>A.18.13.2</v>
      </c>
      <c r="H30" s="208">
        <f>+[1]Hoja1!G33</f>
        <v>0</v>
      </c>
      <c r="I30" s="295"/>
      <c r="J30" s="295"/>
      <c r="K30" s="180" t="s">
        <v>346</v>
      </c>
      <c r="L30" s="199" t="s">
        <v>1459</v>
      </c>
      <c r="M30" s="198" t="s">
        <v>1457</v>
      </c>
      <c r="N30" s="3" t="str">
        <f>+[1]Hoja1!V33</f>
        <v>A.18</v>
      </c>
      <c r="O30" s="198">
        <v>0</v>
      </c>
      <c r="P30" s="198">
        <v>16</v>
      </c>
      <c r="Q30" s="168">
        <f>+BDATOS!AF30</f>
        <v>4</v>
      </c>
      <c r="R30" s="217">
        <f>+BDATOS!BA30</f>
        <v>0</v>
      </c>
      <c r="S30" s="218">
        <f>+BDATOS!BK30</f>
        <v>0</v>
      </c>
      <c r="T30" s="290"/>
      <c r="U30" s="290"/>
      <c r="V30" s="290"/>
      <c r="W30" s="198" t="str">
        <f>+BDATOS!AC30</f>
        <v>SECRETARÍA DE VÍCTIMAS</v>
      </c>
    </row>
    <row r="31" spans="1:23" ht="30.75" customHeight="1" x14ac:dyDescent="0.2">
      <c r="A31" s="13">
        <v>29</v>
      </c>
      <c r="B31" s="13">
        <v>1</v>
      </c>
      <c r="C31" s="4" t="s">
        <v>328</v>
      </c>
      <c r="D31" s="181" t="s">
        <v>10</v>
      </c>
      <c r="E31" s="4" t="s">
        <v>99</v>
      </c>
      <c r="F31" s="293"/>
      <c r="G31" s="208" t="str">
        <f>+[1]Hoja1!K34</f>
        <v>A.18.13.3</v>
      </c>
      <c r="H31" s="208">
        <f>+[1]Hoja1!G34</f>
        <v>0</v>
      </c>
      <c r="I31" s="295"/>
      <c r="J31" s="295"/>
      <c r="K31" s="180" t="s">
        <v>346</v>
      </c>
      <c r="L31" s="199" t="s">
        <v>1459</v>
      </c>
      <c r="M31" s="198" t="s">
        <v>1458</v>
      </c>
      <c r="N31" s="3" t="str">
        <f>+[1]Hoja1!V34</f>
        <v>A.18</v>
      </c>
      <c r="O31" s="198">
        <v>0</v>
      </c>
      <c r="P31" s="198">
        <v>20</v>
      </c>
      <c r="Q31" s="168">
        <f>+BDATOS!AF31</f>
        <v>2</v>
      </c>
      <c r="R31" s="217">
        <f>+BDATOS!BA31</f>
        <v>0</v>
      </c>
      <c r="S31" s="218">
        <f>+BDATOS!BK31</f>
        <v>0</v>
      </c>
      <c r="T31" s="290"/>
      <c r="U31" s="290"/>
      <c r="V31" s="290"/>
      <c r="W31" s="198" t="str">
        <f>+BDATOS!AC31</f>
        <v>SECRETARÍA DE VÍCTIMAS</v>
      </c>
    </row>
    <row r="32" spans="1:23" ht="54.75" customHeight="1" x14ac:dyDescent="0.2">
      <c r="A32" s="13">
        <v>30</v>
      </c>
      <c r="B32" s="13">
        <v>1</v>
      </c>
      <c r="C32" s="4" t="s">
        <v>328</v>
      </c>
      <c r="D32" s="181" t="s">
        <v>10</v>
      </c>
      <c r="E32" s="4" t="s">
        <v>99</v>
      </c>
      <c r="F32" s="293"/>
      <c r="G32" s="208" t="str">
        <f>+[1]Hoja1!K35</f>
        <v>A.18.13.4</v>
      </c>
      <c r="H32" s="208">
        <f>+[1]Hoja1!G35</f>
        <v>0</v>
      </c>
      <c r="I32" s="295"/>
      <c r="J32" s="295"/>
      <c r="K32" s="180" t="s">
        <v>346</v>
      </c>
      <c r="L32" s="199" t="s">
        <v>1459</v>
      </c>
      <c r="M32" s="198" t="s">
        <v>1460</v>
      </c>
      <c r="N32" s="3" t="str">
        <f>+[1]Hoja1!V35</f>
        <v>A.18</v>
      </c>
      <c r="O32" s="198">
        <v>0</v>
      </c>
      <c r="P32" s="198">
        <v>1</v>
      </c>
      <c r="Q32" s="168">
        <f>+BDATOS!AF32</f>
        <v>0</v>
      </c>
      <c r="R32" s="217">
        <f>+BDATOS!BA32</f>
        <v>0</v>
      </c>
      <c r="S32" s="218" t="str">
        <f>+BDATOS!BK32</f>
        <v>NA</v>
      </c>
      <c r="T32" s="291"/>
      <c r="U32" s="290"/>
      <c r="V32" s="290"/>
      <c r="W32" s="198" t="str">
        <f>+BDATOS!AC32</f>
        <v>SECRETARÍA DE VÍCTIMAS</v>
      </c>
    </row>
    <row r="33" spans="1:23" ht="37.5" customHeight="1" x14ac:dyDescent="0.2">
      <c r="A33" s="13">
        <v>31</v>
      </c>
      <c r="B33" s="13">
        <v>1</v>
      </c>
      <c r="C33" s="4" t="s">
        <v>328</v>
      </c>
      <c r="D33" s="181" t="s">
        <v>10</v>
      </c>
      <c r="E33" s="4" t="s">
        <v>99</v>
      </c>
      <c r="F33" s="293" t="s">
        <v>1468</v>
      </c>
      <c r="G33" s="208" t="str">
        <f>+[1]Hoja1!K36</f>
        <v>A.18.14.1</v>
      </c>
      <c r="H33" s="208">
        <f>+[1]Hoja1!G36</f>
        <v>0</v>
      </c>
      <c r="I33" s="295">
        <v>0</v>
      </c>
      <c r="J33" s="295">
        <v>20</v>
      </c>
      <c r="K33" s="180" t="s">
        <v>347</v>
      </c>
      <c r="L33" s="199" t="s">
        <v>1461</v>
      </c>
      <c r="M33" s="198" t="s">
        <v>1465</v>
      </c>
      <c r="N33" s="3" t="str">
        <f>+[1]Hoja1!V36</f>
        <v>A.18</v>
      </c>
      <c r="O33" s="198">
        <v>0</v>
      </c>
      <c r="P33" s="198">
        <v>7</v>
      </c>
      <c r="Q33" s="168">
        <f>+BDATOS!AF33</f>
        <v>1</v>
      </c>
      <c r="R33" s="217">
        <f>+BDATOS!BA33</f>
        <v>0</v>
      </c>
      <c r="S33" s="218">
        <f>+BDATOS!BK33</f>
        <v>0</v>
      </c>
      <c r="T33" s="289">
        <f>SUM(S33:S35)/3</f>
        <v>0</v>
      </c>
      <c r="U33" s="290"/>
      <c r="V33" s="290"/>
      <c r="W33" s="198" t="str">
        <f>+BDATOS!AC33</f>
        <v>SECRETARÍA DE VÍCTIMAS</v>
      </c>
    </row>
    <row r="34" spans="1:23" ht="41.25" customHeight="1" x14ac:dyDescent="0.2">
      <c r="A34" s="13">
        <v>32</v>
      </c>
      <c r="B34" s="13">
        <v>1</v>
      </c>
      <c r="C34" s="4" t="s">
        <v>328</v>
      </c>
      <c r="D34" s="181" t="s">
        <v>10</v>
      </c>
      <c r="E34" s="4" t="s">
        <v>99</v>
      </c>
      <c r="F34" s="293"/>
      <c r="G34" s="208" t="str">
        <f>+[1]Hoja1!K37</f>
        <v>A.18.14.2</v>
      </c>
      <c r="H34" s="208">
        <f>+[1]Hoja1!G37</f>
        <v>0</v>
      </c>
      <c r="I34" s="295"/>
      <c r="J34" s="295"/>
      <c r="K34" s="180" t="s">
        <v>347</v>
      </c>
      <c r="L34" s="199" t="s">
        <v>1461</v>
      </c>
      <c r="M34" s="198" t="s">
        <v>1466</v>
      </c>
      <c r="N34" s="3" t="str">
        <f>+[1]Hoja1!V37</f>
        <v>A.18</v>
      </c>
      <c r="O34" s="198">
        <v>0</v>
      </c>
      <c r="P34" s="198">
        <v>1</v>
      </c>
      <c r="Q34" s="168">
        <f>+BDATOS!AF34</f>
        <v>1</v>
      </c>
      <c r="R34" s="217">
        <f>+BDATOS!BA34</f>
        <v>0</v>
      </c>
      <c r="S34" s="218">
        <f>+BDATOS!BK34</f>
        <v>0</v>
      </c>
      <c r="T34" s="290"/>
      <c r="U34" s="290"/>
      <c r="V34" s="290"/>
      <c r="W34" s="198" t="str">
        <f>+BDATOS!AC34</f>
        <v>SECRETARÍA DE VÍCTIMAS</v>
      </c>
    </row>
    <row r="35" spans="1:23" ht="41.25" customHeight="1" x14ac:dyDescent="0.2">
      <c r="A35" s="13">
        <v>33</v>
      </c>
      <c r="B35" s="13">
        <v>1</v>
      </c>
      <c r="C35" s="4" t="s">
        <v>328</v>
      </c>
      <c r="D35" s="181" t="s">
        <v>10</v>
      </c>
      <c r="E35" s="4" t="s">
        <v>99</v>
      </c>
      <c r="F35" s="293"/>
      <c r="G35" s="208" t="str">
        <f>+[1]Hoja1!K38</f>
        <v>A.18.14.3</v>
      </c>
      <c r="H35" s="208">
        <f>+[1]Hoja1!G38</f>
        <v>0</v>
      </c>
      <c r="I35" s="295"/>
      <c r="J35" s="295"/>
      <c r="K35" s="180" t="s">
        <v>347</v>
      </c>
      <c r="L35" s="199" t="s">
        <v>1461</v>
      </c>
      <c r="M35" s="198" t="s">
        <v>1467</v>
      </c>
      <c r="N35" s="3" t="str">
        <f>+[1]Hoja1!V38</f>
        <v>A.18</v>
      </c>
      <c r="O35" s="198">
        <v>0</v>
      </c>
      <c r="P35" s="198">
        <v>20</v>
      </c>
      <c r="Q35" s="168">
        <f>+BDATOS!AF35</f>
        <v>5</v>
      </c>
      <c r="R35" s="217">
        <f>+BDATOS!BA35</f>
        <v>0</v>
      </c>
      <c r="S35" s="218">
        <f>+BDATOS!BK35</f>
        <v>0</v>
      </c>
      <c r="T35" s="291"/>
      <c r="U35" s="290"/>
      <c r="V35" s="290"/>
      <c r="W35" s="198" t="str">
        <f>+BDATOS!AC35</f>
        <v>SECRETARÍA DE VÍCTIMAS</v>
      </c>
    </row>
    <row r="36" spans="1:23" ht="41.25" customHeight="1" x14ac:dyDescent="0.2">
      <c r="A36" s="13">
        <v>34</v>
      </c>
      <c r="B36" s="13">
        <v>1</v>
      </c>
      <c r="C36" s="4" t="s">
        <v>328</v>
      </c>
      <c r="D36" s="181" t="s">
        <v>10</v>
      </c>
      <c r="E36" s="4" t="s">
        <v>99</v>
      </c>
      <c r="F36" s="293" t="s">
        <v>1474</v>
      </c>
      <c r="G36" s="208" t="str">
        <f>+[1]Hoja1!K39</f>
        <v>A.18.15.1</v>
      </c>
      <c r="H36" s="208">
        <f>+[1]Hoja1!G39</f>
        <v>0</v>
      </c>
      <c r="I36" s="295">
        <v>0</v>
      </c>
      <c r="J36" s="295">
        <v>43</v>
      </c>
      <c r="K36" s="180" t="s">
        <v>348</v>
      </c>
      <c r="L36" s="199" t="s">
        <v>1469</v>
      </c>
      <c r="M36" s="198" t="s">
        <v>1470</v>
      </c>
      <c r="N36" s="3" t="str">
        <f>+[1]Hoja1!V39</f>
        <v>A.18</v>
      </c>
      <c r="O36" s="198">
        <v>0</v>
      </c>
      <c r="P36" s="198">
        <v>1</v>
      </c>
      <c r="Q36" s="168">
        <f>+BDATOS!AF36</f>
        <v>1</v>
      </c>
      <c r="R36" s="217">
        <f>+BDATOS!BA36</f>
        <v>0</v>
      </c>
      <c r="S36" s="218">
        <f>+BDATOS!BK36</f>
        <v>0</v>
      </c>
      <c r="T36" s="289">
        <f>SUM(S36:S37)/2</f>
        <v>0</v>
      </c>
      <c r="U36" s="290"/>
      <c r="V36" s="290"/>
      <c r="W36" s="198" t="str">
        <f>+BDATOS!AC36</f>
        <v>SECRETARÍA DE VÍCTIMAS</v>
      </c>
    </row>
    <row r="37" spans="1:23" ht="50.25" customHeight="1" x14ac:dyDescent="0.2">
      <c r="A37" s="13">
        <v>35</v>
      </c>
      <c r="B37" s="13">
        <v>1</v>
      </c>
      <c r="C37" s="4" t="s">
        <v>328</v>
      </c>
      <c r="D37" s="181" t="s">
        <v>10</v>
      </c>
      <c r="E37" s="4" t="s">
        <v>99</v>
      </c>
      <c r="F37" s="293"/>
      <c r="G37" s="208" t="str">
        <f>+[1]Hoja1!K40</f>
        <v>A.18.15.2</v>
      </c>
      <c r="H37" s="208">
        <f>+[1]Hoja1!G40</f>
        <v>0</v>
      </c>
      <c r="I37" s="295"/>
      <c r="J37" s="295"/>
      <c r="K37" s="180" t="s">
        <v>348</v>
      </c>
      <c r="L37" s="199" t="s">
        <v>1469</v>
      </c>
      <c r="M37" s="198" t="s">
        <v>1471</v>
      </c>
      <c r="N37" s="3" t="str">
        <f>+[1]Hoja1!V40</f>
        <v>A.18</v>
      </c>
      <c r="O37" s="198">
        <v>5</v>
      </c>
      <c r="P37" s="198">
        <v>19</v>
      </c>
      <c r="Q37" s="168">
        <f>+BDATOS!AF37</f>
        <v>4</v>
      </c>
      <c r="R37" s="217">
        <f>+BDATOS!BA37</f>
        <v>0</v>
      </c>
      <c r="S37" s="218">
        <f>+BDATOS!BK37</f>
        <v>0</v>
      </c>
      <c r="T37" s="291"/>
      <c r="U37" s="290"/>
      <c r="V37" s="290"/>
      <c r="W37" s="198" t="str">
        <f>+BDATOS!AC37</f>
        <v>SECRETARÍA DE VÍCTIMAS</v>
      </c>
    </row>
    <row r="38" spans="1:23" ht="56.25" customHeight="1" x14ac:dyDescent="0.2">
      <c r="A38" s="13">
        <v>36</v>
      </c>
      <c r="B38" s="13">
        <v>1</v>
      </c>
      <c r="C38" s="4" t="s">
        <v>328</v>
      </c>
      <c r="D38" s="181" t="s">
        <v>10</v>
      </c>
      <c r="E38" s="4" t="s">
        <v>99</v>
      </c>
      <c r="F38" s="293" t="s">
        <v>1486</v>
      </c>
      <c r="G38" s="208" t="str">
        <f>+[1]Hoja1!K41</f>
        <v>A.18.16.1</v>
      </c>
      <c r="H38" s="208">
        <f>+[1]Hoja1!G41</f>
        <v>0</v>
      </c>
      <c r="I38" s="295">
        <v>0</v>
      </c>
      <c r="J38" s="295">
        <v>40</v>
      </c>
      <c r="K38" s="180" t="s">
        <v>1475</v>
      </c>
      <c r="L38" s="199" t="s">
        <v>1476</v>
      </c>
      <c r="M38" s="198" t="s">
        <v>1477</v>
      </c>
      <c r="N38" s="3" t="str">
        <f>+[1]Hoja1!V41</f>
        <v>A.18</v>
      </c>
      <c r="O38" s="198">
        <v>1</v>
      </c>
      <c r="P38" s="198">
        <v>19</v>
      </c>
      <c r="Q38" s="168">
        <f>+BDATOS!AF38</f>
        <v>3</v>
      </c>
      <c r="R38" s="217">
        <f>+BDATOS!BA38</f>
        <v>0</v>
      </c>
      <c r="S38" s="218">
        <f>+BDATOS!BK38</f>
        <v>0</v>
      </c>
      <c r="T38" s="289">
        <f>SUM(S38:S42)/5</f>
        <v>0</v>
      </c>
      <c r="U38" s="290"/>
      <c r="V38" s="290"/>
      <c r="W38" s="198" t="str">
        <f>+BDATOS!AC38</f>
        <v>SECRETARÍA DE VÍCTIMAS</v>
      </c>
    </row>
    <row r="39" spans="1:23" ht="56.25" customHeight="1" x14ac:dyDescent="0.2">
      <c r="A39" s="13">
        <v>37</v>
      </c>
      <c r="B39" s="13">
        <v>1</v>
      </c>
      <c r="C39" s="4" t="s">
        <v>328</v>
      </c>
      <c r="D39" s="181" t="s">
        <v>10</v>
      </c>
      <c r="E39" s="4" t="s">
        <v>99</v>
      </c>
      <c r="F39" s="293"/>
      <c r="G39" s="208" t="str">
        <f>+[1]Hoja1!K42</f>
        <v>A.18.16.2</v>
      </c>
      <c r="H39" s="208">
        <f>+[1]Hoja1!G42</f>
        <v>0</v>
      </c>
      <c r="I39" s="295"/>
      <c r="J39" s="295"/>
      <c r="K39" s="180" t="s">
        <v>1475</v>
      </c>
      <c r="L39" s="199" t="s">
        <v>1476</v>
      </c>
      <c r="M39" s="198" t="s">
        <v>1478</v>
      </c>
      <c r="N39" s="3" t="str">
        <f>+[1]Hoja1!V42</f>
        <v>A.18</v>
      </c>
      <c r="O39" s="198">
        <v>1</v>
      </c>
      <c r="P39" s="198">
        <v>1</v>
      </c>
      <c r="Q39" s="168">
        <f>+BDATOS!AF39</f>
        <v>1</v>
      </c>
      <c r="R39" s="217">
        <f>+BDATOS!BA39</f>
        <v>0</v>
      </c>
      <c r="S39" s="218">
        <f>+BDATOS!BK39</f>
        <v>0</v>
      </c>
      <c r="T39" s="290"/>
      <c r="U39" s="290"/>
      <c r="V39" s="290"/>
      <c r="W39" s="198" t="str">
        <f>+BDATOS!AC39</f>
        <v>SECRETARÍA DE VÍCTIMAS</v>
      </c>
    </row>
    <row r="40" spans="1:23" ht="56.25" customHeight="1" x14ac:dyDescent="0.2">
      <c r="A40" s="13">
        <v>38</v>
      </c>
      <c r="B40" s="13">
        <v>1</v>
      </c>
      <c r="C40" s="4" t="s">
        <v>328</v>
      </c>
      <c r="D40" s="181" t="s">
        <v>10</v>
      </c>
      <c r="E40" s="4" t="s">
        <v>99</v>
      </c>
      <c r="F40" s="293"/>
      <c r="G40" s="208" t="str">
        <f>+[1]Hoja1!K43</f>
        <v>A.18.16.3</v>
      </c>
      <c r="H40" s="208">
        <f>+[1]Hoja1!G43</f>
        <v>0</v>
      </c>
      <c r="I40" s="295"/>
      <c r="J40" s="295"/>
      <c r="K40" s="180" t="s">
        <v>1475</v>
      </c>
      <c r="L40" s="199" t="s">
        <v>1476</v>
      </c>
      <c r="M40" s="198" t="s">
        <v>1477</v>
      </c>
      <c r="N40" s="3" t="str">
        <f>+[1]Hoja1!V43</f>
        <v>A.18</v>
      </c>
      <c r="O40" s="198">
        <v>0</v>
      </c>
      <c r="P40" s="198">
        <v>19</v>
      </c>
      <c r="Q40" s="168">
        <f>+BDATOS!AF40</f>
        <v>4</v>
      </c>
      <c r="R40" s="217">
        <f>+BDATOS!BA40</f>
        <v>0</v>
      </c>
      <c r="S40" s="218">
        <f>+BDATOS!BK40</f>
        <v>0</v>
      </c>
      <c r="T40" s="290"/>
      <c r="U40" s="290"/>
      <c r="V40" s="290"/>
      <c r="W40" s="198" t="str">
        <f>+BDATOS!AC40</f>
        <v>SECRETARÍA DE VÍCTIMAS</v>
      </c>
    </row>
    <row r="41" spans="1:23" ht="56.25" customHeight="1" x14ac:dyDescent="0.2">
      <c r="A41" s="13">
        <v>39</v>
      </c>
      <c r="B41" s="13">
        <v>1</v>
      </c>
      <c r="C41" s="4" t="s">
        <v>328</v>
      </c>
      <c r="D41" s="181" t="s">
        <v>10</v>
      </c>
      <c r="E41" s="4" t="s">
        <v>99</v>
      </c>
      <c r="F41" s="293"/>
      <c r="G41" s="208" t="str">
        <f>+[1]Hoja1!K44</f>
        <v>A.18.16.4</v>
      </c>
      <c r="H41" s="208">
        <f>+[1]Hoja1!G44</f>
        <v>0</v>
      </c>
      <c r="I41" s="295"/>
      <c r="J41" s="295"/>
      <c r="K41" s="180" t="s">
        <v>1475</v>
      </c>
      <c r="L41" s="199" t="s">
        <v>1476</v>
      </c>
      <c r="M41" s="198" t="s">
        <v>1479</v>
      </c>
      <c r="N41" s="3" t="str">
        <f>+[1]Hoja1!V44</f>
        <v>A.18</v>
      </c>
      <c r="O41" s="198">
        <v>16</v>
      </c>
      <c r="P41" s="198">
        <v>16</v>
      </c>
      <c r="Q41" s="168">
        <f>+BDATOS!AF41</f>
        <v>4</v>
      </c>
      <c r="R41" s="217">
        <f>+BDATOS!BA41</f>
        <v>0</v>
      </c>
      <c r="S41" s="218">
        <f>+BDATOS!BK41</f>
        <v>0</v>
      </c>
      <c r="T41" s="290"/>
      <c r="U41" s="290"/>
      <c r="V41" s="290"/>
      <c r="W41" s="198" t="str">
        <f>+BDATOS!AC41</f>
        <v>SECRETARÍA DE VÍCTIMAS</v>
      </c>
    </row>
    <row r="42" spans="1:23" ht="67.5" customHeight="1" x14ac:dyDescent="0.2">
      <c r="A42" s="13">
        <v>40</v>
      </c>
      <c r="B42" s="13">
        <v>1</v>
      </c>
      <c r="C42" s="4" t="s">
        <v>328</v>
      </c>
      <c r="D42" s="181" t="s">
        <v>10</v>
      </c>
      <c r="E42" s="4" t="s">
        <v>99</v>
      </c>
      <c r="F42" s="293"/>
      <c r="G42" s="208" t="str">
        <f>+[1]Hoja1!K45</f>
        <v>A.18.16.5</v>
      </c>
      <c r="H42" s="208">
        <f>+[1]Hoja1!G45</f>
        <v>0</v>
      </c>
      <c r="I42" s="295"/>
      <c r="J42" s="295"/>
      <c r="K42" s="180" t="s">
        <v>1475</v>
      </c>
      <c r="L42" s="199" t="s">
        <v>1476</v>
      </c>
      <c r="M42" s="198" t="s">
        <v>1480</v>
      </c>
      <c r="N42" s="3" t="str">
        <f>+[1]Hoja1!V45</f>
        <v>A.18</v>
      </c>
      <c r="O42" s="198">
        <v>1</v>
      </c>
      <c r="P42" s="198">
        <v>1</v>
      </c>
      <c r="Q42" s="168">
        <f>+BDATOS!AF42</f>
        <v>1</v>
      </c>
      <c r="R42" s="217">
        <f>+BDATOS!BA42</f>
        <v>0</v>
      </c>
      <c r="S42" s="218">
        <f>+BDATOS!BK42</f>
        <v>0</v>
      </c>
      <c r="T42" s="291"/>
      <c r="U42" s="291"/>
      <c r="V42" s="290"/>
      <c r="W42" s="198" t="str">
        <f>+BDATOS!AC42</f>
        <v>SECRETARÍA DE VÍCTIMAS</v>
      </c>
    </row>
    <row r="43" spans="1:23" ht="56.25" x14ac:dyDescent="0.2">
      <c r="A43" s="13">
        <v>41</v>
      </c>
      <c r="B43" s="13">
        <v>1</v>
      </c>
      <c r="C43" s="4" t="s">
        <v>328</v>
      </c>
      <c r="D43" s="5" t="s">
        <v>14</v>
      </c>
      <c r="E43" s="4" t="s">
        <v>100</v>
      </c>
      <c r="F43" s="14" t="s">
        <v>355</v>
      </c>
      <c r="G43" s="208" t="str">
        <f>+[1]Hoja1!K46</f>
        <v>A.18.17.1</v>
      </c>
      <c r="H43" s="208">
        <f>+[1]Hoja1!G46</f>
        <v>100</v>
      </c>
      <c r="I43" s="180">
        <v>100</v>
      </c>
      <c r="J43" s="180">
        <v>100</v>
      </c>
      <c r="K43" s="180" t="s">
        <v>15</v>
      </c>
      <c r="L43" s="199" t="s">
        <v>349</v>
      </c>
      <c r="M43" s="198" t="s">
        <v>350</v>
      </c>
      <c r="N43" s="3" t="str">
        <f>+[1]Hoja1!V46</f>
        <v>A.18</v>
      </c>
      <c r="O43" s="219">
        <v>1</v>
      </c>
      <c r="P43" s="219">
        <v>1</v>
      </c>
      <c r="Q43" s="168">
        <f>+BDATOS!AF43</f>
        <v>1</v>
      </c>
      <c r="R43" s="217">
        <f>+BDATOS!BA43</f>
        <v>1</v>
      </c>
      <c r="S43" s="218">
        <f>+BDATOS!BK43</f>
        <v>1</v>
      </c>
      <c r="T43" s="218">
        <f>+S43</f>
        <v>1</v>
      </c>
      <c r="U43" s="289">
        <f>SUM(S43:S50)/7</f>
        <v>0.8571428571428571</v>
      </c>
      <c r="V43" s="290"/>
      <c r="W43" s="198" t="str">
        <f>+BDATOS!AC43</f>
        <v>SECRETARÍA DEL INTERIOR - DIRECCION DE SEGURIDAD Y CONVIVENCIA</v>
      </c>
    </row>
    <row r="44" spans="1:23" ht="98.25" customHeight="1" x14ac:dyDescent="0.2">
      <c r="A44" s="13">
        <v>42</v>
      </c>
      <c r="B44" s="13">
        <v>1</v>
      </c>
      <c r="C44" s="4" t="s">
        <v>328</v>
      </c>
      <c r="D44" s="5" t="s">
        <v>14</v>
      </c>
      <c r="E44" s="4" t="s">
        <v>100</v>
      </c>
      <c r="F44" s="14" t="s">
        <v>354</v>
      </c>
      <c r="G44" s="208" t="str">
        <f>+[1]Hoja1!K47</f>
        <v>A.18.18.1</v>
      </c>
      <c r="H44" s="208">
        <f>+[1]Hoja1!G47</f>
        <v>47</v>
      </c>
      <c r="I44" s="180">
        <v>47</v>
      </c>
      <c r="J44" s="180">
        <v>70</v>
      </c>
      <c r="K44" s="180" t="s">
        <v>16</v>
      </c>
      <c r="L44" s="199" t="s">
        <v>353</v>
      </c>
      <c r="M44" s="198" t="s">
        <v>1426</v>
      </c>
      <c r="N44" s="3" t="str">
        <f>+[1]Hoja1!V47</f>
        <v>A.18</v>
      </c>
      <c r="O44" s="219">
        <v>10</v>
      </c>
      <c r="P44" s="219">
        <v>27</v>
      </c>
      <c r="Q44" s="168">
        <f>+BDATOS!AF44</f>
        <v>0</v>
      </c>
      <c r="R44" s="217">
        <f>+BDATOS!BA44</f>
        <v>0</v>
      </c>
      <c r="S44" s="218" t="str">
        <f>+BDATOS!BK44</f>
        <v>NA</v>
      </c>
      <c r="T44" s="218" t="str">
        <f>+S44</f>
        <v>NA</v>
      </c>
      <c r="U44" s="290"/>
      <c r="V44" s="290"/>
      <c r="W44" s="198" t="str">
        <f>+BDATOS!AC44</f>
        <v>SECRETARÍA DEL INTERIOR - DIRECCION DE SEGURIDAD Y CONVIVENCIA</v>
      </c>
    </row>
    <row r="45" spans="1:23" ht="72.75" customHeight="1" x14ac:dyDescent="0.2">
      <c r="A45" s="13">
        <v>43</v>
      </c>
      <c r="B45" s="13">
        <v>1</v>
      </c>
      <c r="C45" s="4" t="s">
        <v>328</v>
      </c>
      <c r="D45" s="5" t="s">
        <v>14</v>
      </c>
      <c r="E45" s="4" t="s">
        <v>100</v>
      </c>
      <c r="F45" s="14" t="s">
        <v>358</v>
      </c>
      <c r="G45" s="208" t="str">
        <f>+[1]Hoja1!K48</f>
        <v>A.18.19.1</v>
      </c>
      <c r="H45" s="208">
        <f>+[1]Hoja1!G48</f>
        <v>17</v>
      </c>
      <c r="I45" s="180">
        <v>17</v>
      </c>
      <c r="J45" s="180">
        <v>20</v>
      </c>
      <c r="K45" s="180" t="s">
        <v>17</v>
      </c>
      <c r="L45" s="199" t="s">
        <v>357</v>
      </c>
      <c r="M45" s="198" t="s">
        <v>359</v>
      </c>
      <c r="N45" s="3" t="str">
        <f>+[1]Hoja1!V48</f>
        <v>A.18</v>
      </c>
      <c r="O45" s="219">
        <v>8</v>
      </c>
      <c r="P45" s="219">
        <v>10</v>
      </c>
      <c r="Q45" s="168">
        <f>+BDATOS!AF45</f>
        <v>2</v>
      </c>
      <c r="R45" s="217">
        <f>+BDATOS!BA45</f>
        <v>0</v>
      </c>
      <c r="S45" s="218">
        <f>+BDATOS!BK45</f>
        <v>0</v>
      </c>
      <c r="T45" s="218">
        <f>+S45</f>
        <v>0</v>
      </c>
      <c r="U45" s="290"/>
      <c r="V45" s="290"/>
      <c r="W45" s="198" t="str">
        <f>+BDATOS!AC45</f>
        <v>SECRETARÍA DEL INTERIOR - DIRECCION DE SEGURIDAD Y CONVIVENCIA</v>
      </c>
    </row>
    <row r="46" spans="1:23" ht="77.25" customHeight="1" x14ac:dyDescent="0.2">
      <c r="A46" s="13">
        <v>44</v>
      </c>
      <c r="B46" s="13">
        <v>1</v>
      </c>
      <c r="C46" s="4" t="s">
        <v>328</v>
      </c>
      <c r="D46" s="5" t="s">
        <v>14</v>
      </c>
      <c r="E46" s="4" t="s">
        <v>100</v>
      </c>
      <c r="F46" s="14" t="s">
        <v>358</v>
      </c>
      <c r="G46" s="208" t="str">
        <f>+[1]Hoja1!K49</f>
        <v>A.18.20.1</v>
      </c>
      <c r="H46" s="208">
        <f>+[1]Hoja1!G49</f>
        <v>17</v>
      </c>
      <c r="I46" s="180">
        <v>17</v>
      </c>
      <c r="J46" s="180">
        <v>20</v>
      </c>
      <c r="K46" s="180" t="s">
        <v>18</v>
      </c>
      <c r="L46" s="199" t="s">
        <v>102</v>
      </c>
      <c r="M46" s="198" t="s">
        <v>361</v>
      </c>
      <c r="N46" s="3" t="str">
        <f>+[1]Hoja1!V49</f>
        <v>A.18</v>
      </c>
      <c r="O46" s="219">
        <v>45</v>
      </c>
      <c r="P46" s="219">
        <v>45</v>
      </c>
      <c r="Q46" s="168">
        <f>+BDATOS!AF46</f>
        <v>45</v>
      </c>
      <c r="R46" s="217">
        <f>+BDATOS!BA46</f>
        <v>45</v>
      </c>
      <c r="S46" s="218">
        <f>+BDATOS!BK46</f>
        <v>1</v>
      </c>
      <c r="T46" s="218">
        <f>+S46</f>
        <v>1</v>
      </c>
      <c r="U46" s="290"/>
      <c r="V46" s="290"/>
      <c r="W46" s="198" t="str">
        <f>+BDATOS!AC46</f>
        <v>SECRETARÍA DEL INTERIOR - DIRECCION DE SEGURIDAD Y CONVIVENCIA</v>
      </c>
    </row>
    <row r="47" spans="1:23" ht="38.25" customHeight="1" x14ac:dyDescent="0.2">
      <c r="A47" s="13">
        <v>45</v>
      </c>
      <c r="B47" s="13">
        <v>1</v>
      </c>
      <c r="C47" s="4" t="s">
        <v>328</v>
      </c>
      <c r="D47" s="5" t="s">
        <v>14</v>
      </c>
      <c r="E47" s="4" t="s">
        <v>100</v>
      </c>
      <c r="F47" s="293" t="s">
        <v>364</v>
      </c>
      <c r="G47" s="208" t="str">
        <f>+[1]Hoja1!K50</f>
        <v>A.18.21.1</v>
      </c>
      <c r="H47" s="208">
        <f>+[1]Hoja1!G50</f>
        <v>0</v>
      </c>
      <c r="I47" s="295">
        <v>0</v>
      </c>
      <c r="J47" s="295">
        <v>100</v>
      </c>
      <c r="K47" s="180" t="s">
        <v>19</v>
      </c>
      <c r="L47" s="199" t="s">
        <v>363</v>
      </c>
      <c r="M47" s="198" t="s">
        <v>365</v>
      </c>
      <c r="N47" s="3" t="str">
        <f>+[1]Hoja1!V50</f>
        <v>A.18</v>
      </c>
      <c r="O47" s="219">
        <v>6</v>
      </c>
      <c r="P47" s="219">
        <v>12</v>
      </c>
      <c r="Q47" s="168">
        <f>+BDATOS!AF47</f>
        <v>3</v>
      </c>
      <c r="R47" s="217">
        <f>+BDATOS!BA47</f>
        <v>3</v>
      </c>
      <c r="S47" s="218">
        <f>+BDATOS!BK47</f>
        <v>1</v>
      </c>
      <c r="T47" s="289">
        <f>SUM(S47:S50)/4</f>
        <v>1</v>
      </c>
      <c r="U47" s="290"/>
      <c r="V47" s="290"/>
      <c r="W47" s="198" t="str">
        <f>+BDATOS!AC47</f>
        <v>SECRETARÍA DEL INTERIOR - DIRECCION DE SEGURIDAD Y CONVIVENCIA</v>
      </c>
    </row>
    <row r="48" spans="1:23" ht="57.75" customHeight="1" x14ac:dyDescent="0.2">
      <c r="A48" s="13">
        <v>46</v>
      </c>
      <c r="B48" s="13">
        <v>1</v>
      </c>
      <c r="C48" s="4" t="s">
        <v>328</v>
      </c>
      <c r="D48" s="5" t="s">
        <v>14</v>
      </c>
      <c r="E48" s="4" t="s">
        <v>100</v>
      </c>
      <c r="F48" s="293"/>
      <c r="G48" s="208" t="str">
        <f>+[1]Hoja1!K51</f>
        <v>A.18.21.2</v>
      </c>
      <c r="H48" s="208">
        <f>+[1]Hoja1!G51</f>
        <v>0</v>
      </c>
      <c r="I48" s="295"/>
      <c r="J48" s="295"/>
      <c r="K48" s="180" t="s">
        <v>19</v>
      </c>
      <c r="L48" s="199" t="s">
        <v>363</v>
      </c>
      <c r="M48" s="198" t="s">
        <v>367</v>
      </c>
      <c r="N48" s="3" t="str">
        <f>+[1]Hoja1!V51</f>
        <v>A.18</v>
      </c>
      <c r="O48" s="219">
        <v>0</v>
      </c>
      <c r="P48" s="219">
        <v>4</v>
      </c>
      <c r="Q48" s="168">
        <f>+BDATOS!AF48</f>
        <v>1</v>
      </c>
      <c r="R48" s="217">
        <f>+BDATOS!BA48</f>
        <v>1</v>
      </c>
      <c r="S48" s="218">
        <f>+BDATOS!BK48</f>
        <v>1</v>
      </c>
      <c r="T48" s="290"/>
      <c r="U48" s="290"/>
      <c r="V48" s="290"/>
      <c r="W48" s="198" t="str">
        <f>+BDATOS!AC48</f>
        <v>SECRETARÍA DEL INTERIOR - DIRECCION DE SEGURIDAD Y CONVIVENCIA</v>
      </c>
    </row>
    <row r="49" spans="1:23" ht="39.75" customHeight="1" x14ac:dyDescent="0.2">
      <c r="A49" s="13">
        <v>47</v>
      </c>
      <c r="B49" s="13">
        <v>1</v>
      </c>
      <c r="C49" s="4" t="s">
        <v>328</v>
      </c>
      <c r="D49" s="5" t="s">
        <v>14</v>
      </c>
      <c r="E49" s="4" t="s">
        <v>100</v>
      </c>
      <c r="F49" s="293"/>
      <c r="G49" s="208" t="str">
        <f>+[1]Hoja1!K52</f>
        <v>A.18.21.3</v>
      </c>
      <c r="H49" s="208">
        <f>+[1]Hoja1!G52</f>
        <v>0</v>
      </c>
      <c r="I49" s="295"/>
      <c r="J49" s="295"/>
      <c r="K49" s="180" t="s">
        <v>19</v>
      </c>
      <c r="L49" s="199" t="s">
        <v>363</v>
      </c>
      <c r="M49" s="198" t="s">
        <v>369</v>
      </c>
      <c r="N49" s="3" t="str">
        <f>+[1]Hoja1!V52</f>
        <v>A.18</v>
      </c>
      <c r="O49" s="219">
        <v>3</v>
      </c>
      <c r="P49" s="219">
        <v>4</v>
      </c>
      <c r="Q49" s="168">
        <f>+BDATOS!AF49</f>
        <v>1</v>
      </c>
      <c r="R49" s="217">
        <f>+BDATOS!BA49</f>
        <v>1</v>
      </c>
      <c r="S49" s="218">
        <f>+BDATOS!BK49</f>
        <v>1</v>
      </c>
      <c r="T49" s="290"/>
      <c r="U49" s="290"/>
      <c r="V49" s="290"/>
      <c r="W49" s="198" t="str">
        <f>+BDATOS!AC49</f>
        <v>SECRETARÍA DEL INTERIOR - DIRECCION DE SEGURIDAD Y CONVIVENCIA</v>
      </c>
    </row>
    <row r="50" spans="1:23" ht="57.75" customHeight="1" x14ac:dyDescent="0.2">
      <c r="A50" s="13">
        <v>48</v>
      </c>
      <c r="B50" s="13">
        <v>1</v>
      </c>
      <c r="C50" s="4" t="s">
        <v>328</v>
      </c>
      <c r="D50" s="5" t="s">
        <v>14</v>
      </c>
      <c r="E50" s="4" t="s">
        <v>100</v>
      </c>
      <c r="F50" s="293"/>
      <c r="G50" s="208" t="str">
        <f>+[1]Hoja1!K53</f>
        <v>A.18.21.4</v>
      </c>
      <c r="H50" s="208">
        <f>+[1]Hoja1!G53</f>
        <v>0</v>
      </c>
      <c r="I50" s="295"/>
      <c r="J50" s="295"/>
      <c r="K50" s="180" t="s">
        <v>19</v>
      </c>
      <c r="L50" s="199" t="s">
        <v>363</v>
      </c>
      <c r="M50" s="198" t="s">
        <v>372</v>
      </c>
      <c r="N50" s="3" t="str">
        <f>+[1]Hoja1!V53</f>
        <v>A.18</v>
      </c>
      <c r="O50" s="219">
        <v>1</v>
      </c>
      <c r="P50" s="219">
        <v>4</v>
      </c>
      <c r="Q50" s="168">
        <f>+BDATOS!AF50</f>
        <v>1</v>
      </c>
      <c r="R50" s="217">
        <f>+BDATOS!BA50</f>
        <v>1</v>
      </c>
      <c r="S50" s="218">
        <f>+BDATOS!BK50</f>
        <v>1</v>
      </c>
      <c r="T50" s="291"/>
      <c r="U50" s="291"/>
      <c r="V50" s="290"/>
      <c r="W50" s="198" t="str">
        <f>+BDATOS!AC50</f>
        <v>SECRETARÍA DEL INTERIOR - DIRECCION DE SEGURIDAD Y CONVIVENCIA</v>
      </c>
    </row>
    <row r="51" spans="1:23" ht="58.5" customHeight="1" x14ac:dyDescent="0.2">
      <c r="A51" s="13">
        <v>49</v>
      </c>
      <c r="B51" s="13">
        <v>1</v>
      </c>
      <c r="C51" s="4" t="s">
        <v>328</v>
      </c>
      <c r="D51" s="5" t="s">
        <v>20</v>
      </c>
      <c r="E51" s="4" t="s">
        <v>103</v>
      </c>
      <c r="F51" s="293" t="s">
        <v>1570</v>
      </c>
      <c r="G51" s="208" t="str">
        <f>+[1]Hoja1!K54</f>
        <v>A.18.22.1</v>
      </c>
      <c r="H51" s="208">
        <f>+[1]Hoja1!G54</f>
        <v>0</v>
      </c>
      <c r="I51" s="295">
        <v>0</v>
      </c>
      <c r="J51" s="295">
        <v>50</v>
      </c>
      <c r="K51" s="180" t="s">
        <v>21</v>
      </c>
      <c r="L51" s="199" t="s">
        <v>104</v>
      </c>
      <c r="M51" s="198" t="s">
        <v>373</v>
      </c>
      <c r="N51" s="3" t="str">
        <f>+[1]Hoja1!V54</f>
        <v>A.18</v>
      </c>
      <c r="O51" s="219">
        <v>0</v>
      </c>
      <c r="P51" s="219">
        <v>1</v>
      </c>
      <c r="Q51" s="168">
        <f>+BDATOS!AF51</f>
        <v>0</v>
      </c>
      <c r="R51" s="217">
        <f>+BDATOS!BA51</f>
        <v>0</v>
      </c>
      <c r="S51" s="218" t="str">
        <f>+BDATOS!BK51</f>
        <v>NA</v>
      </c>
      <c r="T51" s="289">
        <f>SUM(S51:S57)/5</f>
        <v>0</v>
      </c>
      <c r="U51" s="289">
        <f>SUM(S51:S64)/10</f>
        <v>0</v>
      </c>
      <c r="V51" s="290"/>
      <c r="W51" s="198" t="str">
        <f>+BDATOS!AC51</f>
        <v>SECRETARÍA DE VÍCTIMAS</v>
      </c>
    </row>
    <row r="52" spans="1:23" ht="80.25" customHeight="1" x14ac:dyDescent="0.2">
      <c r="A52" s="13">
        <v>50</v>
      </c>
      <c r="B52" s="13">
        <v>1</v>
      </c>
      <c r="C52" s="4" t="s">
        <v>328</v>
      </c>
      <c r="D52" s="5" t="s">
        <v>20</v>
      </c>
      <c r="E52" s="4" t="s">
        <v>103</v>
      </c>
      <c r="F52" s="293"/>
      <c r="G52" s="208" t="str">
        <f>+[1]Hoja1!K55</f>
        <v>A.18.22.2</v>
      </c>
      <c r="H52" s="208">
        <f>+[1]Hoja1!G55</f>
        <v>0</v>
      </c>
      <c r="I52" s="295"/>
      <c r="J52" s="295"/>
      <c r="K52" s="180" t="s">
        <v>21</v>
      </c>
      <c r="L52" s="199" t="s">
        <v>104</v>
      </c>
      <c r="M52" s="198" t="s">
        <v>375</v>
      </c>
      <c r="N52" s="3" t="str">
        <f>+[1]Hoja1!V55</f>
        <v>A.18</v>
      </c>
      <c r="O52" s="219">
        <v>0</v>
      </c>
      <c r="P52" s="219">
        <v>4</v>
      </c>
      <c r="Q52" s="168">
        <f>+BDATOS!AF52</f>
        <v>1</v>
      </c>
      <c r="R52" s="217">
        <f>+BDATOS!BA52</f>
        <v>0</v>
      </c>
      <c r="S52" s="218">
        <f>+BDATOS!BK52</f>
        <v>0</v>
      </c>
      <c r="T52" s="290"/>
      <c r="U52" s="290"/>
      <c r="V52" s="290"/>
      <c r="W52" s="198" t="str">
        <f>+BDATOS!AC52</f>
        <v>SECRETARÍA DE VÍCTIMAS</v>
      </c>
    </row>
    <row r="53" spans="1:23" ht="93" customHeight="1" x14ac:dyDescent="0.2">
      <c r="A53" s="13">
        <v>51</v>
      </c>
      <c r="B53" s="13">
        <v>1</v>
      </c>
      <c r="C53" s="4" t="s">
        <v>328</v>
      </c>
      <c r="D53" s="5" t="s">
        <v>20</v>
      </c>
      <c r="E53" s="4" t="s">
        <v>103</v>
      </c>
      <c r="F53" s="293"/>
      <c r="G53" s="208" t="str">
        <f>+[1]Hoja1!K56</f>
        <v>A.18.22.3</v>
      </c>
      <c r="H53" s="208">
        <f>+[1]Hoja1!G56</f>
        <v>0</v>
      </c>
      <c r="I53" s="295"/>
      <c r="J53" s="295"/>
      <c r="K53" s="180" t="s">
        <v>21</v>
      </c>
      <c r="L53" s="199" t="s">
        <v>104</v>
      </c>
      <c r="M53" s="198" t="s">
        <v>378</v>
      </c>
      <c r="N53" s="3" t="str">
        <f>+[1]Hoja1!V56</f>
        <v>A.18</v>
      </c>
      <c r="O53" s="219">
        <v>0</v>
      </c>
      <c r="P53" s="219">
        <v>7</v>
      </c>
      <c r="Q53" s="168">
        <f>+BDATOS!AF53</f>
        <v>1</v>
      </c>
      <c r="R53" s="217">
        <f>+BDATOS!BA53</f>
        <v>0</v>
      </c>
      <c r="S53" s="218">
        <f>+BDATOS!BK53</f>
        <v>0</v>
      </c>
      <c r="T53" s="290"/>
      <c r="U53" s="290"/>
      <c r="V53" s="290"/>
      <c r="W53" s="198" t="str">
        <f>+BDATOS!AC53</f>
        <v>SECRETARÍA DE VÍCTIMAS</v>
      </c>
    </row>
    <row r="54" spans="1:23" ht="100.5" customHeight="1" x14ac:dyDescent="0.2">
      <c r="A54" s="13">
        <v>52</v>
      </c>
      <c r="B54" s="13">
        <v>1</v>
      </c>
      <c r="C54" s="4" t="s">
        <v>328</v>
      </c>
      <c r="D54" s="5" t="s">
        <v>20</v>
      </c>
      <c r="E54" s="4" t="s">
        <v>103</v>
      </c>
      <c r="F54" s="293"/>
      <c r="G54" s="208" t="str">
        <f>+[1]Hoja1!K57</f>
        <v>A.18.22.4</v>
      </c>
      <c r="H54" s="208">
        <f>+[1]Hoja1!G57</f>
        <v>0</v>
      </c>
      <c r="I54" s="295"/>
      <c r="J54" s="295"/>
      <c r="K54" s="180" t="s">
        <v>21</v>
      </c>
      <c r="L54" s="199" t="s">
        <v>104</v>
      </c>
      <c r="M54" s="198" t="s">
        <v>1427</v>
      </c>
      <c r="N54" s="3" t="str">
        <f>+[1]Hoja1!V57</f>
        <v>A.18</v>
      </c>
      <c r="O54" s="219">
        <v>0</v>
      </c>
      <c r="P54" s="219">
        <v>24</v>
      </c>
      <c r="Q54" s="168">
        <f>+BDATOS!AF54</f>
        <v>5</v>
      </c>
      <c r="R54" s="217">
        <f>+BDATOS!BA54</f>
        <v>0</v>
      </c>
      <c r="S54" s="218">
        <f>+BDATOS!BK54</f>
        <v>0</v>
      </c>
      <c r="T54" s="290"/>
      <c r="U54" s="290"/>
      <c r="V54" s="290"/>
      <c r="W54" s="198" t="str">
        <f>+BDATOS!AC54</f>
        <v>SECRETARÍA DE VÍCTIMAS</v>
      </c>
    </row>
    <row r="55" spans="1:23" ht="60" x14ac:dyDescent="0.2">
      <c r="A55" s="13">
        <v>53</v>
      </c>
      <c r="B55" s="13">
        <v>1</v>
      </c>
      <c r="C55" s="4" t="s">
        <v>328</v>
      </c>
      <c r="D55" s="5" t="s">
        <v>20</v>
      </c>
      <c r="E55" s="4" t="s">
        <v>103</v>
      </c>
      <c r="F55" s="293"/>
      <c r="G55" s="208" t="str">
        <f>+[1]Hoja1!K58</f>
        <v>A.18.22.5</v>
      </c>
      <c r="H55" s="208">
        <f>+[1]Hoja1!G58</f>
        <v>0</v>
      </c>
      <c r="I55" s="295"/>
      <c r="J55" s="295"/>
      <c r="K55" s="180" t="s">
        <v>21</v>
      </c>
      <c r="L55" s="199" t="s">
        <v>104</v>
      </c>
      <c r="M55" s="198" t="s">
        <v>1428</v>
      </c>
      <c r="N55" s="3" t="str">
        <f>+[1]Hoja1!V58</f>
        <v>A.18</v>
      </c>
      <c r="O55" s="219">
        <v>0</v>
      </c>
      <c r="P55" s="219">
        <v>19</v>
      </c>
      <c r="Q55" s="168">
        <f>+BDATOS!AF55</f>
        <v>6</v>
      </c>
      <c r="R55" s="217">
        <f>+BDATOS!BA55</f>
        <v>0</v>
      </c>
      <c r="S55" s="218">
        <f>+BDATOS!BK55</f>
        <v>0</v>
      </c>
      <c r="T55" s="290"/>
      <c r="U55" s="290"/>
      <c r="V55" s="290"/>
      <c r="W55" s="198" t="str">
        <f>+BDATOS!AC55</f>
        <v>SECRETARÍA DE VÍCTIMAS</v>
      </c>
    </row>
    <row r="56" spans="1:23" ht="59.25" customHeight="1" x14ac:dyDescent="0.2">
      <c r="A56" s="13">
        <v>54</v>
      </c>
      <c r="B56" s="13">
        <v>1</v>
      </c>
      <c r="C56" s="4" t="s">
        <v>328</v>
      </c>
      <c r="D56" s="5" t="s">
        <v>20</v>
      </c>
      <c r="E56" s="4" t="s">
        <v>103</v>
      </c>
      <c r="F56" s="293"/>
      <c r="G56" s="208" t="str">
        <f>+[1]Hoja1!K59</f>
        <v>A.18.22.6</v>
      </c>
      <c r="H56" s="208">
        <f>+[1]Hoja1!G59</f>
        <v>0</v>
      </c>
      <c r="I56" s="295"/>
      <c r="J56" s="295"/>
      <c r="K56" s="180" t="s">
        <v>21</v>
      </c>
      <c r="L56" s="199" t="s">
        <v>104</v>
      </c>
      <c r="M56" s="198" t="s">
        <v>381</v>
      </c>
      <c r="N56" s="3" t="str">
        <f>+[1]Hoja1!V59</f>
        <v>A.18</v>
      </c>
      <c r="O56" s="219">
        <v>0</v>
      </c>
      <c r="P56" s="219">
        <v>19</v>
      </c>
      <c r="Q56" s="168">
        <f>+BDATOS!AF56</f>
        <v>4</v>
      </c>
      <c r="R56" s="217">
        <f>+BDATOS!BA56</f>
        <v>0</v>
      </c>
      <c r="S56" s="218">
        <f>+BDATOS!BK56</f>
        <v>0</v>
      </c>
      <c r="T56" s="290"/>
      <c r="U56" s="290"/>
      <c r="V56" s="290"/>
      <c r="W56" s="198" t="str">
        <f>+BDATOS!AC56</f>
        <v>SECRETARÍA DE VÍCTIMAS</v>
      </c>
    </row>
    <row r="57" spans="1:23" ht="59.25" customHeight="1" x14ac:dyDescent="0.2">
      <c r="A57" s="13">
        <v>55</v>
      </c>
      <c r="B57" s="13">
        <v>1</v>
      </c>
      <c r="C57" s="4" t="s">
        <v>328</v>
      </c>
      <c r="D57" s="5" t="s">
        <v>20</v>
      </c>
      <c r="E57" s="4" t="s">
        <v>103</v>
      </c>
      <c r="F57" s="293"/>
      <c r="G57" s="208" t="str">
        <f>+[1]Hoja1!K60</f>
        <v>A.18.22.7</v>
      </c>
      <c r="H57" s="208">
        <f>+[1]Hoja1!G60</f>
        <v>0</v>
      </c>
      <c r="I57" s="295"/>
      <c r="J57" s="295"/>
      <c r="K57" s="180" t="s">
        <v>21</v>
      </c>
      <c r="L57" s="199" t="s">
        <v>104</v>
      </c>
      <c r="M57" s="198" t="s">
        <v>383</v>
      </c>
      <c r="N57" s="3" t="str">
        <f>+[1]Hoja1!V60</f>
        <v>A.18</v>
      </c>
      <c r="O57" s="219">
        <v>0</v>
      </c>
      <c r="P57" s="219">
        <v>1</v>
      </c>
      <c r="Q57" s="168">
        <f>+BDATOS!AF57</f>
        <v>0</v>
      </c>
      <c r="R57" s="217">
        <f>+BDATOS!BA57</f>
        <v>0</v>
      </c>
      <c r="S57" s="218" t="str">
        <f>+BDATOS!BK57</f>
        <v>NA</v>
      </c>
      <c r="T57" s="291"/>
      <c r="U57" s="290"/>
      <c r="V57" s="290"/>
      <c r="W57" s="198" t="str">
        <f>+BDATOS!AC57</f>
        <v>SECRETARÍA DE VÍCTIMAS</v>
      </c>
    </row>
    <row r="58" spans="1:23" ht="73.5" customHeight="1" x14ac:dyDescent="0.2">
      <c r="A58" s="13">
        <v>56</v>
      </c>
      <c r="B58" s="13">
        <v>1</v>
      </c>
      <c r="C58" s="4" t="s">
        <v>328</v>
      </c>
      <c r="D58" s="5" t="s">
        <v>20</v>
      </c>
      <c r="E58" s="4" t="s">
        <v>103</v>
      </c>
      <c r="F58" s="293" t="s">
        <v>1571</v>
      </c>
      <c r="G58" s="208" t="str">
        <f>+[1]Hoja1!K61</f>
        <v>A.18.23.1</v>
      </c>
      <c r="H58" s="208">
        <f>+[1]Hoja1!G61</f>
        <v>0</v>
      </c>
      <c r="I58" s="295">
        <v>0</v>
      </c>
      <c r="J58" s="295">
        <v>16</v>
      </c>
      <c r="K58" s="180" t="s">
        <v>22</v>
      </c>
      <c r="L58" s="199" t="s">
        <v>105</v>
      </c>
      <c r="M58" s="198" t="s">
        <v>386</v>
      </c>
      <c r="N58" s="3" t="str">
        <f>+[1]Hoja1!V61</f>
        <v>A.18</v>
      </c>
      <c r="O58" s="219">
        <v>0</v>
      </c>
      <c r="P58" s="219">
        <v>2</v>
      </c>
      <c r="Q58" s="168">
        <f>+BDATOS!AF58</f>
        <v>0</v>
      </c>
      <c r="R58" s="217">
        <f>+BDATOS!BA58</f>
        <v>0</v>
      </c>
      <c r="S58" s="218" t="str">
        <f>+BDATOS!BK58</f>
        <v>NA</v>
      </c>
      <c r="T58" s="289">
        <f>SUM(S58:S60)/2</f>
        <v>0</v>
      </c>
      <c r="U58" s="290"/>
      <c r="V58" s="290"/>
      <c r="W58" s="198" t="str">
        <f>+BDATOS!AC58</f>
        <v>SECRETARÍA DE VÍCTIMAS</v>
      </c>
    </row>
    <row r="59" spans="1:23" ht="73.5" customHeight="1" x14ac:dyDescent="0.2">
      <c r="A59" s="13">
        <v>57</v>
      </c>
      <c r="B59" s="13">
        <v>1</v>
      </c>
      <c r="C59" s="4" t="s">
        <v>328</v>
      </c>
      <c r="D59" s="5" t="s">
        <v>20</v>
      </c>
      <c r="E59" s="4" t="s">
        <v>103</v>
      </c>
      <c r="F59" s="293"/>
      <c r="G59" s="208" t="str">
        <f>+[1]Hoja1!K62</f>
        <v>A.18.23.2</v>
      </c>
      <c r="H59" s="208">
        <f>+[1]Hoja1!G62</f>
        <v>0</v>
      </c>
      <c r="I59" s="295"/>
      <c r="J59" s="295"/>
      <c r="K59" s="180" t="s">
        <v>22</v>
      </c>
      <c r="L59" s="199" t="s">
        <v>105</v>
      </c>
      <c r="M59" s="198" t="s">
        <v>1429</v>
      </c>
      <c r="N59" s="3" t="str">
        <f>+[1]Hoja1!V62</f>
        <v>A.18</v>
      </c>
      <c r="O59" s="219">
        <v>0</v>
      </c>
      <c r="P59" s="219">
        <v>100</v>
      </c>
      <c r="Q59" s="168">
        <f>+BDATOS!AF59</f>
        <v>25</v>
      </c>
      <c r="R59" s="217">
        <f>+BDATOS!BA59</f>
        <v>0</v>
      </c>
      <c r="S59" s="218">
        <f>+BDATOS!BK59</f>
        <v>0</v>
      </c>
      <c r="T59" s="290"/>
      <c r="U59" s="290"/>
      <c r="V59" s="290"/>
      <c r="W59" s="198" t="str">
        <f>+BDATOS!AC59</f>
        <v>SECRETARÍA DE VÍCTIMAS</v>
      </c>
    </row>
    <row r="60" spans="1:23" ht="60" x14ac:dyDescent="0.2">
      <c r="A60" s="13">
        <v>58</v>
      </c>
      <c r="B60" s="13">
        <v>1</v>
      </c>
      <c r="C60" s="4" t="s">
        <v>328</v>
      </c>
      <c r="D60" s="5" t="s">
        <v>20</v>
      </c>
      <c r="E60" s="4" t="s">
        <v>103</v>
      </c>
      <c r="F60" s="293"/>
      <c r="G60" s="208" t="str">
        <f>+[1]Hoja1!K63</f>
        <v>A.18.23.3</v>
      </c>
      <c r="H60" s="208">
        <f>+[1]Hoja1!G63</f>
        <v>0</v>
      </c>
      <c r="I60" s="295"/>
      <c r="J60" s="295"/>
      <c r="K60" s="180" t="s">
        <v>22</v>
      </c>
      <c r="L60" s="199" t="s">
        <v>105</v>
      </c>
      <c r="M60" s="198" t="s">
        <v>1431</v>
      </c>
      <c r="N60" s="3" t="str">
        <f>+[1]Hoja1!V63</f>
        <v>A.18</v>
      </c>
      <c r="O60" s="219">
        <v>0</v>
      </c>
      <c r="P60" s="219">
        <v>7</v>
      </c>
      <c r="Q60" s="168">
        <f>+BDATOS!AF60</f>
        <v>1</v>
      </c>
      <c r="R60" s="217">
        <f>+BDATOS!BA60</f>
        <v>0</v>
      </c>
      <c r="S60" s="218">
        <f>+BDATOS!BK60</f>
        <v>0</v>
      </c>
      <c r="T60" s="291"/>
      <c r="U60" s="290"/>
      <c r="V60" s="290"/>
      <c r="W60" s="198" t="str">
        <f>+BDATOS!AC60</f>
        <v>SECRETARÍA DE VÍCTIMAS</v>
      </c>
    </row>
    <row r="61" spans="1:23" ht="67.5" x14ac:dyDescent="0.2">
      <c r="A61" s="13">
        <v>59</v>
      </c>
      <c r="B61" s="13">
        <v>1</v>
      </c>
      <c r="C61" s="4" t="s">
        <v>328</v>
      </c>
      <c r="D61" s="5" t="s">
        <v>20</v>
      </c>
      <c r="E61" s="4" t="s">
        <v>103</v>
      </c>
      <c r="F61" s="293" t="s">
        <v>1572</v>
      </c>
      <c r="G61" s="208" t="str">
        <f>+[1]Hoja1!K64</f>
        <v>A.18.24.1</v>
      </c>
      <c r="H61" s="208" t="str">
        <f>+[1]Hoja1!G64</f>
        <v>ND</v>
      </c>
      <c r="I61" s="295" t="s">
        <v>874</v>
      </c>
      <c r="J61" s="295">
        <v>100</v>
      </c>
      <c r="K61" s="180" t="s">
        <v>23</v>
      </c>
      <c r="L61" s="199" t="s">
        <v>106</v>
      </c>
      <c r="M61" s="198" t="s">
        <v>388</v>
      </c>
      <c r="N61" s="3" t="str">
        <f>+[1]Hoja1!V64</f>
        <v>A.18</v>
      </c>
      <c r="O61" s="219">
        <v>0</v>
      </c>
      <c r="P61" s="219">
        <v>1</v>
      </c>
      <c r="Q61" s="168">
        <f>+BDATOS!AF61</f>
        <v>0</v>
      </c>
      <c r="R61" s="217">
        <f>+BDATOS!BA61</f>
        <v>0</v>
      </c>
      <c r="S61" s="218" t="str">
        <f>+BDATOS!BK61</f>
        <v>NA</v>
      </c>
      <c r="T61" s="289">
        <f>SUM(S61:S62)/1</f>
        <v>0</v>
      </c>
      <c r="U61" s="290"/>
      <c r="V61" s="290"/>
      <c r="W61" s="198" t="str">
        <f>+BDATOS!AC61</f>
        <v>SECRETARÍA DE VÍCTIMAS</v>
      </c>
    </row>
    <row r="62" spans="1:23" ht="67.5" x14ac:dyDescent="0.2">
      <c r="A62" s="13">
        <v>60</v>
      </c>
      <c r="B62" s="13">
        <v>1</v>
      </c>
      <c r="C62" s="4" t="s">
        <v>328</v>
      </c>
      <c r="D62" s="5" t="s">
        <v>20</v>
      </c>
      <c r="E62" s="4" t="s">
        <v>103</v>
      </c>
      <c r="F62" s="293"/>
      <c r="G62" s="208" t="str">
        <f>+[1]Hoja1!K65</f>
        <v>A.18.24.2</v>
      </c>
      <c r="H62" s="208" t="str">
        <f>+[1]Hoja1!G65</f>
        <v>ND</v>
      </c>
      <c r="I62" s="295"/>
      <c r="J62" s="295"/>
      <c r="K62" s="180" t="s">
        <v>23</v>
      </c>
      <c r="L62" s="199" t="s">
        <v>106</v>
      </c>
      <c r="M62" s="198" t="s">
        <v>1432</v>
      </c>
      <c r="N62" s="3" t="str">
        <f>+[1]Hoja1!V65</f>
        <v>A.18</v>
      </c>
      <c r="O62" s="219">
        <v>0</v>
      </c>
      <c r="P62" s="219">
        <v>4</v>
      </c>
      <c r="Q62" s="168">
        <f>+BDATOS!AF62</f>
        <v>1</v>
      </c>
      <c r="R62" s="217">
        <f>+BDATOS!BA62</f>
        <v>0</v>
      </c>
      <c r="S62" s="218">
        <f>+BDATOS!BK62</f>
        <v>0</v>
      </c>
      <c r="T62" s="291"/>
      <c r="U62" s="290"/>
      <c r="V62" s="290"/>
      <c r="W62" s="198" t="str">
        <f>+BDATOS!AC62</f>
        <v>SECRETARÍA DE VÍCTIMAS</v>
      </c>
    </row>
    <row r="63" spans="1:23" ht="60" x14ac:dyDescent="0.2">
      <c r="A63" s="13">
        <v>61</v>
      </c>
      <c r="B63" s="13">
        <v>1</v>
      </c>
      <c r="C63" s="4" t="s">
        <v>328</v>
      </c>
      <c r="D63" s="5" t="s">
        <v>20</v>
      </c>
      <c r="E63" s="4" t="s">
        <v>103</v>
      </c>
      <c r="F63" s="293" t="s">
        <v>1573</v>
      </c>
      <c r="G63" s="208" t="str">
        <f>+[1]Hoja1!K66</f>
        <v>A.18.25.1</v>
      </c>
      <c r="H63" s="208">
        <f>+[1]Hoja1!G66</f>
        <v>0</v>
      </c>
      <c r="I63" s="295">
        <v>0</v>
      </c>
      <c r="J63" s="295">
        <v>100</v>
      </c>
      <c r="K63" s="180" t="s">
        <v>81</v>
      </c>
      <c r="L63" s="199" t="s">
        <v>391</v>
      </c>
      <c r="M63" s="198" t="s">
        <v>392</v>
      </c>
      <c r="N63" s="3" t="str">
        <f>+[1]Hoja1!V66</f>
        <v>A.18</v>
      </c>
      <c r="O63" s="219">
        <v>0</v>
      </c>
      <c r="P63" s="219">
        <v>5</v>
      </c>
      <c r="Q63" s="168">
        <f>+BDATOS!AF63</f>
        <v>1</v>
      </c>
      <c r="R63" s="217">
        <f>+BDATOS!BA63</f>
        <v>0</v>
      </c>
      <c r="S63" s="218">
        <f>+BDATOS!BK63</f>
        <v>0</v>
      </c>
      <c r="T63" s="289">
        <f>SUM(S63:S64)/2</f>
        <v>0</v>
      </c>
      <c r="U63" s="290"/>
      <c r="V63" s="290"/>
      <c r="W63" s="198" t="str">
        <f>+BDATOS!AC63</f>
        <v>SECRETARÍA DE VÍCTIMAS</v>
      </c>
    </row>
    <row r="64" spans="1:23" ht="60" x14ac:dyDescent="0.2">
      <c r="A64" s="13">
        <v>62</v>
      </c>
      <c r="B64" s="13">
        <v>1</v>
      </c>
      <c r="C64" s="4" t="s">
        <v>328</v>
      </c>
      <c r="D64" s="5" t="s">
        <v>20</v>
      </c>
      <c r="E64" s="4" t="s">
        <v>103</v>
      </c>
      <c r="F64" s="293"/>
      <c r="G64" s="208" t="str">
        <f>+[1]Hoja1!K67</f>
        <v>A.18.25.2</v>
      </c>
      <c r="H64" s="208">
        <f>+[1]Hoja1!G67</f>
        <v>0</v>
      </c>
      <c r="I64" s="295"/>
      <c r="J64" s="295"/>
      <c r="K64" s="180" t="s">
        <v>81</v>
      </c>
      <c r="L64" s="199" t="s">
        <v>391</v>
      </c>
      <c r="M64" s="198" t="s">
        <v>394</v>
      </c>
      <c r="N64" s="3" t="str">
        <f>+[1]Hoja1!V67</f>
        <v>A.18</v>
      </c>
      <c r="O64" s="219">
        <v>0</v>
      </c>
      <c r="P64" s="219">
        <v>5</v>
      </c>
      <c r="Q64" s="168">
        <f>+BDATOS!AF64</f>
        <v>1</v>
      </c>
      <c r="R64" s="217">
        <f>+BDATOS!BA64</f>
        <v>0</v>
      </c>
      <c r="S64" s="218">
        <f>+BDATOS!BK64</f>
        <v>0</v>
      </c>
      <c r="T64" s="291"/>
      <c r="U64" s="291"/>
      <c r="V64" s="290"/>
      <c r="W64" s="198" t="str">
        <f>+BDATOS!AC64</f>
        <v>SECRETARÍA DE VÍCTIMAS</v>
      </c>
    </row>
    <row r="65" spans="1:23" ht="71.25" customHeight="1" x14ac:dyDescent="0.2">
      <c r="A65" s="13">
        <v>63</v>
      </c>
      <c r="B65" s="13">
        <v>1</v>
      </c>
      <c r="C65" s="4" t="s">
        <v>328</v>
      </c>
      <c r="D65" s="5" t="s">
        <v>24</v>
      </c>
      <c r="E65" s="4" t="s">
        <v>107</v>
      </c>
      <c r="F65" s="14" t="s">
        <v>395</v>
      </c>
      <c r="G65" s="208" t="str">
        <f>+[1]Hoja1!K68</f>
        <v>A.18.26.1</v>
      </c>
      <c r="H65" s="208">
        <f>+[1]Hoja1!G68</f>
        <v>0</v>
      </c>
      <c r="I65" s="180">
        <v>0</v>
      </c>
      <c r="J65" s="180">
        <v>100</v>
      </c>
      <c r="K65" s="180" t="s">
        <v>25</v>
      </c>
      <c r="L65" s="199" t="s">
        <v>396</v>
      </c>
      <c r="M65" s="198" t="s">
        <v>397</v>
      </c>
      <c r="N65" s="3" t="str">
        <f>+[1]Hoja1!V68</f>
        <v>A.18</v>
      </c>
      <c r="O65" s="219">
        <v>2</v>
      </c>
      <c r="P65" s="219">
        <v>2</v>
      </c>
      <c r="Q65" s="168">
        <f>+BDATOS!AF65</f>
        <v>0</v>
      </c>
      <c r="R65" s="217">
        <f>+BDATOS!BA65</f>
        <v>0</v>
      </c>
      <c r="S65" s="218" t="str">
        <f>+BDATOS!BK65</f>
        <v>NA</v>
      </c>
      <c r="T65" s="218" t="str">
        <f>+S65</f>
        <v>NA</v>
      </c>
      <c r="U65" s="289" t="s">
        <v>1844</v>
      </c>
      <c r="V65" s="290"/>
      <c r="W65" s="198" t="str">
        <f>+BDATOS!AC65</f>
        <v>SECRETARÍA DEL INTERIOR - CIRA</v>
      </c>
    </row>
    <row r="66" spans="1:23" ht="69.75" customHeight="1" x14ac:dyDescent="0.2">
      <c r="A66" s="13">
        <v>64</v>
      </c>
      <c r="B66" s="13">
        <v>1</v>
      </c>
      <c r="C66" s="4" t="s">
        <v>328</v>
      </c>
      <c r="D66" s="5" t="s">
        <v>24</v>
      </c>
      <c r="E66" s="4" t="s">
        <v>107</v>
      </c>
      <c r="F66" s="14" t="s">
        <v>400</v>
      </c>
      <c r="G66" s="208" t="str">
        <f>+[1]Hoja1!K69</f>
        <v>A.18.27.1</v>
      </c>
      <c r="H66" s="208">
        <f>+[1]Hoja1!G69</f>
        <v>0</v>
      </c>
      <c r="I66" s="180">
        <v>0</v>
      </c>
      <c r="J66" s="180">
        <v>1</v>
      </c>
      <c r="K66" s="180" t="s">
        <v>26</v>
      </c>
      <c r="L66" s="199" t="s">
        <v>399</v>
      </c>
      <c r="M66" s="198" t="s">
        <v>401</v>
      </c>
      <c r="N66" s="3" t="str">
        <f>+[1]Hoja1!V69</f>
        <v>A.18</v>
      </c>
      <c r="O66" s="219">
        <v>0</v>
      </c>
      <c r="P66" s="219">
        <v>1</v>
      </c>
      <c r="Q66" s="168">
        <f>+BDATOS!AF66</f>
        <v>0</v>
      </c>
      <c r="R66" s="217">
        <f>+BDATOS!BA66</f>
        <v>0</v>
      </c>
      <c r="S66" s="218" t="str">
        <f>+BDATOS!BK66</f>
        <v>NA</v>
      </c>
      <c r="T66" s="218" t="str">
        <f>+S66</f>
        <v>NA</v>
      </c>
      <c r="U66" s="291"/>
      <c r="V66" s="290"/>
      <c r="W66" s="198" t="str">
        <f>+BDATOS!AC66</f>
        <v>SECRETARÍA DEL INTERIOR - CIRA</v>
      </c>
    </row>
    <row r="67" spans="1:23" ht="93" customHeight="1" x14ac:dyDescent="0.2">
      <c r="A67" s="13">
        <v>65</v>
      </c>
      <c r="B67" s="13">
        <v>1</v>
      </c>
      <c r="C67" s="4" t="s">
        <v>328</v>
      </c>
      <c r="D67" s="5" t="s">
        <v>27</v>
      </c>
      <c r="E67" s="4" t="s">
        <v>108</v>
      </c>
      <c r="F67" s="293" t="s">
        <v>1574</v>
      </c>
      <c r="G67" s="208" t="str">
        <f>+[1]Hoja1!K70</f>
        <v>A.18.28.1</v>
      </c>
      <c r="H67" s="208">
        <f>+[1]Hoja1!G70</f>
        <v>0</v>
      </c>
      <c r="I67" s="295">
        <v>0</v>
      </c>
      <c r="J67" s="295">
        <v>100</v>
      </c>
      <c r="K67" s="180" t="s">
        <v>28</v>
      </c>
      <c r="L67" s="199" t="s">
        <v>109</v>
      </c>
      <c r="M67" s="198" t="s">
        <v>403</v>
      </c>
      <c r="N67" s="3" t="str">
        <f>+[1]Hoja1!V70</f>
        <v>A.18</v>
      </c>
      <c r="O67" s="219">
        <v>0</v>
      </c>
      <c r="P67" s="219">
        <v>7</v>
      </c>
      <c r="Q67" s="168">
        <f>+BDATOS!AF67</f>
        <v>1</v>
      </c>
      <c r="R67" s="217">
        <f>+BDATOS!BA67</f>
        <v>1</v>
      </c>
      <c r="S67" s="218">
        <f>+BDATOS!BK67</f>
        <v>1</v>
      </c>
      <c r="T67" s="289">
        <f>SUM(S67:S69)/2</f>
        <v>0.5</v>
      </c>
      <c r="U67" s="289">
        <f>SUM(S67:S69)/2</f>
        <v>0.5</v>
      </c>
      <c r="V67" s="290"/>
      <c r="W67" s="198" t="str">
        <f>+BDATOS!AC67</f>
        <v>SECRETARÍA DEL INTERIOR - CARCAMO</v>
      </c>
    </row>
    <row r="68" spans="1:23" ht="84" customHeight="1" x14ac:dyDescent="0.2">
      <c r="A68" s="13">
        <v>66</v>
      </c>
      <c r="B68" s="13">
        <v>1</v>
      </c>
      <c r="C68" s="4" t="s">
        <v>328</v>
      </c>
      <c r="D68" s="5" t="s">
        <v>27</v>
      </c>
      <c r="E68" s="4" t="s">
        <v>108</v>
      </c>
      <c r="F68" s="293"/>
      <c r="G68" s="208" t="str">
        <f>+[1]Hoja1!K71</f>
        <v>A.18.28.2</v>
      </c>
      <c r="H68" s="208">
        <f>+[1]Hoja1!G71</f>
        <v>0</v>
      </c>
      <c r="I68" s="295"/>
      <c r="J68" s="295"/>
      <c r="K68" s="180" t="s">
        <v>28</v>
      </c>
      <c r="L68" s="199" t="s">
        <v>109</v>
      </c>
      <c r="M68" s="198" t="s">
        <v>405</v>
      </c>
      <c r="N68" s="3" t="str">
        <f>+[1]Hoja1!V71</f>
        <v>A.18</v>
      </c>
      <c r="O68" s="219">
        <v>0</v>
      </c>
      <c r="P68" s="219">
        <v>1</v>
      </c>
      <c r="Q68" s="168">
        <f>+BDATOS!AF68</f>
        <v>0</v>
      </c>
      <c r="R68" s="217">
        <f>+BDATOS!BA68</f>
        <v>0</v>
      </c>
      <c r="S68" s="218" t="str">
        <f>+BDATOS!BK68</f>
        <v>NA</v>
      </c>
      <c r="T68" s="290"/>
      <c r="U68" s="290"/>
      <c r="V68" s="290"/>
      <c r="W68" s="198" t="str">
        <f>+BDATOS!AC68</f>
        <v>SECRETARÍA DEL INTERIOR - CARCAMO</v>
      </c>
    </row>
    <row r="69" spans="1:23" ht="126" customHeight="1" x14ac:dyDescent="0.2">
      <c r="A69" s="13">
        <v>67</v>
      </c>
      <c r="B69" s="13">
        <v>1</v>
      </c>
      <c r="C69" s="4" t="s">
        <v>328</v>
      </c>
      <c r="D69" s="5" t="s">
        <v>27</v>
      </c>
      <c r="E69" s="4" t="s">
        <v>108</v>
      </c>
      <c r="F69" s="293"/>
      <c r="G69" s="208" t="str">
        <f>+[1]Hoja1!K72</f>
        <v>A.18.28.3</v>
      </c>
      <c r="H69" s="208">
        <f>+[1]Hoja1!G72</f>
        <v>0</v>
      </c>
      <c r="I69" s="295"/>
      <c r="J69" s="295"/>
      <c r="K69" s="180" t="s">
        <v>28</v>
      </c>
      <c r="L69" s="199" t="s">
        <v>109</v>
      </c>
      <c r="M69" s="198" t="s">
        <v>407</v>
      </c>
      <c r="N69" s="3" t="str">
        <f>+[1]Hoja1!V72</f>
        <v>A.18</v>
      </c>
      <c r="O69" s="219">
        <v>0</v>
      </c>
      <c r="P69" s="219">
        <v>20</v>
      </c>
      <c r="Q69" s="168">
        <f>+BDATOS!AF69</f>
        <v>5</v>
      </c>
      <c r="R69" s="217">
        <f>+BDATOS!BA69</f>
        <v>0</v>
      </c>
      <c r="S69" s="218">
        <f>+BDATOS!BK69</f>
        <v>0</v>
      </c>
      <c r="T69" s="291"/>
      <c r="U69" s="291"/>
      <c r="V69" s="290"/>
      <c r="W69" s="198" t="str">
        <f>+BDATOS!AC69</f>
        <v>SECRETARÍA DEL INTERIOR - CARCAMO</v>
      </c>
    </row>
    <row r="70" spans="1:23" ht="118.5" customHeight="1" x14ac:dyDescent="0.2">
      <c r="A70" s="13">
        <v>68</v>
      </c>
      <c r="B70" s="13">
        <v>1</v>
      </c>
      <c r="C70" s="4" t="s">
        <v>328</v>
      </c>
      <c r="D70" s="5" t="s">
        <v>29</v>
      </c>
      <c r="E70" s="4" t="s">
        <v>1434</v>
      </c>
      <c r="F70" s="14" t="s">
        <v>409</v>
      </c>
      <c r="G70" s="208" t="str">
        <f>+[1]Hoja1!K73</f>
        <v>A.18.29.1</v>
      </c>
      <c r="H70" s="208">
        <f>+[1]Hoja1!G73</f>
        <v>0</v>
      </c>
      <c r="I70" s="180">
        <v>0</v>
      </c>
      <c r="J70" s="180">
        <v>45</v>
      </c>
      <c r="K70" s="180" t="s">
        <v>30</v>
      </c>
      <c r="L70" s="199" t="s">
        <v>110</v>
      </c>
      <c r="M70" s="198" t="s">
        <v>410</v>
      </c>
      <c r="N70" s="3" t="str">
        <f>+[1]Hoja1!V73</f>
        <v>A.18</v>
      </c>
      <c r="O70" s="219">
        <v>0</v>
      </c>
      <c r="P70" s="219">
        <v>45</v>
      </c>
      <c r="Q70" s="168">
        <f>+BDATOS!AF70</f>
        <v>0</v>
      </c>
      <c r="R70" s="217">
        <f>+BDATOS!BA70</f>
        <v>0</v>
      </c>
      <c r="S70" s="218" t="str">
        <f>+BDATOS!BK70</f>
        <v>NA</v>
      </c>
      <c r="T70" s="218" t="str">
        <f>+S70</f>
        <v>NA</v>
      </c>
      <c r="U70" s="289">
        <f>SUM(S70:S72)/1</f>
        <v>0</v>
      </c>
      <c r="V70" s="290"/>
      <c r="W70" s="198" t="str">
        <f>+BDATOS!AC70</f>
        <v>SECRETARÍA DEL INTERIOR - CARCAMO</v>
      </c>
    </row>
    <row r="71" spans="1:23" ht="91.5" customHeight="1" x14ac:dyDescent="0.2">
      <c r="A71" s="13">
        <v>69</v>
      </c>
      <c r="B71" s="13">
        <v>1</v>
      </c>
      <c r="C71" s="4" t="s">
        <v>328</v>
      </c>
      <c r="D71" s="5" t="s">
        <v>29</v>
      </c>
      <c r="E71" s="4" t="s">
        <v>1434</v>
      </c>
      <c r="F71" s="293" t="s">
        <v>412</v>
      </c>
      <c r="G71" s="208" t="str">
        <f>+[1]Hoja1!K74</f>
        <v>A.18.30.1</v>
      </c>
      <c r="H71" s="208">
        <f>+[1]Hoja1!G74</f>
        <v>0</v>
      </c>
      <c r="I71" s="295">
        <v>0</v>
      </c>
      <c r="J71" s="295">
        <v>100</v>
      </c>
      <c r="K71" s="180" t="s">
        <v>1435</v>
      </c>
      <c r="L71" s="199" t="s">
        <v>111</v>
      </c>
      <c r="M71" s="198" t="s">
        <v>414</v>
      </c>
      <c r="N71" s="3" t="str">
        <f>+[1]Hoja1!V74</f>
        <v>A.18</v>
      </c>
      <c r="O71" s="219">
        <v>0</v>
      </c>
      <c r="P71" s="219">
        <v>180</v>
      </c>
      <c r="Q71" s="168">
        <f>+BDATOS!AF71</f>
        <v>45</v>
      </c>
      <c r="R71" s="217">
        <f>+BDATOS!BA71</f>
        <v>0</v>
      </c>
      <c r="S71" s="218">
        <f>+BDATOS!BK71</f>
        <v>0</v>
      </c>
      <c r="T71" s="289">
        <f>SUM(S71:S72)/1</f>
        <v>0</v>
      </c>
      <c r="U71" s="290"/>
      <c r="V71" s="290"/>
      <c r="W71" s="198" t="str">
        <f>+BDATOS!AC71</f>
        <v>SECRETARÍA DEL INTERIOR - CARCAMO</v>
      </c>
    </row>
    <row r="72" spans="1:23" ht="73.5" customHeight="1" x14ac:dyDescent="0.2">
      <c r="A72" s="13">
        <v>70</v>
      </c>
      <c r="B72" s="13">
        <v>1</v>
      </c>
      <c r="C72" s="4" t="s">
        <v>328</v>
      </c>
      <c r="D72" s="5" t="s">
        <v>29</v>
      </c>
      <c r="E72" s="4" t="s">
        <v>1434</v>
      </c>
      <c r="F72" s="293"/>
      <c r="G72" s="208" t="str">
        <f>+[1]Hoja1!K75</f>
        <v>A.18.30.2</v>
      </c>
      <c r="H72" s="208">
        <f>+[1]Hoja1!G75</f>
        <v>0</v>
      </c>
      <c r="I72" s="295"/>
      <c r="J72" s="295"/>
      <c r="K72" s="180" t="s">
        <v>1435</v>
      </c>
      <c r="L72" s="199" t="s">
        <v>111</v>
      </c>
      <c r="M72" s="198" t="s">
        <v>415</v>
      </c>
      <c r="N72" s="3" t="str">
        <f>+[1]Hoja1!V75</f>
        <v>A.18</v>
      </c>
      <c r="O72" s="219">
        <v>0</v>
      </c>
      <c r="P72" s="219">
        <v>1</v>
      </c>
      <c r="Q72" s="168">
        <f>+BDATOS!AF72</f>
        <v>0</v>
      </c>
      <c r="R72" s="217">
        <f>+BDATOS!BA72</f>
        <v>0</v>
      </c>
      <c r="S72" s="218" t="str">
        <f>+BDATOS!BK72</f>
        <v>NA</v>
      </c>
      <c r="T72" s="291"/>
      <c r="U72" s="291"/>
      <c r="V72" s="290"/>
      <c r="W72" s="198" t="str">
        <f>+BDATOS!AC72</f>
        <v>SECRETARÍA DEL INTERIOR - CARCAMO</v>
      </c>
    </row>
    <row r="73" spans="1:23" ht="84" x14ac:dyDescent="0.2">
      <c r="A73" s="13">
        <v>71</v>
      </c>
      <c r="B73" s="13">
        <v>1</v>
      </c>
      <c r="C73" s="4" t="s">
        <v>328</v>
      </c>
      <c r="D73" s="5" t="s">
        <v>31</v>
      </c>
      <c r="E73" s="4" t="s">
        <v>988</v>
      </c>
      <c r="F73" s="14" t="s">
        <v>1575</v>
      </c>
      <c r="G73" s="208" t="str">
        <f>+[1]Hoja1!K76</f>
        <v>A.8.1.1</v>
      </c>
      <c r="H73" s="208">
        <f>+[1]Hoja1!G76</f>
        <v>0</v>
      </c>
      <c r="I73" s="180">
        <v>0</v>
      </c>
      <c r="J73" s="180">
        <v>3000</v>
      </c>
      <c r="K73" s="180" t="s">
        <v>32</v>
      </c>
      <c r="L73" s="199" t="s">
        <v>421</v>
      </c>
      <c r="M73" s="198" t="s">
        <v>436</v>
      </c>
      <c r="N73" s="3" t="str">
        <f>+[1]Hoja1!V76</f>
        <v>A.8</v>
      </c>
      <c r="O73" s="219">
        <v>8508</v>
      </c>
      <c r="P73" s="219">
        <v>3000</v>
      </c>
      <c r="Q73" s="168">
        <f>+BDATOS!AF73</f>
        <v>1000</v>
      </c>
      <c r="R73" s="217">
        <f>+BDATOS!BA73</f>
        <v>200</v>
      </c>
      <c r="S73" s="218">
        <f>+BDATOS!BK73</f>
        <v>0.2</v>
      </c>
      <c r="T73" s="218">
        <f t="shared" ref="T73:T82" si="1">+S73</f>
        <v>0.2</v>
      </c>
      <c r="U73" s="289">
        <f>SUM(T73:T82)/6</f>
        <v>0.53333333333333333</v>
      </c>
      <c r="V73" s="290"/>
      <c r="W73" s="198" t="str">
        <f>+BDATOS!AC73</f>
        <v>SECRETARÍA DE AGRICULTURA</v>
      </c>
    </row>
    <row r="74" spans="1:23" ht="60" customHeight="1" x14ac:dyDescent="0.2">
      <c r="A74" s="13">
        <v>72</v>
      </c>
      <c r="B74" s="13">
        <v>1</v>
      </c>
      <c r="C74" s="4" t="s">
        <v>328</v>
      </c>
      <c r="D74" s="5" t="s">
        <v>31</v>
      </c>
      <c r="E74" s="4" t="s">
        <v>988</v>
      </c>
      <c r="F74" s="14" t="s">
        <v>417</v>
      </c>
      <c r="G74" s="208" t="str">
        <f>+[1]Hoja1!K77</f>
        <v>A.8.2.1</v>
      </c>
      <c r="H74" s="208">
        <f>+[1]Hoja1!G77</f>
        <v>0</v>
      </c>
      <c r="I74" s="180">
        <v>0</v>
      </c>
      <c r="J74" s="180">
        <v>500</v>
      </c>
      <c r="K74" s="180" t="s">
        <v>33</v>
      </c>
      <c r="L74" s="199" t="s">
        <v>422</v>
      </c>
      <c r="M74" s="198" t="s">
        <v>438</v>
      </c>
      <c r="N74" s="3" t="str">
        <f>+[1]Hoja1!V77</f>
        <v>A.8</v>
      </c>
      <c r="O74" s="219">
        <v>46</v>
      </c>
      <c r="P74" s="219">
        <v>500</v>
      </c>
      <c r="Q74" s="168">
        <f>+BDATOS!AF74</f>
        <v>50</v>
      </c>
      <c r="R74" s="217">
        <f>+BDATOS!BA74</f>
        <v>30</v>
      </c>
      <c r="S74" s="218">
        <f>+BDATOS!BK74</f>
        <v>0.6</v>
      </c>
      <c r="T74" s="218">
        <f t="shared" si="1"/>
        <v>0.6</v>
      </c>
      <c r="U74" s="290"/>
      <c r="V74" s="290"/>
      <c r="W74" s="198" t="str">
        <f>+BDATOS!AC74</f>
        <v>SECRETARÍA DE AGRICULTURA</v>
      </c>
    </row>
    <row r="75" spans="1:23" ht="57.75" customHeight="1" x14ac:dyDescent="0.2">
      <c r="A75" s="13">
        <v>73</v>
      </c>
      <c r="B75" s="13">
        <v>1</v>
      </c>
      <c r="C75" s="4" t="s">
        <v>328</v>
      </c>
      <c r="D75" s="5" t="s">
        <v>31</v>
      </c>
      <c r="E75" s="4" t="s">
        <v>988</v>
      </c>
      <c r="F75" s="14" t="s">
        <v>1576</v>
      </c>
      <c r="G75" s="208" t="str">
        <f>+[1]Hoja1!K78</f>
        <v>A.8.3.1</v>
      </c>
      <c r="H75" s="208">
        <f>+[1]Hoja1!G78</f>
        <v>0</v>
      </c>
      <c r="I75" s="180">
        <v>0</v>
      </c>
      <c r="J75" s="180">
        <v>1</v>
      </c>
      <c r="K75" s="180" t="s">
        <v>34</v>
      </c>
      <c r="L75" s="199" t="s">
        <v>423</v>
      </c>
      <c r="M75" s="198" t="s">
        <v>439</v>
      </c>
      <c r="N75" s="3" t="str">
        <f>+[1]Hoja1!V78</f>
        <v>A.8</v>
      </c>
      <c r="O75" s="219">
        <v>0</v>
      </c>
      <c r="P75" s="219">
        <v>45</v>
      </c>
      <c r="Q75" s="168">
        <f>+BDATOS!AF75</f>
        <v>10</v>
      </c>
      <c r="R75" s="217">
        <f>+BDATOS!BA75</f>
        <v>6</v>
      </c>
      <c r="S75" s="218">
        <f>+BDATOS!BK75</f>
        <v>0.6</v>
      </c>
      <c r="T75" s="218">
        <f t="shared" si="1"/>
        <v>0.6</v>
      </c>
      <c r="U75" s="290"/>
      <c r="V75" s="290"/>
      <c r="W75" s="198" t="str">
        <f>+BDATOS!AC75</f>
        <v>SECRETARÍA DE AGRICULTURA</v>
      </c>
    </row>
    <row r="76" spans="1:23" ht="69.75" customHeight="1" x14ac:dyDescent="0.2">
      <c r="A76" s="13">
        <v>74</v>
      </c>
      <c r="B76" s="13">
        <v>1</v>
      </c>
      <c r="C76" s="4" t="s">
        <v>328</v>
      </c>
      <c r="D76" s="5" t="s">
        <v>31</v>
      </c>
      <c r="E76" s="4" t="s">
        <v>988</v>
      </c>
      <c r="F76" s="14" t="s">
        <v>418</v>
      </c>
      <c r="G76" s="208" t="str">
        <f>+[1]Hoja1!K79</f>
        <v>A.8.4.1</v>
      </c>
      <c r="H76" s="208">
        <f>+[1]Hoja1!G79</f>
        <v>0</v>
      </c>
      <c r="I76" s="180">
        <v>0</v>
      </c>
      <c r="J76" s="180">
        <v>500</v>
      </c>
      <c r="K76" s="180" t="s">
        <v>35</v>
      </c>
      <c r="L76" s="199" t="s">
        <v>424</v>
      </c>
      <c r="M76" s="198" t="s">
        <v>441</v>
      </c>
      <c r="N76" s="3" t="str">
        <f>+[1]Hoja1!V79</f>
        <v>A.8</v>
      </c>
      <c r="O76" s="219">
        <v>0</v>
      </c>
      <c r="P76" s="219">
        <v>500</v>
      </c>
      <c r="Q76" s="168">
        <f>+BDATOS!AF76</f>
        <v>0</v>
      </c>
      <c r="R76" s="217">
        <f>+BDATOS!BA76</f>
        <v>0</v>
      </c>
      <c r="S76" s="218" t="str">
        <f>+BDATOS!BK76</f>
        <v>NA</v>
      </c>
      <c r="T76" s="218" t="str">
        <f t="shared" si="1"/>
        <v>NA</v>
      </c>
      <c r="U76" s="290"/>
      <c r="V76" s="290"/>
      <c r="W76" s="198" t="str">
        <f>+BDATOS!AC76</f>
        <v>SECRETARÍA DE AGRICULTURA</v>
      </c>
    </row>
    <row r="77" spans="1:23" ht="54.75" customHeight="1" x14ac:dyDescent="0.2">
      <c r="A77" s="13">
        <v>75</v>
      </c>
      <c r="B77" s="13">
        <v>1</v>
      </c>
      <c r="C77" s="4" t="s">
        <v>328</v>
      </c>
      <c r="D77" s="5" t="s">
        <v>31</v>
      </c>
      <c r="E77" s="4" t="s">
        <v>988</v>
      </c>
      <c r="F77" s="14" t="s">
        <v>419</v>
      </c>
      <c r="G77" s="208" t="str">
        <f>+[1]Hoja1!K80</f>
        <v>A.8.5.1</v>
      </c>
      <c r="H77" s="208">
        <f>+[1]Hoja1!G80</f>
        <v>0</v>
      </c>
      <c r="I77" s="180">
        <v>0</v>
      </c>
      <c r="J77" s="180">
        <v>100</v>
      </c>
      <c r="K77" s="180" t="s">
        <v>36</v>
      </c>
      <c r="L77" s="199" t="s">
        <v>425</v>
      </c>
      <c r="M77" s="198" t="s">
        <v>443</v>
      </c>
      <c r="N77" s="3" t="str">
        <f>+[1]Hoja1!V80</f>
        <v>A.8</v>
      </c>
      <c r="O77" s="219">
        <v>0</v>
      </c>
      <c r="P77" s="219">
        <v>100</v>
      </c>
      <c r="Q77" s="168">
        <f>+BDATOS!AF77</f>
        <v>0</v>
      </c>
      <c r="R77" s="217">
        <f>+BDATOS!BA77</f>
        <v>0</v>
      </c>
      <c r="S77" s="218" t="str">
        <f>+BDATOS!BK77</f>
        <v>NA</v>
      </c>
      <c r="T77" s="218" t="str">
        <f t="shared" si="1"/>
        <v>NA</v>
      </c>
      <c r="U77" s="290"/>
      <c r="V77" s="290"/>
      <c r="W77" s="198" t="str">
        <f>+BDATOS!AC77</f>
        <v>SECRETARÍA DE AGRICULTURA</v>
      </c>
    </row>
    <row r="78" spans="1:23" ht="36" x14ac:dyDescent="0.2">
      <c r="A78" s="13">
        <v>76</v>
      </c>
      <c r="B78" s="13">
        <v>1</v>
      </c>
      <c r="C78" s="4" t="s">
        <v>328</v>
      </c>
      <c r="D78" s="5" t="s">
        <v>31</v>
      </c>
      <c r="E78" s="4" t="s">
        <v>988</v>
      </c>
      <c r="F78" s="14" t="s">
        <v>420</v>
      </c>
      <c r="G78" s="208" t="str">
        <f>+[1]Hoja1!K81</f>
        <v>A.8.6.1</v>
      </c>
      <c r="H78" s="208">
        <f>+[1]Hoja1!G81</f>
        <v>0</v>
      </c>
      <c r="I78" s="180">
        <v>0</v>
      </c>
      <c r="J78" s="180">
        <v>1</v>
      </c>
      <c r="K78" s="180" t="s">
        <v>37</v>
      </c>
      <c r="L78" s="199" t="s">
        <v>426</v>
      </c>
      <c r="M78" s="198" t="s">
        <v>446</v>
      </c>
      <c r="N78" s="3" t="str">
        <f>+[1]Hoja1!V81</f>
        <v>A.8</v>
      </c>
      <c r="O78" s="219">
        <v>0</v>
      </c>
      <c r="P78" s="219">
        <v>4</v>
      </c>
      <c r="Q78" s="168">
        <f>+BDATOS!AF78</f>
        <v>1</v>
      </c>
      <c r="R78" s="217">
        <f>+BDATOS!BA78</f>
        <v>0</v>
      </c>
      <c r="S78" s="218">
        <f>+BDATOS!BK78</f>
        <v>0</v>
      </c>
      <c r="T78" s="218">
        <f t="shared" si="1"/>
        <v>0</v>
      </c>
      <c r="U78" s="290"/>
      <c r="V78" s="290"/>
      <c r="W78" s="198" t="str">
        <f>+BDATOS!AC78</f>
        <v>SECRETARÍA DE AGRICULTURA</v>
      </c>
    </row>
    <row r="79" spans="1:23" ht="51" customHeight="1" x14ac:dyDescent="0.2">
      <c r="A79" s="13">
        <v>77</v>
      </c>
      <c r="B79" s="13">
        <v>1</v>
      </c>
      <c r="C79" s="4" t="s">
        <v>328</v>
      </c>
      <c r="D79" s="5" t="s">
        <v>31</v>
      </c>
      <c r="E79" s="4" t="s">
        <v>988</v>
      </c>
      <c r="F79" s="14" t="s">
        <v>1577</v>
      </c>
      <c r="G79" s="208" t="str">
        <f>+[1]Hoja1!K82</f>
        <v>A.8.7.1</v>
      </c>
      <c r="H79" s="208">
        <f>+[1]Hoja1!G82</f>
        <v>0</v>
      </c>
      <c r="I79" s="180">
        <v>0</v>
      </c>
      <c r="J79" s="180">
        <v>1</v>
      </c>
      <c r="K79" s="180" t="s">
        <v>431</v>
      </c>
      <c r="L79" s="199" t="s">
        <v>427</v>
      </c>
      <c r="M79" s="198" t="s">
        <v>447</v>
      </c>
      <c r="N79" s="3" t="str">
        <f>+[1]Hoja1!V82</f>
        <v>A.8</v>
      </c>
      <c r="O79" s="219">
        <v>0</v>
      </c>
      <c r="P79" s="219">
        <v>1</v>
      </c>
      <c r="Q79" s="168">
        <f>+BDATOS!AF79</f>
        <v>0</v>
      </c>
      <c r="R79" s="217">
        <f>+BDATOS!BA79</f>
        <v>0</v>
      </c>
      <c r="S79" s="218" t="str">
        <f>+BDATOS!BK79</f>
        <v>NA</v>
      </c>
      <c r="T79" s="218" t="str">
        <f t="shared" si="1"/>
        <v>NA</v>
      </c>
      <c r="U79" s="290"/>
      <c r="V79" s="290"/>
      <c r="W79" s="198" t="str">
        <f>+BDATOS!AC79</f>
        <v>SECRETARÍA DE AGRICULTURA</v>
      </c>
    </row>
    <row r="80" spans="1:23" ht="48" customHeight="1" x14ac:dyDescent="0.2">
      <c r="A80" s="13">
        <v>78</v>
      </c>
      <c r="B80" s="13">
        <v>1</v>
      </c>
      <c r="C80" s="4" t="s">
        <v>328</v>
      </c>
      <c r="D80" s="5" t="s">
        <v>31</v>
      </c>
      <c r="E80" s="4" t="s">
        <v>988</v>
      </c>
      <c r="F80" s="14" t="s">
        <v>1578</v>
      </c>
      <c r="G80" s="208" t="str">
        <f>+[1]Hoja1!K83</f>
        <v>A.8.8.1</v>
      </c>
      <c r="H80" s="208">
        <f>+[1]Hoja1!G83</f>
        <v>0</v>
      </c>
      <c r="I80" s="180">
        <v>0</v>
      </c>
      <c r="J80" s="180">
        <v>45</v>
      </c>
      <c r="K80" s="180" t="s">
        <v>432</v>
      </c>
      <c r="L80" s="199" t="s">
        <v>428</v>
      </c>
      <c r="M80" s="198" t="s">
        <v>450</v>
      </c>
      <c r="N80" s="3" t="str">
        <f>+[1]Hoja1!V83</f>
        <v>A.8</v>
      </c>
      <c r="O80" s="219">
        <v>0</v>
      </c>
      <c r="P80" s="219">
        <v>45</v>
      </c>
      <c r="Q80" s="168">
        <f>+BDATOS!AF80</f>
        <v>10</v>
      </c>
      <c r="R80" s="217">
        <f>+BDATOS!BA80</f>
        <v>8</v>
      </c>
      <c r="S80" s="218">
        <f>+BDATOS!BK80</f>
        <v>0.8</v>
      </c>
      <c r="T80" s="218">
        <f t="shared" si="1"/>
        <v>0.8</v>
      </c>
      <c r="U80" s="290"/>
      <c r="V80" s="290"/>
      <c r="W80" s="198" t="str">
        <f>+BDATOS!AC80</f>
        <v>SECRETARÍA DE AGRICULTURA</v>
      </c>
    </row>
    <row r="81" spans="1:23" ht="89.25" customHeight="1" x14ac:dyDescent="0.2">
      <c r="A81" s="13">
        <v>79</v>
      </c>
      <c r="B81" s="13">
        <v>1</v>
      </c>
      <c r="C81" s="4" t="s">
        <v>328</v>
      </c>
      <c r="D81" s="5" t="s">
        <v>31</v>
      </c>
      <c r="E81" s="4" t="s">
        <v>988</v>
      </c>
      <c r="F81" s="14" t="s">
        <v>1579</v>
      </c>
      <c r="G81" s="208" t="str">
        <f>+[1]Hoja1!K84</f>
        <v>A.8.9.1</v>
      </c>
      <c r="H81" s="208">
        <f>+[1]Hoja1!G84</f>
        <v>0</v>
      </c>
      <c r="I81" s="180">
        <v>0</v>
      </c>
      <c r="J81" s="180">
        <v>8</v>
      </c>
      <c r="K81" s="180" t="s">
        <v>433</v>
      </c>
      <c r="L81" s="199" t="s">
        <v>429</v>
      </c>
      <c r="M81" s="198" t="s">
        <v>452</v>
      </c>
      <c r="N81" s="3" t="str">
        <f>+[1]Hoja1!V84</f>
        <v>A.8</v>
      </c>
      <c r="O81" s="219">
        <v>0</v>
      </c>
      <c r="P81" s="219">
        <v>8</v>
      </c>
      <c r="Q81" s="168">
        <f>+BDATOS!AF81</f>
        <v>1</v>
      </c>
      <c r="R81" s="217">
        <f>+BDATOS!BA81</f>
        <v>1</v>
      </c>
      <c r="S81" s="218">
        <f>+BDATOS!BK81</f>
        <v>1</v>
      </c>
      <c r="T81" s="218">
        <f t="shared" si="1"/>
        <v>1</v>
      </c>
      <c r="U81" s="290"/>
      <c r="V81" s="290"/>
      <c r="W81" s="198" t="str">
        <f>+BDATOS!AC81</f>
        <v>SECRETARÍA DE AGRICULTURA</v>
      </c>
    </row>
    <row r="82" spans="1:23" ht="66.75" customHeight="1" x14ac:dyDescent="0.2">
      <c r="A82" s="13">
        <v>80</v>
      </c>
      <c r="B82" s="13">
        <v>1</v>
      </c>
      <c r="C82" s="4" t="s">
        <v>328</v>
      </c>
      <c r="D82" s="5" t="s">
        <v>31</v>
      </c>
      <c r="E82" s="4" t="s">
        <v>988</v>
      </c>
      <c r="F82" s="14" t="s">
        <v>1580</v>
      </c>
      <c r="G82" s="208" t="str">
        <f>+[1]Hoja1!K85</f>
        <v>A.8.10.1</v>
      </c>
      <c r="H82" s="208">
        <f>+[1]Hoja1!G85</f>
        <v>0</v>
      </c>
      <c r="I82" s="180">
        <v>0</v>
      </c>
      <c r="J82" s="180">
        <v>1</v>
      </c>
      <c r="K82" s="180" t="s">
        <v>434</v>
      </c>
      <c r="L82" s="199" t="s">
        <v>430</v>
      </c>
      <c r="M82" s="198" t="s">
        <v>453</v>
      </c>
      <c r="N82" s="3" t="str">
        <f>+[1]Hoja1!V85</f>
        <v>A.8</v>
      </c>
      <c r="O82" s="219">
        <v>0</v>
      </c>
      <c r="P82" s="219">
        <v>1</v>
      </c>
      <c r="Q82" s="168">
        <f>+BDATOS!AF82</f>
        <v>0</v>
      </c>
      <c r="R82" s="217">
        <f>+BDATOS!BA82</f>
        <v>0</v>
      </c>
      <c r="S82" s="218" t="str">
        <f>+BDATOS!BK82</f>
        <v>NA</v>
      </c>
      <c r="T82" s="218" t="str">
        <f t="shared" si="1"/>
        <v>NA</v>
      </c>
      <c r="U82" s="291"/>
      <c r="V82" s="291"/>
      <c r="W82" s="198" t="str">
        <f>+BDATOS!AC82</f>
        <v>SECRETARÍA DE AGRICULTURA</v>
      </c>
    </row>
    <row r="83" spans="1:23" ht="60" x14ac:dyDescent="0.2">
      <c r="A83" s="13">
        <v>81</v>
      </c>
      <c r="B83" s="13">
        <v>2</v>
      </c>
      <c r="C83" s="4" t="s">
        <v>455</v>
      </c>
      <c r="D83" s="5" t="s">
        <v>38</v>
      </c>
      <c r="E83" s="4" t="s">
        <v>115</v>
      </c>
      <c r="F83" s="295" t="s">
        <v>1488</v>
      </c>
      <c r="G83" s="208" t="str">
        <f>+[1]Hoja1!K86</f>
        <v>A.14.1.1</v>
      </c>
      <c r="H83" s="208">
        <f>+[1]Hoja1!G86</f>
        <v>10.1</v>
      </c>
      <c r="I83" s="295">
        <v>10.1</v>
      </c>
      <c r="J83" s="295">
        <v>8</v>
      </c>
      <c r="K83" s="180" t="s">
        <v>39</v>
      </c>
      <c r="L83" s="199" t="s">
        <v>457</v>
      </c>
      <c r="M83" s="198" t="s">
        <v>458</v>
      </c>
      <c r="N83" s="3" t="str">
        <f>+[1]Hoja1!V86</f>
        <v>A.14</v>
      </c>
      <c r="O83" s="219">
        <v>0</v>
      </c>
      <c r="P83" s="219">
        <v>5</v>
      </c>
      <c r="Q83" s="168">
        <f>+BDATOS!AF83</f>
        <v>0</v>
      </c>
      <c r="R83" s="217">
        <f>+BDATOS!BA83</f>
        <v>0</v>
      </c>
      <c r="S83" s="218" t="str">
        <f>+BDATOS!BK83</f>
        <v>NA</v>
      </c>
      <c r="T83" s="289">
        <f>SUM(S83:S84)/1</f>
        <v>0</v>
      </c>
      <c r="U83" s="289">
        <f>SUM(S83:S89)/4</f>
        <v>0</v>
      </c>
      <c r="V83" s="289">
        <f>SUM(S83:S366)/213</f>
        <v>0.49377960274494553</v>
      </c>
      <c r="W83" s="198" t="str">
        <f>+BDATOS!AC83</f>
        <v>DIRECCIÓN DE DESARROLLO SOCIAL</v>
      </c>
    </row>
    <row r="84" spans="1:23" ht="60" x14ac:dyDescent="0.2">
      <c r="A84" s="13">
        <v>82</v>
      </c>
      <c r="B84" s="13">
        <v>2</v>
      </c>
      <c r="C84" s="4" t="s">
        <v>455</v>
      </c>
      <c r="D84" s="5" t="s">
        <v>38</v>
      </c>
      <c r="E84" s="4" t="s">
        <v>115</v>
      </c>
      <c r="F84" s="295"/>
      <c r="G84" s="208" t="str">
        <f>+[1]Hoja1!K87</f>
        <v>A.14.1.2</v>
      </c>
      <c r="H84" s="208">
        <f>+[1]Hoja1!G87</f>
        <v>10.1</v>
      </c>
      <c r="I84" s="295"/>
      <c r="J84" s="295"/>
      <c r="K84" s="180" t="s">
        <v>39</v>
      </c>
      <c r="L84" s="199" t="s">
        <v>457</v>
      </c>
      <c r="M84" s="198" t="s">
        <v>1487</v>
      </c>
      <c r="N84" s="3" t="str">
        <f>+[1]Hoja1!V87</f>
        <v>A.14</v>
      </c>
      <c r="O84" s="219">
        <v>0</v>
      </c>
      <c r="P84" s="219">
        <v>100</v>
      </c>
      <c r="Q84" s="168">
        <f>+BDATOS!AF84</f>
        <v>25</v>
      </c>
      <c r="R84" s="217">
        <f>+BDATOS!BA84</f>
        <v>0</v>
      </c>
      <c r="S84" s="218">
        <f>+BDATOS!BK84</f>
        <v>0</v>
      </c>
      <c r="T84" s="291"/>
      <c r="U84" s="290"/>
      <c r="V84" s="290"/>
      <c r="W84" s="198" t="str">
        <f>+BDATOS!AC84</f>
        <v>DIRECCIÓN DE DESARROLLO SOCIAL</v>
      </c>
    </row>
    <row r="85" spans="1:23" ht="60" x14ac:dyDescent="0.2">
      <c r="A85" s="13">
        <v>83</v>
      </c>
      <c r="B85" s="13">
        <v>2</v>
      </c>
      <c r="C85" s="4" t="s">
        <v>455</v>
      </c>
      <c r="D85" s="5" t="s">
        <v>38</v>
      </c>
      <c r="E85" s="4" t="s">
        <v>115</v>
      </c>
      <c r="F85" s="180" t="s">
        <v>462</v>
      </c>
      <c r="G85" s="208" t="str">
        <f>+[1]Hoja1!K88</f>
        <v>A.14.2.1</v>
      </c>
      <c r="H85" s="208">
        <f>+[1]Hoja1!G88</f>
        <v>31.1</v>
      </c>
      <c r="I85" s="180">
        <v>31.1</v>
      </c>
      <c r="J85" s="180">
        <v>28</v>
      </c>
      <c r="K85" s="180" t="s">
        <v>456</v>
      </c>
      <c r="L85" s="199" t="s">
        <v>461</v>
      </c>
      <c r="M85" s="198" t="s">
        <v>1489</v>
      </c>
      <c r="N85" s="3" t="str">
        <f>+[1]Hoja1!V88</f>
        <v>A.14</v>
      </c>
      <c r="O85" s="219">
        <v>0</v>
      </c>
      <c r="P85" s="219">
        <v>1</v>
      </c>
      <c r="Q85" s="168">
        <f>+BDATOS!AF85</f>
        <v>0</v>
      </c>
      <c r="R85" s="217">
        <f>+BDATOS!BA85</f>
        <v>0</v>
      </c>
      <c r="S85" s="218" t="str">
        <f>+BDATOS!BK85</f>
        <v>NA</v>
      </c>
      <c r="T85" s="218" t="str">
        <f>+S85</f>
        <v>NA</v>
      </c>
      <c r="U85" s="290"/>
      <c r="V85" s="290"/>
      <c r="W85" s="198" t="str">
        <f>+BDATOS!AC85</f>
        <v>DIRECCIÓN DE DESARROLLO SOCIAL</v>
      </c>
    </row>
    <row r="86" spans="1:23" ht="137.25" customHeight="1" x14ac:dyDescent="0.2">
      <c r="A86" s="13">
        <v>84</v>
      </c>
      <c r="B86" s="13">
        <v>2</v>
      </c>
      <c r="C86" s="4" t="s">
        <v>455</v>
      </c>
      <c r="D86" s="5" t="s">
        <v>38</v>
      </c>
      <c r="E86" s="4" t="s">
        <v>115</v>
      </c>
      <c r="F86" s="180" t="s">
        <v>463</v>
      </c>
      <c r="G86" s="208" t="str">
        <f>+[1]Hoja1!K89</f>
        <v>A.14.3.1</v>
      </c>
      <c r="H86" s="208">
        <f>+[1]Hoja1!G89</f>
        <v>0</v>
      </c>
      <c r="I86" s="180">
        <v>0</v>
      </c>
      <c r="J86" s="180">
        <v>1</v>
      </c>
      <c r="K86" s="180" t="s">
        <v>464</v>
      </c>
      <c r="L86" s="199" t="s">
        <v>465</v>
      </c>
      <c r="M86" s="198" t="s">
        <v>466</v>
      </c>
      <c r="N86" s="3" t="str">
        <f>+[1]Hoja1!V89</f>
        <v>A.14</v>
      </c>
      <c r="O86" s="219">
        <v>0</v>
      </c>
      <c r="P86" s="219">
        <v>7</v>
      </c>
      <c r="Q86" s="168">
        <f>+BDATOS!AF86</f>
        <v>1</v>
      </c>
      <c r="R86" s="217">
        <f>+BDATOS!BA86</f>
        <v>0</v>
      </c>
      <c r="S86" s="218">
        <f>+BDATOS!BK86</f>
        <v>0</v>
      </c>
      <c r="T86" s="218">
        <f>+S86</f>
        <v>0</v>
      </c>
      <c r="U86" s="290"/>
      <c r="V86" s="290"/>
      <c r="W86" s="198" t="str">
        <f>+BDATOS!AC86</f>
        <v>DIRECCIÓN DE DESARROLLO SOCIAL</v>
      </c>
    </row>
    <row r="87" spans="1:23" ht="60" x14ac:dyDescent="0.2">
      <c r="A87" s="13">
        <v>85</v>
      </c>
      <c r="B87" s="13">
        <v>2</v>
      </c>
      <c r="C87" s="4" t="s">
        <v>455</v>
      </c>
      <c r="D87" s="5" t="s">
        <v>38</v>
      </c>
      <c r="E87" s="4" t="s">
        <v>115</v>
      </c>
      <c r="F87" s="7" t="s">
        <v>1581</v>
      </c>
      <c r="G87" s="208" t="str">
        <f>+[1]Hoja1!K90</f>
        <v>A.14.4.1</v>
      </c>
      <c r="H87" s="208">
        <f>+[1]Hoja1!G90</f>
        <v>80.7</v>
      </c>
      <c r="I87" s="180">
        <v>80.7</v>
      </c>
      <c r="J87" s="180">
        <v>70.7</v>
      </c>
      <c r="K87" s="180" t="s">
        <v>469</v>
      </c>
      <c r="L87" s="199" t="s">
        <v>468</v>
      </c>
      <c r="M87" s="198" t="s">
        <v>1582</v>
      </c>
      <c r="N87" s="3" t="str">
        <f>+[1]Hoja1!V90</f>
        <v>A.14</v>
      </c>
      <c r="O87" s="219">
        <v>0</v>
      </c>
      <c r="P87" s="198">
        <v>1</v>
      </c>
      <c r="Q87" s="168">
        <f>+BDATOS!AF87</f>
        <v>1</v>
      </c>
      <c r="R87" s="217">
        <f>+BDATOS!BA87</f>
        <v>0</v>
      </c>
      <c r="S87" s="218">
        <f>+BDATOS!BK87</f>
        <v>0</v>
      </c>
      <c r="T87" s="218">
        <f>+S87</f>
        <v>0</v>
      </c>
      <c r="U87" s="290"/>
      <c r="V87" s="290"/>
      <c r="W87" s="198" t="str">
        <f>+BDATOS!AC87</f>
        <v>DIRECCIÓN DE DESARROLLO SOCIAL</v>
      </c>
    </row>
    <row r="88" spans="1:23" ht="60" x14ac:dyDescent="0.2">
      <c r="A88" s="13">
        <v>86</v>
      </c>
      <c r="B88" s="13">
        <v>2</v>
      </c>
      <c r="C88" s="4" t="s">
        <v>455</v>
      </c>
      <c r="D88" s="5" t="s">
        <v>38</v>
      </c>
      <c r="E88" s="4" t="s">
        <v>115</v>
      </c>
      <c r="F88" s="7" t="s">
        <v>473</v>
      </c>
      <c r="G88" s="208" t="str">
        <f>+[1]Hoja1!K91</f>
        <v>A.14.5.1</v>
      </c>
      <c r="H88" s="208">
        <f>+[1]Hoja1!G91</f>
        <v>0</v>
      </c>
      <c r="I88" s="180">
        <v>0</v>
      </c>
      <c r="J88" s="180">
        <v>1</v>
      </c>
      <c r="K88" s="180" t="s">
        <v>478</v>
      </c>
      <c r="L88" s="199" t="s">
        <v>470</v>
      </c>
      <c r="M88" s="198" t="s">
        <v>474</v>
      </c>
      <c r="N88" s="3" t="str">
        <f>+[1]Hoja1!V91</f>
        <v>A.14</v>
      </c>
      <c r="O88" s="219">
        <v>0</v>
      </c>
      <c r="P88" s="219">
        <v>1</v>
      </c>
      <c r="Q88" s="168">
        <f>+BDATOS!AF88</f>
        <v>0</v>
      </c>
      <c r="R88" s="217">
        <f>+BDATOS!BA88</f>
        <v>0</v>
      </c>
      <c r="S88" s="218" t="str">
        <f>+BDATOS!BK88</f>
        <v>NA</v>
      </c>
      <c r="T88" s="218" t="str">
        <f>+S88</f>
        <v>NA</v>
      </c>
      <c r="U88" s="290"/>
      <c r="V88" s="290"/>
      <c r="W88" s="198" t="str">
        <f>+BDATOS!AC88</f>
        <v>DIRECCIÓN DE DESARROLLO SOCIAL</v>
      </c>
    </row>
    <row r="89" spans="1:23" ht="72" x14ac:dyDescent="0.2">
      <c r="A89" s="13">
        <v>87</v>
      </c>
      <c r="B89" s="13">
        <v>2</v>
      </c>
      <c r="C89" s="4" t="s">
        <v>455</v>
      </c>
      <c r="D89" s="5" t="s">
        <v>38</v>
      </c>
      <c r="E89" s="4" t="s">
        <v>115</v>
      </c>
      <c r="F89" s="7" t="s">
        <v>472</v>
      </c>
      <c r="G89" s="208" t="str">
        <f>+[1]Hoja1!K92</f>
        <v>A.14.6.1</v>
      </c>
      <c r="H89" s="208">
        <f>+[1]Hoja1!G92</f>
        <v>0</v>
      </c>
      <c r="I89" s="180">
        <v>0</v>
      </c>
      <c r="J89" s="180">
        <v>1</v>
      </c>
      <c r="K89" s="180" t="s">
        <v>479</v>
      </c>
      <c r="L89" s="199" t="s">
        <v>471</v>
      </c>
      <c r="M89" s="198" t="s">
        <v>476</v>
      </c>
      <c r="N89" s="3" t="str">
        <f>+[1]Hoja1!V92</f>
        <v>A.14</v>
      </c>
      <c r="O89" s="219">
        <v>0</v>
      </c>
      <c r="P89" s="219">
        <v>1</v>
      </c>
      <c r="Q89" s="168">
        <f>+BDATOS!AF89</f>
        <v>1</v>
      </c>
      <c r="R89" s="217">
        <f>+BDATOS!BA89</f>
        <v>0</v>
      </c>
      <c r="S89" s="218">
        <f>+BDATOS!BK89</f>
        <v>0</v>
      </c>
      <c r="T89" s="218">
        <f>+S89</f>
        <v>0</v>
      </c>
      <c r="U89" s="291"/>
      <c r="V89" s="290"/>
      <c r="W89" s="198" t="str">
        <f>+BDATOS!AC89</f>
        <v>DIRECCIÓN DE DESARROLLO SOCIAL</v>
      </c>
    </row>
    <row r="90" spans="1:23" ht="60" x14ac:dyDescent="0.2">
      <c r="A90" s="13">
        <v>88</v>
      </c>
      <c r="B90" s="13">
        <v>2</v>
      </c>
      <c r="C90" s="4" t="s">
        <v>455</v>
      </c>
      <c r="D90" s="5" t="s">
        <v>40</v>
      </c>
      <c r="E90" s="4" t="s">
        <v>117</v>
      </c>
      <c r="F90" s="7" t="s">
        <v>480</v>
      </c>
      <c r="G90" s="208" t="str">
        <f>+[1]Hoja1!K93</f>
        <v>A.3.1.1</v>
      </c>
      <c r="H90" s="208">
        <f>+[1]Hoja1!G93</f>
        <v>90</v>
      </c>
      <c r="I90" s="180">
        <v>90</v>
      </c>
      <c r="J90" s="180">
        <v>100</v>
      </c>
      <c r="K90" s="180" t="s">
        <v>41</v>
      </c>
      <c r="L90" s="199" t="s">
        <v>118</v>
      </c>
      <c r="M90" s="198" t="s">
        <v>481</v>
      </c>
      <c r="N90" s="3" t="str">
        <f>+[1]Hoja1!V93</f>
        <v>A.3</v>
      </c>
      <c r="O90" s="219">
        <v>0</v>
      </c>
      <c r="P90" s="219">
        <v>11</v>
      </c>
      <c r="Q90" s="168">
        <f>+BDATOS!AF90</f>
        <v>4</v>
      </c>
      <c r="R90" s="217">
        <f>+BDATOS!BA90</f>
        <v>4</v>
      </c>
      <c r="S90" s="218">
        <f>+BDATOS!BK90</f>
        <v>1</v>
      </c>
      <c r="T90" s="289">
        <f>SUM(S90:S94)/5</f>
        <v>0.9</v>
      </c>
      <c r="U90" s="289">
        <f>SUM(S90:S98)/8</f>
        <v>0.9375</v>
      </c>
      <c r="V90" s="290"/>
      <c r="W90" s="198" t="str">
        <f>+BDATOS!AC90</f>
        <v>AGUAS DE BOLIVAR</v>
      </c>
    </row>
    <row r="91" spans="1:23" ht="60" x14ac:dyDescent="0.2">
      <c r="A91" s="13">
        <v>89</v>
      </c>
      <c r="B91" s="13">
        <v>2</v>
      </c>
      <c r="C91" s="4" t="s">
        <v>455</v>
      </c>
      <c r="D91" s="5" t="s">
        <v>40</v>
      </c>
      <c r="E91" s="4" t="s">
        <v>117</v>
      </c>
      <c r="F91" s="7" t="s">
        <v>489</v>
      </c>
      <c r="G91" s="208" t="str">
        <f>+[1]Hoja1!K94</f>
        <v>A.3.2.1</v>
      </c>
      <c r="H91" s="208">
        <f>+[1]Hoja1!G94</f>
        <v>35</v>
      </c>
      <c r="I91" s="180">
        <v>35</v>
      </c>
      <c r="J91" s="180">
        <v>50</v>
      </c>
      <c r="K91" s="180" t="s">
        <v>41</v>
      </c>
      <c r="L91" s="199" t="s">
        <v>118</v>
      </c>
      <c r="M91" s="198" t="s">
        <v>485</v>
      </c>
      <c r="N91" s="3" t="str">
        <f>+[1]Hoja1!V94</f>
        <v>A.3</v>
      </c>
      <c r="O91" s="219">
        <v>0</v>
      </c>
      <c r="P91" s="219">
        <v>64</v>
      </c>
      <c r="Q91" s="168">
        <f>+BDATOS!AF91</f>
        <v>8</v>
      </c>
      <c r="R91" s="217">
        <f>+BDATOS!BA91</f>
        <v>4</v>
      </c>
      <c r="S91" s="218">
        <f>+BDATOS!BK91</f>
        <v>0.5</v>
      </c>
      <c r="T91" s="290"/>
      <c r="U91" s="290"/>
      <c r="V91" s="290"/>
      <c r="W91" s="198" t="str">
        <f>+BDATOS!AC91</f>
        <v>AGUAS DE BOLIVAR</v>
      </c>
    </row>
    <row r="92" spans="1:23" ht="60" x14ac:dyDescent="0.2">
      <c r="A92" s="13">
        <v>90</v>
      </c>
      <c r="B92" s="13">
        <v>2</v>
      </c>
      <c r="C92" s="4" t="s">
        <v>455</v>
      </c>
      <c r="D92" s="5" t="s">
        <v>40</v>
      </c>
      <c r="E92" s="4" t="s">
        <v>117</v>
      </c>
      <c r="F92" s="7" t="s">
        <v>488</v>
      </c>
      <c r="G92" s="208" t="str">
        <f>+[1]Hoja1!K95</f>
        <v>A.3.3.1</v>
      </c>
      <c r="H92" s="208">
        <f>+[1]Hoja1!G95</f>
        <v>17</v>
      </c>
      <c r="I92" s="180">
        <v>17</v>
      </c>
      <c r="J92" s="180">
        <v>35</v>
      </c>
      <c r="K92" s="180" t="s">
        <v>41</v>
      </c>
      <c r="L92" s="199" t="s">
        <v>118</v>
      </c>
      <c r="M92" s="198" t="s">
        <v>487</v>
      </c>
      <c r="N92" s="3" t="str">
        <f>+[1]Hoja1!V95</f>
        <v>A.3</v>
      </c>
      <c r="O92" s="219">
        <v>0</v>
      </c>
      <c r="P92" s="219">
        <v>9</v>
      </c>
      <c r="Q92" s="168">
        <f>+BDATOS!AF92</f>
        <v>2</v>
      </c>
      <c r="R92" s="217">
        <f>+BDATOS!BA92</f>
        <v>2</v>
      </c>
      <c r="S92" s="218">
        <f>+BDATOS!BK92</f>
        <v>1</v>
      </c>
      <c r="T92" s="290"/>
      <c r="U92" s="290"/>
      <c r="V92" s="290"/>
      <c r="W92" s="198" t="str">
        <f>+BDATOS!AC92</f>
        <v>AGUAS DE BOLIVAR</v>
      </c>
    </row>
    <row r="93" spans="1:23" ht="83.25" customHeight="1" x14ac:dyDescent="0.2">
      <c r="A93" s="13">
        <v>91</v>
      </c>
      <c r="B93" s="13">
        <v>2</v>
      </c>
      <c r="C93" s="4" t="s">
        <v>455</v>
      </c>
      <c r="D93" s="5" t="s">
        <v>40</v>
      </c>
      <c r="E93" s="4" t="s">
        <v>117</v>
      </c>
      <c r="F93" s="7" t="s">
        <v>492</v>
      </c>
      <c r="G93" s="208" t="str">
        <f>+[1]Hoja1!K96</f>
        <v>A.3.4.1</v>
      </c>
      <c r="H93" s="208">
        <f>+[1]Hoja1!G96</f>
        <v>44</v>
      </c>
      <c r="I93" s="180">
        <v>44</v>
      </c>
      <c r="J93" s="180">
        <v>55</v>
      </c>
      <c r="K93" s="180" t="s">
        <v>41</v>
      </c>
      <c r="L93" s="199" t="s">
        <v>118</v>
      </c>
      <c r="M93" s="198" t="s">
        <v>491</v>
      </c>
      <c r="N93" s="3" t="str">
        <f>+[1]Hoja1!V96</f>
        <v>A.3</v>
      </c>
      <c r="O93" s="219">
        <v>0</v>
      </c>
      <c r="P93" s="219">
        <v>6</v>
      </c>
      <c r="Q93" s="168">
        <f>+BDATOS!AF93</f>
        <v>2</v>
      </c>
      <c r="R93" s="217">
        <f>+BDATOS!BA93</f>
        <v>2</v>
      </c>
      <c r="S93" s="218">
        <f>+Q93/R93</f>
        <v>1</v>
      </c>
      <c r="T93" s="290"/>
      <c r="U93" s="290"/>
      <c r="V93" s="290"/>
      <c r="W93" s="198" t="str">
        <f>+BDATOS!AC93</f>
        <v>AGUAS DE BOLIVAR</v>
      </c>
    </row>
    <row r="94" spans="1:23" ht="86.25" customHeight="1" x14ac:dyDescent="0.2">
      <c r="A94" s="13">
        <v>92</v>
      </c>
      <c r="B94" s="13">
        <v>2</v>
      </c>
      <c r="C94" s="4" t="s">
        <v>455</v>
      </c>
      <c r="D94" s="5" t="s">
        <v>40</v>
      </c>
      <c r="E94" s="4" t="s">
        <v>117</v>
      </c>
      <c r="F94" s="7" t="s">
        <v>495</v>
      </c>
      <c r="G94" s="208" t="str">
        <f>+[1]Hoja1!K97</f>
        <v>A.3.5.1</v>
      </c>
      <c r="H94" s="208">
        <f>+[1]Hoja1!G97</f>
        <v>0</v>
      </c>
      <c r="I94" s="180">
        <v>0</v>
      </c>
      <c r="J94" s="180">
        <v>3000</v>
      </c>
      <c r="K94" s="180" t="s">
        <v>41</v>
      </c>
      <c r="L94" s="199" t="s">
        <v>118</v>
      </c>
      <c r="M94" s="198" t="s">
        <v>493</v>
      </c>
      <c r="N94" s="3" t="str">
        <f>+[1]Hoja1!V97</f>
        <v>A.3</v>
      </c>
      <c r="O94" s="219">
        <v>0</v>
      </c>
      <c r="P94" s="219">
        <v>3000</v>
      </c>
      <c r="Q94" s="168">
        <f>+BDATOS!AF94</f>
        <v>100</v>
      </c>
      <c r="R94" s="217">
        <f>+BDATOS!BA94</f>
        <v>100</v>
      </c>
      <c r="S94" s="218">
        <f>+BDATOS!BK94</f>
        <v>1</v>
      </c>
      <c r="T94" s="291"/>
      <c r="U94" s="290"/>
      <c r="V94" s="290"/>
      <c r="W94" s="198" t="str">
        <f>+BDATOS!AC94</f>
        <v>SECRETARÍA DE HÁBITAT  - SERVICIOS PUBLICOS</v>
      </c>
    </row>
    <row r="95" spans="1:23" ht="99.75" customHeight="1" x14ac:dyDescent="0.2">
      <c r="A95" s="13">
        <v>93</v>
      </c>
      <c r="B95" s="13">
        <v>2</v>
      </c>
      <c r="C95" s="4" t="s">
        <v>455</v>
      </c>
      <c r="D95" s="5" t="s">
        <v>40</v>
      </c>
      <c r="E95" s="4" t="s">
        <v>117</v>
      </c>
      <c r="F95" s="7" t="s">
        <v>496</v>
      </c>
      <c r="G95" s="208" t="str">
        <f>+[1]Hoja1!K98</f>
        <v>A.3.5.1</v>
      </c>
      <c r="H95" s="208">
        <f>+[1]Hoja1!G98</f>
        <v>36</v>
      </c>
      <c r="I95" s="180">
        <v>36</v>
      </c>
      <c r="J95" s="180">
        <v>45</v>
      </c>
      <c r="K95" s="180" t="s">
        <v>497</v>
      </c>
      <c r="L95" s="199" t="s">
        <v>121</v>
      </c>
      <c r="M95" s="198" t="s">
        <v>499</v>
      </c>
      <c r="N95" s="3" t="str">
        <f>+[1]Hoja1!V98</f>
        <v>A.3</v>
      </c>
      <c r="O95" s="219">
        <v>0</v>
      </c>
      <c r="P95" s="198">
        <v>45</v>
      </c>
      <c r="Q95" s="168">
        <f>+BDATOS!AF95</f>
        <v>25</v>
      </c>
      <c r="R95" s="217">
        <f>+BDATOS!BA95</f>
        <v>25</v>
      </c>
      <c r="S95" s="218">
        <f>+BDATOS!BK95</f>
        <v>1</v>
      </c>
      <c r="T95" s="289">
        <f>SUM(S95:S97)/3</f>
        <v>1</v>
      </c>
      <c r="U95" s="290"/>
      <c r="V95" s="290"/>
      <c r="W95" s="198" t="str">
        <f>+BDATOS!AC95</f>
        <v>AGUAS DE BOLIVAR</v>
      </c>
    </row>
    <row r="96" spans="1:23" ht="72" x14ac:dyDescent="0.2">
      <c r="A96" s="13">
        <v>94</v>
      </c>
      <c r="B96" s="13">
        <v>2</v>
      </c>
      <c r="C96" s="4" t="s">
        <v>455</v>
      </c>
      <c r="D96" s="5" t="s">
        <v>40</v>
      </c>
      <c r="E96" s="4" t="s">
        <v>117</v>
      </c>
      <c r="F96" s="7" t="s">
        <v>502</v>
      </c>
      <c r="G96" s="208" t="str">
        <f>+[1]Hoja1!K99</f>
        <v>A.3.6.1</v>
      </c>
      <c r="H96" s="208">
        <f>+[1]Hoja1!G99</f>
        <v>26</v>
      </c>
      <c r="I96" s="180">
        <v>26</v>
      </c>
      <c r="J96" s="180">
        <v>21</v>
      </c>
      <c r="K96" s="180" t="s">
        <v>497</v>
      </c>
      <c r="L96" s="199" t="s">
        <v>121</v>
      </c>
      <c r="M96" s="198" t="s">
        <v>498</v>
      </c>
      <c r="N96" s="3" t="str">
        <f>+[1]Hoja1!V99</f>
        <v>A.3</v>
      </c>
      <c r="O96" s="219">
        <v>0</v>
      </c>
      <c r="P96" s="198">
        <v>5</v>
      </c>
      <c r="Q96" s="168">
        <f>+BDATOS!AF96</f>
        <v>4</v>
      </c>
      <c r="R96" s="217">
        <f>+BDATOS!BA96</f>
        <v>4</v>
      </c>
      <c r="S96" s="218">
        <f>+BDATOS!BK96</f>
        <v>1</v>
      </c>
      <c r="T96" s="290"/>
      <c r="U96" s="290"/>
      <c r="V96" s="290"/>
      <c r="W96" s="198" t="str">
        <f>+BDATOS!AC96</f>
        <v>SECRETARÍA DE HÁBITAT  - SERVICIOS PUBLICOS</v>
      </c>
    </row>
    <row r="97" spans="1:23" ht="60" x14ac:dyDescent="0.2">
      <c r="A97" s="13">
        <v>95</v>
      </c>
      <c r="B97" s="13">
        <v>2</v>
      </c>
      <c r="C97" s="4" t="s">
        <v>455</v>
      </c>
      <c r="D97" s="5" t="s">
        <v>40</v>
      </c>
      <c r="E97" s="4" t="s">
        <v>117</v>
      </c>
      <c r="F97" s="7" t="s">
        <v>503</v>
      </c>
      <c r="G97" s="208" t="str">
        <f>+[1]Hoja1!K100</f>
        <v>A.3.7.1</v>
      </c>
      <c r="H97" s="208">
        <f>+[1]Hoja1!G100</f>
        <v>13</v>
      </c>
      <c r="I97" s="180">
        <v>13</v>
      </c>
      <c r="J97" s="180">
        <v>18</v>
      </c>
      <c r="K97" s="180" t="s">
        <v>497</v>
      </c>
      <c r="L97" s="199" t="s">
        <v>121</v>
      </c>
      <c r="M97" s="198" t="s">
        <v>504</v>
      </c>
      <c r="N97" s="3" t="str">
        <f>+[1]Hoja1!V100</f>
        <v>A.3</v>
      </c>
      <c r="O97" s="219">
        <v>13</v>
      </c>
      <c r="P97" s="219">
        <v>18</v>
      </c>
      <c r="Q97" s="168">
        <f>+BDATOS!AF97</f>
        <v>4</v>
      </c>
      <c r="R97" s="217">
        <f>+BDATOS!BA97</f>
        <v>4</v>
      </c>
      <c r="S97" s="218">
        <f>+BDATOS!BK97</f>
        <v>1</v>
      </c>
      <c r="T97" s="291"/>
      <c r="U97" s="290"/>
      <c r="V97" s="290"/>
      <c r="W97" s="198" t="str">
        <f>+BDATOS!AC97</f>
        <v>SECRETARÍA DE HÁBITAT  - SERVICIOS PUBLICOS</v>
      </c>
    </row>
    <row r="98" spans="1:23" ht="60" x14ac:dyDescent="0.2">
      <c r="A98" s="13">
        <v>96</v>
      </c>
      <c r="B98" s="13">
        <v>2</v>
      </c>
      <c r="C98" s="4" t="s">
        <v>455</v>
      </c>
      <c r="D98" s="5" t="s">
        <v>40</v>
      </c>
      <c r="E98" s="4" t="s">
        <v>117</v>
      </c>
      <c r="F98" s="7" t="s">
        <v>1584</v>
      </c>
      <c r="G98" s="208" t="str">
        <f>+[1]Hoja1!K101</f>
        <v>A.3.8.1</v>
      </c>
      <c r="H98" s="208">
        <f>+[1]Hoja1!G101</f>
        <v>0</v>
      </c>
      <c r="I98" s="180">
        <v>0</v>
      </c>
      <c r="J98" s="180">
        <v>40</v>
      </c>
      <c r="K98" s="180" t="s">
        <v>507</v>
      </c>
      <c r="L98" s="199" t="s">
        <v>122</v>
      </c>
      <c r="M98" s="198" t="s">
        <v>1490</v>
      </c>
      <c r="N98" s="3" t="str">
        <f>+[1]Hoja1!V101</f>
        <v>A.3</v>
      </c>
      <c r="O98" s="219">
        <v>0</v>
      </c>
      <c r="P98" s="219">
        <v>40</v>
      </c>
      <c r="Q98" s="168">
        <f>+BDATOS!AF98</f>
        <v>10</v>
      </c>
      <c r="R98" s="217">
        <f>+BDATOS!BA98</f>
        <v>0</v>
      </c>
      <c r="S98" s="218">
        <f>+BDATOS!BK98</f>
        <v>0</v>
      </c>
      <c r="T98" s="218">
        <f>+S98</f>
        <v>0</v>
      </c>
      <c r="U98" s="291"/>
      <c r="V98" s="290"/>
      <c r="W98" s="198" t="str">
        <f>+BDATOS!AC98</f>
        <v xml:space="preserve">SECRETARÍA DE HÁBITAT </v>
      </c>
    </row>
    <row r="99" spans="1:23" ht="60" x14ac:dyDescent="0.2">
      <c r="A99" s="13">
        <v>97</v>
      </c>
      <c r="B99" s="13">
        <v>2</v>
      </c>
      <c r="C99" s="4" t="s">
        <v>455</v>
      </c>
      <c r="D99" s="5" t="s">
        <v>42</v>
      </c>
      <c r="E99" s="4" t="s">
        <v>124</v>
      </c>
      <c r="F99" s="295" t="s">
        <v>508</v>
      </c>
      <c r="G99" s="208" t="str">
        <f>+[1]Hoja1!K102</f>
        <v>A.6.1.1</v>
      </c>
      <c r="H99" s="208">
        <f>+[1]Hoja1!G102</f>
        <v>94</v>
      </c>
      <c r="I99" s="295">
        <v>94</v>
      </c>
      <c r="J99" s="295">
        <v>100</v>
      </c>
      <c r="K99" s="180" t="s">
        <v>43</v>
      </c>
      <c r="L99" s="199" t="s">
        <v>125</v>
      </c>
      <c r="M99" s="198" t="s">
        <v>510</v>
      </c>
      <c r="N99" s="3" t="str">
        <f>+[1]Hoja1!V102</f>
        <v>A.6</v>
      </c>
      <c r="O99" s="219">
        <v>0</v>
      </c>
      <c r="P99" s="219">
        <v>5</v>
      </c>
      <c r="Q99" s="168">
        <f>+BDATOS!AF99</f>
        <v>0</v>
      </c>
      <c r="R99" s="217">
        <f>+BDATOS!BA99</f>
        <v>0</v>
      </c>
      <c r="S99" s="218" t="str">
        <f>+BDATOS!BK99</f>
        <v>NA</v>
      </c>
      <c r="T99" s="289">
        <f>SUM(S99:S102)/1</f>
        <v>0</v>
      </c>
      <c r="U99" s="289">
        <f>+T99</f>
        <v>0</v>
      </c>
      <c r="V99" s="290"/>
      <c r="W99" s="198" t="str">
        <f>+BDATOS!AC99</f>
        <v xml:space="preserve">SECRETARÍA DE MINAS Y ENERGIA </v>
      </c>
    </row>
    <row r="100" spans="1:23" ht="60" x14ac:dyDescent="0.2">
      <c r="A100" s="13">
        <v>98</v>
      </c>
      <c r="B100" s="13">
        <v>2</v>
      </c>
      <c r="C100" s="4" t="s">
        <v>455</v>
      </c>
      <c r="D100" s="5" t="s">
        <v>42</v>
      </c>
      <c r="E100" s="4" t="s">
        <v>124</v>
      </c>
      <c r="F100" s="295"/>
      <c r="G100" s="208" t="str">
        <f>+[1]Hoja1!K103</f>
        <v>A.6.1.2</v>
      </c>
      <c r="H100" s="208">
        <f>+[1]Hoja1!G103</f>
        <v>94</v>
      </c>
      <c r="I100" s="295"/>
      <c r="J100" s="295"/>
      <c r="K100" s="180" t="s">
        <v>43</v>
      </c>
      <c r="L100" s="199" t="s">
        <v>125</v>
      </c>
      <c r="M100" s="198" t="s">
        <v>513</v>
      </c>
      <c r="N100" s="3" t="str">
        <f>+[1]Hoja1!V103</f>
        <v>A.6</v>
      </c>
      <c r="O100" s="219">
        <v>94</v>
      </c>
      <c r="P100" s="219">
        <v>100</v>
      </c>
      <c r="Q100" s="168">
        <f>+BDATOS!AF100</f>
        <v>0</v>
      </c>
      <c r="R100" s="217">
        <f>+BDATOS!BA100</f>
        <v>0</v>
      </c>
      <c r="S100" s="218" t="str">
        <f>+BDATOS!BK100</f>
        <v>NA</v>
      </c>
      <c r="T100" s="290"/>
      <c r="U100" s="290"/>
      <c r="V100" s="290"/>
      <c r="W100" s="198" t="str">
        <f>+BDATOS!AC100</f>
        <v xml:space="preserve">SECRETARÍA DE MINAS Y ENERGIA </v>
      </c>
    </row>
    <row r="101" spans="1:23" ht="60" x14ac:dyDescent="0.2">
      <c r="A101" s="13">
        <v>99</v>
      </c>
      <c r="B101" s="13">
        <v>2</v>
      </c>
      <c r="C101" s="4" t="s">
        <v>455</v>
      </c>
      <c r="D101" s="5" t="s">
        <v>42</v>
      </c>
      <c r="E101" s="4" t="s">
        <v>124</v>
      </c>
      <c r="F101" s="295"/>
      <c r="G101" s="208" t="str">
        <f>+[1]Hoja1!K104</f>
        <v>A.6.1.3</v>
      </c>
      <c r="H101" s="208">
        <f>+[1]Hoja1!G104</f>
        <v>94</v>
      </c>
      <c r="I101" s="295"/>
      <c r="J101" s="295"/>
      <c r="K101" s="180" t="s">
        <v>43</v>
      </c>
      <c r="L101" s="199" t="s">
        <v>125</v>
      </c>
      <c r="M101" s="198" t="s">
        <v>515</v>
      </c>
      <c r="N101" s="3" t="str">
        <f>+[1]Hoja1!V104</f>
        <v>A.6</v>
      </c>
      <c r="O101" s="219">
        <v>0</v>
      </c>
      <c r="P101" s="219">
        <v>4</v>
      </c>
      <c r="Q101" s="168">
        <f>+BDATOS!AF101</f>
        <v>1</v>
      </c>
      <c r="R101" s="217">
        <f>+BDATOS!BA101</f>
        <v>0</v>
      </c>
      <c r="S101" s="218">
        <f>+BDATOS!BK101</f>
        <v>0</v>
      </c>
      <c r="T101" s="290"/>
      <c r="U101" s="290"/>
      <c r="V101" s="290"/>
      <c r="W101" s="198" t="str">
        <f>+BDATOS!AC101</f>
        <v xml:space="preserve">SECRETARÍA DE MINAS Y ENERGIA </v>
      </c>
    </row>
    <row r="102" spans="1:23" ht="60" x14ac:dyDescent="0.2">
      <c r="A102" s="13">
        <v>100</v>
      </c>
      <c r="B102" s="13">
        <v>2</v>
      </c>
      <c r="C102" s="4" t="s">
        <v>455</v>
      </c>
      <c r="D102" s="5" t="s">
        <v>42</v>
      </c>
      <c r="E102" s="4" t="s">
        <v>124</v>
      </c>
      <c r="F102" s="295"/>
      <c r="G102" s="208" t="str">
        <f>+[1]Hoja1!K105</f>
        <v>A.6.1.4</v>
      </c>
      <c r="H102" s="208">
        <f>+[1]Hoja1!G105</f>
        <v>94</v>
      </c>
      <c r="I102" s="295"/>
      <c r="J102" s="295"/>
      <c r="K102" s="180" t="s">
        <v>43</v>
      </c>
      <c r="L102" s="199" t="s">
        <v>125</v>
      </c>
      <c r="M102" s="198" t="s">
        <v>516</v>
      </c>
      <c r="N102" s="3" t="str">
        <f>+[1]Hoja1!V105</f>
        <v>A.6</v>
      </c>
      <c r="O102" s="219">
        <v>0</v>
      </c>
      <c r="P102" s="219">
        <v>100</v>
      </c>
      <c r="Q102" s="168">
        <f>+BDATOS!AF102</f>
        <v>0</v>
      </c>
      <c r="R102" s="217">
        <f>+BDATOS!BA102</f>
        <v>0</v>
      </c>
      <c r="S102" s="218" t="str">
        <f>+BDATOS!BK102</f>
        <v>NA</v>
      </c>
      <c r="T102" s="291"/>
      <c r="U102" s="291"/>
      <c r="V102" s="290"/>
      <c r="W102" s="198" t="str">
        <f>+BDATOS!AC102</f>
        <v xml:space="preserve">SECRETARÍA DE MINAS Y ENERGIA </v>
      </c>
    </row>
    <row r="103" spans="1:23" ht="60" x14ac:dyDescent="0.2">
      <c r="A103" s="13">
        <v>101</v>
      </c>
      <c r="B103" s="13">
        <v>2</v>
      </c>
      <c r="C103" s="4" t="s">
        <v>455</v>
      </c>
      <c r="D103" s="5" t="s">
        <v>44</v>
      </c>
      <c r="E103" s="4" t="s">
        <v>518</v>
      </c>
      <c r="F103" s="295" t="s">
        <v>523</v>
      </c>
      <c r="G103" s="208" t="str">
        <f>+[1]Hoja1!K106</f>
        <v>A.6.2.1</v>
      </c>
      <c r="H103" s="208">
        <f>+[1]Hoja1!G106</f>
        <v>60</v>
      </c>
      <c r="I103" s="295">
        <v>60</v>
      </c>
      <c r="J103" s="295">
        <v>80</v>
      </c>
      <c r="K103" s="180" t="s">
        <v>45</v>
      </c>
      <c r="L103" s="199" t="s">
        <v>128</v>
      </c>
      <c r="M103" s="198" t="s">
        <v>522</v>
      </c>
      <c r="N103" s="3" t="str">
        <f>+[1]Hoja1!V106</f>
        <v>A.6</v>
      </c>
      <c r="O103" s="219">
        <v>60</v>
      </c>
      <c r="P103" s="219">
        <v>20</v>
      </c>
      <c r="Q103" s="168">
        <f>+BDATOS!AF103</f>
        <v>80</v>
      </c>
      <c r="R103" s="217">
        <f>+BDATOS!BA103</f>
        <v>61</v>
      </c>
      <c r="S103" s="218">
        <f>+BDATOS!BK103</f>
        <v>0.76249999999999996</v>
      </c>
      <c r="T103" s="289">
        <f>SUM(S103:S105)/1</f>
        <v>0.76249999999999996</v>
      </c>
      <c r="U103" s="289">
        <f>+T103</f>
        <v>0.76249999999999996</v>
      </c>
      <c r="V103" s="290"/>
      <c r="W103" s="198" t="str">
        <f>+BDATOS!AC103</f>
        <v xml:space="preserve">SECRETARÍA DE MINAS Y ENERGIA </v>
      </c>
    </row>
    <row r="104" spans="1:23" ht="60" x14ac:dyDescent="0.2">
      <c r="A104" s="13">
        <v>102</v>
      </c>
      <c r="B104" s="13">
        <v>2</v>
      </c>
      <c r="C104" s="4" t="s">
        <v>455</v>
      </c>
      <c r="D104" s="5" t="s">
        <v>44</v>
      </c>
      <c r="E104" s="4" t="s">
        <v>518</v>
      </c>
      <c r="F104" s="295"/>
      <c r="G104" s="208" t="str">
        <f>+[1]Hoja1!K107</f>
        <v>A.6.2.2</v>
      </c>
      <c r="H104" s="208">
        <f>+[1]Hoja1!G107</f>
        <v>60</v>
      </c>
      <c r="I104" s="295"/>
      <c r="J104" s="295"/>
      <c r="K104" s="180" t="s">
        <v>45</v>
      </c>
      <c r="L104" s="199" t="s">
        <v>128</v>
      </c>
      <c r="M104" s="198" t="s">
        <v>524</v>
      </c>
      <c r="N104" s="3" t="str">
        <f>+[1]Hoja1!V107</f>
        <v>A.6</v>
      </c>
      <c r="O104" s="219">
        <v>0</v>
      </c>
      <c r="P104" s="219">
        <v>15</v>
      </c>
      <c r="Q104" s="168">
        <f>+BDATOS!AF104</f>
        <v>0</v>
      </c>
      <c r="R104" s="217">
        <f>+BDATOS!BA104</f>
        <v>0</v>
      </c>
      <c r="S104" s="218" t="str">
        <f>+BDATOS!BK104</f>
        <v>NA</v>
      </c>
      <c r="T104" s="290"/>
      <c r="U104" s="290"/>
      <c r="V104" s="290"/>
      <c r="W104" s="198" t="str">
        <f>+BDATOS!AC104</f>
        <v xml:space="preserve">SECRETARÍA DE MINAS Y ENERGIA </v>
      </c>
    </row>
    <row r="105" spans="1:23" ht="60" x14ac:dyDescent="0.2">
      <c r="A105" s="13">
        <v>103</v>
      </c>
      <c r="B105" s="13">
        <v>2</v>
      </c>
      <c r="C105" s="4" t="s">
        <v>455</v>
      </c>
      <c r="D105" s="5" t="s">
        <v>44</v>
      </c>
      <c r="E105" s="4" t="s">
        <v>518</v>
      </c>
      <c r="F105" s="295"/>
      <c r="G105" s="208" t="str">
        <f>+[1]Hoja1!K108</f>
        <v>A.6.2.3</v>
      </c>
      <c r="H105" s="208">
        <f>+[1]Hoja1!G108</f>
        <v>60</v>
      </c>
      <c r="I105" s="295"/>
      <c r="J105" s="295"/>
      <c r="K105" s="180" t="s">
        <v>45</v>
      </c>
      <c r="L105" s="199" t="s">
        <v>128</v>
      </c>
      <c r="M105" s="198" t="s">
        <v>525</v>
      </c>
      <c r="N105" s="3" t="str">
        <f>+[1]Hoja1!V108</f>
        <v>A.6</v>
      </c>
      <c r="O105" s="219">
        <v>0</v>
      </c>
      <c r="P105" s="219">
        <v>10</v>
      </c>
      <c r="Q105" s="168">
        <f>+BDATOS!AF105</f>
        <v>0</v>
      </c>
      <c r="R105" s="217">
        <f>+BDATOS!BA105</f>
        <v>0</v>
      </c>
      <c r="S105" s="218" t="str">
        <f>+BDATOS!BK105</f>
        <v>NA</v>
      </c>
      <c r="T105" s="291"/>
      <c r="U105" s="291"/>
      <c r="V105" s="290"/>
      <c r="W105" s="198" t="str">
        <f>+BDATOS!AC105</f>
        <v xml:space="preserve">SECRETARÍA DE MINAS Y ENERGIA </v>
      </c>
    </row>
    <row r="106" spans="1:23" ht="72" x14ac:dyDescent="0.2">
      <c r="A106" s="13">
        <v>104</v>
      </c>
      <c r="B106" s="13">
        <v>2</v>
      </c>
      <c r="C106" s="4" t="s">
        <v>455</v>
      </c>
      <c r="D106" s="5" t="s">
        <v>46</v>
      </c>
      <c r="E106" s="4" t="s">
        <v>129</v>
      </c>
      <c r="F106" s="182" t="s">
        <v>1585</v>
      </c>
      <c r="G106" s="208" t="str">
        <f>+[1]Hoja1!K109</f>
        <v>A.7.1.1</v>
      </c>
      <c r="H106" s="208">
        <f>+[1]Hoja1!G109</f>
        <v>13.11</v>
      </c>
      <c r="I106" s="180">
        <v>13.11</v>
      </c>
      <c r="J106" s="180">
        <v>11.11</v>
      </c>
      <c r="K106" s="180" t="s">
        <v>47</v>
      </c>
      <c r="L106" s="199" t="s">
        <v>1491</v>
      </c>
      <c r="M106" s="198" t="s">
        <v>530</v>
      </c>
      <c r="N106" s="3" t="str">
        <f>+[1]Hoja1!V109</f>
        <v>A.7</v>
      </c>
      <c r="O106" s="219">
        <v>0</v>
      </c>
      <c r="P106" s="219">
        <v>8000</v>
      </c>
      <c r="Q106" s="168">
        <f>+BDATOS!AF106</f>
        <v>8000</v>
      </c>
      <c r="R106" s="217">
        <f>+BDATOS!BA106</f>
        <v>316</v>
      </c>
      <c r="S106" s="218">
        <f>+BDATOS!BK106</f>
        <v>3.95E-2</v>
      </c>
      <c r="T106" s="218">
        <f t="shared" ref="T106:T114" si="2">+S106</f>
        <v>3.95E-2</v>
      </c>
      <c r="U106" s="289">
        <f>SUM(S106:S108)/1</f>
        <v>3.95E-2</v>
      </c>
      <c r="V106" s="290"/>
      <c r="W106" s="198" t="str">
        <f>+BDATOS!AC106</f>
        <v xml:space="preserve">SECRETARÍA DE HÁBITAT </v>
      </c>
    </row>
    <row r="107" spans="1:23" ht="70.5" customHeight="1" x14ac:dyDescent="0.2">
      <c r="A107" s="13">
        <v>105</v>
      </c>
      <c r="B107" s="13">
        <v>2</v>
      </c>
      <c r="C107" s="4" t="s">
        <v>113</v>
      </c>
      <c r="D107" s="5" t="s">
        <v>46</v>
      </c>
      <c r="E107" s="4" t="s">
        <v>129</v>
      </c>
      <c r="F107" s="182" t="s">
        <v>1586</v>
      </c>
      <c r="G107" s="208" t="str">
        <f>+[1]Hoja1!K110</f>
        <v>A.7.2.1</v>
      </c>
      <c r="H107" s="208">
        <f>+[1]Hoja1!G110</f>
        <v>45.04</v>
      </c>
      <c r="I107" s="180">
        <v>45.04</v>
      </c>
      <c r="J107" s="180">
        <v>43.56</v>
      </c>
      <c r="K107" s="180" t="s">
        <v>534</v>
      </c>
      <c r="L107" s="199" t="s">
        <v>527</v>
      </c>
      <c r="M107" s="198" t="s">
        <v>531</v>
      </c>
      <c r="N107" s="3" t="str">
        <f>+[1]Hoja1!V110</f>
        <v>A.7</v>
      </c>
      <c r="O107" s="219">
        <v>0</v>
      </c>
      <c r="P107" s="219">
        <v>2700</v>
      </c>
      <c r="Q107" s="168">
        <f>+BDATOS!AF107</f>
        <v>0</v>
      </c>
      <c r="R107" s="217">
        <f>+BDATOS!BA107</f>
        <v>0</v>
      </c>
      <c r="S107" s="218" t="str">
        <f>+BDATOS!BK107</f>
        <v>NA</v>
      </c>
      <c r="T107" s="218" t="str">
        <f t="shared" si="2"/>
        <v>NA</v>
      </c>
      <c r="U107" s="290"/>
      <c r="V107" s="290"/>
      <c r="W107" s="198" t="str">
        <f>+BDATOS!AC107</f>
        <v xml:space="preserve">SECRETARÍA DE HÁBITAT </v>
      </c>
    </row>
    <row r="108" spans="1:23" ht="81.75" customHeight="1" x14ac:dyDescent="0.2">
      <c r="A108" s="13">
        <v>106</v>
      </c>
      <c r="B108" s="13">
        <v>2</v>
      </c>
      <c r="C108" s="4" t="s">
        <v>113</v>
      </c>
      <c r="D108" s="5" t="s">
        <v>46</v>
      </c>
      <c r="E108" s="4" t="s">
        <v>129</v>
      </c>
      <c r="F108" s="182" t="s">
        <v>526</v>
      </c>
      <c r="G108" s="208" t="str">
        <f>+[1]Hoja1!K111</f>
        <v>A.7.3.1</v>
      </c>
      <c r="H108" s="208">
        <f>+[1]Hoja1!G111</f>
        <v>0</v>
      </c>
      <c r="I108" s="180">
        <v>0</v>
      </c>
      <c r="J108" s="180">
        <v>3000</v>
      </c>
      <c r="K108" s="180" t="s">
        <v>535</v>
      </c>
      <c r="L108" s="199" t="s">
        <v>130</v>
      </c>
      <c r="M108" s="198" t="s">
        <v>532</v>
      </c>
      <c r="N108" s="3" t="str">
        <f>+[1]Hoja1!V111</f>
        <v>A.7</v>
      </c>
      <c r="O108" s="219">
        <v>0</v>
      </c>
      <c r="P108" s="219">
        <v>3000</v>
      </c>
      <c r="Q108" s="168">
        <f>+BDATOS!AF108</f>
        <v>0</v>
      </c>
      <c r="R108" s="217">
        <f>+BDATOS!BA108</f>
        <v>0</v>
      </c>
      <c r="S108" s="218" t="str">
        <f>+BDATOS!BK108</f>
        <v>NA</v>
      </c>
      <c r="T108" s="218" t="str">
        <f t="shared" si="2"/>
        <v>NA</v>
      </c>
      <c r="U108" s="291"/>
      <c r="V108" s="290"/>
      <c r="W108" s="198" t="str">
        <f>+BDATOS!AC108</f>
        <v xml:space="preserve">SECRETARÍA DE HÁBITAT </v>
      </c>
    </row>
    <row r="109" spans="1:23" ht="81.75" customHeight="1" x14ac:dyDescent="0.2">
      <c r="A109" s="13"/>
      <c r="B109" s="13">
        <v>2</v>
      </c>
      <c r="C109" s="4" t="s">
        <v>455</v>
      </c>
      <c r="D109" s="5" t="s">
        <v>48</v>
      </c>
      <c r="E109" s="4" t="s">
        <v>132</v>
      </c>
      <c r="F109" s="302" t="s">
        <v>1933</v>
      </c>
      <c r="G109" s="304">
        <v>7.0000000000000007E-2</v>
      </c>
      <c r="H109" s="304">
        <v>0</v>
      </c>
      <c r="I109" s="304">
        <v>7.0000000000000007E-2</v>
      </c>
      <c r="J109" s="304">
        <v>0</v>
      </c>
      <c r="K109" s="249" t="s">
        <v>1932</v>
      </c>
      <c r="L109" s="252" t="s">
        <v>1936</v>
      </c>
      <c r="M109" s="249" t="s">
        <v>1934</v>
      </c>
      <c r="N109" s="3" t="s">
        <v>1416</v>
      </c>
      <c r="O109" s="219">
        <v>0</v>
      </c>
      <c r="P109" s="219">
        <v>45</v>
      </c>
      <c r="Q109" s="168">
        <f>+BDATOS!AF109</f>
        <v>0</v>
      </c>
      <c r="R109" s="217">
        <f>+BDATOS!BA109</f>
        <v>0</v>
      </c>
      <c r="S109" s="218" t="str">
        <f>+BDATOS!BK109</f>
        <v>NA</v>
      </c>
      <c r="T109" s="289" t="str">
        <f t="shared" ref="T109" si="3">+S109</f>
        <v>NA</v>
      </c>
      <c r="U109" s="289">
        <f>SUBTOTAL(9,T109:T119)/8</f>
        <v>0</v>
      </c>
      <c r="V109" s="290"/>
      <c r="W109" s="198"/>
    </row>
    <row r="110" spans="1:23" ht="81.75" customHeight="1" x14ac:dyDescent="0.2">
      <c r="A110" s="13"/>
      <c r="B110" s="13">
        <v>2</v>
      </c>
      <c r="C110" s="4" t="s">
        <v>455</v>
      </c>
      <c r="D110" s="5" t="s">
        <v>48</v>
      </c>
      <c r="E110" s="4" t="s">
        <v>132</v>
      </c>
      <c r="F110" s="303"/>
      <c r="G110" s="294"/>
      <c r="H110" s="294"/>
      <c r="I110" s="294"/>
      <c r="J110" s="294"/>
      <c r="K110" s="249" t="s">
        <v>1932</v>
      </c>
      <c r="L110" s="252" t="s">
        <v>1936</v>
      </c>
      <c r="M110" s="249" t="s">
        <v>1935</v>
      </c>
      <c r="N110" s="3" t="s">
        <v>1416</v>
      </c>
      <c r="O110" s="219">
        <v>0</v>
      </c>
      <c r="P110" s="219">
        <v>25</v>
      </c>
      <c r="Q110" s="168">
        <f>+BDATOS!AF110</f>
        <v>0</v>
      </c>
      <c r="R110" s="217">
        <f>+BDATOS!BA110</f>
        <v>0</v>
      </c>
      <c r="S110" s="218" t="str">
        <f>+BDATOS!BK110</f>
        <v>NA</v>
      </c>
      <c r="T110" s="291"/>
      <c r="U110" s="290"/>
      <c r="V110" s="290"/>
      <c r="W110" s="198"/>
    </row>
    <row r="111" spans="1:23" ht="117" customHeight="1" x14ac:dyDescent="0.2">
      <c r="A111" s="13">
        <v>107</v>
      </c>
      <c r="B111" s="13">
        <v>2</v>
      </c>
      <c r="C111" s="4" t="s">
        <v>455</v>
      </c>
      <c r="D111" s="5" t="s">
        <v>48</v>
      </c>
      <c r="E111" s="4" t="s">
        <v>132</v>
      </c>
      <c r="F111" s="7" t="s">
        <v>538</v>
      </c>
      <c r="G111" s="208" t="str">
        <f>+[1]Hoja1!K112</f>
        <v>A.2.1.1</v>
      </c>
      <c r="H111" s="208">
        <f>+[1]Hoja1!G112</f>
        <v>1.41</v>
      </c>
      <c r="I111" s="180">
        <v>1.41</v>
      </c>
      <c r="J111" s="180">
        <v>1</v>
      </c>
      <c r="K111" s="180" t="s">
        <v>537</v>
      </c>
      <c r="L111" s="199" t="s">
        <v>133</v>
      </c>
      <c r="M111" s="198" t="s">
        <v>539</v>
      </c>
      <c r="N111" s="3" t="str">
        <f>+[1]Hoja1!V112</f>
        <v>A.2</v>
      </c>
      <c r="O111" s="221">
        <v>0</v>
      </c>
      <c r="P111" s="221">
        <v>1</v>
      </c>
      <c r="Q111" s="168">
        <f>+BDATOS!AF111</f>
        <v>0</v>
      </c>
      <c r="R111" s="217">
        <f>+BDATOS!BA111</f>
        <v>0</v>
      </c>
      <c r="S111" s="218" t="str">
        <f>+BDATOS!BK111</f>
        <v>NA</v>
      </c>
      <c r="T111" s="218" t="str">
        <f t="shared" si="2"/>
        <v>NA</v>
      </c>
      <c r="U111" s="290"/>
      <c r="V111" s="290"/>
      <c r="W111" s="198" t="str">
        <f>+BDATOS!AC111</f>
        <v xml:space="preserve">SECRETARÍA DE AGRICULTURA -  SALUD Y DESARROLLO SOCIAL </v>
      </c>
    </row>
    <row r="112" spans="1:23" ht="121.5" customHeight="1" x14ac:dyDescent="0.2">
      <c r="A112" s="13">
        <v>108</v>
      </c>
      <c r="B112" s="13">
        <v>2</v>
      </c>
      <c r="C112" s="4" t="s">
        <v>455</v>
      </c>
      <c r="D112" s="5" t="s">
        <v>48</v>
      </c>
      <c r="E112" s="4" t="s">
        <v>132</v>
      </c>
      <c r="F112" s="7" t="s">
        <v>541</v>
      </c>
      <c r="G112" s="208" t="str">
        <f>+[1]Hoja1!K113</f>
        <v>A.2.2.1</v>
      </c>
      <c r="H112" s="208">
        <f>+[1]Hoja1!G113</f>
        <v>1.5</v>
      </c>
      <c r="I112" s="180">
        <v>1.5</v>
      </c>
      <c r="J112" s="180">
        <v>1.1000000000000001</v>
      </c>
      <c r="K112" s="180" t="s">
        <v>542</v>
      </c>
      <c r="L112" s="199" t="s">
        <v>134</v>
      </c>
      <c r="M112" s="198" t="s">
        <v>543</v>
      </c>
      <c r="N112" s="3" t="str">
        <f>+[1]Hoja1!V113</f>
        <v>A.2</v>
      </c>
      <c r="O112" s="221">
        <v>0</v>
      </c>
      <c r="P112" s="221">
        <v>1</v>
      </c>
      <c r="Q112" s="168">
        <f>+BDATOS!AF112</f>
        <v>1</v>
      </c>
      <c r="R112" s="217">
        <f>+BDATOS!BA112</f>
        <v>0</v>
      </c>
      <c r="S112" s="218">
        <f>+BDATOS!BK112</f>
        <v>0</v>
      </c>
      <c r="T112" s="218">
        <f t="shared" si="2"/>
        <v>0</v>
      </c>
      <c r="U112" s="290"/>
      <c r="V112" s="290"/>
      <c r="W112" s="198" t="str">
        <f>+BDATOS!AC112</f>
        <v xml:space="preserve">SECRETARÍA DE AGRICULTURA -  SALUD Y DESARROLLO SOCIAL </v>
      </c>
    </row>
    <row r="113" spans="1:23" ht="154.5" customHeight="1" x14ac:dyDescent="0.2">
      <c r="A113" s="13">
        <v>109</v>
      </c>
      <c r="B113" s="13">
        <v>2</v>
      </c>
      <c r="C113" s="4" t="s">
        <v>455</v>
      </c>
      <c r="D113" s="5" t="s">
        <v>48</v>
      </c>
      <c r="E113" s="4" t="s">
        <v>132</v>
      </c>
      <c r="F113" s="180" t="s">
        <v>545</v>
      </c>
      <c r="G113" s="208" t="str">
        <f>+[1]Hoja1!K114</f>
        <v>A.2.3.1</v>
      </c>
      <c r="H113" s="208" t="str">
        <f>+[1]Hoja1!G114</f>
        <v>ND</v>
      </c>
      <c r="I113" s="180" t="s">
        <v>874</v>
      </c>
      <c r="J113" s="180">
        <v>25</v>
      </c>
      <c r="K113" s="180" t="s">
        <v>546</v>
      </c>
      <c r="L113" s="199" t="s">
        <v>135</v>
      </c>
      <c r="M113" s="198" t="s">
        <v>548</v>
      </c>
      <c r="N113" s="3" t="str">
        <f>+[1]Hoja1!V114</f>
        <v>A.2</v>
      </c>
      <c r="O113" s="221">
        <v>0</v>
      </c>
      <c r="P113" s="221">
        <v>25</v>
      </c>
      <c r="Q113" s="168">
        <f>+BDATOS!AF113</f>
        <v>5</v>
      </c>
      <c r="R113" s="217">
        <f>+BDATOS!BA113</f>
        <v>0</v>
      </c>
      <c r="S113" s="218">
        <f>+BDATOS!BK113</f>
        <v>0</v>
      </c>
      <c r="T113" s="218">
        <f t="shared" si="2"/>
        <v>0</v>
      </c>
      <c r="U113" s="290"/>
      <c r="V113" s="290"/>
      <c r="W113" s="198" t="str">
        <f>+BDATOS!AC113</f>
        <v xml:space="preserve">SECRETARÍA DE AGRICULTURA -  SALUD Y DESARROLLO SOCIAL </v>
      </c>
    </row>
    <row r="114" spans="1:23" ht="126" customHeight="1" x14ac:dyDescent="0.2">
      <c r="A114" s="13">
        <v>110</v>
      </c>
      <c r="B114" s="13">
        <v>2</v>
      </c>
      <c r="C114" s="4" t="s">
        <v>455</v>
      </c>
      <c r="D114" s="5" t="s">
        <v>48</v>
      </c>
      <c r="E114" s="4" t="s">
        <v>132</v>
      </c>
      <c r="F114" s="7" t="s">
        <v>550</v>
      </c>
      <c r="G114" s="208" t="str">
        <f>+[1]Hoja1!K115</f>
        <v>A.2.4.1</v>
      </c>
      <c r="H114" s="208">
        <f>+[1]Hoja1!G115</f>
        <v>61.7</v>
      </c>
      <c r="I114" s="180">
        <v>61.7</v>
      </c>
      <c r="J114" s="180">
        <v>58</v>
      </c>
      <c r="K114" s="180" t="s">
        <v>1588</v>
      </c>
      <c r="L114" s="199" t="s">
        <v>136</v>
      </c>
      <c r="M114" s="198" t="s">
        <v>552</v>
      </c>
      <c r="N114" s="3" t="str">
        <f>+[1]Hoja1!V115</f>
        <v>A.2</v>
      </c>
      <c r="O114" s="219">
        <v>0</v>
      </c>
      <c r="P114" s="219">
        <v>1</v>
      </c>
      <c r="Q114" s="168">
        <f>+BDATOS!AF114</f>
        <v>1</v>
      </c>
      <c r="R114" s="217">
        <f>+BDATOS!BA114</f>
        <v>0</v>
      </c>
      <c r="S114" s="218">
        <f>+BDATOS!BK114</f>
        <v>0</v>
      </c>
      <c r="T114" s="218">
        <f t="shared" si="2"/>
        <v>0</v>
      </c>
      <c r="U114" s="290"/>
      <c r="V114" s="290"/>
      <c r="W114" s="198" t="str">
        <f>+BDATOS!AC114</f>
        <v xml:space="preserve">SECRETARÍA DE AGRICULTURA -  SALUD Y DESARROLLO SOCIAL </v>
      </c>
    </row>
    <row r="115" spans="1:23" ht="179.25" customHeight="1" x14ac:dyDescent="0.2">
      <c r="A115" s="13">
        <v>111</v>
      </c>
      <c r="B115" s="13">
        <v>2</v>
      </c>
      <c r="C115" s="4" t="s">
        <v>455</v>
      </c>
      <c r="D115" s="5" t="s">
        <v>48</v>
      </c>
      <c r="E115" s="4" t="s">
        <v>132</v>
      </c>
      <c r="F115" s="295" t="s">
        <v>554</v>
      </c>
      <c r="G115" s="208" t="str">
        <f>+[1]Hoja1!K116</f>
        <v>A.2.5.1</v>
      </c>
      <c r="H115" s="208">
        <f>+[1]Hoja1!G116</f>
        <v>22.8</v>
      </c>
      <c r="I115" s="295">
        <v>22.8</v>
      </c>
      <c r="J115" s="295">
        <v>20</v>
      </c>
      <c r="K115" s="180" t="s">
        <v>551</v>
      </c>
      <c r="L115" s="199" t="s">
        <v>137</v>
      </c>
      <c r="M115" s="198" t="s">
        <v>555</v>
      </c>
      <c r="N115" s="3" t="str">
        <f>+[1]Hoja1!V116</f>
        <v>A.2</v>
      </c>
      <c r="O115" s="219">
        <v>0</v>
      </c>
      <c r="P115" s="219">
        <v>100</v>
      </c>
      <c r="Q115" s="168">
        <f>+BDATOS!AF115</f>
        <v>25</v>
      </c>
      <c r="R115" s="217">
        <f>+BDATOS!BA115</f>
        <v>0</v>
      </c>
      <c r="S115" s="218">
        <f>+BDATOS!BK115</f>
        <v>0</v>
      </c>
      <c r="T115" s="289">
        <f>SUM(S115:S119)/5</f>
        <v>0</v>
      </c>
      <c r="U115" s="290"/>
      <c r="V115" s="290"/>
      <c r="W115" s="198" t="str">
        <f>+BDATOS!AC115</f>
        <v xml:space="preserve">SECRETARÍA DE AGRICULTURA -  SALUD Y DESARROLLO SOCIAL </v>
      </c>
    </row>
    <row r="116" spans="1:23" ht="86.25" customHeight="1" x14ac:dyDescent="0.2">
      <c r="A116" s="13">
        <v>112</v>
      </c>
      <c r="B116" s="13">
        <v>2</v>
      </c>
      <c r="C116" s="4" t="s">
        <v>455</v>
      </c>
      <c r="D116" s="5" t="s">
        <v>48</v>
      </c>
      <c r="E116" s="4" t="s">
        <v>132</v>
      </c>
      <c r="F116" s="295"/>
      <c r="G116" s="208" t="str">
        <f>+[1]Hoja1!K117</f>
        <v>A.2.5.2</v>
      </c>
      <c r="H116" s="208">
        <f>+[1]Hoja1!G117</f>
        <v>22.8</v>
      </c>
      <c r="I116" s="295"/>
      <c r="J116" s="295"/>
      <c r="K116" s="180" t="s">
        <v>551</v>
      </c>
      <c r="L116" s="199" t="s">
        <v>137</v>
      </c>
      <c r="M116" s="198" t="s">
        <v>1492</v>
      </c>
      <c r="N116" s="3" t="str">
        <f>+[1]Hoja1!V117</f>
        <v>A.2</v>
      </c>
      <c r="O116" s="219">
        <v>1</v>
      </c>
      <c r="P116" s="219">
        <v>8</v>
      </c>
      <c r="Q116" s="168">
        <f>+BDATOS!AF116</f>
        <v>2</v>
      </c>
      <c r="R116" s="217">
        <f>+BDATOS!BA116</f>
        <v>0</v>
      </c>
      <c r="S116" s="218">
        <f>+BDATOS!BK116</f>
        <v>0</v>
      </c>
      <c r="T116" s="290"/>
      <c r="U116" s="290"/>
      <c r="V116" s="290"/>
      <c r="W116" s="198" t="str">
        <f>+BDATOS!AC116</f>
        <v xml:space="preserve">SECRETARÍA DE AGRICULTURA -  SALUD Y DESARROLLO SOCIAL </v>
      </c>
    </row>
    <row r="117" spans="1:23" ht="80.25" customHeight="1" x14ac:dyDescent="0.2">
      <c r="A117" s="13">
        <v>113</v>
      </c>
      <c r="B117" s="13">
        <v>2</v>
      </c>
      <c r="C117" s="4" t="s">
        <v>455</v>
      </c>
      <c r="D117" s="5" t="s">
        <v>48</v>
      </c>
      <c r="E117" s="4" t="s">
        <v>132</v>
      </c>
      <c r="F117" s="295"/>
      <c r="G117" s="208" t="str">
        <f>+[1]Hoja1!K118</f>
        <v>A.2.5.3</v>
      </c>
      <c r="H117" s="208">
        <f>+[1]Hoja1!G118</f>
        <v>22.8</v>
      </c>
      <c r="I117" s="295"/>
      <c r="J117" s="295"/>
      <c r="K117" s="180" t="s">
        <v>551</v>
      </c>
      <c r="L117" s="199" t="s">
        <v>137</v>
      </c>
      <c r="M117" s="198" t="s">
        <v>1493</v>
      </c>
      <c r="N117" s="3" t="str">
        <f>+[1]Hoja1!V118</f>
        <v>A.2</v>
      </c>
      <c r="O117" s="219" t="s">
        <v>874</v>
      </c>
      <c r="P117" s="219">
        <v>22</v>
      </c>
      <c r="Q117" s="168">
        <f>+BDATOS!AF117</f>
        <v>5</v>
      </c>
      <c r="R117" s="217">
        <f>+BDATOS!BA117</f>
        <v>0</v>
      </c>
      <c r="S117" s="218">
        <f>+BDATOS!BK117</f>
        <v>0</v>
      </c>
      <c r="T117" s="290"/>
      <c r="U117" s="290"/>
      <c r="V117" s="290"/>
      <c r="W117" s="198" t="str">
        <f>+BDATOS!AC117</f>
        <v xml:space="preserve">SECRETARÍA DE AGRICULTURA -  SALUD Y DESARROLLO SOCIAL </v>
      </c>
    </row>
    <row r="118" spans="1:23" ht="105.75" customHeight="1" x14ac:dyDescent="0.2">
      <c r="A118" s="13">
        <v>114</v>
      </c>
      <c r="B118" s="13">
        <v>2</v>
      </c>
      <c r="C118" s="4" t="s">
        <v>455</v>
      </c>
      <c r="D118" s="5" t="s">
        <v>48</v>
      </c>
      <c r="E118" s="4" t="s">
        <v>132</v>
      </c>
      <c r="F118" s="295"/>
      <c r="G118" s="208" t="str">
        <f>+[1]Hoja1!K119</f>
        <v>A.2.5.4</v>
      </c>
      <c r="H118" s="208">
        <f>+[1]Hoja1!G119</f>
        <v>22.8</v>
      </c>
      <c r="I118" s="295"/>
      <c r="J118" s="295"/>
      <c r="K118" s="180" t="s">
        <v>551</v>
      </c>
      <c r="L118" s="199" t="s">
        <v>137</v>
      </c>
      <c r="M118" s="198" t="s">
        <v>943</v>
      </c>
      <c r="N118" s="3" t="str">
        <f>+[1]Hoja1!V119</f>
        <v>A.2</v>
      </c>
      <c r="O118" s="219" t="s">
        <v>874</v>
      </c>
      <c r="P118" s="219">
        <v>100</v>
      </c>
      <c r="Q118" s="168">
        <f>+BDATOS!AF118</f>
        <v>25</v>
      </c>
      <c r="R118" s="217">
        <f>+BDATOS!BA118</f>
        <v>0</v>
      </c>
      <c r="S118" s="218">
        <f>+BDATOS!BK118</f>
        <v>0</v>
      </c>
      <c r="T118" s="290"/>
      <c r="U118" s="290"/>
      <c r="V118" s="290"/>
      <c r="W118" s="198" t="str">
        <f>+BDATOS!AC118</f>
        <v xml:space="preserve">SECRETARÍA DE AGRICULTURA -  SALUD Y DESARROLLO SOCIAL </v>
      </c>
    </row>
    <row r="119" spans="1:23" ht="86.25" customHeight="1" x14ac:dyDescent="0.2">
      <c r="A119" s="13">
        <v>115</v>
      </c>
      <c r="B119" s="13">
        <v>2</v>
      </c>
      <c r="C119" s="4" t="s">
        <v>455</v>
      </c>
      <c r="D119" s="5" t="s">
        <v>48</v>
      </c>
      <c r="E119" s="4" t="s">
        <v>132</v>
      </c>
      <c r="F119" s="295"/>
      <c r="G119" s="208" t="str">
        <f>+[1]Hoja1!K120</f>
        <v>A.2.5.5</v>
      </c>
      <c r="H119" s="208">
        <f>+[1]Hoja1!G120</f>
        <v>22.8</v>
      </c>
      <c r="I119" s="295"/>
      <c r="J119" s="295"/>
      <c r="K119" s="180" t="s">
        <v>551</v>
      </c>
      <c r="L119" s="199" t="s">
        <v>137</v>
      </c>
      <c r="M119" s="198" t="s">
        <v>944</v>
      </c>
      <c r="N119" s="3" t="str">
        <f>+[1]Hoja1!V120</f>
        <v>A.2</v>
      </c>
      <c r="O119" s="219" t="s">
        <v>874</v>
      </c>
      <c r="P119" s="219">
        <v>90</v>
      </c>
      <c r="Q119" s="168">
        <f>+BDATOS!AF119</f>
        <v>10</v>
      </c>
      <c r="R119" s="217">
        <f>+BDATOS!BA119</f>
        <v>0</v>
      </c>
      <c r="S119" s="218">
        <f>+BDATOS!BK119</f>
        <v>0</v>
      </c>
      <c r="T119" s="291"/>
      <c r="U119" s="291"/>
      <c r="V119" s="290"/>
      <c r="W119" s="198" t="str">
        <f>+BDATOS!AC119</f>
        <v xml:space="preserve">SECRETARÍA DE AGRICULTURA -  SALUD Y DESARROLLO SOCIAL </v>
      </c>
    </row>
    <row r="120" spans="1:23" ht="67.5" x14ac:dyDescent="0.2">
      <c r="A120" s="13">
        <v>116</v>
      </c>
      <c r="B120" s="13">
        <v>2</v>
      </c>
      <c r="C120" s="4" t="s">
        <v>455</v>
      </c>
      <c r="D120" s="5" t="s">
        <v>49</v>
      </c>
      <c r="E120" s="4" t="s">
        <v>138</v>
      </c>
      <c r="F120" s="7" t="s">
        <v>556</v>
      </c>
      <c r="G120" s="208" t="str">
        <f>+[1]Hoja1!K121</f>
        <v>A.14.1.1</v>
      </c>
      <c r="H120" s="208" t="str">
        <f>+[1]Hoja1!G121</f>
        <v>ND</v>
      </c>
      <c r="I120" s="180" t="s">
        <v>874</v>
      </c>
      <c r="J120" s="180">
        <v>25</v>
      </c>
      <c r="K120" s="180" t="s">
        <v>50</v>
      </c>
      <c r="L120" s="220" t="s">
        <v>139</v>
      </c>
      <c r="M120" s="198" t="s">
        <v>558</v>
      </c>
      <c r="N120" s="3" t="str">
        <f>+[1]Hoja1!V121</f>
        <v>A.14</v>
      </c>
      <c r="O120" s="219">
        <v>6</v>
      </c>
      <c r="P120" s="219">
        <v>25</v>
      </c>
      <c r="Q120" s="168">
        <f>+BDATOS!AF120</f>
        <v>5</v>
      </c>
      <c r="R120" s="217">
        <f>+BDATOS!BA120</f>
        <v>0</v>
      </c>
      <c r="S120" s="218">
        <f>+BDATOS!BK120</f>
        <v>0</v>
      </c>
      <c r="T120" s="218">
        <f>+S120</f>
        <v>0</v>
      </c>
      <c r="U120" s="289">
        <f>SUM(S120:S127)/6</f>
        <v>0.71666666666666667</v>
      </c>
      <c r="V120" s="290"/>
      <c r="W120" s="198" t="str">
        <f>+BDATOS!AC120</f>
        <v>DIRECCIÓN DE DESARROLLO SOCIAL</v>
      </c>
    </row>
    <row r="121" spans="1:23" ht="84" customHeight="1" x14ac:dyDescent="0.2">
      <c r="A121" s="13">
        <v>117</v>
      </c>
      <c r="B121" s="13">
        <v>2</v>
      </c>
      <c r="C121" s="4" t="s">
        <v>455</v>
      </c>
      <c r="D121" s="5" t="s">
        <v>49</v>
      </c>
      <c r="E121" s="4" t="s">
        <v>138</v>
      </c>
      <c r="F121" s="7" t="s">
        <v>559</v>
      </c>
      <c r="G121" s="208" t="str">
        <f>+[1]Hoja1!K122</f>
        <v>A.14.2.1</v>
      </c>
      <c r="H121" s="208">
        <f>+[1]Hoja1!G122</f>
        <v>1</v>
      </c>
      <c r="I121" s="180">
        <v>1</v>
      </c>
      <c r="J121" s="180">
        <v>45</v>
      </c>
      <c r="K121" s="180" t="s">
        <v>560</v>
      </c>
      <c r="L121" s="220" t="s">
        <v>140</v>
      </c>
      <c r="M121" s="198" t="s">
        <v>1494</v>
      </c>
      <c r="N121" s="3" t="str">
        <f>+[1]Hoja1!V122</f>
        <v>A.14</v>
      </c>
      <c r="O121" s="219">
        <v>0</v>
      </c>
      <c r="P121" s="219">
        <v>5</v>
      </c>
      <c r="Q121" s="168">
        <f>+BDATOS!AF121</f>
        <v>1</v>
      </c>
      <c r="R121" s="217">
        <f>+BDATOS!BA121</f>
        <v>1</v>
      </c>
      <c r="S121" s="218">
        <f>+BDATOS!BK121</f>
        <v>1</v>
      </c>
      <c r="T121" s="218">
        <f>+S121</f>
        <v>1</v>
      </c>
      <c r="U121" s="290"/>
      <c r="V121" s="290"/>
      <c r="W121" s="198" t="str">
        <f>+BDATOS!AC121</f>
        <v>DIRECCIÓN DE DESARROLLO SOCIAL</v>
      </c>
    </row>
    <row r="122" spans="1:23" ht="60" x14ac:dyDescent="0.2">
      <c r="A122" s="13">
        <v>118</v>
      </c>
      <c r="B122" s="13">
        <v>2</v>
      </c>
      <c r="C122" s="4" t="s">
        <v>455</v>
      </c>
      <c r="D122" s="5" t="s">
        <v>49</v>
      </c>
      <c r="E122" s="4" t="s">
        <v>138</v>
      </c>
      <c r="F122" s="7" t="s">
        <v>561</v>
      </c>
      <c r="G122" s="208" t="str">
        <f>+[1]Hoja1!K123</f>
        <v>A.14.3.1</v>
      </c>
      <c r="H122" s="208">
        <f>+[1]Hoja1!G123</f>
        <v>0</v>
      </c>
      <c r="I122" s="180">
        <v>0</v>
      </c>
      <c r="J122" s="180">
        <v>5</v>
      </c>
      <c r="K122" s="180" t="s">
        <v>562</v>
      </c>
      <c r="L122" s="199" t="s">
        <v>141</v>
      </c>
      <c r="M122" s="198" t="s">
        <v>564</v>
      </c>
      <c r="N122" s="3" t="str">
        <f>+[1]Hoja1!V123</f>
        <v>A.14</v>
      </c>
      <c r="O122" s="219">
        <v>0</v>
      </c>
      <c r="P122" s="219">
        <v>5</v>
      </c>
      <c r="Q122" s="168">
        <f>+BDATOS!AF122</f>
        <v>1</v>
      </c>
      <c r="R122" s="217">
        <f>+BDATOS!BA122</f>
        <v>1</v>
      </c>
      <c r="S122" s="218">
        <f>+BDATOS!BK122</f>
        <v>1</v>
      </c>
      <c r="T122" s="218">
        <f>+S122</f>
        <v>1</v>
      </c>
      <c r="U122" s="290"/>
      <c r="V122" s="290"/>
      <c r="W122" s="198" t="str">
        <f>+BDATOS!AC122</f>
        <v>DIRECCIÓN DE DESARROLLO SOCIAL</v>
      </c>
    </row>
    <row r="123" spans="1:23" ht="60" x14ac:dyDescent="0.2">
      <c r="A123" s="13">
        <v>119</v>
      </c>
      <c r="B123" s="13">
        <v>2</v>
      </c>
      <c r="C123" s="4" t="s">
        <v>455</v>
      </c>
      <c r="D123" s="5" t="s">
        <v>49</v>
      </c>
      <c r="E123" s="4" t="s">
        <v>138</v>
      </c>
      <c r="F123" s="7" t="s">
        <v>565</v>
      </c>
      <c r="G123" s="208" t="str">
        <f>+[1]Hoja1!K124</f>
        <v>A.14.4.1</v>
      </c>
      <c r="H123" s="208" t="str">
        <f>+[1]Hoja1!G124</f>
        <v>ND</v>
      </c>
      <c r="I123" s="180" t="s">
        <v>874</v>
      </c>
      <c r="J123" s="180">
        <v>2</v>
      </c>
      <c r="K123" s="180" t="s">
        <v>566</v>
      </c>
      <c r="L123" s="220" t="s">
        <v>142</v>
      </c>
      <c r="M123" s="198" t="s">
        <v>569</v>
      </c>
      <c r="N123" s="3" t="str">
        <f>+[1]Hoja1!V124</f>
        <v>A.14</v>
      </c>
      <c r="O123" s="219">
        <v>0</v>
      </c>
      <c r="P123" s="219">
        <v>45</v>
      </c>
      <c r="Q123" s="168">
        <f>+BDATOS!AF123</f>
        <v>10</v>
      </c>
      <c r="R123" s="217">
        <f>+BDATOS!BA123</f>
        <v>9</v>
      </c>
      <c r="S123" s="218">
        <f>+BDATOS!BK123</f>
        <v>0.9</v>
      </c>
      <c r="T123" s="289">
        <f>SUM(S123:S124)/2</f>
        <v>0.9</v>
      </c>
      <c r="U123" s="290"/>
      <c r="V123" s="290"/>
      <c r="W123" s="198" t="str">
        <f>+BDATOS!AC123</f>
        <v>DIRECCIÓN DE DESARROLLO SOCIAL</v>
      </c>
    </row>
    <row r="124" spans="1:23" ht="60" x14ac:dyDescent="0.2">
      <c r="A124" s="13">
        <v>120</v>
      </c>
      <c r="B124" s="13">
        <v>2</v>
      </c>
      <c r="C124" s="4" t="s">
        <v>455</v>
      </c>
      <c r="D124" s="5" t="s">
        <v>49</v>
      </c>
      <c r="E124" s="259" t="e">
        <f>+'INFORME '!T163:T165</f>
        <v>#VALUE!</v>
      </c>
      <c r="F124" s="7" t="s">
        <v>567</v>
      </c>
      <c r="G124" s="208" t="str">
        <f>+[1]Hoja1!K125</f>
        <v>A.14.5.1</v>
      </c>
      <c r="H124" s="208">
        <f>+[1]Hoja1!G125</f>
        <v>0</v>
      </c>
      <c r="I124" s="180">
        <v>0</v>
      </c>
      <c r="J124" s="180">
        <v>1</v>
      </c>
      <c r="K124" s="180" t="s">
        <v>566</v>
      </c>
      <c r="L124" s="220" t="s">
        <v>142</v>
      </c>
      <c r="M124" s="198" t="s">
        <v>570</v>
      </c>
      <c r="N124" s="3" t="str">
        <f>+[1]Hoja1!V125</f>
        <v>A.14</v>
      </c>
      <c r="O124" s="219">
        <v>0</v>
      </c>
      <c r="P124" s="219">
        <v>45</v>
      </c>
      <c r="Q124" s="168">
        <f>+BDATOS!AF124</f>
        <v>10</v>
      </c>
      <c r="R124" s="217">
        <f>+BDATOS!BA124</f>
        <v>9</v>
      </c>
      <c r="S124" s="218">
        <f>+BDATOS!BK124</f>
        <v>0.9</v>
      </c>
      <c r="T124" s="291"/>
      <c r="U124" s="290"/>
      <c r="V124" s="290"/>
      <c r="W124" s="198" t="str">
        <f>+BDATOS!AC124</f>
        <v>DIRECCIÓN DE DESARROLLO SOCIAL</v>
      </c>
    </row>
    <row r="125" spans="1:23" ht="60" x14ac:dyDescent="0.2">
      <c r="A125" s="13">
        <v>121</v>
      </c>
      <c r="B125" s="13">
        <v>2</v>
      </c>
      <c r="C125" s="4" t="s">
        <v>455</v>
      </c>
      <c r="D125" s="5" t="s">
        <v>49</v>
      </c>
      <c r="E125" s="4" t="s">
        <v>138</v>
      </c>
      <c r="F125" s="7" t="s">
        <v>574</v>
      </c>
      <c r="G125" s="208" t="str">
        <f>+[1]Hoja1!K126</f>
        <v>A.14.6.1</v>
      </c>
      <c r="H125" s="208">
        <f>+[1]Hoja1!G126</f>
        <v>0</v>
      </c>
      <c r="I125" s="180">
        <v>0</v>
      </c>
      <c r="J125" s="180">
        <v>1</v>
      </c>
      <c r="K125" s="180" t="s">
        <v>572</v>
      </c>
      <c r="L125" s="199" t="s">
        <v>573</v>
      </c>
      <c r="M125" s="198" t="s">
        <v>584</v>
      </c>
      <c r="N125" s="3" t="str">
        <f>+[1]Hoja1!V126</f>
        <v>A.14</v>
      </c>
      <c r="O125" s="219">
        <v>0</v>
      </c>
      <c r="P125" s="219">
        <v>10</v>
      </c>
      <c r="Q125" s="168">
        <f>+BDATOS!AF125</f>
        <v>2</v>
      </c>
      <c r="R125" s="217">
        <f>+BDATOS!BA125</f>
        <v>1</v>
      </c>
      <c r="S125" s="218">
        <f>+BDATOS!BK125</f>
        <v>0.5</v>
      </c>
      <c r="T125" s="218">
        <f t="shared" ref="T125:T140" si="4">+S125</f>
        <v>0.5</v>
      </c>
      <c r="U125" s="290"/>
      <c r="V125" s="290"/>
      <c r="W125" s="198" t="str">
        <f>+BDATOS!AC125</f>
        <v>DIRECCIÓN DE DESARROLLO SOCIAL</v>
      </c>
    </row>
    <row r="126" spans="1:23" ht="72" x14ac:dyDescent="0.2">
      <c r="A126" s="13">
        <v>122</v>
      </c>
      <c r="B126" s="13">
        <v>2</v>
      </c>
      <c r="C126" s="4" t="s">
        <v>455</v>
      </c>
      <c r="D126" s="5" t="s">
        <v>49</v>
      </c>
      <c r="E126" s="4" t="s">
        <v>138</v>
      </c>
      <c r="F126" s="7" t="s">
        <v>575</v>
      </c>
      <c r="G126" s="208" t="str">
        <f>+[1]Hoja1!K127</f>
        <v>A.14.7.1</v>
      </c>
      <c r="H126" s="208">
        <f>+[1]Hoja1!G127</f>
        <v>0</v>
      </c>
      <c r="I126" s="180">
        <v>0</v>
      </c>
      <c r="J126" s="180">
        <v>1</v>
      </c>
      <c r="K126" s="180" t="s">
        <v>579</v>
      </c>
      <c r="L126" s="220" t="s">
        <v>577</v>
      </c>
      <c r="M126" s="198" t="s">
        <v>585</v>
      </c>
      <c r="N126" s="3" t="str">
        <f>+[1]Hoja1!V127</f>
        <v>A.14</v>
      </c>
      <c r="O126" s="219">
        <v>0</v>
      </c>
      <c r="P126" s="219">
        <v>1</v>
      </c>
      <c r="Q126" s="168">
        <f>+BDATOS!AF126</f>
        <v>0</v>
      </c>
      <c r="R126" s="217">
        <f>+BDATOS!BA126</f>
        <v>0</v>
      </c>
      <c r="S126" s="218" t="str">
        <f>+BDATOS!BK126</f>
        <v>NA</v>
      </c>
      <c r="T126" s="218" t="str">
        <f t="shared" si="4"/>
        <v>NA</v>
      </c>
      <c r="U126" s="290"/>
      <c r="V126" s="290"/>
      <c r="W126" s="198" t="str">
        <f>+BDATOS!AC126</f>
        <v>DIRECCIÓN DE DESARROLLO SOCIAL</v>
      </c>
    </row>
    <row r="127" spans="1:23" ht="60" x14ac:dyDescent="0.2">
      <c r="A127" s="13">
        <v>123</v>
      </c>
      <c r="B127" s="13">
        <v>2</v>
      </c>
      <c r="C127" s="4" t="s">
        <v>455</v>
      </c>
      <c r="D127" s="5" t="s">
        <v>49</v>
      </c>
      <c r="E127" s="4" t="s">
        <v>138</v>
      </c>
      <c r="F127" s="7" t="s">
        <v>576</v>
      </c>
      <c r="G127" s="208" t="str">
        <f>+[1]Hoja1!K128</f>
        <v>A.14.8.1</v>
      </c>
      <c r="H127" s="208">
        <f>+[1]Hoja1!G128</f>
        <v>0</v>
      </c>
      <c r="I127" s="180">
        <v>0</v>
      </c>
      <c r="J127" s="180">
        <v>45</v>
      </c>
      <c r="K127" s="180" t="s">
        <v>580</v>
      </c>
      <c r="L127" s="199" t="s">
        <v>578</v>
      </c>
      <c r="M127" s="198" t="s">
        <v>586</v>
      </c>
      <c r="N127" s="3" t="str">
        <f>+[1]Hoja1!V128</f>
        <v>A.14</v>
      </c>
      <c r="O127" s="219">
        <v>0</v>
      </c>
      <c r="P127" s="219">
        <v>45</v>
      </c>
      <c r="Q127" s="168">
        <f>+BDATOS!AF127</f>
        <v>0</v>
      </c>
      <c r="R127" s="217">
        <f>+BDATOS!BA127</f>
        <v>0</v>
      </c>
      <c r="S127" s="218" t="str">
        <f>+BDATOS!BK127</f>
        <v>NA</v>
      </c>
      <c r="T127" s="218" t="str">
        <f t="shared" si="4"/>
        <v>NA</v>
      </c>
      <c r="U127" s="291"/>
      <c r="V127" s="290"/>
      <c r="W127" s="198" t="str">
        <f>+BDATOS!AC127</f>
        <v>DIRECCIÓN DE DESARROLLO SOCIAL</v>
      </c>
    </row>
    <row r="128" spans="1:23" ht="60" x14ac:dyDescent="0.2">
      <c r="A128" s="13">
        <v>124</v>
      </c>
      <c r="B128" s="13">
        <v>2</v>
      </c>
      <c r="C128" s="4" t="s">
        <v>455</v>
      </c>
      <c r="D128" s="5" t="s">
        <v>51</v>
      </c>
      <c r="E128" s="4" t="s">
        <v>143</v>
      </c>
      <c r="F128" s="7" t="s">
        <v>588</v>
      </c>
      <c r="G128" s="208" t="str">
        <f>+[1]Hoja1!K129</f>
        <v>A.14.9.1</v>
      </c>
      <c r="H128" s="208">
        <f>+[1]Hoja1!G129</f>
        <v>0</v>
      </c>
      <c r="I128" s="180">
        <v>0</v>
      </c>
      <c r="J128" s="180">
        <v>1</v>
      </c>
      <c r="K128" s="180" t="s">
        <v>52</v>
      </c>
      <c r="L128" s="199" t="s">
        <v>144</v>
      </c>
      <c r="M128" s="198" t="s">
        <v>589</v>
      </c>
      <c r="N128" s="3" t="str">
        <f>+[1]Hoja1!V129</f>
        <v>A.14</v>
      </c>
      <c r="O128" s="219">
        <v>0</v>
      </c>
      <c r="P128" s="219">
        <v>1</v>
      </c>
      <c r="Q128" s="168">
        <f>+BDATOS!AF128</f>
        <v>0</v>
      </c>
      <c r="R128" s="217">
        <f>+BDATOS!BA128</f>
        <v>0</v>
      </c>
      <c r="S128" s="218" t="str">
        <f>+BDATOS!BK128</f>
        <v>NA</v>
      </c>
      <c r="T128" s="218" t="str">
        <f t="shared" si="4"/>
        <v>NA</v>
      </c>
      <c r="U128" s="289">
        <f>SUM(S128:S137)/2</f>
        <v>0.65</v>
      </c>
      <c r="V128" s="290"/>
      <c r="W128" s="198" t="str">
        <f>+BDATOS!AC128</f>
        <v>DIRECCIÓN DE DESARROLLO SOCIAL</v>
      </c>
    </row>
    <row r="129" spans="1:23" ht="72" x14ac:dyDescent="0.2">
      <c r="A129" s="13">
        <v>125</v>
      </c>
      <c r="B129" s="13">
        <v>2</v>
      </c>
      <c r="C129" s="4" t="s">
        <v>455</v>
      </c>
      <c r="D129" s="5" t="s">
        <v>51</v>
      </c>
      <c r="E129" s="4" t="s">
        <v>143</v>
      </c>
      <c r="F129" s="7" t="s">
        <v>591</v>
      </c>
      <c r="G129" s="208" t="str">
        <f>+[1]Hoja1!K130</f>
        <v>A.14.10.2</v>
      </c>
      <c r="H129" s="208">
        <f>+[1]Hoja1!G130</f>
        <v>0</v>
      </c>
      <c r="I129" s="180">
        <v>0</v>
      </c>
      <c r="J129" s="180">
        <v>1</v>
      </c>
      <c r="K129" s="180" t="s">
        <v>592</v>
      </c>
      <c r="L129" s="199" t="s">
        <v>145</v>
      </c>
      <c r="M129" s="198" t="s">
        <v>594</v>
      </c>
      <c r="N129" s="3" t="str">
        <f>+[1]Hoja1!V130</f>
        <v>A.14</v>
      </c>
      <c r="O129" s="219">
        <v>0</v>
      </c>
      <c r="P129" s="219">
        <v>54000</v>
      </c>
      <c r="Q129" s="168">
        <f>+BDATOS!AF129</f>
        <v>5000</v>
      </c>
      <c r="R129" s="217">
        <f>+BDATOS!BA129</f>
        <v>1500</v>
      </c>
      <c r="S129" s="218">
        <f>+BDATOS!BK129</f>
        <v>0.3</v>
      </c>
      <c r="T129" s="218">
        <f t="shared" si="4"/>
        <v>0.3</v>
      </c>
      <c r="U129" s="290"/>
      <c r="V129" s="290"/>
      <c r="W129" s="198" t="str">
        <f>+BDATOS!AC129</f>
        <v>DIRECCIÓN DE DESARROLLO SOCIAL</v>
      </c>
    </row>
    <row r="130" spans="1:23" ht="67.5" x14ac:dyDescent="0.2">
      <c r="A130" s="13">
        <v>126</v>
      </c>
      <c r="B130" s="13">
        <v>2</v>
      </c>
      <c r="C130" s="4" t="s">
        <v>455</v>
      </c>
      <c r="D130" s="5" t="s">
        <v>51</v>
      </c>
      <c r="E130" s="4" t="s">
        <v>143</v>
      </c>
      <c r="F130" s="7" t="s">
        <v>596</v>
      </c>
      <c r="G130" s="208" t="str">
        <f>+[1]Hoja1!K131</f>
        <v>A.14.11.1</v>
      </c>
      <c r="H130" s="208">
        <f>+[1]Hoja1!G131</f>
        <v>0</v>
      </c>
      <c r="I130" s="180">
        <v>0</v>
      </c>
      <c r="J130" s="180">
        <v>1</v>
      </c>
      <c r="K130" s="180" t="s">
        <v>595</v>
      </c>
      <c r="L130" s="199" t="s">
        <v>146</v>
      </c>
      <c r="M130" s="198" t="s">
        <v>597</v>
      </c>
      <c r="N130" s="3" t="str">
        <f>+[1]Hoja1!V131</f>
        <v>A.14</v>
      </c>
      <c r="O130" s="219">
        <v>0</v>
      </c>
      <c r="P130" s="219">
        <v>6</v>
      </c>
      <c r="Q130" s="168">
        <f>+BDATOS!AF130</f>
        <v>0</v>
      </c>
      <c r="R130" s="217">
        <f>+BDATOS!BA130</f>
        <v>0</v>
      </c>
      <c r="S130" s="218" t="str">
        <f>+BDATOS!BK130</f>
        <v>NA</v>
      </c>
      <c r="T130" s="218" t="str">
        <f t="shared" si="4"/>
        <v>NA</v>
      </c>
      <c r="U130" s="290"/>
      <c r="V130" s="290"/>
      <c r="W130" s="198" t="str">
        <f>+BDATOS!AC130</f>
        <v>DIRECCIÓN DE DESARROLLO SOCIAL</v>
      </c>
    </row>
    <row r="131" spans="1:23" ht="60" x14ac:dyDescent="0.2">
      <c r="A131" s="13">
        <v>127</v>
      </c>
      <c r="B131" s="13">
        <v>2</v>
      </c>
      <c r="C131" s="4" t="s">
        <v>455</v>
      </c>
      <c r="D131" s="5" t="s">
        <v>51</v>
      </c>
      <c r="E131" s="4" t="s">
        <v>143</v>
      </c>
      <c r="F131" s="7" t="s">
        <v>600</v>
      </c>
      <c r="G131" s="208" t="str">
        <f>+[1]Hoja1!K132</f>
        <v>A.14.12.1</v>
      </c>
      <c r="H131" s="208">
        <f>+[1]Hoja1!G132</f>
        <v>0</v>
      </c>
      <c r="I131" s="180">
        <v>0</v>
      </c>
      <c r="J131" s="180">
        <v>1</v>
      </c>
      <c r="K131" s="180" t="s">
        <v>599</v>
      </c>
      <c r="L131" s="199" t="s">
        <v>147</v>
      </c>
      <c r="M131" s="198" t="s">
        <v>601</v>
      </c>
      <c r="N131" s="3" t="str">
        <f>+[1]Hoja1!V132</f>
        <v>A.14</v>
      </c>
      <c r="O131" s="219">
        <v>0</v>
      </c>
      <c r="P131" s="219">
        <v>20</v>
      </c>
      <c r="Q131" s="168">
        <f>+BDATOS!AF131</f>
        <v>0</v>
      </c>
      <c r="R131" s="217">
        <f>+BDATOS!BA131</f>
        <v>0</v>
      </c>
      <c r="S131" s="218" t="str">
        <f>+BDATOS!BK131</f>
        <v>NA</v>
      </c>
      <c r="T131" s="218" t="str">
        <f t="shared" si="4"/>
        <v>NA</v>
      </c>
      <c r="U131" s="290"/>
      <c r="V131" s="290"/>
      <c r="W131" s="198" t="str">
        <f>+BDATOS!AC131</f>
        <v>DIRECCIÓN DE DESARROLLO SOCIAL</v>
      </c>
    </row>
    <row r="132" spans="1:23" ht="67.5" x14ac:dyDescent="0.2">
      <c r="A132" s="13">
        <v>128</v>
      </c>
      <c r="B132" s="13">
        <v>2</v>
      </c>
      <c r="C132" s="4" t="s">
        <v>455</v>
      </c>
      <c r="D132" s="5" t="s">
        <v>51</v>
      </c>
      <c r="E132" s="4" t="s">
        <v>143</v>
      </c>
      <c r="F132" s="7" t="s">
        <v>605</v>
      </c>
      <c r="G132" s="208" t="str">
        <f>+[1]Hoja1!K133</f>
        <v>A.14.13.1</v>
      </c>
      <c r="H132" s="208">
        <f>+[1]Hoja1!G133</f>
        <v>0</v>
      </c>
      <c r="I132" s="180">
        <v>0</v>
      </c>
      <c r="J132" s="180">
        <v>4</v>
      </c>
      <c r="K132" s="180" t="s">
        <v>604</v>
      </c>
      <c r="L132" s="220" t="s">
        <v>148</v>
      </c>
      <c r="M132" s="198" t="s">
        <v>606</v>
      </c>
      <c r="N132" s="3" t="str">
        <f>+[1]Hoja1!V133</f>
        <v>A.14</v>
      </c>
      <c r="O132" s="219">
        <v>0</v>
      </c>
      <c r="P132" s="219">
        <v>1</v>
      </c>
      <c r="Q132" s="168">
        <f>+BDATOS!AF132</f>
        <v>0</v>
      </c>
      <c r="R132" s="217">
        <f>+BDATOS!BA132</f>
        <v>0</v>
      </c>
      <c r="S132" s="218" t="str">
        <f>+BDATOS!BK132</f>
        <v>NA</v>
      </c>
      <c r="T132" s="218" t="str">
        <f t="shared" si="4"/>
        <v>NA</v>
      </c>
      <c r="U132" s="290"/>
      <c r="V132" s="290"/>
      <c r="W132" s="198" t="str">
        <f>+BDATOS!AC132</f>
        <v>DIRECCIÓN DE DESARROLLO SOCIAL</v>
      </c>
    </row>
    <row r="133" spans="1:23" ht="60" x14ac:dyDescent="0.2">
      <c r="A133" s="13">
        <v>129</v>
      </c>
      <c r="B133" s="13">
        <v>2</v>
      </c>
      <c r="C133" s="4" t="s">
        <v>455</v>
      </c>
      <c r="D133" s="5" t="s">
        <v>51</v>
      </c>
      <c r="E133" s="4" t="s">
        <v>143</v>
      </c>
      <c r="F133" s="7" t="s">
        <v>1590</v>
      </c>
      <c r="G133" s="208" t="str">
        <f>+[1]Hoja1!K134</f>
        <v>A.14.14.1</v>
      </c>
      <c r="H133" s="208">
        <f>+[1]Hoja1!G134</f>
        <v>0</v>
      </c>
      <c r="I133" s="180">
        <v>0</v>
      </c>
      <c r="J133" s="180">
        <v>9701</v>
      </c>
      <c r="K133" s="180" t="s">
        <v>603</v>
      </c>
      <c r="L133" s="199" t="s">
        <v>149</v>
      </c>
      <c r="M133" s="198" t="s">
        <v>1495</v>
      </c>
      <c r="N133" s="3" t="str">
        <f>+[1]Hoja1!V134</f>
        <v>A.14</v>
      </c>
      <c r="O133" s="219">
        <v>9701</v>
      </c>
      <c r="P133" s="219">
        <v>4800</v>
      </c>
      <c r="Q133" s="168">
        <f>+BDATOS!AF133</f>
        <v>0</v>
      </c>
      <c r="R133" s="217">
        <f>+BDATOS!BA133</f>
        <v>0</v>
      </c>
      <c r="S133" s="218" t="str">
        <f>+BDATOS!BK133</f>
        <v>NA</v>
      </c>
      <c r="T133" s="218" t="str">
        <f t="shared" si="4"/>
        <v>NA</v>
      </c>
      <c r="U133" s="290"/>
      <c r="V133" s="290"/>
      <c r="W133" s="198" t="str">
        <f>+BDATOS!AC133</f>
        <v>DIRECCIÓN DE DESARROLLO SOCIAL</v>
      </c>
    </row>
    <row r="134" spans="1:23" ht="96" x14ac:dyDescent="0.2">
      <c r="A134" s="13">
        <v>130</v>
      </c>
      <c r="B134" s="13">
        <v>2</v>
      </c>
      <c r="C134" s="4" t="s">
        <v>455</v>
      </c>
      <c r="D134" s="5" t="s">
        <v>51</v>
      </c>
      <c r="E134" s="4" t="s">
        <v>143</v>
      </c>
      <c r="F134" s="7" t="s">
        <v>608</v>
      </c>
      <c r="G134" s="208" t="str">
        <f>+[1]Hoja1!K135</f>
        <v>A.14.15.1</v>
      </c>
      <c r="H134" s="208">
        <f>+[1]Hoja1!G135</f>
        <v>0</v>
      </c>
      <c r="I134" s="180">
        <v>0</v>
      </c>
      <c r="J134" s="180">
        <v>3</v>
      </c>
      <c r="K134" s="180" t="s">
        <v>610</v>
      </c>
      <c r="L134" s="199" t="s">
        <v>150</v>
      </c>
      <c r="M134" s="198" t="s">
        <v>611</v>
      </c>
      <c r="N134" s="3" t="str">
        <f>+[1]Hoja1!V135</f>
        <v>A.14</v>
      </c>
      <c r="O134" s="219">
        <v>0</v>
      </c>
      <c r="P134" s="219">
        <v>3</v>
      </c>
      <c r="Q134" s="168">
        <f>+BDATOS!AF134</f>
        <v>0</v>
      </c>
      <c r="R134" s="217">
        <f>+BDATOS!BA134</f>
        <v>0</v>
      </c>
      <c r="S134" s="218" t="str">
        <f>+BDATOS!BK134</f>
        <v>NA</v>
      </c>
      <c r="T134" s="218" t="str">
        <f t="shared" si="4"/>
        <v>NA</v>
      </c>
      <c r="U134" s="290"/>
      <c r="V134" s="290"/>
      <c r="W134" s="198" t="str">
        <f>+BDATOS!AC134</f>
        <v>DIRECCIÓN DE DESARROLLO SOCIAL</v>
      </c>
    </row>
    <row r="135" spans="1:23" ht="90" x14ac:dyDescent="0.2">
      <c r="A135" s="13">
        <v>131</v>
      </c>
      <c r="B135" s="13">
        <v>2</v>
      </c>
      <c r="C135" s="4" t="s">
        <v>455</v>
      </c>
      <c r="D135" s="5" t="s">
        <v>51</v>
      </c>
      <c r="E135" s="4" t="s">
        <v>143</v>
      </c>
      <c r="F135" s="7" t="s">
        <v>1497</v>
      </c>
      <c r="G135" s="208" t="str">
        <f>+[1]Hoja1!K136</f>
        <v>A.14.16.1</v>
      </c>
      <c r="H135" s="208">
        <f>+[1]Hoja1!G136</f>
        <v>0</v>
      </c>
      <c r="I135" s="180">
        <v>0</v>
      </c>
      <c r="J135" s="180">
        <v>1</v>
      </c>
      <c r="K135" s="180" t="s">
        <v>614</v>
      </c>
      <c r="L135" s="199" t="s">
        <v>613</v>
      </c>
      <c r="M135" s="198" t="s">
        <v>1497</v>
      </c>
      <c r="N135" s="3" t="str">
        <f>+[1]Hoja1!V136</f>
        <v>A.14</v>
      </c>
      <c r="O135" s="219">
        <v>0</v>
      </c>
      <c r="P135" s="219">
        <v>1</v>
      </c>
      <c r="Q135" s="168">
        <f>+BDATOS!AF135</f>
        <v>0</v>
      </c>
      <c r="R135" s="217">
        <f>+BDATOS!BA135</f>
        <v>0</v>
      </c>
      <c r="S135" s="218" t="str">
        <f>+BDATOS!BK135</f>
        <v>NA</v>
      </c>
      <c r="T135" s="218" t="str">
        <f t="shared" si="4"/>
        <v>NA</v>
      </c>
      <c r="U135" s="290"/>
      <c r="V135" s="290"/>
      <c r="W135" s="198" t="str">
        <f>+BDATOS!AC135</f>
        <v>DIRECCIÓN DE DESARROLLO SOCIAL</v>
      </c>
    </row>
    <row r="136" spans="1:23" ht="72" x14ac:dyDescent="0.2">
      <c r="A136" s="13">
        <v>132</v>
      </c>
      <c r="B136" s="13">
        <v>2</v>
      </c>
      <c r="C136" s="4" t="s">
        <v>455</v>
      </c>
      <c r="D136" s="5" t="s">
        <v>51</v>
      </c>
      <c r="E136" s="4" t="s">
        <v>143</v>
      </c>
      <c r="F136" s="7" t="s">
        <v>619</v>
      </c>
      <c r="G136" s="208" t="str">
        <f>+[1]Hoja1!K137</f>
        <v>A.14.17.1</v>
      </c>
      <c r="H136" s="208">
        <f>+[1]Hoja1!G137</f>
        <v>0</v>
      </c>
      <c r="I136" s="180">
        <v>0</v>
      </c>
      <c r="J136" s="180">
        <v>4</v>
      </c>
      <c r="K136" s="180" t="s">
        <v>618</v>
      </c>
      <c r="L136" s="199" t="s">
        <v>151</v>
      </c>
      <c r="M136" s="198" t="s">
        <v>616</v>
      </c>
      <c r="N136" s="3" t="str">
        <f>+[1]Hoja1!V137</f>
        <v>A.14</v>
      </c>
      <c r="O136" s="219">
        <v>0</v>
      </c>
      <c r="P136" s="219">
        <v>400</v>
      </c>
      <c r="Q136" s="168">
        <f>+BDATOS!AF136</f>
        <v>0</v>
      </c>
      <c r="R136" s="217">
        <f>+BDATOS!BA136</f>
        <v>0</v>
      </c>
      <c r="S136" s="218" t="str">
        <f>+BDATOS!BK136</f>
        <v>NA</v>
      </c>
      <c r="T136" s="218" t="str">
        <f t="shared" si="4"/>
        <v>NA</v>
      </c>
      <c r="U136" s="290"/>
      <c r="V136" s="290"/>
      <c r="W136" s="198" t="str">
        <f>+BDATOS!AC136</f>
        <v>DIRECCIÓN DE DESARROLLO SOCIAL</v>
      </c>
    </row>
    <row r="137" spans="1:23" ht="82.5" customHeight="1" x14ac:dyDescent="0.2">
      <c r="A137" s="13">
        <v>133</v>
      </c>
      <c r="B137" s="13">
        <v>2</v>
      </c>
      <c r="C137" s="4" t="s">
        <v>455</v>
      </c>
      <c r="D137" s="5" t="s">
        <v>51</v>
      </c>
      <c r="E137" s="4" t="s">
        <v>143</v>
      </c>
      <c r="F137" s="7" t="s">
        <v>1591</v>
      </c>
      <c r="G137" s="208" t="str">
        <f>+[1]Hoja1!K138</f>
        <v>A.14.18.1</v>
      </c>
      <c r="H137" s="208">
        <f>+[1]Hoja1!G138</f>
        <v>0</v>
      </c>
      <c r="I137" s="180">
        <v>0</v>
      </c>
      <c r="J137" s="180">
        <v>100</v>
      </c>
      <c r="K137" s="180" t="s">
        <v>1496</v>
      </c>
      <c r="L137" s="199" t="s">
        <v>617</v>
      </c>
      <c r="M137" s="198" t="s">
        <v>621</v>
      </c>
      <c r="N137" s="3" t="str">
        <f>+[1]Hoja1!V138</f>
        <v>A.14</v>
      </c>
      <c r="O137" s="219">
        <v>0</v>
      </c>
      <c r="P137" s="219">
        <v>4</v>
      </c>
      <c r="Q137" s="168">
        <f>+BDATOS!AF137</f>
        <v>2</v>
      </c>
      <c r="R137" s="217">
        <f>+BDATOS!BA137</f>
        <v>2</v>
      </c>
      <c r="S137" s="218">
        <f>+BDATOS!BK137</f>
        <v>1</v>
      </c>
      <c r="T137" s="218">
        <f t="shared" si="4"/>
        <v>1</v>
      </c>
      <c r="U137" s="291"/>
      <c r="V137" s="290"/>
      <c r="W137" s="198" t="str">
        <f>+BDATOS!AC137</f>
        <v>DIRECCIÓN DE DESARROLLO SOCIAL</v>
      </c>
    </row>
    <row r="138" spans="1:23" ht="60" x14ac:dyDescent="0.2">
      <c r="A138" s="13">
        <v>134</v>
      </c>
      <c r="B138" s="13">
        <v>2</v>
      </c>
      <c r="C138" s="4" t="s">
        <v>455</v>
      </c>
      <c r="D138" s="5" t="s">
        <v>53</v>
      </c>
      <c r="E138" s="4" t="s">
        <v>152</v>
      </c>
      <c r="F138" s="7" t="s">
        <v>622</v>
      </c>
      <c r="G138" s="208" t="str">
        <f>+[1]Hoja1!K139</f>
        <v>A.14.19.1</v>
      </c>
      <c r="H138" s="208">
        <f>+[1]Hoja1!G139</f>
        <v>0</v>
      </c>
      <c r="I138" s="180">
        <v>0</v>
      </c>
      <c r="J138" s="180">
        <v>30</v>
      </c>
      <c r="K138" s="180" t="s">
        <v>54</v>
      </c>
      <c r="L138" s="199" t="s">
        <v>153</v>
      </c>
      <c r="M138" s="198" t="s">
        <v>624</v>
      </c>
      <c r="N138" s="3" t="str">
        <f>+[1]Hoja1!V139</f>
        <v>A.14</v>
      </c>
      <c r="O138" s="219">
        <v>200</v>
      </c>
      <c r="P138" s="219">
        <v>800</v>
      </c>
      <c r="Q138" s="168">
        <f>+BDATOS!AF138</f>
        <v>200</v>
      </c>
      <c r="R138" s="217">
        <f>+BDATOS!BA138</f>
        <v>400</v>
      </c>
      <c r="S138" s="218">
        <f>+BDATOS!BK138</f>
        <v>1</v>
      </c>
      <c r="T138" s="218">
        <f t="shared" si="4"/>
        <v>1</v>
      </c>
      <c r="U138" s="289">
        <f>SUM(S138:S147)/6</f>
        <v>0.77777777777777768</v>
      </c>
      <c r="V138" s="290"/>
      <c r="W138" s="198" t="str">
        <f>+BDATOS!AC138</f>
        <v>DIRECCIÓN DE DESARROLLO SOCIAL</v>
      </c>
    </row>
    <row r="139" spans="1:23" ht="60" x14ac:dyDescent="0.2">
      <c r="A139" s="13">
        <v>135</v>
      </c>
      <c r="B139" s="13">
        <v>2</v>
      </c>
      <c r="C139" s="4" t="s">
        <v>455</v>
      </c>
      <c r="D139" s="5" t="s">
        <v>53</v>
      </c>
      <c r="E139" s="4" t="s">
        <v>152</v>
      </c>
      <c r="F139" s="7" t="s">
        <v>626</v>
      </c>
      <c r="G139" s="208" t="str">
        <f>+[1]Hoja1!K140</f>
        <v>A.14.20.1</v>
      </c>
      <c r="H139" s="208">
        <f>+[1]Hoja1!G140</f>
        <v>0</v>
      </c>
      <c r="I139" s="180">
        <v>0</v>
      </c>
      <c r="J139" s="180">
        <v>100</v>
      </c>
      <c r="K139" s="180" t="s">
        <v>625</v>
      </c>
      <c r="L139" s="199" t="s">
        <v>154</v>
      </c>
      <c r="M139" s="198" t="s">
        <v>628</v>
      </c>
      <c r="N139" s="3" t="str">
        <f>+[1]Hoja1!V140</f>
        <v>A.14</v>
      </c>
      <c r="O139" s="219">
        <v>0</v>
      </c>
      <c r="P139" s="219">
        <v>100</v>
      </c>
      <c r="Q139" s="168">
        <f>+BDATOS!AF139</f>
        <v>0</v>
      </c>
      <c r="R139" s="217">
        <f>+BDATOS!BA139</f>
        <v>0</v>
      </c>
      <c r="S139" s="218" t="str">
        <f>+BDATOS!BK139</f>
        <v>NA</v>
      </c>
      <c r="T139" s="218" t="str">
        <f t="shared" si="4"/>
        <v>NA</v>
      </c>
      <c r="U139" s="290"/>
      <c r="V139" s="290"/>
      <c r="W139" s="198" t="str">
        <f>+BDATOS!AC139</f>
        <v>DIRECCIÓN DE DESARROLLO SOCIAL</v>
      </c>
    </row>
    <row r="140" spans="1:23" ht="60" x14ac:dyDescent="0.2">
      <c r="A140" s="13">
        <v>136</v>
      </c>
      <c r="B140" s="13">
        <v>2</v>
      </c>
      <c r="C140" s="4" t="s">
        <v>455</v>
      </c>
      <c r="D140" s="5" t="s">
        <v>53</v>
      </c>
      <c r="E140" s="4" t="s">
        <v>152</v>
      </c>
      <c r="F140" s="7" t="s">
        <v>629</v>
      </c>
      <c r="G140" s="208" t="str">
        <f>+[1]Hoja1!K141</f>
        <v>A.14.21.1</v>
      </c>
      <c r="H140" s="208">
        <f>+[1]Hoja1!G141</f>
        <v>0</v>
      </c>
      <c r="I140" s="180">
        <v>0</v>
      </c>
      <c r="J140" s="180">
        <v>100</v>
      </c>
      <c r="K140" s="180" t="s">
        <v>630</v>
      </c>
      <c r="L140" s="199" t="s">
        <v>155</v>
      </c>
      <c r="M140" s="198" t="s">
        <v>632</v>
      </c>
      <c r="N140" s="3" t="str">
        <f>+[1]Hoja1!V141</f>
        <v>A.14</v>
      </c>
      <c r="O140" s="219">
        <v>1</v>
      </c>
      <c r="P140" s="219">
        <v>4</v>
      </c>
      <c r="Q140" s="168">
        <f>+BDATOS!AF140</f>
        <v>1</v>
      </c>
      <c r="R140" s="217">
        <f>+BDATOS!BA140</f>
        <v>1</v>
      </c>
      <c r="S140" s="218">
        <f>+BDATOS!BK140</f>
        <v>1</v>
      </c>
      <c r="T140" s="218">
        <f t="shared" si="4"/>
        <v>1</v>
      </c>
      <c r="U140" s="290"/>
      <c r="V140" s="290"/>
      <c r="W140" s="198" t="str">
        <f>+BDATOS!AC140</f>
        <v>DIRECCIÓN DE DESARROLLO SOCIAL</v>
      </c>
    </row>
    <row r="141" spans="1:23" ht="60" x14ac:dyDescent="0.2">
      <c r="A141" s="13">
        <v>137</v>
      </c>
      <c r="B141" s="13">
        <v>2</v>
      </c>
      <c r="C141" s="4" t="s">
        <v>455</v>
      </c>
      <c r="D141" s="5" t="s">
        <v>53</v>
      </c>
      <c r="E141" s="4" t="s">
        <v>152</v>
      </c>
      <c r="F141" s="7" t="s">
        <v>633</v>
      </c>
      <c r="G141" s="208" t="str">
        <f>+[1]Hoja1!K142</f>
        <v>A.14.22.1</v>
      </c>
      <c r="H141" s="208">
        <f>+[1]Hoja1!G142</f>
        <v>0</v>
      </c>
      <c r="I141" s="180">
        <v>0</v>
      </c>
      <c r="J141" s="180">
        <v>100</v>
      </c>
      <c r="K141" s="180" t="s">
        <v>639</v>
      </c>
      <c r="L141" s="199" t="s">
        <v>156</v>
      </c>
      <c r="M141" s="198" t="s">
        <v>637</v>
      </c>
      <c r="N141" s="3" t="str">
        <f>+[1]Hoja1!V142</f>
        <v>A.14</v>
      </c>
      <c r="O141" s="219">
        <v>0</v>
      </c>
      <c r="P141" s="219">
        <v>1</v>
      </c>
      <c r="Q141" s="168">
        <f>+BDATOS!AF141</f>
        <v>0</v>
      </c>
      <c r="R141" s="217">
        <f>+BDATOS!BA141</f>
        <v>0</v>
      </c>
      <c r="S141" s="218" t="str">
        <f>+BDATOS!BK141</f>
        <v>NA</v>
      </c>
      <c r="T141" s="289">
        <f>SUM(S141:S142)/1</f>
        <v>0.66666666666666663</v>
      </c>
      <c r="U141" s="290"/>
      <c r="V141" s="290"/>
      <c r="W141" s="198" t="str">
        <f>+BDATOS!AC141</f>
        <v>DIRECCIÓN DE DESARROLLO SOCIAL</v>
      </c>
    </row>
    <row r="142" spans="1:23" ht="60" x14ac:dyDescent="0.2">
      <c r="A142" s="13">
        <v>138</v>
      </c>
      <c r="B142" s="13">
        <v>2</v>
      </c>
      <c r="C142" s="4" t="s">
        <v>455</v>
      </c>
      <c r="D142" s="5" t="s">
        <v>53</v>
      </c>
      <c r="E142" s="4" t="s">
        <v>152</v>
      </c>
      <c r="F142" s="7" t="s">
        <v>634</v>
      </c>
      <c r="G142" s="208" t="str">
        <f>+[1]Hoja1!K143</f>
        <v>A.14.23.1</v>
      </c>
      <c r="H142" s="208">
        <f>+[1]Hoja1!G143</f>
        <v>0</v>
      </c>
      <c r="I142" s="180">
        <v>0</v>
      </c>
      <c r="J142" s="180">
        <v>96</v>
      </c>
      <c r="K142" s="180" t="s">
        <v>639</v>
      </c>
      <c r="L142" s="199" t="s">
        <v>156</v>
      </c>
      <c r="M142" s="198" t="s">
        <v>638</v>
      </c>
      <c r="N142" s="3" t="str">
        <f>+[1]Hoja1!V143</f>
        <v>A.14</v>
      </c>
      <c r="O142" s="219">
        <v>0</v>
      </c>
      <c r="P142" s="219">
        <v>96</v>
      </c>
      <c r="Q142" s="168">
        <f>+BDATOS!AF142</f>
        <v>24</v>
      </c>
      <c r="R142" s="217">
        <f>+BDATOS!BA142</f>
        <v>16</v>
      </c>
      <c r="S142" s="218">
        <f>+BDATOS!BK142</f>
        <v>0.66666666666666663</v>
      </c>
      <c r="T142" s="291"/>
      <c r="U142" s="290"/>
      <c r="V142" s="290"/>
      <c r="W142" s="198" t="str">
        <f>+BDATOS!AC142</f>
        <v>DIRECCIÓN DE DESARROLLO SOCIAL</v>
      </c>
    </row>
    <row r="143" spans="1:23" ht="60" x14ac:dyDescent="0.2">
      <c r="A143" s="13">
        <v>139</v>
      </c>
      <c r="B143" s="13">
        <v>2</v>
      </c>
      <c r="C143" s="4" t="s">
        <v>455</v>
      </c>
      <c r="D143" s="5" t="s">
        <v>53</v>
      </c>
      <c r="E143" s="4" t="s">
        <v>152</v>
      </c>
      <c r="F143" s="7" t="s">
        <v>641</v>
      </c>
      <c r="G143" s="208" t="str">
        <f>+[1]Hoja1!K144</f>
        <v>A.14.24.1</v>
      </c>
      <c r="H143" s="208">
        <f>+[1]Hoja1!G144</f>
        <v>0</v>
      </c>
      <c r="I143" s="180">
        <v>0</v>
      </c>
      <c r="J143" s="180">
        <v>96</v>
      </c>
      <c r="K143" s="180" t="s">
        <v>653</v>
      </c>
      <c r="L143" s="199" t="s">
        <v>157</v>
      </c>
      <c r="M143" s="198" t="s">
        <v>649</v>
      </c>
      <c r="N143" s="3" t="str">
        <f>+[1]Hoja1!V144</f>
        <v>A.14</v>
      </c>
      <c r="O143" s="219">
        <v>0</v>
      </c>
      <c r="P143" s="219">
        <v>96</v>
      </c>
      <c r="Q143" s="168">
        <f>+BDATOS!AF143</f>
        <v>24</v>
      </c>
      <c r="R143" s="217">
        <f>+BDATOS!BA143</f>
        <v>24</v>
      </c>
      <c r="S143" s="218">
        <f>+BDATOS!BK143</f>
        <v>1</v>
      </c>
      <c r="T143" s="218">
        <f t="shared" ref="T143:T150" si="5">+S143</f>
        <v>1</v>
      </c>
      <c r="U143" s="290"/>
      <c r="V143" s="290"/>
      <c r="W143" s="198" t="str">
        <f>+BDATOS!AC143</f>
        <v>DIRECCIÓN DE DESARROLLO SOCIAL</v>
      </c>
    </row>
    <row r="144" spans="1:23" ht="60" x14ac:dyDescent="0.2">
      <c r="A144" s="13">
        <v>140</v>
      </c>
      <c r="B144" s="13">
        <v>2</v>
      </c>
      <c r="C144" s="4" t="s">
        <v>455</v>
      </c>
      <c r="D144" s="5" t="s">
        <v>53</v>
      </c>
      <c r="E144" s="4" t="s">
        <v>152</v>
      </c>
      <c r="F144" s="7" t="s">
        <v>642</v>
      </c>
      <c r="G144" s="208" t="str">
        <f>+[1]Hoja1!K145</f>
        <v>A.14.25.1</v>
      </c>
      <c r="H144" s="208">
        <f>+[1]Hoja1!G145</f>
        <v>0</v>
      </c>
      <c r="I144" s="180">
        <v>0</v>
      </c>
      <c r="J144" s="180">
        <v>45</v>
      </c>
      <c r="K144" s="180" t="s">
        <v>654</v>
      </c>
      <c r="L144" s="199" t="s">
        <v>158</v>
      </c>
      <c r="M144" s="198" t="s">
        <v>651</v>
      </c>
      <c r="N144" s="3" t="str">
        <f>+[1]Hoja1!V145</f>
        <v>A.14</v>
      </c>
      <c r="O144" s="219">
        <v>0</v>
      </c>
      <c r="P144" s="219">
        <v>45</v>
      </c>
      <c r="Q144" s="168">
        <f>+BDATOS!AF144</f>
        <v>10</v>
      </c>
      <c r="R144" s="217">
        <f>+BDATOS!BA144</f>
        <v>0</v>
      </c>
      <c r="S144" s="218">
        <f>+BDATOS!BK144</f>
        <v>0</v>
      </c>
      <c r="T144" s="218">
        <f t="shared" si="5"/>
        <v>0</v>
      </c>
      <c r="U144" s="290"/>
      <c r="V144" s="290"/>
      <c r="W144" s="198" t="str">
        <f>+BDATOS!AC144</f>
        <v>DIRECCIÓN DE DESARROLLO SOCIAL</v>
      </c>
    </row>
    <row r="145" spans="1:23" ht="60" x14ac:dyDescent="0.2">
      <c r="A145" s="13">
        <v>141</v>
      </c>
      <c r="B145" s="13">
        <v>2</v>
      </c>
      <c r="C145" s="4" t="s">
        <v>455</v>
      </c>
      <c r="D145" s="5" t="s">
        <v>53</v>
      </c>
      <c r="E145" s="4" t="s">
        <v>152</v>
      </c>
      <c r="F145" s="7" t="s">
        <v>643</v>
      </c>
      <c r="G145" s="208" t="str">
        <f>+[1]Hoja1!K146</f>
        <v>A.14.26.1</v>
      </c>
      <c r="H145" s="208">
        <f>+[1]Hoja1!G146</f>
        <v>0</v>
      </c>
      <c r="I145" s="180">
        <v>0</v>
      </c>
      <c r="J145" s="180">
        <v>2</v>
      </c>
      <c r="K145" s="180" t="s">
        <v>655</v>
      </c>
      <c r="L145" s="199" t="s">
        <v>1592</v>
      </c>
      <c r="M145" s="198" t="s">
        <v>658</v>
      </c>
      <c r="N145" s="3" t="str">
        <f>+[1]Hoja1!V146</f>
        <v>A.14</v>
      </c>
      <c r="O145" s="219">
        <v>0</v>
      </c>
      <c r="P145" s="219">
        <v>2</v>
      </c>
      <c r="Q145" s="168">
        <f>+BDATOS!AF145</f>
        <v>0</v>
      </c>
      <c r="R145" s="217">
        <f>+BDATOS!BA145</f>
        <v>0</v>
      </c>
      <c r="S145" s="218" t="str">
        <f>+BDATOS!BK145</f>
        <v>NA</v>
      </c>
      <c r="T145" s="218" t="str">
        <f t="shared" si="5"/>
        <v>NA</v>
      </c>
      <c r="U145" s="290"/>
      <c r="V145" s="290"/>
      <c r="W145" s="198" t="str">
        <f>+BDATOS!AC145</f>
        <v>DIRECCIÓN DE DESARROLLO SOCIAL</v>
      </c>
    </row>
    <row r="146" spans="1:23" ht="72" x14ac:dyDescent="0.2">
      <c r="A146" s="13">
        <v>142</v>
      </c>
      <c r="B146" s="13">
        <v>2</v>
      </c>
      <c r="C146" s="4" t="s">
        <v>455</v>
      </c>
      <c r="D146" s="5" t="s">
        <v>53</v>
      </c>
      <c r="E146" s="4" t="s">
        <v>152</v>
      </c>
      <c r="F146" s="7" t="s">
        <v>644</v>
      </c>
      <c r="G146" s="208" t="str">
        <f>+[1]Hoja1!K147</f>
        <v>A.14.27.1</v>
      </c>
      <c r="H146" s="208">
        <f>+[1]Hoja1!G147</f>
        <v>0</v>
      </c>
      <c r="I146" s="180">
        <v>0</v>
      </c>
      <c r="J146" s="180">
        <v>100</v>
      </c>
      <c r="K146" s="180" t="s">
        <v>656</v>
      </c>
      <c r="L146" s="199" t="s">
        <v>159</v>
      </c>
      <c r="M146" s="198" t="s">
        <v>659</v>
      </c>
      <c r="N146" s="3" t="str">
        <f>+[1]Hoja1!V147</f>
        <v>A.14</v>
      </c>
      <c r="O146" s="219">
        <v>0</v>
      </c>
      <c r="P146" s="219">
        <v>100</v>
      </c>
      <c r="Q146" s="168">
        <f>+BDATOS!AF146</f>
        <v>100</v>
      </c>
      <c r="R146" s="217">
        <f>+BDATOS!BA146</f>
        <v>370</v>
      </c>
      <c r="S146" s="218">
        <f>+BDATOS!BK146</f>
        <v>1</v>
      </c>
      <c r="T146" s="218">
        <f t="shared" si="5"/>
        <v>1</v>
      </c>
      <c r="U146" s="290"/>
      <c r="V146" s="290"/>
      <c r="W146" s="198" t="str">
        <f>+BDATOS!AC146</f>
        <v>DIRECCIÓN DE DESARROLLO SOCIAL</v>
      </c>
    </row>
    <row r="147" spans="1:23" ht="72" x14ac:dyDescent="0.2">
      <c r="A147" s="13">
        <v>143</v>
      </c>
      <c r="B147" s="13">
        <v>2</v>
      </c>
      <c r="C147" s="4" t="s">
        <v>455</v>
      </c>
      <c r="D147" s="5" t="s">
        <v>53</v>
      </c>
      <c r="E147" s="4" t="s">
        <v>152</v>
      </c>
      <c r="F147" s="7" t="s">
        <v>645</v>
      </c>
      <c r="G147" s="208" t="str">
        <f>+[1]Hoja1!K148</f>
        <v>A.14.28.1</v>
      </c>
      <c r="H147" s="208">
        <f>+[1]Hoja1!G148</f>
        <v>0</v>
      </c>
      <c r="I147" s="180">
        <v>0</v>
      </c>
      <c r="J147" s="180">
        <v>100</v>
      </c>
      <c r="K147" s="180" t="s">
        <v>657</v>
      </c>
      <c r="L147" s="199" t="s">
        <v>640</v>
      </c>
      <c r="M147" s="198" t="s">
        <v>660</v>
      </c>
      <c r="N147" s="3" t="str">
        <f>+[1]Hoja1!V148</f>
        <v>A.14</v>
      </c>
      <c r="O147" s="219">
        <v>0</v>
      </c>
      <c r="P147" s="219">
        <v>1</v>
      </c>
      <c r="Q147" s="168">
        <f>+BDATOS!AF147</f>
        <v>0</v>
      </c>
      <c r="R147" s="217">
        <f>+BDATOS!BA147</f>
        <v>0</v>
      </c>
      <c r="S147" s="218" t="str">
        <f>+BDATOS!BK147</f>
        <v>NA</v>
      </c>
      <c r="T147" s="218" t="str">
        <f t="shared" si="5"/>
        <v>NA</v>
      </c>
      <c r="U147" s="291"/>
      <c r="V147" s="290"/>
      <c r="W147" s="198" t="str">
        <f>+BDATOS!AC147</f>
        <v>DIRECCIÓN DE DESARROLLO SOCIAL</v>
      </c>
    </row>
    <row r="148" spans="1:23" ht="67.5" x14ac:dyDescent="0.2">
      <c r="A148" s="13">
        <v>144</v>
      </c>
      <c r="B148" s="13">
        <v>2</v>
      </c>
      <c r="C148" s="4" t="s">
        <v>455</v>
      </c>
      <c r="D148" s="5" t="s">
        <v>55</v>
      </c>
      <c r="E148" s="4" t="s">
        <v>160</v>
      </c>
      <c r="F148" s="7" t="s">
        <v>661</v>
      </c>
      <c r="G148" s="208" t="str">
        <f>+[1]Hoja1!K149</f>
        <v>A.14.29.1</v>
      </c>
      <c r="H148" s="208">
        <f>+[1]Hoja1!G149</f>
        <v>0</v>
      </c>
      <c r="I148" s="180">
        <v>0</v>
      </c>
      <c r="J148" s="180">
        <v>100</v>
      </c>
      <c r="K148" s="180" t="s">
        <v>56</v>
      </c>
      <c r="L148" s="220" t="s">
        <v>161</v>
      </c>
      <c r="M148" s="198" t="s">
        <v>662</v>
      </c>
      <c r="N148" s="3" t="str">
        <f>+[1]Hoja1!V149</f>
        <v>A.14</v>
      </c>
      <c r="O148" s="219">
        <v>0</v>
      </c>
      <c r="P148" s="219">
        <v>4</v>
      </c>
      <c r="Q148" s="168">
        <f>+BDATOS!AF148</f>
        <v>0</v>
      </c>
      <c r="R148" s="217">
        <f>+BDATOS!BA148</f>
        <v>0</v>
      </c>
      <c r="S148" s="218" t="str">
        <f>+BDATOS!BK148</f>
        <v>NA</v>
      </c>
      <c r="T148" s="218" t="str">
        <f t="shared" si="5"/>
        <v>NA</v>
      </c>
      <c r="U148" s="289">
        <f>SUM(S148:S153)/3</f>
        <v>1</v>
      </c>
      <c r="V148" s="290"/>
      <c r="W148" s="198" t="str">
        <f>+BDATOS!AC148</f>
        <v>DIRECCIÓN DE DESARROLLO SOCIAL</v>
      </c>
    </row>
    <row r="149" spans="1:23" ht="57" customHeight="1" x14ac:dyDescent="0.2">
      <c r="A149" s="13">
        <v>145</v>
      </c>
      <c r="B149" s="13">
        <v>2</v>
      </c>
      <c r="C149" s="4" t="s">
        <v>455</v>
      </c>
      <c r="D149" s="5" t="s">
        <v>55</v>
      </c>
      <c r="E149" s="259" t="e">
        <f>+'INFORME '!T231:T236</f>
        <v>#VALUE!</v>
      </c>
      <c r="F149" s="7" t="s">
        <v>664</v>
      </c>
      <c r="G149" s="208" t="str">
        <f>+[1]Hoja1!K150</f>
        <v>A.14.30.1</v>
      </c>
      <c r="H149" s="208">
        <f>+[1]Hoja1!G150</f>
        <v>0</v>
      </c>
      <c r="I149" s="180">
        <v>0</v>
      </c>
      <c r="J149" s="180">
        <v>4</v>
      </c>
      <c r="K149" s="180" t="s">
        <v>665</v>
      </c>
      <c r="L149" s="199" t="s">
        <v>162</v>
      </c>
      <c r="M149" s="198" t="s">
        <v>666</v>
      </c>
      <c r="N149" s="3" t="str">
        <f>+[1]Hoja1!V150</f>
        <v>A.14</v>
      </c>
      <c r="O149" s="219">
        <v>0</v>
      </c>
      <c r="P149" s="219">
        <v>4</v>
      </c>
      <c r="Q149" s="168">
        <f>+BDATOS!AF149</f>
        <v>1</v>
      </c>
      <c r="R149" s="217">
        <f>+BDATOS!BA149</f>
        <v>1</v>
      </c>
      <c r="S149" s="218">
        <f>+BDATOS!BK149</f>
        <v>1</v>
      </c>
      <c r="T149" s="218">
        <f t="shared" si="5"/>
        <v>1</v>
      </c>
      <c r="U149" s="290"/>
      <c r="V149" s="290"/>
      <c r="W149" s="198" t="str">
        <f>+BDATOS!AC149</f>
        <v>DIRECCIÓN DE DESARROLLO SOCIAL</v>
      </c>
    </row>
    <row r="150" spans="1:23" ht="66" customHeight="1" x14ac:dyDescent="0.2">
      <c r="A150" s="13">
        <v>146</v>
      </c>
      <c r="B150" s="13">
        <v>2</v>
      </c>
      <c r="C150" s="4" t="s">
        <v>455</v>
      </c>
      <c r="D150" s="5" t="s">
        <v>55</v>
      </c>
      <c r="E150" s="4" t="s">
        <v>160</v>
      </c>
      <c r="F150" s="7" t="s">
        <v>668</v>
      </c>
      <c r="G150" s="208" t="str">
        <f>+[1]Hoja1!K151</f>
        <v>A.14.31.1</v>
      </c>
      <c r="H150" s="208">
        <f>+[1]Hoja1!G151</f>
        <v>0</v>
      </c>
      <c r="I150" s="180">
        <v>0</v>
      </c>
      <c r="J150" s="180">
        <v>4</v>
      </c>
      <c r="K150" s="180" t="s">
        <v>669</v>
      </c>
      <c r="L150" s="199" t="s">
        <v>163</v>
      </c>
      <c r="M150" s="198" t="s">
        <v>670</v>
      </c>
      <c r="N150" s="3" t="str">
        <f>+[1]Hoja1!V151</f>
        <v>A.14</v>
      </c>
      <c r="O150" s="219">
        <v>0</v>
      </c>
      <c r="P150" s="219">
        <v>4</v>
      </c>
      <c r="Q150" s="168">
        <f>+BDATOS!AF150</f>
        <v>0</v>
      </c>
      <c r="R150" s="217">
        <f>+BDATOS!BA150</f>
        <v>0</v>
      </c>
      <c r="S150" s="218" t="str">
        <f>+BDATOS!BK150</f>
        <v>NA</v>
      </c>
      <c r="T150" s="218" t="str">
        <f t="shared" si="5"/>
        <v>NA</v>
      </c>
      <c r="U150" s="290"/>
      <c r="V150" s="290"/>
      <c r="W150" s="198" t="str">
        <f>+BDATOS!AC150</f>
        <v>DIRECCIÓN DE DESARROLLO SOCIAL</v>
      </c>
    </row>
    <row r="151" spans="1:23" ht="84" customHeight="1" x14ac:dyDescent="0.2">
      <c r="A151" s="13">
        <v>147</v>
      </c>
      <c r="B151" s="13">
        <v>2</v>
      </c>
      <c r="C151" s="4" t="s">
        <v>455</v>
      </c>
      <c r="D151" s="5" t="s">
        <v>55</v>
      </c>
      <c r="E151" s="4" t="s">
        <v>160</v>
      </c>
      <c r="F151" s="295" t="s">
        <v>672</v>
      </c>
      <c r="G151" s="208" t="str">
        <f>+[1]Hoja1!K152</f>
        <v>A.14.32.1</v>
      </c>
      <c r="H151" s="208">
        <f>+[1]Hoja1!G152</f>
        <v>0</v>
      </c>
      <c r="I151" s="295">
        <v>0</v>
      </c>
      <c r="J151" s="295">
        <v>7</v>
      </c>
      <c r="K151" s="180" t="s">
        <v>671</v>
      </c>
      <c r="L151" s="199" t="s">
        <v>164</v>
      </c>
      <c r="M151" s="198" t="s">
        <v>673</v>
      </c>
      <c r="N151" s="3" t="str">
        <f>+[1]Hoja1!V152</f>
        <v>A.14</v>
      </c>
      <c r="O151" s="219">
        <v>0</v>
      </c>
      <c r="P151" s="219">
        <v>7</v>
      </c>
      <c r="Q151" s="168">
        <f>+BDATOS!AF151</f>
        <v>7</v>
      </c>
      <c r="R151" s="217">
        <f>+BDATOS!BA151</f>
        <v>7</v>
      </c>
      <c r="S151" s="218">
        <f>+BDATOS!BK151</f>
        <v>1</v>
      </c>
      <c r="T151" s="289">
        <f>SUM(S151:S152)/2</f>
        <v>1</v>
      </c>
      <c r="U151" s="290"/>
      <c r="V151" s="290"/>
      <c r="W151" s="198" t="str">
        <f>+BDATOS!AC151</f>
        <v>DIRECCIÓN DE DESARROLLO SOCIAL</v>
      </c>
    </row>
    <row r="152" spans="1:23" ht="84" customHeight="1" x14ac:dyDescent="0.2">
      <c r="A152" s="13">
        <v>148</v>
      </c>
      <c r="B152" s="13">
        <v>2</v>
      </c>
      <c r="C152" s="4" t="s">
        <v>455</v>
      </c>
      <c r="D152" s="5" t="s">
        <v>55</v>
      </c>
      <c r="E152" s="4" t="s">
        <v>160</v>
      </c>
      <c r="F152" s="295"/>
      <c r="G152" s="208" t="str">
        <f>+[1]Hoja1!K153</f>
        <v>A.14.32.2</v>
      </c>
      <c r="H152" s="208">
        <f>+[1]Hoja1!G153</f>
        <v>0</v>
      </c>
      <c r="I152" s="295"/>
      <c r="J152" s="295"/>
      <c r="K152" s="180" t="s">
        <v>671</v>
      </c>
      <c r="L152" s="199" t="s">
        <v>164</v>
      </c>
      <c r="M152" s="198" t="s">
        <v>675</v>
      </c>
      <c r="N152" s="3" t="str">
        <f>+[1]Hoja1!V153</f>
        <v>A.14</v>
      </c>
      <c r="O152" s="219">
        <v>0</v>
      </c>
      <c r="P152" s="219">
        <v>45</v>
      </c>
      <c r="Q152" s="168">
        <f>+BDATOS!AF152</f>
        <v>45</v>
      </c>
      <c r="R152" s="217">
        <f>+BDATOS!BA152</f>
        <v>45</v>
      </c>
      <c r="S152" s="218">
        <f>+BDATOS!BK152</f>
        <v>1</v>
      </c>
      <c r="T152" s="291"/>
      <c r="U152" s="290"/>
      <c r="V152" s="290"/>
      <c r="W152" s="198" t="str">
        <f>+BDATOS!AC152</f>
        <v>DIRECCIÓN DE DESARROLLO SOCIAL</v>
      </c>
    </row>
    <row r="153" spans="1:23" ht="60" x14ac:dyDescent="0.2">
      <c r="A153" s="13">
        <v>149</v>
      </c>
      <c r="B153" s="13">
        <v>2</v>
      </c>
      <c r="C153" s="4" t="s">
        <v>455</v>
      </c>
      <c r="D153" s="5" t="s">
        <v>55</v>
      </c>
      <c r="E153" s="4" t="s">
        <v>160</v>
      </c>
      <c r="F153" s="7" t="s">
        <v>677</v>
      </c>
      <c r="G153" s="208" t="str">
        <f>+[1]Hoja1!K154</f>
        <v>A.14.33.1</v>
      </c>
      <c r="H153" s="208">
        <f>+[1]Hoja1!G154</f>
        <v>0</v>
      </c>
      <c r="I153" s="180">
        <v>0</v>
      </c>
      <c r="J153" s="180">
        <v>45</v>
      </c>
      <c r="K153" s="180" t="s">
        <v>678</v>
      </c>
      <c r="L153" s="199" t="s">
        <v>165</v>
      </c>
      <c r="M153" s="198" t="s">
        <v>680</v>
      </c>
      <c r="N153" s="3" t="str">
        <f>+[1]Hoja1!V154</f>
        <v>A.14</v>
      </c>
      <c r="O153" s="219">
        <v>0</v>
      </c>
      <c r="P153" s="219">
        <v>2</v>
      </c>
      <c r="Q153" s="168">
        <f>+BDATOS!AF153</f>
        <v>0</v>
      </c>
      <c r="R153" s="217">
        <f>+BDATOS!BA153</f>
        <v>0</v>
      </c>
      <c r="S153" s="218" t="str">
        <f>+BDATOS!BK153</f>
        <v>NA</v>
      </c>
      <c r="T153" s="218" t="str">
        <f t="shared" ref="T153:T159" si="6">+S153</f>
        <v>NA</v>
      </c>
      <c r="U153" s="291"/>
      <c r="V153" s="290"/>
      <c r="W153" s="198" t="str">
        <f>+BDATOS!AC153</f>
        <v>DIRECCIÓN DE DESARROLLO SOCIAL</v>
      </c>
    </row>
    <row r="154" spans="1:23" ht="87" customHeight="1" x14ac:dyDescent="0.2">
      <c r="A154" s="13">
        <v>150</v>
      </c>
      <c r="B154" s="13">
        <v>2</v>
      </c>
      <c r="C154" s="4" t="s">
        <v>455</v>
      </c>
      <c r="D154" s="5" t="s">
        <v>57</v>
      </c>
      <c r="E154" s="4" t="s">
        <v>167</v>
      </c>
      <c r="F154" s="180" t="s">
        <v>1593</v>
      </c>
      <c r="G154" s="208" t="str">
        <f>+[1]Hoja1!K155</f>
        <v>A.14.34.1</v>
      </c>
      <c r="H154" s="208">
        <f>+[1]Hoja1!G155</f>
        <v>0</v>
      </c>
      <c r="I154" s="180">
        <v>0</v>
      </c>
      <c r="J154" s="180">
        <v>8</v>
      </c>
      <c r="K154" s="180" t="s">
        <v>58</v>
      </c>
      <c r="L154" s="220" t="s">
        <v>168</v>
      </c>
      <c r="M154" s="198" t="s">
        <v>681</v>
      </c>
      <c r="N154" s="3" t="str">
        <f>+[1]Hoja1!V155</f>
        <v>A.14</v>
      </c>
      <c r="O154" s="219">
        <v>0</v>
      </c>
      <c r="P154" s="219">
        <v>8</v>
      </c>
      <c r="Q154" s="168">
        <f>+BDATOS!AF154</f>
        <v>0</v>
      </c>
      <c r="R154" s="217">
        <f>+BDATOS!BA154</f>
        <v>0</v>
      </c>
      <c r="S154" s="218" t="str">
        <f>+BDATOS!BK154</f>
        <v>NA</v>
      </c>
      <c r="T154" s="218" t="str">
        <f t="shared" si="6"/>
        <v>NA</v>
      </c>
      <c r="U154" s="289">
        <f>SUM(S154:S159)/4</f>
        <v>0.50460526315789478</v>
      </c>
      <c r="V154" s="290"/>
      <c r="W154" s="198" t="str">
        <f>+BDATOS!AC154</f>
        <v>DIRECCIÓN DE DESARROLLO SOCIAL</v>
      </c>
    </row>
    <row r="155" spans="1:23" ht="84" x14ac:dyDescent="0.2">
      <c r="A155" s="13">
        <v>151</v>
      </c>
      <c r="B155" s="13">
        <v>2</v>
      </c>
      <c r="C155" s="4" t="s">
        <v>455</v>
      </c>
      <c r="D155" s="5" t="s">
        <v>57</v>
      </c>
      <c r="E155" s="4" t="s">
        <v>167</v>
      </c>
      <c r="F155" s="7" t="s">
        <v>684</v>
      </c>
      <c r="G155" s="208" t="str">
        <f>+[1]Hoja1!K156</f>
        <v>A.14.35.1</v>
      </c>
      <c r="H155" s="208">
        <f>+[1]Hoja1!G156</f>
        <v>4</v>
      </c>
      <c r="I155" s="180">
        <v>4</v>
      </c>
      <c r="J155" s="180">
        <v>25</v>
      </c>
      <c r="K155" s="180" t="s">
        <v>701</v>
      </c>
      <c r="L155" s="220" t="s">
        <v>169</v>
      </c>
      <c r="M155" s="198" t="s">
        <v>690</v>
      </c>
      <c r="N155" s="3" t="str">
        <f>+[1]Hoja1!V156</f>
        <v>A.14</v>
      </c>
      <c r="O155" s="219">
        <v>4</v>
      </c>
      <c r="P155" s="219">
        <v>25</v>
      </c>
      <c r="Q155" s="168">
        <f>+BDATOS!AF155</f>
        <v>7</v>
      </c>
      <c r="R155" s="217">
        <f>+BDATOS!BA155</f>
        <v>7</v>
      </c>
      <c r="S155" s="218">
        <f>+BDATOS!BK155</f>
        <v>1</v>
      </c>
      <c r="T155" s="218">
        <f t="shared" si="6"/>
        <v>1</v>
      </c>
      <c r="U155" s="290"/>
      <c r="V155" s="290"/>
      <c r="W155" s="198" t="str">
        <f>+BDATOS!AC155</f>
        <v>DIRECCIÓN DE DESARROLLO SOCIAL</v>
      </c>
    </row>
    <row r="156" spans="1:23" ht="60" x14ac:dyDescent="0.2">
      <c r="A156" s="13">
        <v>152</v>
      </c>
      <c r="B156" s="13">
        <v>2</v>
      </c>
      <c r="C156" s="4" t="s">
        <v>455</v>
      </c>
      <c r="D156" s="5" t="s">
        <v>57</v>
      </c>
      <c r="E156" s="4" t="s">
        <v>167</v>
      </c>
      <c r="F156" s="7" t="s">
        <v>685</v>
      </c>
      <c r="G156" s="208" t="str">
        <f>+[1]Hoja1!K157</f>
        <v>A.14.36.1</v>
      </c>
      <c r="H156" s="208">
        <f>+[1]Hoja1!G157</f>
        <v>0</v>
      </c>
      <c r="I156" s="180">
        <v>0</v>
      </c>
      <c r="J156" s="180">
        <v>10</v>
      </c>
      <c r="K156" s="180" t="s">
        <v>702</v>
      </c>
      <c r="L156" s="199" t="s">
        <v>170</v>
      </c>
      <c r="M156" s="198" t="s">
        <v>691</v>
      </c>
      <c r="N156" s="3" t="str">
        <f>+[1]Hoja1!V157</f>
        <v>A.14</v>
      </c>
      <c r="O156" s="219">
        <v>0</v>
      </c>
      <c r="P156" s="219">
        <v>1</v>
      </c>
      <c r="Q156" s="168">
        <f>+BDATOS!AF156</f>
        <v>0</v>
      </c>
      <c r="R156" s="217">
        <f>+BDATOS!BA156</f>
        <v>0</v>
      </c>
      <c r="S156" s="218" t="str">
        <f>+BDATOS!BK156</f>
        <v>NA</v>
      </c>
      <c r="T156" s="218" t="str">
        <f t="shared" si="6"/>
        <v>NA</v>
      </c>
      <c r="U156" s="290"/>
      <c r="V156" s="290"/>
      <c r="W156" s="198" t="str">
        <f>+BDATOS!AC156</f>
        <v>DIRECCIÓN DE DESARROLLO SOCIAL</v>
      </c>
    </row>
    <row r="157" spans="1:23" ht="60" x14ac:dyDescent="0.2">
      <c r="A157" s="13">
        <v>153</v>
      </c>
      <c r="B157" s="13">
        <v>2</v>
      </c>
      <c r="C157" s="4" t="s">
        <v>455</v>
      </c>
      <c r="D157" s="5" t="s">
        <v>57</v>
      </c>
      <c r="E157" s="4" t="s">
        <v>167</v>
      </c>
      <c r="F157" s="7" t="s">
        <v>694</v>
      </c>
      <c r="G157" s="208" t="str">
        <f>+[1]Hoja1!K158</f>
        <v>A.14.37.1</v>
      </c>
      <c r="H157" s="208">
        <f>+[1]Hoja1!G158</f>
        <v>38</v>
      </c>
      <c r="I157" s="180">
        <v>38</v>
      </c>
      <c r="J157" s="180">
        <v>45</v>
      </c>
      <c r="K157" s="180" t="s">
        <v>703</v>
      </c>
      <c r="L157" s="199" t="s">
        <v>171</v>
      </c>
      <c r="M157" s="198" t="s">
        <v>692</v>
      </c>
      <c r="N157" s="3" t="str">
        <f>+[1]Hoja1!V158</f>
        <v>A.14</v>
      </c>
      <c r="O157" s="219">
        <v>38</v>
      </c>
      <c r="P157" s="219">
        <v>45</v>
      </c>
      <c r="Q157" s="168">
        <f>+BDATOS!AF157</f>
        <v>38</v>
      </c>
      <c r="R157" s="217">
        <f>+BDATOS!BA157</f>
        <v>14</v>
      </c>
      <c r="S157" s="218">
        <f>+BDATOS!BK157</f>
        <v>0.36842105263157893</v>
      </c>
      <c r="T157" s="218">
        <f t="shared" si="6"/>
        <v>0.36842105263157893</v>
      </c>
      <c r="U157" s="290"/>
      <c r="V157" s="290"/>
      <c r="W157" s="198" t="str">
        <f>+BDATOS!AC157</f>
        <v>DIRECCIÓN DE DESARROLLO SOCIAL</v>
      </c>
    </row>
    <row r="158" spans="1:23" ht="72" x14ac:dyDescent="0.2">
      <c r="A158" s="13">
        <v>154</v>
      </c>
      <c r="B158" s="13">
        <v>2</v>
      </c>
      <c r="C158" s="4" t="s">
        <v>455</v>
      </c>
      <c r="D158" s="5" t="s">
        <v>57</v>
      </c>
      <c r="E158" s="4" t="s">
        <v>167</v>
      </c>
      <c r="F158" s="7" t="s">
        <v>695</v>
      </c>
      <c r="G158" s="208" t="str">
        <f>+[1]Hoja1!K159</f>
        <v>A.14.38.1</v>
      </c>
      <c r="H158" s="208">
        <f>+[1]Hoja1!G159</f>
        <v>0</v>
      </c>
      <c r="I158" s="180">
        <v>0</v>
      </c>
      <c r="J158" s="180">
        <v>1</v>
      </c>
      <c r="K158" s="180" t="s">
        <v>704</v>
      </c>
      <c r="L158" s="199" t="s">
        <v>172</v>
      </c>
      <c r="M158" s="198" t="s">
        <v>693</v>
      </c>
      <c r="N158" s="3" t="str">
        <f>+[1]Hoja1!V159</f>
        <v>A.14</v>
      </c>
      <c r="O158" s="219">
        <v>0</v>
      </c>
      <c r="P158" s="219">
        <v>14</v>
      </c>
      <c r="Q158" s="168">
        <f>+BDATOS!AF158</f>
        <v>2</v>
      </c>
      <c r="R158" s="217">
        <f>+BDATOS!BA158</f>
        <v>1</v>
      </c>
      <c r="S158" s="218">
        <f>+BDATOS!BK158</f>
        <v>0.5</v>
      </c>
      <c r="T158" s="218">
        <f t="shared" si="6"/>
        <v>0.5</v>
      </c>
      <c r="U158" s="290"/>
      <c r="V158" s="290"/>
      <c r="W158" s="198" t="str">
        <f>+BDATOS!AC158</f>
        <v>DIRECCIÓN DE DESARROLLO SOCIAL</v>
      </c>
    </row>
    <row r="159" spans="1:23" ht="81.75" customHeight="1" x14ac:dyDescent="0.2">
      <c r="A159" s="13">
        <v>155</v>
      </c>
      <c r="B159" s="13">
        <v>2</v>
      </c>
      <c r="C159" s="4" t="s">
        <v>455</v>
      </c>
      <c r="D159" s="5" t="s">
        <v>57</v>
      </c>
      <c r="E159" s="4" t="s">
        <v>167</v>
      </c>
      <c r="F159" s="7" t="s">
        <v>696</v>
      </c>
      <c r="G159" s="208" t="str">
        <f>+[1]Hoja1!K160</f>
        <v>A.14.39.1</v>
      </c>
      <c r="H159" s="208" t="str">
        <f>+[1]Hoja1!G160</f>
        <v>ND</v>
      </c>
      <c r="I159" s="180" t="s">
        <v>874</v>
      </c>
      <c r="J159" s="180">
        <v>100</v>
      </c>
      <c r="K159" s="180" t="s">
        <v>705</v>
      </c>
      <c r="L159" s="220" t="s">
        <v>173</v>
      </c>
      <c r="M159" s="198" t="s">
        <v>697</v>
      </c>
      <c r="N159" s="3" t="str">
        <f>+[1]Hoja1!V160</f>
        <v>A.14</v>
      </c>
      <c r="O159" s="219" t="s">
        <v>874</v>
      </c>
      <c r="P159" s="219">
        <v>100</v>
      </c>
      <c r="Q159" s="168">
        <f>+BDATOS!AF159</f>
        <v>100</v>
      </c>
      <c r="R159" s="217">
        <f>+BDATOS!BA159</f>
        <v>15</v>
      </c>
      <c r="S159" s="218">
        <f>+BDATOS!BK159</f>
        <v>0.15</v>
      </c>
      <c r="T159" s="218">
        <f t="shared" si="6"/>
        <v>0.15</v>
      </c>
      <c r="U159" s="291"/>
      <c r="V159" s="290"/>
      <c r="W159" s="198" t="str">
        <f>+BDATOS!AC159</f>
        <v>DIRECCIÓN DE DESARROLLO SOCIAL</v>
      </c>
    </row>
    <row r="160" spans="1:23" ht="83.25" customHeight="1" x14ac:dyDescent="0.2">
      <c r="A160" s="13">
        <v>156</v>
      </c>
      <c r="B160" s="13">
        <v>2</v>
      </c>
      <c r="C160" s="4" t="s">
        <v>455</v>
      </c>
      <c r="D160" s="5" t="s">
        <v>710</v>
      </c>
      <c r="E160" s="4" t="s">
        <v>174</v>
      </c>
      <c r="F160" s="295" t="s">
        <v>706</v>
      </c>
      <c r="G160" s="208" t="str">
        <f>+[1]Hoja1!K161</f>
        <v>A.14.40.1</v>
      </c>
      <c r="H160" s="208">
        <f>+[1]Hoja1!G161</f>
        <v>0</v>
      </c>
      <c r="I160" s="180" t="s">
        <v>709</v>
      </c>
      <c r="J160" s="180" t="s">
        <v>709</v>
      </c>
      <c r="K160" s="180" t="s">
        <v>707</v>
      </c>
      <c r="L160" s="199" t="s">
        <v>175</v>
      </c>
      <c r="M160" s="198" t="s">
        <v>708</v>
      </c>
      <c r="N160" s="3" t="str">
        <f>+[1]Hoja1!V161</f>
        <v>A.14</v>
      </c>
      <c r="O160" s="219">
        <v>0</v>
      </c>
      <c r="P160" s="219">
        <v>1</v>
      </c>
      <c r="Q160" s="168">
        <f>+BDATOS!AF160</f>
        <v>0</v>
      </c>
      <c r="R160" s="217">
        <f>+BDATOS!BA160</f>
        <v>0</v>
      </c>
      <c r="S160" s="218" t="str">
        <f>+BDATOS!BK160</f>
        <v>NA</v>
      </c>
      <c r="T160" s="289" t="s">
        <v>1844</v>
      </c>
      <c r="U160" s="289">
        <f>SUM(S160:S170)/2</f>
        <v>0</v>
      </c>
      <c r="V160" s="290"/>
      <c r="W160" s="198" t="str">
        <f>+BDATOS!AC160</f>
        <v>SECRETARIA DEL INTERIOR  ??</v>
      </c>
    </row>
    <row r="161" spans="1:23" ht="60" x14ac:dyDescent="0.2">
      <c r="A161" s="13">
        <v>157</v>
      </c>
      <c r="B161" s="13">
        <v>2</v>
      </c>
      <c r="C161" s="4" t="s">
        <v>455</v>
      </c>
      <c r="D161" s="5" t="s">
        <v>710</v>
      </c>
      <c r="E161" s="4" t="s">
        <v>174</v>
      </c>
      <c r="F161" s="295"/>
      <c r="G161" s="208" t="str">
        <f>+[1]Hoja1!K162</f>
        <v>A.14.40.2</v>
      </c>
      <c r="H161" s="208">
        <f>+[1]Hoja1!G162</f>
        <v>0</v>
      </c>
      <c r="I161" s="180" t="s">
        <v>709</v>
      </c>
      <c r="J161" s="180" t="s">
        <v>709</v>
      </c>
      <c r="K161" s="180" t="s">
        <v>707</v>
      </c>
      <c r="L161" s="199" t="s">
        <v>175</v>
      </c>
      <c r="M161" s="198" t="s">
        <v>712</v>
      </c>
      <c r="N161" s="3" t="str">
        <f>+[1]Hoja1!V162</f>
        <v>A.14</v>
      </c>
      <c r="O161" s="219">
        <v>0</v>
      </c>
      <c r="P161" s="219">
        <v>1</v>
      </c>
      <c r="Q161" s="168">
        <f>+BDATOS!AF161</f>
        <v>0</v>
      </c>
      <c r="R161" s="217">
        <f>+BDATOS!BA161</f>
        <v>0</v>
      </c>
      <c r="S161" s="218" t="str">
        <f>+BDATOS!BK161</f>
        <v>NA</v>
      </c>
      <c r="T161" s="290"/>
      <c r="U161" s="290"/>
      <c r="V161" s="290"/>
      <c r="W161" s="198" t="str">
        <f>+BDATOS!AC161</f>
        <v>SECRETARIA DEL INTERIOR  ??</v>
      </c>
    </row>
    <row r="162" spans="1:23" ht="60" x14ac:dyDescent="0.2">
      <c r="A162" s="13">
        <v>158</v>
      </c>
      <c r="B162" s="13">
        <v>2</v>
      </c>
      <c r="C162" s="4" t="s">
        <v>455</v>
      </c>
      <c r="D162" s="5" t="s">
        <v>710</v>
      </c>
      <c r="E162" s="4" t="s">
        <v>174</v>
      </c>
      <c r="F162" s="295"/>
      <c r="G162" s="208" t="str">
        <f>+[1]Hoja1!K163</f>
        <v>A.14.40.3</v>
      </c>
      <c r="H162" s="208">
        <f>+[1]Hoja1!G163</f>
        <v>0</v>
      </c>
      <c r="I162" s="180" t="s">
        <v>709</v>
      </c>
      <c r="J162" s="180" t="s">
        <v>709</v>
      </c>
      <c r="K162" s="180" t="s">
        <v>707</v>
      </c>
      <c r="L162" s="199" t="s">
        <v>175</v>
      </c>
      <c r="M162" s="198" t="s">
        <v>713</v>
      </c>
      <c r="N162" s="3" t="str">
        <f>+[1]Hoja1!V163</f>
        <v>A.14</v>
      </c>
      <c r="O162" s="219">
        <v>0</v>
      </c>
      <c r="P162" s="219">
        <v>20</v>
      </c>
      <c r="Q162" s="168">
        <f>+BDATOS!AF162</f>
        <v>0</v>
      </c>
      <c r="R162" s="217">
        <f>+BDATOS!BA162</f>
        <v>0</v>
      </c>
      <c r="S162" s="218" t="str">
        <f>+BDATOS!BK162</f>
        <v>NA</v>
      </c>
      <c r="T162" s="291"/>
      <c r="U162" s="290"/>
      <c r="V162" s="290"/>
      <c r="W162" s="198" t="str">
        <f>+BDATOS!AC162</f>
        <v>SECRETARIA DEL INTERIOR  ??</v>
      </c>
    </row>
    <row r="163" spans="1:23" ht="90" customHeight="1" x14ac:dyDescent="0.2">
      <c r="A163" s="13">
        <v>159</v>
      </c>
      <c r="B163" s="13">
        <v>2</v>
      </c>
      <c r="C163" s="4" t="s">
        <v>455</v>
      </c>
      <c r="D163" s="5" t="s">
        <v>710</v>
      </c>
      <c r="E163" s="4" t="s">
        <v>174</v>
      </c>
      <c r="F163" s="295" t="s">
        <v>714</v>
      </c>
      <c r="G163" s="208" t="str">
        <f>+[1]Hoja1!K164</f>
        <v>A.14.41.1</v>
      </c>
      <c r="H163" s="208">
        <f>+[1]Hoja1!G164</f>
        <v>0</v>
      </c>
      <c r="I163" s="180" t="s">
        <v>709</v>
      </c>
      <c r="J163" s="180" t="s">
        <v>709</v>
      </c>
      <c r="K163" s="180" t="s">
        <v>715</v>
      </c>
      <c r="L163" s="199" t="s">
        <v>176</v>
      </c>
      <c r="M163" s="198" t="s">
        <v>1498</v>
      </c>
      <c r="N163" s="3" t="str">
        <f>+[1]Hoja1!V164</f>
        <v>A.14</v>
      </c>
      <c r="O163" s="219">
        <v>0</v>
      </c>
      <c r="P163" s="219">
        <v>5</v>
      </c>
      <c r="Q163" s="168">
        <f>+BDATOS!AF163</f>
        <v>0</v>
      </c>
      <c r="R163" s="217">
        <f>+BDATOS!BA163</f>
        <v>0</v>
      </c>
      <c r="S163" s="218" t="str">
        <f>+BDATOS!BK163</f>
        <v>NA</v>
      </c>
      <c r="T163" s="289" t="s">
        <v>1844</v>
      </c>
      <c r="U163" s="290"/>
      <c r="V163" s="290"/>
      <c r="W163" s="198" t="str">
        <f>+BDATOS!AC163</f>
        <v>SECRETARIA DEL INTERIOR  ??</v>
      </c>
    </row>
    <row r="164" spans="1:23" ht="97.5" customHeight="1" x14ac:dyDescent="0.2">
      <c r="A164" s="13">
        <v>160</v>
      </c>
      <c r="B164" s="13">
        <v>2</v>
      </c>
      <c r="C164" s="4" t="s">
        <v>455</v>
      </c>
      <c r="D164" s="5" t="s">
        <v>710</v>
      </c>
      <c r="E164" s="4" t="s">
        <v>174</v>
      </c>
      <c r="F164" s="295"/>
      <c r="G164" s="208" t="str">
        <f>+[1]Hoja1!K165</f>
        <v>A.14.41.2</v>
      </c>
      <c r="H164" s="208">
        <f>+[1]Hoja1!G165</f>
        <v>0</v>
      </c>
      <c r="I164" s="180" t="s">
        <v>709</v>
      </c>
      <c r="J164" s="180" t="s">
        <v>709</v>
      </c>
      <c r="K164" s="180" t="s">
        <v>715</v>
      </c>
      <c r="L164" s="199" t="s">
        <v>176</v>
      </c>
      <c r="M164" s="198" t="s">
        <v>1499</v>
      </c>
      <c r="N164" s="3" t="str">
        <f>+[1]Hoja1!V165</f>
        <v>A.14</v>
      </c>
      <c r="O164" s="219">
        <v>0</v>
      </c>
      <c r="P164" s="219">
        <v>200</v>
      </c>
      <c r="Q164" s="168">
        <f>+BDATOS!AF164</f>
        <v>0</v>
      </c>
      <c r="R164" s="217">
        <f>+BDATOS!BA164</f>
        <v>0</v>
      </c>
      <c r="S164" s="218" t="str">
        <f>+BDATOS!BK164</f>
        <v>NA</v>
      </c>
      <c r="T164" s="290"/>
      <c r="U164" s="290"/>
      <c r="V164" s="290"/>
      <c r="W164" s="198" t="str">
        <f>+BDATOS!AC164</f>
        <v>SECRETARIA DEL INTERIOR  ??</v>
      </c>
    </row>
    <row r="165" spans="1:23" ht="94.5" customHeight="1" x14ac:dyDescent="0.2">
      <c r="A165" s="13">
        <v>161</v>
      </c>
      <c r="B165" s="13">
        <v>2</v>
      </c>
      <c r="C165" s="4" t="s">
        <v>455</v>
      </c>
      <c r="D165" s="5" t="s">
        <v>710</v>
      </c>
      <c r="E165" s="4" t="s">
        <v>174</v>
      </c>
      <c r="F165" s="295"/>
      <c r="G165" s="208" t="str">
        <f>+[1]Hoja1!K166</f>
        <v>A.14.41.3</v>
      </c>
      <c r="H165" s="208">
        <f>+[1]Hoja1!G166</f>
        <v>0</v>
      </c>
      <c r="I165" s="180" t="s">
        <v>709</v>
      </c>
      <c r="J165" s="180" t="s">
        <v>709</v>
      </c>
      <c r="K165" s="180" t="s">
        <v>715</v>
      </c>
      <c r="L165" s="199" t="s">
        <v>176</v>
      </c>
      <c r="M165" s="198" t="s">
        <v>1500</v>
      </c>
      <c r="N165" s="3" t="str">
        <f>+[1]Hoja1!V166</f>
        <v>A.14</v>
      </c>
      <c r="O165" s="219">
        <v>0</v>
      </c>
      <c r="P165" s="219">
        <v>400</v>
      </c>
      <c r="Q165" s="168">
        <f>+BDATOS!AF165</f>
        <v>0</v>
      </c>
      <c r="R165" s="217">
        <f>+BDATOS!BA165</f>
        <v>0</v>
      </c>
      <c r="S165" s="218" t="str">
        <f>+BDATOS!BK165</f>
        <v>NA</v>
      </c>
      <c r="T165" s="291"/>
      <c r="U165" s="290"/>
      <c r="V165" s="290"/>
      <c r="W165" s="198" t="str">
        <f>+BDATOS!AC165</f>
        <v>SECRETARIA DEL INTERIOR  ??</v>
      </c>
    </row>
    <row r="166" spans="1:23" ht="67.5" x14ac:dyDescent="0.2">
      <c r="A166" s="13">
        <v>162</v>
      </c>
      <c r="B166" s="13">
        <v>2</v>
      </c>
      <c r="C166" s="4" t="s">
        <v>455</v>
      </c>
      <c r="D166" s="5" t="s">
        <v>710</v>
      </c>
      <c r="E166" s="4" t="s">
        <v>174</v>
      </c>
      <c r="F166" s="295" t="s">
        <v>714</v>
      </c>
      <c r="G166" s="208" t="str">
        <f>+[1]Hoja1!K167</f>
        <v>A.14.42.1</v>
      </c>
      <c r="H166" s="208">
        <f>+[1]Hoja1!G167</f>
        <v>0</v>
      </c>
      <c r="I166" s="180" t="s">
        <v>709</v>
      </c>
      <c r="J166" s="180" t="s">
        <v>709</v>
      </c>
      <c r="K166" s="180" t="s">
        <v>721</v>
      </c>
      <c r="L166" s="220" t="s">
        <v>177</v>
      </c>
      <c r="M166" s="198" t="s">
        <v>720</v>
      </c>
      <c r="N166" s="3" t="str">
        <f>+[1]Hoja1!V167</f>
        <v>A.14</v>
      </c>
      <c r="O166" s="219">
        <v>0</v>
      </c>
      <c r="P166" s="219">
        <v>1</v>
      </c>
      <c r="Q166" s="168">
        <f>+BDATOS!AF166</f>
        <v>0</v>
      </c>
      <c r="R166" s="217">
        <f>+BDATOS!BA166</f>
        <v>0</v>
      </c>
      <c r="S166" s="218" t="str">
        <f>+BDATOS!BK166</f>
        <v>NA</v>
      </c>
      <c r="T166" s="289" t="str">
        <f>+S166</f>
        <v>NA</v>
      </c>
      <c r="U166" s="290"/>
      <c r="V166" s="290"/>
      <c r="W166" s="198" t="str">
        <f>+BDATOS!AC166</f>
        <v>SECRETARIA DEL INTERIOR  ??</v>
      </c>
    </row>
    <row r="167" spans="1:23" ht="79.5" customHeight="1" x14ac:dyDescent="0.2">
      <c r="A167" s="13">
        <v>163</v>
      </c>
      <c r="B167" s="13">
        <v>2</v>
      </c>
      <c r="C167" s="4" t="s">
        <v>455</v>
      </c>
      <c r="D167" s="5" t="s">
        <v>710</v>
      </c>
      <c r="E167" s="4" t="s">
        <v>174</v>
      </c>
      <c r="F167" s="295"/>
      <c r="G167" s="208" t="str">
        <f>+[1]Hoja1!K168</f>
        <v>A.14.42.2</v>
      </c>
      <c r="H167" s="208">
        <f>+[1]Hoja1!G168</f>
        <v>0</v>
      </c>
      <c r="I167" s="180" t="s">
        <v>709</v>
      </c>
      <c r="J167" s="180" t="s">
        <v>709</v>
      </c>
      <c r="K167" s="180" t="s">
        <v>721</v>
      </c>
      <c r="L167" s="220" t="s">
        <v>177</v>
      </c>
      <c r="M167" s="198" t="s">
        <v>724</v>
      </c>
      <c r="N167" s="3" t="str">
        <f>+[1]Hoja1!V168</f>
        <v>A.14</v>
      </c>
      <c r="O167" s="219">
        <v>0</v>
      </c>
      <c r="P167" s="219">
        <v>1</v>
      </c>
      <c r="Q167" s="168">
        <f>+BDATOS!AF167</f>
        <v>0</v>
      </c>
      <c r="R167" s="217">
        <f>+BDATOS!BA167</f>
        <v>0</v>
      </c>
      <c r="S167" s="218" t="str">
        <f>+BDATOS!BK167</f>
        <v>NA</v>
      </c>
      <c r="T167" s="291"/>
      <c r="U167" s="290"/>
      <c r="V167" s="290"/>
      <c r="W167" s="198" t="str">
        <f>+BDATOS!AC167</f>
        <v>SECRETARIA DEL INTERIOR  ??</v>
      </c>
    </row>
    <row r="168" spans="1:23" ht="77.25" customHeight="1" x14ac:dyDescent="0.2">
      <c r="A168" s="13">
        <v>164</v>
      </c>
      <c r="B168" s="13">
        <v>2</v>
      </c>
      <c r="C168" s="4" t="s">
        <v>455</v>
      </c>
      <c r="D168" s="5" t="s">
        <v>710</v>
      </c>
      <c r="E168" s="4" t="s">
        <v>174</v>
      </c>
      <c r="F168" s="180" t="s">
        <v>709</v>
      </c>
      <c r="G168" s="208" t="str">
        <f>+[1]Hoja1!K169</f>
        <v>A.14.43.1</v>
      </c>
      <c r="H168" s="208">
        <f>+[1]Hoja1!G169</f>
        <v>0</v>
      </c>
      <c r="I168" s="180" t="s">
        <v>709</v>
      </c>
      <c r="J168" s="180" t="s">
        <v>709</v>
      </c>
      <c r="K168" s="180" t="s">
        <v>722</v>
      </c>
      <c r="L168" s="199" t="s">
        <v>178</v>
      </c>
      <c r="M168" s="198" t="s">
        <v>1502</v>
      </c>
      <c r="N168" s="3" t="str">
        <f>+[1]Hoja1!V169</f>
        <v>A.14</v>
      </c>
      <c r="O168" s="219">
        <v>0</v>
      </c>
      <c r="P168" s="219">
        <v>20</v>
      </c>
      <c r="Q168" s="168">
        <f>+BDATOS!AF168</f>
        <v>5</v>
      </c>
      <c r="R168" s="217">
        <f>+BDATOS!BA168</f>
        <v>0</v>
      </c>
      <c r="S168" s="218">
        <f>+BDATOS!BK168</f>
        <v>0</v>
      </c>
      <c r="T168" s="218">
        <f>+S168</f>
        <v>0</v>
      </c>
      <c r="U168" s="290"/>
      <c r="V168" s="290"/>
      <c r="W168" s="198" t="str">
        <f>+BDATOS!AC168</f>
        <v>SECRETARIA DEL INTERIOR  ??</v>
      </c>
    </row>
    <row r="169" spans="1:23" ht="121.5" customHeight="1" x14ac:dyDescent="0.2">
      <c r="A169" s="13">
        <v>165</v>
      </c>
      <c r="B169" s="13">
        <v>2</v>
      </c>
      <c r="C169" s="4" t="s">
        <v>455</v>
      </c>
      <c r="D169" s="5" t="s">
        <v>710</v>
      </c>
      <c r="E169" s="4" t="s">
        <v>174</v>
      </c>
      <c r="F169" s="180" t="s">
        <v>709</v>
      </c>
      <c r="G169" s="208" t="str">
        <f>+[1]Hoja1!K170</f>
        <v>A.14.44.1</v>
      </c>
      <c r="H169" s="208">
        <f>+[1]Hoja1!G170</f>
        <v>0</v>
      </c>
      <c r="I169" s="180" t="s">
        <v>709</v>
      </c>
      <c r="J169" s="180" t="s">
        <v>709</v>
      </c>
      <c r="K169" s="180" t="s">
        <v>727</v>
      </c>
      <c r="L169" s="220" t="s">
        <v>725</v>
      </c>
      <c r="M169" s="198" t="s">
        <v>1504</v>
      </c>
      <c r="N169" s="3" t="str">
        <f>+[1]Hoja1!V170</f>
        <v>A.14</v>
      </c>
      <c r="O169" s="219">
        <v>0</v>
      </c>
      <c r="P169" s="219">
        <v>1</v>
      </c>
      <c r="Q169" s="168">
        <f>+BDATOS!AF169</f>
        <v>0</v>
      </c>
      <c r="R169" s="217">
        <f>+BDATOS!BA169</f>
        <v>0</v>
      </c>
      <c r="S169" s="218" t="str">
        <f>+BDATOS!BK169</f>
        <v>NA</v>
      </c>
      <c r="T169" s="218" t="str">
        <f>+S169</f>
        <v>NA</v>
      </c>
      <c r="U169" s="290"/>
      <c r="V169" s="290"/>
      <c r="W169" s="198" t="str">
        <f>+BDATOS!AC169</f>
        <v>SECRETARIA DEL INTERIOR  ??</v>
      </c>
    </row>
    <row r="170" spans="1:23" ht="60" x14ac:dyDescent="0.2">
      <c r="A170" s="13">
        <v>166</v>
      </c>
      <c r="B170" s="13">
        <v>2</v>
      </c>
      <c r="C170" s="4" t="s">
        <v>455</v>
      </c>
      <c r="D170" s="5" t="s">
        <v>710</v>
      </c>
      <c r="E170" s="4" t="s">
        <v>174</v>
      </c>
      <c r="F170" s="180" t="s">
        <v>709</v>
      </c>
      <c r="G170" s="208" t="str">
        <f>+[1]Hoja1!K171</f>
        <v>A.14.45.1</v>
      </c>
      <c r="H170" s="208">
        <f>+[1]Hoja1!G171</f>
        <v>0</v>
      </c>
      <c r="I170" s="180" t="s">
        <v>709</v>
      </c>
      <c r="J170" s="180" t="s">
        <v>709</v>
      </c>
      <c r="K170" s="180" t="s">
        <v>728</v>
      </c>
      <c r="L170" s="199" t="s">
        <v>726</v>
      </c>
      <c r="M170" s="198" t="s">
        <v>1505</v>
      </c>
      <c r="N170" s="3" t="str">
        <f>+[1]Hoja1!V171</f>
        <v>A.14</v>
      </c>
      <c r="O170" s="219">
        <v>0</v>
      </c>
      <c r="P170" s="219">
        <v>10</v>
      </c>
      <c r="Q170" s="168">
        <f>+BDATOS!AF170</f>
        <v>2</v>
      </c>
      <c r="R170" s="217">
        <f>+BDATOS!BA170</f>
        <v>0</v>
      </c>
      <c r="S170" s="218">
        <f>+BDATOS!BK170</f>
        <v>0</v>
      </c>
      <c r="T170" s="218">
        <f>+S170</f>
        <v>0</v>
      </c>
      <c r="U170" s="291"/>
      <c r="V170" s="290"/>
      <c r="W170" s="198" t="str">
        <f>+BDATOS!AC170</f>
        <v>SECRETARIA DEL INTERIOR  ??</v>
      </c>
    </row>
    <row r="171" spans="1:23" ht="60" x14ac:dyDescent="0.2">
      <c r="A171" s="13">
        <v>167</v>
      </c>
      <c r="B171" s="13">
        <v>2</v>
      </c>
      <c r="C171" s="4" t="s">
        <v>455</v>
      </c>
      <c r="D171" s="5" t="s">
        <v>729</v>
      </c>
      <c r="E171" s="4" t="s">
        <v>179</v>
      </c>
      <c r="F171" s="7" t="s">
        <v>732</v>
      </c>
      <c r="G171" s="208" t="str">
        <f>+[1]Hoja1!K172</f>
        <v>A.14.46.1</v>
      </c>
      <c r="H171" s="208">
        <f>+[1]Hoja1!G172</f>
        <v>0</v>
      </c>
      <c r="I171" s="180">
        <v>0</v>
      </c>
      <c r="J171" s="180">
        <v>60</v>
      </c>
      <c r="K171" s="180" t="s">
        <v>733</v>
      </c>
      <c r="L171" s="257" t="s">
        <v>1938</v>
      </c>
      <c r="M171" s="198" t="s">
        <v>731</v>
      </c>
      <c r="N171" s="3" t="str">
        <f>+[1]Hoja1!V172</f>
        <v>A.14</v>
      </c>
      <c r="O171" s="219">
        <v>0</v>
      </c>
      <c r="P171" s="222">
        <v>60</v>
      </c>
      <c r="Q171" s="168">
        <f>+BDATOS!AF171</f>
        <v>10</v>
      </c>
      <c r="R171" s="217">
        <f>+BDATOS!BA171</f>
        <v>0</v>
      </c>
      <c r="S171" s="218">
        <f>+BDATOS!BK171</f>
        <v>0</v>
      </c>
      <c r="T171" s="218">
        <f>+S171</f>
        <v>0</v>
      </c>
      <c r="U171" s="289">
        <f>SUM(S171:S180)/8</f>
        <v>0</v>
      </c>
      <c r="V171" s="290"/>
      <c r="W171" s="198" t="str">
        <f>+BDATOS!AC171</f>
        <v>SECRETARÍA DE VÍCTIMAS</v>
      </c>
    </row>
    <row r="172" spans="1:23" ht="80.25" customHeight="1" x14ac:dyDescent="0.2">
      <c r="A172" s="13">
        <v>168</v>
      </c>
      <c r="B172" s="13">
        <v>2</v>
      </c>
      <c r="C172" s="4" t="s">
        <v>455</v>
      </c>
      <c r="D172" s="5" t="s">
        <v>729</v>
      </c>
      <c r="E172" s="4" t="s">
        <v>179</v>
      </c>
      <c r="F172" s="295" t="s">
        <v>737</v>
      </c>
      <c r="G172" s="208" t="str">
        <f>+[1]Hoja1!K173</f>
        <v>A.14.47.1</v>
      </c>
      <c r="H172" s="208">
        <f>+[1]Hoja1!G173</f>
        <v>0</v>
      </c>
      <c r="I172" s="180">
        <v>0</v>
      </c>
      <c r="J172" s="180">
        <v>12</v>
      </c>
      <c r="K172" s="180" t="s">
        <v>734</v>
      </c>
      <c r="L172" s="199" t="s">
        <v>180</v>
      </c>
      <c r="M172" s="198" t="s">
        <v>736</v>
      </c>
      <c r="N172" s="3" t="str">
        <f>+[1]Hoja1!V173</f>
        <v>A.14</v>
      </c>
      <c r="O172" s="219">
        <v>0</v>
      </c>
      <c r="P172" s="222">
        <v>12</v>
      </c>
      <c r="Q172" s="168">
        <f>+BDATOS!AF172</f>
        <v>2</v>
      </c>
      <c r="R172" s="217">
        <f>+BDATOS!BA172</f>
        <v>0</v>
      </c>
      <c r="S172" s="218">
        <f>+BDATOS!BK172</f>
        <v>0</v>
      </c>
      <c r="T172" s="289">
        <f>SUM(S172:S173)/2</f>
        <v>0</v>
      </c>
      <c r="U172" s="290"/>
      <c r="V172" s="290"/>
      <c r="W172" s="198" t="str">
        <f>+BDATOS!AC172</f>
        <v>SECRETARÍA DE VÍCTIMAS</v>
      </c>
    </row>
    <row r="173" spans="1:23" ht="67.5" customHeight="1" x14ac:dyDescent="0.2">
      <c r="A173" s="13">
        <v>169</v>
      </c>
      <c r="B173" s="13">
        <v>2</v>
      </c>
      <c r="C173" s="4" t="s">
        <v>455</v>
      </c>
      <c r="D173" s="5" t="s">
        <v>729</v>
      </c>
      <c r="E173" s="4" t="s">
        <v>179</v>
      </c>
      <c r="F173" s="295"/>
      <c r="G173" s="208" t="str">
        <f>+[1]Hoja1!K174</f>
        <v>A.14.47.2</v>
      </c>
      <c r="H173" s="208">
        <f>+[1]Hoja1!G174</f>
        <v>0</v>
      </c>
      <c r="I173" s="180">
        <v>0</v>
      </c>
      <c r="J173" s="180">
        <v>7</v>
      </c>
      <c r="K173" s="180" t="s">
        <v>734</v>
      </c>
      <c r="L173" s="199" t="s">
        <v>180</v>
      </c>
      <c r="M173" s="198" t="s">
        <v>739</v>
      </c>
      <c r="N173" s="3" t="str">
        <f>+[1]Hoja1!V174</f>
        <v>A.14</v>
      </c>
      <c r="O173" s="219">
        <v>0</v>
      </c>
      <c r="P173" s="222">
        <v>7</v>
      </c>
      <c r="Q173" s="168">
        <f>+BDATOS!AF173</f>
        <v>1</v>
      </c>
      <c r="R173" s="217">
        <f>+BDATOS!BA173</f>
        <v>0</v>
      </c>
      <c r="S173" s="218">
        <f>+BDATOS!BK173</f>
        <v>0</v>
      </c>
      <c r="T173" s="291"/>
      <c r="U173" s="290"/>
      <c r="V173" s="290"/>
      <c r="W173" s="198" t="str">
        <f>+BDATOS!AC173</f>
        <v>SECRETARÍA DE VÍCTIMAS</v>
      </c>
    </row>
    <row r="174" spans="1:23" ht="117" customHeight="1" x14ac:dyDescent="0.2">
      <c r="A174" s="13">
        <v>170</v>
      </c>
      <c r="B174" s="13">
        <v>2</v>
      </c>
      <c r="C174" s="4" t="s">
        <v>455</v>
      </c>
      <c r="D174" s="5" t="s">
        <v>729</v>
      </c>
      <c r="E174" s="4" t="s">
        <v>179</v>
      </c>
      <c r="F174" s="295" t="s">
        <v>743</v>
      </c>
      <c r="G174" s="208" t="str">
        <f>+[1]Hoja1!K175</f>
        <v>A.14.48.1</v>
      </c>
      <c r="H174" s="208">
        <f>+[1]Hoja1!G175</f>
        <v>0</v>
      </c>
      <c r="I174" s="180">
        <v>0</v>
      </c>
      <c r="J174" s="180">
        <v>200</v>
      </c>
      <c r="K174" s="180" t="s">
        <v>740</v>
      </c>
      <c r="L174" s="199" t="s">
        <v>181</v>
      </c>
      <c r="M174" s="198" t="s">
        <v>742</v>
      </c>
      <c r="N174" s="3" t="str">
        <f>+[1]Hoja1!V175</f>
        <v>A.14</v>
      </c>
      <c r="O174" s="219">
        <v>0</v>
      </c>
      <c r="P174" s="222">
        <v>200</v>
      </c>
      <c r="Q174" s="168">
        <f>+BDATOS!AF174</f>
        <v>50</v>
      </c>
      <c r="R174" s="217">
        <f>+BDATOS!BA174</f>
        <v>0</v>
      </c>
      <c r="S174" s="218">
        <f>+BDATOS!BK174</f>
        <v>0</v>
      </c>
      <c r="T174" s="289">
        <f>SUM(S174:S175)/2</f>
        <v>0</v>
      </c>
      <c r="U174" s="290"/>
      <c r="V174" s="290"/>
      <c r="W174" s="198" t="str">
        <f>+BDATOS!AC174</f>
        <v>SECRETARÍA DE VÍCTIMAS</v>
      </c>
    </row>
    <row r="175" spans="1:23" ht="81" customHeight="1" x14ac:dyDescent="0.2">
      <c r="A175" s="13">
        <v>171</v>
      </c>
      <c r="B175" s="13">
        <v>2</v>
      </c>
      <c r="C175" s="4" t="s">
        <v>455</v>
      </c>
      <c r="D175" s="5" t="s">
        <v>729</v>
      </c>
      <c r="E175" s="4" t="s">
        <v>179</v>
      </c>
      <c r="F175" s="295"/>
      <c r="G175" s="208" t="str">
        <f>+[1]Hoja1!K176</f>
        <v>A.14.48.2</v>
      </c>
      <c r="H175" s="208">
        <f>+[1]Hoja1!G176</f>
        <v>0</v>
      </c>
      <c r="I175" s="180">
        <v>0</v>
      </c>
      <c r="J175" s="180">
        <v>12</v>
      </c>
      <c r="K175" s="180" t="s">
        <v>740</v>
      </c>
      <c r="L175" s="199" t="s">
        <v>181</v>
      </c>
      <c r="M175" s="198" t="s">
        <v>744</v>
      </c>
      <c r="N175" s="3" t="str">
        <f>+[1]Hoja1!V176</f>
        <v>A.14</v>
      </c>
      <c r="O175" s="219">
        <v>0</v>
      </c>
      <c r="P175" s="222">
        <v>12</v>
      </c>
      <c r="Q175" s="168">
        <f>+BDATOS!AF175</f>
        <v>2</v>
      </c>
      <c r="R175" s="217">
        <f>+BDATOS!BA175</f>
        <v>0</v>
      </c>
      <c r="S175" s="218">
        <f>+BDATOS!BK175</f>
        <v>0</v>
      </c>
      <c r="T175" s="291"/>
      <c r="U175" s="290"/>
      <c r="V175" s="290"/>
      <c r="W175" s="198" t="str">
        <f>+BDATOS!AC175</f>
        <v>SECRETARÍA DE VÍCTIMAS</v>
      </c>
    </row>
    <row r="176" spans="1:23" ht="94.5" customHeight="1" x14ac:dyDescent="0.2">
      <c r="A176" s="13">
        <v>172</v>
      </c>
      <c r="B176" s="13">
        <v>2</v>
      </c>
      <c r="C176" s="4" t="s">
        <v>455</v>
      </c>
      <c r="D176" s="5" t="s">
        <v>729</v>
      </c>
      <c r="E176" s="4" t="s">
        <v>179</v>
      </c>
      <c r="F176" s="7" t="s">
        <v>751</v>
      </c>
      <c r="G176" s="208" t="str">
        <f>+[1]Hoja1!K177</f>
        <v>A.14.49.1</v>
      </c>
      <c r="H176" s="208">
        <f>+[1]Hoja1!G177</f>
        <v>0</v>
      </c>
      <c r="I176" s="180">
        <v>0</v>
      </c>
      <c r="J176" s="180">
        <v>7</v>
      </c>
      <c r="K176" s="180" t="s">
        <v>746</v>
      </c>
      <c r="L176" s="199" t="s">
        <v>182</v>
      </c>
      <c r="M176" s="198" t="s">
        <v>749</v>
      </c>
      <c r="N176" s="3" t="str">
        <f>+[1]Hoja1!V177</f>
        <v>A.14</v>
      </c>
      <c r="O176" s="219">
        <v>0</v>
      </c>
      <c r="P176" s="222">
        <v>7</v>
      </c>
      <c r="Q176" s="168">
        <f>+BDATOS!AF176</f>
        <v>1</v>
      </c>
      <c r="R176" s="217">
        <f>+BDATOS!BA176</f>
        <v>0</v>
      </c>
      <c r="S176" s="218">
        <f>+BDATOS!BK176</f>
        <v>0</v>
      </c>
      <c r="T176" s="289">
        <f>SUM(S176:S177)/2</f>
        <v>0</v>
      </c>
      <c r="U176" s="290"/>
      <c r="V176" s="290"/>
      <c r="W176" s="198" t="str">
        <f>+BDATOS!AC176</f>
        <v>SECRETARÍA DE VÍCTIMAS</v>
      </c>
    </row>
    <row r="177" spans="1:23" ht="117" customHeight="1" x14ac:dyDescent="0.2">
      <c r="A177" s="13">
        <v>173</v>
      </c>
      <c r="B177" s="13">
        <v>2</v>
      </c>
      <c r="C177" s="4" t="s">
        <v>455</v>
      </c>
      <c r="D177" s="5" t="s">
        <v>729</v>
      </c>
      <c r="E177" s="4" t="s">
        <v>179</v>
      </c>
      <c r="F177" s="7" t="s">
        <v>752</v>
      </c>
      <c r="G177" s="208" t="str">
        <f>+[1]Hoja1!K178</f>
        <v>A.14.50.1</v>
      </c>
      <c r="H177" s="208">
        <f>+[1]Hoja1!G178</f>
        <v>0</v>
      </c>
      <c r="I177" s="180">
        <v>0</v>
      </c>
      <c r="J177" s="180">
        <v>7</v>
      </c>
      <c r="K177" s="180" t="s">
        <v>746</v>
      </c>
      <c r="L177" s="199" t="s">
        <v>182</v>
      </c>
      <c r="M177" s="198" t="s">
        <v>750</v>
      </c>
      <c r="N177" s="3" t="str">
        <f>+[1]Hoja1!V178</f>
        <v>A.14</v>
      </c>
      <c r="O177" s="219">
        <v>0</v>
      </c>
      <c r="P177" s="219">
        <v>7</v>
      </c>
      <c r="Q177" s="168">
        <f>+BDATOS!AF177</f>
        <v>1</v>
      </c>
      <c r="R177" s="217">
        <f>+BDATOS!BA177</f>
        <v>0</v>
      </c>
      <c r="S177" s="218">
        <f>+BDATOS!BK177</f>
        <v>0</v>
      </c>
      <c r="T177" s="291"/>
      <c r="U177" s="290"/>
      <c r="V177" s="290"/>
      <c r="W177" s="198" t="str">
        <f>+BDATOS!AC177</f>
        <v>SECRETARÍA DE VÍCTIMAS</v>
      </c>
    </row>
    <row r="178" spans="1:23" ht="81.75" customHeight="1" x14ac:dyDescent="0.2">
      <c r="A178" s="13">
        <v>174</v>
      </c>
      <c r="B178" s="13">
        <v>2</v>
      </c>
      <c r="C178" s="4" t="s">
        <v>455</v>
      </c>
      <c r="D178" s="5" t="s">
        <v>729</v>
      </c>
      <c r="E178" s="4" t="s">
        <v>179</v>
      </c>
      <c r="F178" s="7" t="s">
        <v>756</v>
      </c>
      <c r="G178" s="208" t="str">
        <f>+[1]Hoja1!K179</f>
        <v>A.14.51.1</v>
      </c>
      <c r="H178" s="208">
        <f>+[1]Hoja1!G179</f>
        <v>0</v>
      </c>
      <c r="I178" s="180">
        <v>0</v>
      </c>
      <c r="J178" s="180">
        <v>4</v>
      </c>
      <c r="K178" s="180" t="s">
        <v>753</v>
      </c>
      <c r="L178" s="199" t="s">
        <v>183</v>
      </c>
      <c r="M178" s="198" t="s">
        <v>755</v>
      </c>
      <c r="N178" s="3" t="str">
        <f>+[1]Hoja1!V179</f>
        <v>A.14</v>
      </c>
      <c r="O178" s="219">
        <v>0</v>
      </c>
      <c r="P178" s="219">
        <v>4</v>
      </c>
      <c r="Q178" s="168">
        <f>+BDATOS!AF178</f>
        <v>1</v>
      </c>
      <c r="R178" s="217">
        <f>+BDATOS!BA178</f>
        <v>0</v>
      </c>
      <c r="S178" s="218">
        <f>+BDATOS!BK178</f>
        <v>0</v>
      </c>
      <c r="T178" s="218">
        <f>+S178</f>
        <v>0</v>
      </c>
      <c r="U178" s="290"/>
      <c r="V178" s="290"/>
      <c r="W178" s="198" t="str">
        <f>+BDATOS!AC178</f>
        <v>SECRETARÍA DE VÍCTIMAS</v>
      </c>
    </row>
    <row r="179" spans="1:23" ht="123" customHeight="1" x14ac:dyDescent="0.2">
      <c r="A179" s="13">
        <v>175</v>
      </c>
      <c r="B179" s="13">
        <v>2</v>
      </c>
      <c r="C179" s="4" t="s">
        <v>455</v>
      </c>
      <c r="D179" s="5" t="s">
        <v>729</v>
      </c>
      <c r="E179" s="4" t="s">
        <v>179</v>
      </c>
      <c r="F179" s="7" t="s">
        <v>762</v>
      </c>
      <c r="G179" s="208" t="str">
        <f>+[1]Hoja1!K180</f>
        <v>A.14.52.1</v>
      </c>
      <c r="H179" s="208">
        <f>+[1]Hoja1!G180</f>
        <v>0</v>
      </c>
      <c r="I179" s="180">
        <v>0</v>
      </c>
      <c r="J179" s="180">
        <v>1</v>
      </c>
      <c r="K179" s="180" t="s">
        <v>757</v>
      </c>
      <c r="L179" s="199" t="s">
        <v>184</v>
      </c>
      <c r="M179" s="198" t="s">
        <v>758</v>
      </c>
      <c r="N179" s="3" t="str">
        <f>+[1]Hoja1!V180</f>
        <v>A.14</v>
      </c>
      <c r="O179" s="219">
        <v>0</v>
      </c>
      <c r="P179" s="219">
        <v>1</v>
      </c>
      <c r="Q179" s="168">
        <f>+BDATOS!AF179</f>
        <v>0</v>
      </c>
      <c r="R179" s="217">
        <f>+BDATOS!BA179</f>
        <v>0</v>
      </c>
      <c r="S179" s="218" t="str">
        <f>+BDATOS!BK179</f>
        <v>NA</v>
      </c>
      <c r="T179" s="289" t="str">
        <f>+S179</f>
        <v>NA</v>
      </c>
      <c r="U179" s="290"/>
      <c r="V179" s="290"/>
      <c r="W179" s="198" t="str">
        <f>+BDATOS!AC179</f>
        <v>SECRETARÍA DE VÍCTIMAS</v>
      </c>
    </row>
    <row r="180" spans="1:23" ht="172.5" customHeight="1" x14ac:dyDescent="0.2">
      <c r="A180" s="13">
        <v>176</v>
      </c>
      <c r="B180" s="13">
        <v>2</v>
      </c>
      <c r="C180" s="4" t="s">
        <v>455</v>
      </c>
      <c r="D180" s="5" t="s">
        <v>729</v>
      </c>
      <c r="E180" s="4" t="s">
        <v>179</v>
      </c>
      <c r="F180" s="7" t="s">
        <v>763</v>
      </c>
      <c r="G180" s="208" t="str">
        <f>+[1]Hoja1!K181</f>
        <v>A.14.53.1</v>
      </c>
      <c r="H180" s="208">
        <f>+[1]Hoja1!G181</f>
        <v>0</v>
      </c>
      <c r="I180" s="180">
        <v>0</v>
      </c>
      <c r="J180" s="180">
        <v>1</v>
      </c>
      <c r="K180" s="180" t="s">
        <v>757</v>
      </c>
      <c r="L180" s="199" t="s">
        <v>184</v>
      </c>
      <c r="M180" s="198" t="s">
        <v>759</v>
      </c>
      <c r="N180" s="3" t="str">
        <f>+[1]Hoja1!V181</f>
        <v>A.14</v>
      </c>
      <c r="O180" s="219">
        <v>0</v>
      </c>
      <c r="P180" s="219">
        <v>1</v>
      </c>
      <c r="Q180" s="168">
        <f>+BDATOS!AF180</f>
        <v>0</v>
      </c>
      <c r="R180" s="217">
        <f>+BDATOS!BA180</f>
        <v>0</v>
      </c>
      <c r="S180" s="218" t="str">
        <f>+BDATOS!BK180</f>
        <v>NA</v>
      </c>
      <c r="T180" s="291"/>
      <c r="U180" s="291"/>
      <c r="V180" s="290"/>
      <c r="W180" s="198" t="str">
        <f>+BDATOS!AC180</f>
        <v>SECRETARÍA DE VÍCTIMAS</v>
      </c>
    </row>
    <row r="181" spans="1:23" ht="60" x14ac:dyDescent="0.2">
      <c r="A181" s="13">
        <v>177</v>
      </c>
      <c r="B181" s="13">
        <v>2</v>
      </c>
      <c r="C181" s="4" t="s">
        <v>455</v>
      </c>
      <c r="D181" s="5" t="s">
        <v>833</v>
      </c>
      <c r="E181" s="4" t="s">
        <v>186</v>
      </c>
      <c r="F181" s="295" t="s">
        <v>778</v>
      </c>
      <c r="G181" s="208" t="str">
        <f>+[1]Hoja1!K182</f>
        <v>A.1 .1.1</v>
      </c>
      <c r="H181" s="208">
        <f>+[1]Hoja1!G182</f>
        <v>6</v>
      </c>
      <c r="I181" s="295">
        <v>6</v>
      </c>
      <c r="J181" s="295">
        <v>40</v>
      </c>
      <c r="K181" s="180" t="s">
        <v>832</v>
      </c>
      <c r="L181" s="199" t="s">
        <v>187</v>
      </c>
      <c r="M181" s="198" t="s">
        <v>766</v>
      </c>
      <c r="N181" s="3" t="str">
        <f>+[1]Hoja1!V182</f>
        <v xml:space="preserve">A.1 </v>
      </c>
      <c r="O181" s="219">
        <v>0</v>
      </c>
      <c r="P181" s="219">
        <v>1800</v>
      </c>
      <c r="Q181" s="168">
        <f>+BDATOS!AF181</f>
        <v>450</v>
      </c>
      <c r="R181" s="217">
        <f>+BDATOS!BA181</f>
        <v>0</v>
      </c>
      <c r="S181" s="218">
        <f>+BDATOS!BK181</f>
        <v>0</v>
      </c>
      <c r="T181" s="289">
        <f>SUM(S181:S186)/6</f>
        <v>0</v>
      </c>
      <c r="U181" s="289">
        <f>SUM(S181:S217)/33</f>
        <v>0.31420990142254512</v>
      </c>
      <c r="V181" s="290"/>
      <c r="W181" s="198" t="str">
        <f>+BDATOS!AC181</f>
        <v>SECRETARÍA DE EDUCACIÓN</v>
      </c>
    </row>
    <row r="182" spans="1:23" ht="60" x14ac:dyDescent="0.2">
      <c r="A182" s="13">
        <v>178</v>
      </c>
      <c r="B182" s="13">
        <v>2</v>
      </c>
      <c r="C182" s="4" t="s">
        <v>455</v>
      </c>
      <c r="D182" s="5" t="s">
        <v>833</v>
      </c>
      <c r="E182" s="4" t="s">
        <v>186</v>
      </c>
      <c r="F182" s="295"/>
      <c r="G182" s="208" t="str">
        <f>+[1]Hoja1!K183</f>
        <v>A.1 .1.2</v>
      </c>
      <c r="H182" s="208">
        <f>+[1]Hoja1!G183</f>
        <v>6</v>
      </c>
      <c r="I182" s="295"/>
      <c r="J182" s="295"/>
      <c r="K182" s="180" t="s">
        <v>832</v>
      </c>
      <c r="L182" s="199" t="s">
        <v>187</v>
      </c>
      <c r="M182" s="198" t="s">
        <v>768</v>
      </c>
      <c r="N182" s="3" t="str">
        <f>+[1]Hoja1!V183</f>
        <v xml:space="preserve">A.1 </v>
      </c>
      <c r="O182" s="219">
        <v>0</v>
      </c>
      <c r="P182" s="219">
        <v>262</v>
      </c>
      <c r="Q182" s="168">
        <f>+BDATOS!AF182</f>
        <v>65</v>
      </c>
      <c r="R182" s="217">
        <f>+BDATOS!BA182</f>
        <v>0</v>
      </c>
      <c r="S182" s="218">
        <f>+BDATOS!BK182</f>
        <v>0</v>
      </c>
      <c r="T182" s="290"/>
      <c r="U182" s="290"/>
      <c r="V182" s="290"/>
      <c r="W182" s="198" t="str">
        <f>+BDATOS!AC182</f>
        <v>SECRETARÍA DE EDUCACIÓN</v>
      </c>
    </row>
    <row r="183" spans="1:23" ht="60" x14ac:dyDescent="0.2">
      <c r="A183" s="13">
        <v>179</v>
      </c>
      <c r="B183" s="13">
        <v>2</v>
      </c>
      <c r="C183" s="4" t="s">
        <v>455</v>
      </c>
      <c r="D183" s="5" t="s">
        <v>833</v>
      </c>
      <c r="E183" s="4" t="s">
        <v>186</v>
      </c>
      <c r="F183" s="295"/>
      <c r="G183" s="208" t="str">
        <f>+[1]Hoja1!K184</f>
        <v>A.1 .1.3</v>
      </c>
      <c r="H183" s="208">
        <f>+[1]Hoja1!G184</f>
        <v>6</v>
      </c>
      <c r="I183" s="295"/>
      <c r="J183" s="295"/>
      <c r="K183" s="180" t="s">
        <v>832</v>
      </c>
      <c r="L183" s="199" t="s">
        <v>187</v>
      </c>
      <c r="M183" s="198" t="s">
        <v>770</v>
      </c>
      <c r="N183" s="3" t="str">
        <f>+[1]Hoja1!V184</f>
        <v xml:space="preserve">A.1 </v>
      </c>
      <c r="O183" s="219">
        <v>0</v>
      </c>
      <c r="P183" s="219">
        <v>38</v>
      </c>
      <c r="Q183" s="168">
        <f>+BDATOS!AF183</f>
        <v>9</v>
      </c>
      <c r="R183" s="217">
        <f>+BDATOS!BA183</f>
        <v>0</v>
      </c>
      <c r="S183" s="218">
        <f>+BDATOS!BK183</f>
        <v>0</v>
      </c>
      <c r="T183" s="290"/>
      <c r="U183" s="290"/>
      <c r="V183" s="290"/>
      <c r="W183" s="198" t="str">
        <f>+BDATOS!AC183</f>
        <v>SECRETARÍA DE EDUCACIÓN</v>
      </c>
    </row>
    <row r="184" spans="1:23" ht="60" x14ac:dyDescent="0.2">
      <c r="A184" s="13">
        <v>180</v>
      </c>
      <c r="B184" s="13">
        <v>2</v>
      </c>
      <c r="C184" s="4" t="s">
        <v>455</v>
      </c>
      <c r="D184" s="5" t="s">
        <v>833</v>
      </c>
      <c r="E184" s="4" t="s">
        <v>186</v>
      </c>
      <c r="F184" s="295"/>
      <c r="G184" s="208" t="str">
        <f>+[1]Hoja1!K185</f>
        <v>A.1 .1.4</v>
      </c>
      <c r="H184" s="208">
        <f>+[1]Hoja1!G185</f>
        <v>6</v>
      </c>
      <c r="I184" s="295"/>
      <c r="J184" s="295"/>
      <c r="K184" s="180" t="s">
        <v>832</v>
      </c>
      <c r="L184" s="199" t="s">
        <v>187</v>
      </c>
      <c r="M184" s="198" t="s">
        <v>772</v>
      </c>
      <c r="N184" s="3" t="str">
        <f>+[1]Hoja1!V185</f>
        <v xml:space="preserve">A.1 </v>
      </c>
      <c r="O184" s="219">
        <v>0</v>
      </c>
      <c r="P184" s="219">
        <v>25</v>
      </c>
      <c r="Q184" s="168">
        <f>+BDATOS!AF184</f>
        <v>9</v>
      </c>
      <c r="R184" s="217">
        <f>+BDATOS!BA184</f>
        <v>0</v>
      </c>
      <c r="S184" s="218">
        <f>+BDATOS!BK184</f>
        <v>0</v>
      </c>
      <c r="T184" s="290"/>
      <c r="U184" s="290"/>
      <c r="V184" s="290"/>
      <c r="W184" s="198" t="str">
        <f>+BDATOS!AC184</f>
        <v>SECRETARÍA DE EDUCACIÓN</v>
      </c>
    </row>
    <row r="185" spans="1:23" ht="60" x14ac:dyDescent="0.2">
      <c r="A185" s="13">
        <v>181</v>
      </c>
      <c r="B185" s="13">
        <v>2</v>
      </c>
      <c r="C185" s="4" t="s">
        <v>455</v>
      </c>
      <c r="D185" s="5" t="s">
        <v>833</v>
      </c>
      <c r="E185" s="4" t="s">
        <v>186</v>
      </c>
      <c r="F185" s="295"/>
      <c r="G185" s="208" t="str">
        <f>+[1]Hoja1!K186</f>
        <v>A.1 .1.5</v>
      </c>
      <c r="H185" s="208">
        <f>+[1]Hoja1!G186</f>
        <v>6</v>
      </c>
      <c r="I185" s="295"/>
      <c r="J185" s="295"/>
      <c r="K185" s="180" t="s">
        <v>832</v>
      </c>
      <c r="L185" s="199" t="s">
        <v>187</v>
      </c>
      <c r="M185" s="198" t="s">
        <v>776</v>
      </c>
      <c r="N185" s="3" t="str">
        <f>+[1]Hoja1!V186</f>
        <v xml:space="preserve">A.1 </v>
      </c>
      <c r="O185" s="219">
        <v>120.652</v>
      </c>
      <c r="P185" s="219">
        <v>414143</v>
      </c>
      <c r="Q185" s="168">
        <f>+BDATOS!AF185</f>
        <v>103535</v>
      </c>
      <c r="R185" s="217">
        <f>+BDATOS!BA185</f>
        <v>0</v>
      </c>
      <c r="S185" s="218">
        <f>+BDATOS!BK185</f>
        <v>0</v>
      </c>
      <c r="T185" s="290"/>
      <c r="U185" s="290"/>
      <c r="V185" s="290"/>
      <c r="W185" s="198" t="str">
        <f>+BDATOS!AC185</f>
        <v>SECRETARÍA DE EDUCACIÓN</v>
      </c>
    </row>
    <row r="186" spans="1:23" ht="60" x14ac:dyDescent="0.2">
      <c r="A186" s="13">
        <v>182</v>
      </c>
      <c r="B186" s="13">
        <v>2</v>
      </c>
      <c r="C186" s="4" t="s">
        <v>455</v>
      </c>
      <c r="D186" s="5" t="s">
        <v>833</v>
      </c>
      <c r="E186" s="4" t="s">
        <v>186</v>
      </c>
      <c r="F186" s="295"/>
      <c r="G186" s="208" t="str">
        <f>+[1]Hoja1!K187</f>
        <v>A.1 .1.6</v>
      </c>
      <c r="H186" s="208">
        <f>+[1]Hoja1!G187</f>
        <v>6</v>
      </c>
      <c r="I186" s="295"/>
      <c r="J186" s="295"/>
      <c r="K186" s="180" t="s">
        <v>832</v>
      </c>
      <c r="L186" s="199" t="s">
        <v>187</v>
      </c>
      <c r="M186" s="198" t="s">
        <v>777</v>
      </c>
      <c r="N186" s="3" t="str">
        <f>+[1]Hoja1!V187</f>
        <v xml:space="preserve">A.1 </v>
      </c>
      <c r="O186" s="219">
        <v>8.7550000000000008</v>
      </c>
      <c r="P186" s="219">
        <v>600</v>
      </c>
      <c r="Q186" s="168">
        <f>+BDATOS!AF186</f>
        <v>150</v>
      </c>
      <c r="R186" s="217">
        <f>+BDATOS!BA186</f>
        <v>0</v>
      </c>
      <c r="S186" s="218">
        <f>+BDATOS!BK186</f>
        <v>0</v>
      </c>
      <c r="T186" s="291"/>
      <c r="U186" s="290"/>
      <c r="V186" s="290"/>
      <c r="W186" s="198" t="str">
        <f>+BDATOS!AC186</f>
        <v>SECRETARÍA DE EDUCACIÓN</v>
      </c>
    </row>
    <row r="187" spans="1:23" ht="67.5" customHeight="1" x14ac:dyDescent="0.2">
      <c r="A187" s="13">
        <v>183</v>
      </c>
      <c r="B187" s="13">
        <v>2</v>
      </c>
      <c r="C187" s="4" t="s">
        <v>455</v>
      </c>
      <c r="D187" s="5" t="s">
        <v>833</v>
      </c>
      <c r="E187" s="4" t="s">
        <v>186</v>
      </c>
      <c r="F187" s="295" t="s">
        <v>779</v>
      </c>
      <c r="G187" s="208" t="str">
        <f>+[1]Hoja1!K188</f>
        <v>A.1 .2.1</v>
      </c>
      <c r="H187" s="208">
        <f>+[1]Hoja1!G188</f>
        <v>4.2699999999999996</v>
      </c>
      <c r="I187" s="295" t="s">
        <v>1595</v>
      </c>
      <c r="J187" s="295" t="s">
        <v>1596</v>
      </c>
      <c r="K187" s="180" t="s">
        <v>834</v>
      </c>
      <c r="L187" s="199" t="s">
        <v>189</v>
      </c>
      <c r="M187" s="198" t="s">
        <v>780</v>
      </c>
      <c r="N187" s="3" t="str">
        <f>+[1]Hoja1!V188</f>
        <v xml:space="preserve">A.1 </v>
      </c>
      <c r="O187" s="219">
        <v>0</v>
      </c>
      <c r="P187" s="219">
        <v>70</v>
      </c>
      <c r="Q187" s="168">
        <f>+BDATOS!AF187</f>
        <v>10</v>
      </c>
      <c r="R187" s="217">
        <f>+BDATOS!BA187</f>
        <v>0</v>
      </c>
      <c r="S187" s="218">
        <f>+BDATOS!BK187</f>
        <v>0</v>
      </c>
      <c r="T187" s="289">
        <f>SUM(S187:S203)/16</f>
        <v>0.41914269179894181</v>
      </c>
      <c r="U187" s="290"/>
      <c r="V187" s="290"/>
      <c r="W187" s="198" t="str">
        <f>+BDATOS!AC187</f>
        <v>SECRETARÍA DE EDUCACIÓN</v>
      </c>
    </row>
    <row r="188" spans="1:23" ht="60" x14ac:dyDescent="0.2">
      <c r="A188" s="13">
        <v>184</v>
      </c>
      <c r="B188" s="13">
        <v>2</v>
      </c>
      <c r="C188" s="4" t="s">
        <v>455</v>
      </c>
      <c r="D188" s="5" t="s">
        <v>833</v>
      </c>
      <c r="E188" s="4" t="s">
        <v>186</v>
      </c>
      <c r="F188" s="295"/>
      <c r="G188" s="208" t="str">
        <f>+[1]Hoja1!K189</f>
        <v>A.1 .2.2</v>
      </c>
      <c r="H188" s="208">
        <f>+[1]Hoja1!G189</f>
        <v>4.2699999999999996</v>
      </c>
      <c r="I188" s="295"/>
      <c r="J188" s="295"/>
      <c r="K188" s="180" t="s">
        <v>834</v>
      </c>
      <c r="L188" s="199" t="s">
        <v>189</v>
      </c>
      <c r="M188" s="198" t="s">
        <v>781</v>
      </c>
      <c r="N188" s="3" t="str">
        <f>+[1]Hoja1!V189</f>
        <v xml:space="preserve">A.1 </v>
      </c>
      <c r="O188" s="219">
        <v>140</v>
      </c>
      <c r="P188" s="219">
        <v>300</v>
      </c>
      <c r="Q188" s="168">
        <f>+BDATOS!AF188</f>
        <v>70</v>
      </c>
      <c r="R188" s="217">
        <f>+BDATOS!BA188</f>
        <v>0</v>
      </c>
      <c r="S188" s="218">
        <f>+BDATOS!BK188</f>
        <v>0</v>
      </c>
      <c r="T188" s="290"/>
      <c r="U188" s="290"/>
      <c r="V188" s="290"/>
      <c r="W188" s="198" t="str">
        <f>+BDATOS!AC188</f>
        <v>SECRETARÍA DE EDUCACIÓN</v>
      </c>
    </row>
    <row r="189" spans="1:23" ht="60" x14ac:dyDescent="0.2">
      <c r="A189" s="13">
        <v>185</v>
      </c>
      <c r="B189" s="13">
        <v>2</v>
      </c>
      <c r="C189" s="4" t="s">
        <v>455</v>
      </c>
      <c r="D189" s="5" t="s">
        <v>833</v>
      </c>
      <c r="E189" s="4" t="s">
        <v>186</v>
      </c>
      <c r="F189" s="295"/>
      <c r="G189" s="208" t="str">
        <f>+[1]Hoja1!K190</f>
        <v>A.1 .2.3</v>
      </c>
      <c r="H189" s="208">
        <f>+[1]Hoja1!G190</f>
        <v>4.2699999999999996</v>
      </c>
      <c r="I189" s="295"/>
      <c r="J189" s="295"/>
      <c r="K189" s="180" t="s">
        <v>834</v>
      </c>
      <c r="L189" s="199" t="s">
        <v>189</v>
      </c>
      <c r="M189" s="198" t="s">
        <v>782</v>
      </c>
      <c r="N189" s="3" t="str">
        <f>+[1]Hoja1!V190</f>
        <v xml:space="preserve">A.1 </v>
      </c>
      <c r="O189" s="219">
        <v>5</v>
      </c>
      <c r="P189" s="219">
        <v>20</v>
      </c>
      <c r="Q189" s="168">
        <f>+BDATOS!AF189</f>
        <v>5</v>
      </c>
      <c r="R189" s="217">
        <f>+BDATOS!BA189</f>
        <v>3</v>
      </c>
      <c r="S189" s="218">
        <f>+BDATOS!BK189</f>
        <v>0.6</v>
      </c>
      <c r="T189" s="290"/>
      <c r="U189" s="290"/>
      <c r="V189" s="290"/>
      <c r="W189" s="198" t="str">
        <f>+BDATOS!AC189</f>
        <v>SECRETARÍA DE EDUCACIÓN</v>
      </c>
    </row>
    <row r="190" spans="1:23" ht="60" x14ac:dyDescent="0.2">
      <c r="A190" s="13">
        <v>186</v>
      </c>
      <c r="B190" s="13">
        <v>2</v>
      </c>
      <c r="C190" s="4" t="s">
        <v>455</v>
      </c>
      <c r="D190" s="5" t="s">
        <v>833</v>
      </c>
      <c r="E190" s="4" t="s">
        <v>186</v>
      </c>
      <c r="F190" s="295"/>
      <c r="G190" s="208" t="str">
        <f>+[1]Hoja1!K191</f>
        <v>A.1 .2.4</v>
      </c>
      <c r="H190" s="208">
        <f>+[1]Hoja1!G191</f>
        <v>4.2699999999999996</v>
      </c>
      <c r="I190" s="295"/>
      <c r="J190" s="295"/>
      <c r="K190" s="180" t="s">
        <v>834</v>
      </c>
      <c r="L190" s="199" t="s">
        <v>189</v>
      </c>
      <c r="M190" s="198" t="s">
        <v>783</v>
      </c>
      <c r="N190" s="3" t="str">
        <f>+[1]Hoja1!V191</f>
        <v xml:space="preserve">A.1 </v>
      </c>
      <c r="O190" s="219">
        <v>102</v>
      </c>
      <c r="P190" s="219">
        <v>216</v>
      </c>
      <c r="Q190" s="168">
        <f>+BDATOS!AF190</f>
        <v>54</v>
      </c>
      <c r="R190" s="217">
        <f>+BDATOS!BA190</f>
        <v>14</v>
      </c>
      <c r="S190" s="218">
        <f>+BDATOS!BK190</f>
        <v>0.25925925925925924</v>
      </c>
      <c r="T190" s="290"/>
      <c r="U190" s="290"/>
      <c r="V190" s="290"/>
      <c r="W190" s="198" t="str">
        <f>+BDATOS!AC190</f>
        <v>SECRETARÍA DE EDUCACIÓN</v>
      </c>
    </row>
    <row r="191" spans="1:23" ht="60" x14ac:dyDescent="0.2">
      <c r="A191" s="13">
        <v>187</v>
      </c>
      <c r="B191" s="13">
        <v>2</v>
      </c>
      <c r="C191" s="4" t="s">
        <v>455</v>
      </c>
      <c r="D191" s="5" t="s">
        <v>833</v>
      </c>
      <c r="E191" s="4" t="s">
        <v>186</v>
      </c>
      <c r="F191" s="295"/>
      <c r="G191" s="208" t="str">
        <f>+[1]Hoja1!K192</f>
        <v>A.1 .2.5</v>
      </c>
      <c r="H191" s="208">
        <f>+[1]Hoja1!G192</f>
        <v>4.2699999999999996</v>
      </c>
      <c r="I191" s="295"/>
      <c r="J191" s="295"/>
      <c r="K191" s="180" t="s">
        <v>834</v>
      </c>
      <c r="L191" s="199" t="s">
        <v>189</v>
      </c>
      <c r="M191" s="198" t="s">
        <v>784</v>
      </c>
      <c r="N191" s="3" t="str">
        <f>+[1]Hoja1!V192</f>
        <v xml:space="preserve">A.1 </v>
      </c>
      <c r="O191" s="219">
        <v>0</v>
      </c>
      <c r="P191" s="219">
        <v>24</v>
      </c>
      <c r="Q191" s="168">
        <f>+BDATOS!AF191</f>
        <v>6</v>
      </c>
      <c r="R191" s="217">
        <f>+BDATOS!BA191</f>
        <v>6</v>
      </c>
      <c r="S191" s="218">
        <f>+BDATOS!BK191</f>
        <v>1</v>
      </c>
      <c r="T191" s="290"/>
      <c r="U191" s="290"/>
      <c r="V191" s="290"/>
      <c r="W191" s="198" t="str">
        <f>+BDATOS!AC191</f>
        <v>SECRETARÍA DE EDUCACIÓN</v>
      </c>
    </row>
    <row r="192" spans="1:23" ht="60" x14ac:dyDescent="0.2">
      <c r="A192" s="13">
        <v>188</v>
      </c>
      <c r="B192" s="13">
        <v>2</v>
      </c>
      <c r="C192" s="4" t="s">
        <v>455</v>
      </c>
      <c r="D192" s="5" t="s">
        <v>833</v>
      </c>
      <c r="E192" s="4" t="s">
        <v>186</v>
      </c>
      <c r="F192" s="295"/>
      <c r="G192" s="208" t="str">
        <f>+[1]Hoja1!K193</f>
        <v>A.1 .2.6</v>
      </c>
      <c r="H192" s="208">
        <f>+[1]Hoja1!G193</f>
        <v>4.2699999999999996</v>
      </c>
      <c r="I192" s="295"/>
      <c r="J192" s="295"/>
      <c r="K192" s="180" t="s">
        <v>834</v>
      </c>
      <c r="L192" s="199" t="s">
        <v>189</v>
      </c>
      <c r="M192" s="198" t="s">
        <v>793</v>
      </c>
      <c r="N192" s="3" t="str">
        <f>+[1]Hoja1!V193</f>
        <v xml:space="preserve">A.1 </v>
      </c>
      <c r="O192" s="219">
        <v>21</v>
      </c>
      <c r="P192" s="219">
        <v>224</v>
      </c>
      <c r="Q192" s="168">
        <f>+BDATOS!AF192</f>
        <v>224</v>
      </c>
      <c r="R192" s="217">
        <f>+BDATOS!BA192</f>
        <v>114</v>
      </c>
      <c r="S192" s="218">
        <f>+BDATOS!BK192</f>
        <v>0.5089285714285714</v>
      </c>
      <c r="T192" s="290"/>
      <c r="U192" s="290"/>
      <c r="V192" s="290"/>
      <c r="W192" s="198" t="str">
        <f>+BDATOS!AC192</f>
        <v>SECRETARÍA DE EDUCACIÓN</v>
      </c>
    </row>
    <row r="193" spans="1:23" ht="60" x14ac:dyDescent="0.2">
      <c r="A193" s="13">
        <v>189</v>
      </c>
      <c r="B193" s="13">
        <v>2</v>
      </c>
      <c r="C193" s="4" t="s">
        <v>455</v>
      </c>
      <c r="D193" s="5" t="s">
        <v>833</v>
      </c>
      <c r="E193" s="4" t="s">
        <v>186</v>
      </c>
      <c r="F193" s="295"/>
      <c r="G193" s="208" t="str">
        <f>+[1]Hoja1!K194</f>
        <v>A.1 .2.7</v>
      </c>
      <c r="H193" s="208">
        <f>+[1]Hoja1!G194</f>
        <v>4.2699999999999996</v>
      </c>
      <c r="I193" s="295"/>
      <c r="J193" s="295"/>
      <c r="K193" s="180" t="s">
        <v>834</v>
      </c>
      <c r="L193" s="199" t="s">
        <v>189</v>
      </c>
      <c r="M193" s="198" t="s">
        <v>794</v>
      </c>
      <c r="N193" s="3" t="str">
        <f>+[1]Hoja1!V194</f>
        <v xml:space="preserve">A.1 </v>
      </c>
      <c r="O193" s="219">
        <v>0</v>
      </c>
      <c r="P193" s="219">
        <v>224</v>
      </c>
      <c r="Q193" s="168">
        <f>+BDATOS!AF193</f>
        <v>224</v>
      </c>
      <c r="R193" s="217">
        <f>+BDATOS!BA193</f>
        <v>0</v>
      </c>
      <c r="S193" s="218">
        <f>+BDATOS!BK193</f>
        <v>0</v>
      </c>
      <c r="T193" s="290"/>
      <c r="U193" s="290"/>
      <c r="V193" s="290"/>
      <c r="W193" s="198" t="str">
        <f>+BDATOS!AC193</f>
        <v>SECRETARÍA DE EDUCACIÓN</v>
      </c>
    </row>
    <row r="194" spans="1:23" ht="60" x14ac:dyDescent="0.2">
      <c r="A194" s="13">
        <v>190</v>
      </c>
      <c r="B194" s="13">
        <v>2</v>
      </c>
      <c r="C194" s="4" t="s">
        <v>455</v>
      </c>
      <c r="D194" s="5" t="s">
        <v>833</v>
      </c>
      <c r="E194" s="4" t="s">
        <v>186</v>
      </c>
      <c r="F194" s="295"/>
      <c r="G194" s="208" t="str">
        <f>+[1]Hoja1!K195</f>
        <v>A.1 .2.8</v>
      </c>
      <c r="H194" s="208">
        <f>+[1]Hoja1!G195</f>
        <v>4.2699999999999996</v>
      </c>
      <c r="I194" s="295"/>
      <c r="J194" s="295"/>
      <c r="K194" s="180" t="s">
        <v>834</v>
      </c>
      <c r="L194" s="199" t="s">
        <v>189</v>
      </c>
      <c r="M194" s="198" t="s">
        <v>795</v>
      </c>
      <c r="N194" s="3" t="str">
        <f>+[1]Hoja1!V195</f>
        <v xml:space="preserve">A.1 </v>
      </c>
      <c r="O194" s="219">
        <v>224</v>
      </c>
      <c r="P194" s="219">
        <v>224</v>
      </c>
      <c r="Q194" s="168">
        <f>+BDATOS!AF194</f>
        <v>224</v>
      </c>
      <c r="R194" s="217">
        <f>+BDATOS!BA194</f>
        <v>190</v>
      </c>
      <c r="S194" s="218">
        <f>+BDATOS!BK194</f>
        <v>0.8482142857142857</v>
      </c>
      <c r="T194" s="290"/>
      <c r="U194" s="290"/>
      <c r="V194" s="290"/>
      <c r="W194" s="198" t="str">
        <f>+BDATOS!AC194</f>
        <v>SECRETARÍA DE EDUCACIÓN</v>
      </c>
    </row>
    <row r="195" spans="1:23" ht="60" x14ac:dyDescent="0.2">
      <c r="A195" s="13">
        <v>191</v>
      </c>
      <c r="B195" s="13">
        <v>2</v>
      </c>
      <c r="C195" s="4" t="s">
        <v>455</v>
      </c>
      <c r="D195" s="5" t="s">
        <v>833</v>
      </c>
      <c r="E195" s="4" t="s">
        <v>186</v>
      </c>
      <c r="F195" s="295"/>
      <c r="G195" s="208" t="str">
        <f>+[1]Hoja1!K196</f>
        <v>A.1 .2.9</v>
      </c>
      <c r="H195" s="208">
        <f>+[1]Hoja1!G196</f>
        <v>4.2699999999999996</v>
      </c>
      <c r="I195" s="295"/>
      <c r="J195" s="295"/>
      <c r="K195" s="180" t="s">
        <v>834</v>
      </c>
      <c r="L195" s="199" t="s">
        <v>189</v>
      </c>
      <c r="M195" s="198" t="s">
        <v>796</v>
      </c>
      <c r="N195" s="3" t="str">
        <f>+[1]Hoja1!V196</f>
        <v xml:space="preserve">A.1 </v>
      </c>
      <c r="O195" s="219">
        <v>224</v>
      </c>
      <c r="P195" s="219">
        <v>224</v>
      </c>
      <c r="Q195" s="168">
        <f>+BDATOS!AF195</f>
        <v>224</v>
      </c>
      <c r="R195" s="217">
        <f>+BDATOS!BA195</f>
        <v>90</v>
      </c>
      <c r="S195" s="218">
        <f>+BDATOS!BK195</f>
        <v>0.4017857142857143</v>
      </c>
      <c r="T195" s="290"/>
      <c r="U195" s="290"/>
      <c r="V195" s="290"/>
      <c r="W195" s="198" t="str">
        <f>+BDATOS!AC195</f>
        <v>SECRETARÍA DE EDUCACIÓN</v>
      </c>
    </row>
    <row r="196" spans="1:23" ht="60" x14ac:dyDescent="0.2">
      <c r="A196" s="13">
        <v>192</v>
      </c>
      <c r="B196" s="13">
        <v>2</v>
      </c>
      <c r="C196" s="4" t="s">
        <v>455</v>
      </c>
      <c r="D196" s="5" t="s">
        <v>833</v>
      </c>
      <c r="E196" s="4" t="s">
        <v>186</v>
      </c>
      <c r="F196" s="295"/>
      <c r="G196" s="208" t="str">
        <f>+[1]Hoja1!K197</f>
        <v>A.1 .2.10</v>
      </c>
      <c r="H196" s="208">
        <f>+[1]Hoja1!G197</f>
        <v>4.2699999999999996</v>
      </c>
      <c r="I196" s="295"/>
      <c r="J196" s="295"/>
      <c r="K196" s="180" t="s">
        <v>834</v>
      </c>
      <c r="L196" s="199" t="s">
        <v>189</v>
      </c>
      <c r="M196" s="198" t="s">
        <v>798</v>
      </c>
      <c r="N196" s="3" t="str">
        <f>+[1]Hoja1!V197</f>
        <v xml:space="preserve">A.1 </v>
      </c>
      <c r="O196" s="219">
        <v>30</v>
      </c>
      <c r="P196" s="219">
        <v>96</v>
      </c>
      <c r="Q196" s="168">
        <f>+BDATOS!AF196</f>
        <v>21</v>
      </c>
      <c r="R196" s="217">
        <f>+BDATOS!BA196</f>
        <v>2</v>
      </c>
      <c r="S196" s="218">
        <f>+BDATOS!BK196</f>
        <v>9.5238095238095233E-2</v>
      </c>
      <c r="T196" s="290"/>
      <c r="U196" s="290"/>
      <c r="V196" s="290"/>
      <c r="W196" s="198" t="str">
        <f>+BDATOS!AC196</f>
        <v>SECRETARÍA DE EDUCACIÓN</v>
      </c>
    </row>
    <row r="197" spans="1:23" ht="60" x14ac:dyDescent="0.2">
      <c r="A197" s="13">
        <v>193</v>
      </c>
      <c r="B197" s="13">
        <v>2</v>
      </c>
      <c r="C197" s="4" t="s">
        <v>455</v>
      </c>
      <c r="D197" s="5" t="s">
        <v>833</v>
      </c>
      <c r="E197" s="4" t="s">
        <v>186</v>
      </c>
      <c r="F197" s="295"/>
      <c r="G197" s="208" t="str">
        <f>+[1]Hoja1!K198</f>
        <v>A.1 .2.11</v>
      </c>
      <c r="H197" s="208">
        <f>+[1]Hoja1!G198</f>
        <v>4.2699999999999996</v>
      </c>
      <c r="I197" s="295"/>
      <c r="J197" s="295"/>
      <c r="K197" s="180" t="s">
        <v>834</v>
      </c>
      <c r="L197" s="199" t="s">
        <v>189</v>
      </c>
      <c r="M197" s="198" t="s">
        <v>806</v>
      </c>
      <c r="N197" s="3" t="str">
        <f>+[1]Hoja1!V198</f>
        <v xml:space="preserve">A.1 </v>
      </c>
      <c r="O197" s="219">
        <v>0</v>
      </c>
      <c r="P197" s="219">
        <v>55</v>
      </c>
      <c r="Q197" s="168">
        <f>+BDATOS!AF197</f>
        <v>10</v>
      </c>
      <c r="R197" s="217">
        <f>+BDATOS!BA197</f>
        <v>1</v>
      </c>
      <c r="S197" s="218">
        <f>+BDATOS!BK197</f>
        <v>0.1</v>
      </c>
      <c r="T197" s="290"/>
      <c r="U197" s="290"/>
      <c r="V197" s="290"/>
      <c r="W197" s="198" t="str">
        <f>+BDATOS!AC197</f>
        <v>SECRETARÍA DE EDUCACIÓN</v>
      </c>
    </row>
    <row r="198" spans="1:23" ht="60" x14ac:dyDescent="0.2">
      <c r="A198" s="13">
        <v>194</v>
      </c>
      <c r="B198" s="13">
        <v>2</v>
      </c>
      <c r="C198" s="4" t="s">
        <v>455</v>
      </c>
      <c r="D198" s="5" t="s">
        <v>833</v>
      </c>
      <c r="E198" s="4" t="s">
        <v>186</v>
      </c>
      <c r="F198" s="295"/>
      <c r="G198" s="208" t="str">
        <f>+[1]Hoja1!K199</f>
        <v>A.1 .2.12</v>
      </c>
      <c r="H198" s="208">
        <f>+[1]Hoja1!G199</f>
        <v>4.2699999999999996</v>
      </c>
      <c r="I198" s="295"/>
      <c r="J198" s="295"/>
      <c r="K198" s="180" t="s">
        <v>834</v>
      </c>
      <c r="L198" s="199" t="s">
        <v>189</v>
      </c>
      <c r="M198" s="198" t="s">
        <v>807</v>
      </c>
      <c r="N198" s="3" t="str">
        <f>+[1]Hoja1!V199</f>
        <v xml:space="preserve">A.1 </v>
      </c>
      <c r="O198" s="219">
        <v>0</v>
      </c>
      <c r="P198" s="219">
        <v>32</v>
      </c>
      <c r="Q198" s="168">
        <f>+BDATOS!AF198</f>
        <v>8</v>
      </c>
      <c r="R198" s="217">
        <f>+BDATOS!BA198</f>
        <v>0</v>
      </c>
      <c r="S198" s="218">
        <f>+BDATOS!BK198</f>
        <v>0</v>
      </c>
      <c r="T198" s="290"/>
      <c r="U198" s="290"/>
      <c r="V198" s="290"/>
      <c r="W198" s="198" t="str">
        <f>+BDATOS!AC198</f>
        <v>SECRETARÍA DE EDUCACIÓN</v>
      </c>
    </row>
    <row r="199" spans="1:23" ht="60" x14ac:dyDescent="0.2">
      <c r="A199" s="13">
        <v>195</v>
      </c>
      <c r="B199" s="13">
        <v>2</v>
      </c>
      <c r="C199" s="4" t="s">
        <v>455</v>
      </c>
      <c r="D199" s="5" t="s">
        <v>833</v>
      </c>
      <c r="E199" s="4" t="s">
        <v>186</v>
      </c>
      <c r="F199" s="295"/>
      <c r="G199" s="208" t="str">
        <f>+[1]Hoja1!K200</f>
        <v>A.1 .2.13</v>
      </c>
      <c r="H199" s="208">
        <f>+[1]Hoja1!G200</f>
        <v>4.2699999999999996</v>
      </c>
      <c r="I199" s="295"/>
      <c r="J199" s="295"/>
      <c r="K199" s="180" t="s">
        <v>834</v>
      </c>
      <c r="L199" s="199" t="s">
        <v>189</v>
      </c>
      <c r="M199" s="198" t="s">
        <v>808</v>
      </c>
      <c r="N199" s="3" t="str">
        <f>+[1]Hoja1!V200</f>
        <v xml:space="preserve">A.1 </v>
      </c>
      <c r="O199" s="219">
        <v>60</v>
      </c>
      <c r="P199" s="219">
        <v>112</v>
      </c>
      <c r="Q199" s="168">
        <f>+BDATOS!AF199</f>
        <v>28</v>
      </c>
      <c r="R199" s="217">
        <f>+BDATOS!BA199</f>
        <v>25</v>
      </c>
      <c r="S199" s="218">
        <f>+BDATOS!BK199</f>
        <v>0.8928571428571429</v>
      </c>
      <c r="T199" s="290"/>
      <c r="U199" s="290"/>
      <c r="V199" s="290"/>
      <c r="W199" s="198" t="str">
        <f>+BDATOS!AC199</f>
        <v>SECRETARÍA DE EDUCACIÓN</v>
      </c>
    </row>
    <row r="200" spans="1:23" ht="60" x14ac:dyDescent="0.2">
      <c r="A200" s="13">
        <v>196</v>
      </c>
      <c r="B200" s="13">
        <v>2</v>
      </c>
      <c r="C200" s="4" t="s">
        <v>455</v>
      </c>
      <c r="D200" s="5" t="s">
        <v>833</v>
      </c>
      <c r="E200" s="4" t="s">
        <v>186</v>
      </c>
      <c r="F200" s="295"/>
      <c r="G200" s="208" t="str">
        <f>+[1]Hoja1!K201</f>
        <v>A.1 .2.14</v>
      </c>
      <c r="H200" s="208">
        <f>+[1]Hoja1!G201</f>
        <v>4.2699999999999996</v>
      </c>
      <c r="I200" s="295"/>
      <c r="J200" s="295"/>
      <c r="K200" s="180" t="s">
        <v>834</v>
      </c>
      <c r="L200" s="199" t="s">
        <v>189</v>
      </c>
      <c r="M200" s="198" t="s">
        <v>809</v>
      </c>
      <c r="N200" s="3" t="str">
        <f>+[1]Hoja1!V201</f>
        <v xml:space="preserve">A.1 </v>
      </c>
      <c r="O200" s="219">
        <v>0</v>
      </c>
      <c r="P200" s="219">
        <v>100</v>
      </c>
      <c r="Q200" s="168">
        <f>+BDATOS!AF200</f>
        <v>0</v>
      </c>
      <c r="R200" s="217">
        <f>+BDATOS!BA200</f>
        <v>0</v>
      </c>
      <c r="S200" s="218" t="str">
        <f>+BDATOS!BK200</f>
        <v>NA</v>
      </c>
      <c r="T200" s="290"/>
      <c r="U200" s="290"/>
      <c r="V200" s="290"/>
      <c r="W200" s="198" t="str">
        <f>+BDATOS!AC200</f>
        <v>SECRETARÍA DE EDUCACIÓN</v>
      </c>
    </row>
    <row r="201" spans="1:23" ht="60" x14ac:dyDescent="0.2">
      <c r="A201" s="13">
        <v>197</v>
      </c>
      <c r="B201" s="13">
        <v>2</v>
      </c>
      <c r="C201" s="4" t="s">
        <v>455</v>
      </c>
      <c r="D201" s="5" t="s">
        <v>833</v>
      </c>
      <c r="E201" s="4" t="s">
        <v>186</v>
      </c>
      <c r="F201" s="295"/>
      <c r="G201" s="208" t="str">
        <f>+[1]Hoja1!K202</f>
        <v>A.1 .2.15</v>
      </c>
      <c r="H201" s="208">
        <f>+[1]Hoja1!G202</f>
        <v>4.2699999999999996</v>
      </c>
      <c r="I201" s="295"/>
      <c r="J201" s="295"/>
      <c r="K201" s="180" t="s">
        <v>834</v>
      </c>
      <c r="L201" s="199" t="s">
        <v>189</v>
      </c>
      <c r="M201" s="198" t="s">
        <v>810</v>
      </c>
      <c r="N201" s="3" t="str">
        <f>+[1]Hoja1!V202</f>
        <v xml:space="preserve">A.1 </v>
      </c>
      <c r="O201" s="219">
        <v>641</v>
      </c>
      <c r="P201" s="219">
        <v>3031</v>
      </c>
      <c r="Q201" s="168">
        <f>+BDATOS!AF201</f>
        <v>2856</v>
      </c>
      <c r="R201" s="217">
        <f>+BDATOS!BA201</f>
        <v>2856</v>
      </c>
      <c r="S201" s="218">
        <f>+BDATOS!BK201</f>
        <v>1</v>
      </c>
      <c r="T201" s="290"/>
      <c r="U201" s="290"/>
      <c r="V201" s="290"/>
      <c r="W201" s="198" t="str">
        <f>+BDATOS!AC201</f>
        <v>SECRETARÍA DE EDUCACIÓN</v>
      </c>
    </row>
    <row r="202" spans="1:23" ht="60" x14ac:dyDescent="0.2">
      <c r="A202" s="13">
        <v>198</v>
      </c>
      <c r="B202" s="13">
        <v>2</v>
      </c>
      <c r="C202" s="4" t="s">
        <v>455</v>
      </c>
      <c r="D202" s="5" t="s">
        <v>833</v>
      </c>
      <c r="E202" s="4" t="s">
        <v>186</v>
      </c>
      <c r="F202" s="295"/>
      <c r="G202" s="208" t="str">
        <f>+[1]Hoja1!K203</f>
        <v>A.1 .2.16</v>
      </c>
      <c r="H202" s="208">
        <f>+[1]Hoja1!G203</f>
        <v>4.2699999999999996</v>
      </c>
      <c r="I202" s="295"/>
      <c r="J202" s="295"/>
      <c r="K202" s="180" t="s">
        <v>834</v>
      </c>
      <c r="L202" s="199" t="s">
        <v>189</v>
      </c>
      <c r="M202" s="198" t="s">
        <v>811</v>
      </c>
      <c r="N202" s="3" t="str">
        <f>+[1]Hoja1!V203</f>
        <v xml:space="preserve">A.1 </v>
      </c>
      <c r="O202" s="219">
        <v>88</v>
      </c>
      <c r="P202" s="219">
        <v>426</v>
      </c>
      <c r="Q202" s="168">
        <f>+BDATOS!AF202</f>
        <v>401</v>
      </c>
      <c r="R202" s="217">
        <f>+BDATOS!BA202</f>
        <v>401</v>
      </c>
      <c r="S202" s="218">
        <f>+BDATOS!BK202</f>
        <v>1</v>
      </c>
      <c r="T202" s="290"/>
      <c r="U202" s="290"/>
      <c r="V202" s="290"/>
      <c r="W202" s="198" t="str">
        <f>+BDATOS!AC202</f>
        <v>SECRETARÍA DE EDUCACIÓN</v>
      </c>
    </row>
    <row r="203" spans="1:23" ht="60" x14ac:dyDescent="0.2">
      <c r="A203" s="13">
        <v>199</v>
      </c>
      <c r="B203" s="13">
        <v>2</v>
      </c>
      <c r="C203" s="4" t="s">
        <v>455</v>
      </c>
      <c r="D203" s="5" t="s">
        <v>833</v>
      </c>
      <c r="E203" s="4" t="s">
        <v>186</v>
      </c>
      <c r="F203" s="295"/>
      <c r="G203" s="208" t="str">
        <f>+[1]Hoja1!K204</f>
        <v>A.1 .2.17</v>
      </c>
      <c r="H203" s="208">
        <f>+[1]Hoja1!G204</f>
        <v>4.2699999999999996</v>
      </c>
      <c r="I203" s="295"/>
      <c r="J203" s="295"/>
      <c r="K203" s="180" t="s">
        <v>834</v>
      </c>
      <c r="L203" s="199" t="s">
        <v>189</v>
      </c>
      <c r="M203" s="198" t="s">
        <v>816</v>
      </c>
      <c r="N203" s="3" t="str">
        <f>+[1]Hoja1!V204</f>
        <v xml:space="preserve">A.1 </v>
      </c>
      <c r="O203" s="219">
        <v>12</v>
      </c>
      <c r="P203" s="219">
        <v>20</v>
      </c>
      <c r="Q203" s="168">
        <f>+BDATOS!AF203</f>
        <v>14</v>
      </c>
      <c r="R203" s="217">
        <f>+BDATOS!BA203</f>
        <v>0</v>
      </c>
      <c r="S203" s="218">
        <f>+BDATOS!BK203</f>
        <v>0</v>
      </c>
      <c r="T203" s="291"/>
      <c r="U203" s="290"/>
      <c r="V203" s="290"/>
      <c r="W203" s="198" t="str">
        <f>+BDATOS!AC203</f>
        <v>SECRETARÍA DE EDUCACIÓN</v>
      </c>
    </row>
    <row r="204" spans="1:23" ht="60" x14ac:dyDescent="0.2">
      <c r="A204" s="13">
        <v>200</v>
      </c>
      <c r="B204" s="13">
        <v>2</v>
      </c>
      <c r="C204" s="4" t="s">
        <v>455</v>
      </c>
      <c r="D204" s="5" t="s">
        <v>833</v>
      </c>
      <c r="E204" s="4" t="s">
        <v>186</v>
      </c>
      <c r="F204" s="295" t="s">
        <v>836</v>
      </c>
      <c r="G204" s="208" t="str">
        <f>+[1]Hoja1!K205</f>
        <v>A.1 .3.1</v>
      </c>
      <c r="H204" s="208">
        <f>+[1]Hoja1!G205</f>
        <v>100</v>
      </c>
      <c r="I204" s="180">
        <v>100</v>
      </c>
      <c r="J204" s="180">
        <v>100</v>
      </c>
      <c r="K204" s="180" t="s">
        <v>835</v>
      </c>
      <c r="L204" s="199" t="s">
        <v>191</v>
      </c>
      <c r="M204" s="198" t="s">
        <v>817</v>
      </c>
      <c r="N204" s="3" t="str">
        <f>+[1]Hoja1!V205</f>
        <v xml:space="preserve">A.1 </v>
      </c>
      <c r="O204" s="219">
        <v>100</v>
      </c>
      <c r="P204" s="219">
        <v>224</v>
      </c>
      <c r="Q204" s="168">
        <f>+BDATOS!AF204</f>
        <v>56</v>
      </c>
      <c r="R204" s="217">
        <f>+BDATOS!BA204</f>
        <v>0</v>
      </c>
      <c r="S204" s="218">
        <f>+BDATOS!BK204</f>
        <v>0</v>
      </c>
      <c r="T204" s="289">
        <f>SUM(S204:S206)/3</f>
        <v>0.33333333333333331</v>
      </c>
      <c r="U204" s="290"/>
      <c r="V204" s="290"/>
      <c r="W204" s="198" t="str">
        <f>+BDATOS!AC204</f>
        <v>SECRETARÍA DE EDUCACIÓN</v>
      </c>
    </row>
    <row r="205" spans="1:23" ht="60" x14ac:dyDescent="0.2">
      <c r="A205" s="13">
        <v>201</v>
      </c>
      <c r="B205" s="13">
        <v>2</v>
      </c>
      <c r="C205" s="4" t="s">
        <v>455</v>
      </c>
      <c r="D205" s="5" t="s">
        <v>833</v>
      </c>
      <c r="E205" s="4" t="s">
        <v>186</v>
      </c>
      <c r="F205" s="295"/>
      <c r="G205" s="208" t="str">
        <f>+[1]Hoja1!K206</f>
        <v>A.1 .3.2</v>
      </c>
      <c r="H205" s="208">
        <f>+[1]Hoja1!G206</f>
        <v>40</v>
      </c>
      <c r="I205" s="295">
        <v>40</v>
      </c>
      <c r="J205" s="295">
        <v>100</v>
      </c>
      <c r="K205" s="180" t="s">
        <v>835</v>
      </c>
      <c r="L205" s="199" t="s">
        <v>191</v>
      </c>
      <c r="M205" s="198" t="s">
        <v>818</v>
      </c>
      <c r="N205" s="3" t="str">
        <f>+[1]Hoja1!V206</f>
        <v xml:space="preserve">A.1 </v>
      </c>
      <c r="O205" s="219">
        <v>0</v>
      </c>
      <c r="P205" s="219">
        <v>1</v>
      </c>
      <c r="Q205" s="168">
        <f>+BDATOS!AF205</f>
        <v>1</v>
      </c>
      <c r="R205" s="217">
        <f>+BDATOS!BA205</f>
        <v>0</v>
      </c>
      <c r="S205" s="218">
        <f>+BDATOS!BK205</f>
        <v>0</v>
      </c>
      <c r="T205" s="290"/>
      <c r="U205" s="290"/>
      <c r="V205" s="290"/>
      <c r="W205" s="198" t="str">
        <f>+BDATOS!AC205</f>
        <v>SECRETARÍA DE EDUCACIÓN</v>
      </c>
    </row>
    <row r="206" spans="1:23" ht="87" customHeight="1" x14ac:dyDescent="0.2">
      <c r="A206" s="13">
        <v>202</v>
      </c>
      <c r="B206" s="13">
        <v>2</v>
      </c>
      <c r="C206" s="4" t="s">
        <v>455</v>
      </c>
      <c r="D206" s="5" t="s">
        <v>833</v>
      </c>
      <c r="E206" s="4" t="s">
        <v>186</v>
      </c>
      <c r="F206" s="295"/>
      <c r="G206" s="208" t="str">
        <f>+[1]Hoja1!K207</f>
        <v>A.1 .3.3</v>
      </c>
      <c r="H206" s="208">
        <f>+[1]Hoja1!G207</f>
        <v>40</v>
      </c>
      <c r="I206" s="295"/>
      <c r="J206" s="295"/>
      <c r="K206" s="180" t="s">
        <v>835</v>
      </c>
      <c r="L206" s="199" t="s">
        <v>191</v>
      </c>
      <c r="M206" s="198" t="s">
        <v>819</v>
      </c>
      <c r="N206" s="3" t="str">
        <f>+[1]Hoja1!V207</f>
        <v xml:space="preserve">A.1 </v>
      </c>
      <c r="O206" s="219">
        <v>100</v>
      </c>
      <c r="P206" s="219">
        <v>224</v>
      </c>
      <c r="Q206" s="168">
        <f>+BDATOS!AF206</f>
        <v>224</v>
      </c>
      <c r="R206" s="217">
        <f>+BDATOS!BA206</f>
        <v>224</v>
      </c>
      <c r="S206" s="218">
        <f>+BDATOS!BK206</f>
        <v>1</v>
      </c>
      <c r="T206" s="291"/>
      <c r="U206" s="290"/>
      <c r="V206" s="290"/>
      <c r="W206" s="198" t="str">
        <f>+BDATOS!AC206</f>
        <v>SECRETARÍA DE EDUCACIÓN</v>
      </c>
    </row>
    <row r="207" spans="1:23" ht="60" x14ac:dyDescent="0.2">
      <c r="A207" s="13">
        <v>203</v>
      </c>
      <c r="B207" s="13">
        <v>2</v>
      </c>
      <c r="C207" s="4" t="s">
        <v>455</v>
      </c>
      <c r="D207" s="5" t="s">
        <v>833</v>
      </c>
      <c r="E207" s="4" t="s">
        <v>186</v>
      </c>
      <c r="F207" s="295" t="s">
        <v>838</v>
      </c>
      <c r="G207" s="208" t="str">
        <f>+[1]Hoja1!K208</f>
        <v>A.1 .4.1</v>
      </c>
      <c r="H207" s="208">
        <f>+[1]Hoja1!G208</f>
        <v>7</v>
      </c>
      <c r="I207" s="295">
        <v>7</v>
      </c>
      <c r="J207" s="295">
        <v>50</v>
      </c>
      <c r="K207" s="180" t="s">
        <v>837</v>
      </c>
      <c r="L207" s="199" t="s">
        <v>192</v>
      </c>
      <c r="M207" s="198" t="s">
        <v>825</v>
      </c>
      <c r="N207" s="3" t="str">
        <f>+[1]Hoja1!V208</f>
        <v xml:space="preserve">A.1 </v>
      </c>
      <c r="O207" s="219">
        <v>0</v>
      </c>
      <c r="P207" s="219">
        <v>1</v>
      </c>
      <c r="Q207" s="168">
        <f>+BDATOS!AF207</f>
        <v>0</v>
      </c>
      <c r="R207" s="217">
        <f>+BDATOS!BA207</f>
        <v>0</v>
      </c>
      <c r="S207" s="218" t="str">
        <f>+BDATOS!BK207</f>
        <v>NA</v>
      </c>
      <c r="T207" s="289">
        <f>SUM(S207:S209)/2</f>
        <v>0.55632183908045985</v>
      </c>
      <c r="U207" s="290"/>
      <c r="V207" s="290"/>
      <c r="W207" s="198" t="str">
        <f>+BDATOS!AC207</f>
        <v>SECRETARÍA DE EDUCACIÓN</v>
      </c>
    </row>
    <row r="208" spans="1:23" ht="60" x14ac:dyDescent="0.2">
      <c r="A208" s="13">
        <v>204</v>
      </c>
      <c r="B208" s="13">
        <v>2</v>
      </c>
      <c r="C208" s="4" t="s">
        <v>455</v>
      </c>
      <c r="D208" s="5" t="s">
        <v>833</v>
      </c>
      <c r="E208" s="4" t="s">
        <v>186</v>
      </c>
      <c r="F208" s="295"/>
      <c r="G208" s="208" t="str">
        <f>+[1]Hoja1!K209</f>
        <v>A.1 .4.2</v>
      </c>
      <c r="H208" s="208">
        <f>+[1]Hoja1!G209</f>
        <v>7</v>
      </c>
      <c r="I208" s="295"/>
      <c r="J208" s="295"/>
      <c r="K208" s="180" t="s">
        <v>837</v>
      </c>
      <c r="L208" s="199" t="s">
        <v>192</v>
      </c>
      <c r="M208" s="198" t="s">
        <v>826</v>
      </c>
      <c r="N208" s="3" t="str">
        <f>+[1]Hoja1!V209</f>
        <v xml:space="preserve">A.1 </v>
      </c>
      <c r="O208" s="219">
        <v>0</v>
      </c>
      <c r="P208" s="219">
        <v>60</v>
      </c>
      <c r="Q208" s="168">
        <f>+BDATOS!AF208</f>
        <v>10</v>
      </c>
      <c r="R208" s="217">
        <f>+BDATOS!BA208</f>
        <v>4</v>
      </c>
      <c r="S208" s="218">
        <f>+BDATOS!BK208</f>
        <v>0.4</v>
      </c>
      <c r="T208" s="290"/>
      <c r="U208" s="290"/>
      <c r="V208" s="290"/>
      <c r="W208" s="198" t="str">
        <f>+BDATOS!AC208</f>
        <v>SECRETARÍA DE EDUCACIÓN</v>
      </c>
    </row>
    <row r="209" spans="1:23" ht="60" x14ac:dyDescent="0.2">
      <c r="A209" s="13">
        <v>205</v>
      </c>
      <c r="B209" s="13">
        <v>2</v>
      </c>
      <c r="C209" s="4" t="s">
        <v>455</v>
      </c>
      <c r="D209" s="5" t="s">
        <v>833</v>
      </c>
      <c r="E209" s="4" t="s">
        <v>186</v>
      </c>
      <c r="F209" s="295"/>
      <c r="G209" s="208" t="str">
        <f>+[1]Hoja1!K210</f>
        <v>A.1 .4.3</v>
      </c>
      <c r="H209" s="208">
        <f>+[1]Hoja1!G210</f>
        <v>7</v>
      </c>
      <c r="I209" s="295"/>
      <c r="J209" s="295"/>
      <c r="K209" s="180" t="s">
        <v>837</v>
      </c>
      <c r="L209" s="199" t="s">
        <v>192</v>
      </c>
      <c r="M209" s="198" t="s">
        <v>827</v>
      </c>
      <c r="N209" s="3" t="str">
        <f>+[1]Hoja1!V210</f>
        <v xml:space="preserve">A.1 </v>
      </c>
      <c r="O209" s="219">
        <v>20</v>
      </c>
      <c r="P209" s="219">
        <v>350</v>
      </c>
      <c r="Q209" s="168">
        <f>+BDATOS!AF209</f>
        <v>87</v>
      </c>
      <c r="R209" s="217">
        <f>+BDATOS!BA209</f>
        <v>62</v>
      </c>
      <c r="S209" s="218">
        <f>+BDATOS!BK209</f>
        <v>0.71264367816091956</v>
      </c>
      <c r="T209" s="291"/>
      <c r="U209" s="290"/>
      <c r="V209" s="290"/>
      <c r="W209" s="198" t="str">
        <f>+BDATOS!AC209</f>
        <v>SECRETARÍA DE EDUCACIÓN</v>
      </c>
    </row>
    <row r="210" spans="1:23" ht="60" x14ac:dyDescent="0.2">
      <c r="A210" s="13">
        <v>206</v>
      </c>
      <c r="B210" s="13">
        <v>2</v>
      </c>
      <c r="C210" s="4" t="s">
        <v>455</v>
      </c>
      <c r="D210" s="5" t="s">
        <v>833</v>
      </c>
      <c r="E210" s="4" t="s">
        <v>186</v>
      </c>
      <c r="F210" s="299" t="s">
        <v>840</v>
      </c>
      <c r="G210" s="208" t="str">
        <f>+[1]Hoja1!K211</f>
        <v>A.1 .5.1</v>
      </c>
      <c r="H210" s="208">
        <f>+[1]Hoja1!G211</f>
        <v>28.9</v>
      </c>
      <c r="I210" s="299">
        <v>28.9</v>
      </c>
      <c r="J210" s="299">
        <v>30</v>
      </c>
      <c r="K210" s="180" t="s">
        <v>839</v>
      </c>
      <c r="L210" s="199" t="s">
        <v>193</v>
      </c>
      <c r="M210" s="198" t="s">
        <v>828</v>
      </c>
      <c r="N210" s="3" t="str">
        <f>+[1]Hoja1!V211</f>
        <v xml:space="preserve">A.1 </v>
      </c>
      <c r="O210" s="219">
        <v>6</v>
      </c>
      <c r="P210" s="219">
        <v>20</v>
      </c>
      <c r="Q210" s="168">
        <f>+BDATOS!AF210</f>
        <v>5</v>
      </c>
      <c r="R210" s="217">
        <f>+BDATOS!BA210</f>
        <v>1</v>
      </c>
      <c r="S210" s="218">
        <f>+BDATOS!BK210</f>
        <v>0.2</v>
      </c>
      <c r="T210" s="289">
        <f>SUM(S210:S211)/2</f>
        <v>0.22500000000000001</v>
      </c>
      <c r="U210" s="290"/>
      <c r="V210" s="290"/>
      <c r="W210" s="198" t="str">
        <f>+BDATOS!AC210</f>
        <v>SECRETARÍA DE EDUCACIÓN</v>
      </c>
    </row>
    <row r="211" spans="1:23" ht="60" x14ac:dyDescent="0.2">
      <c r="A211" s="13">
        <v>207</v>
      </c>
      <c r="B211" s="13">
        <v>2</v>
      </c>
      <c r="C211" s="4" t="s">
        <v>455</v>
      </c>
      <c r="D211" s="5" t="s">
        <v>833</v>
      </c>
      <c r="E211" s="4" t="s">
        <v>186</v>
      </c>
      <c r="F211" s="299"/>
      <c r="G211" s="208" t="str">
        <f>+[1]Hoja1!K212</f>
        <v>A.1 .5.2</v>
      </c>
      <c r="H211" s="208">
        <f>+[1]Hoja1!G212</f>
        <v>28.9</v>
      </c>
      <c r="I211" s="299"/>
      <c r="J211" s="299"/>
      <c r="K211" s="180" t="s">
        <v>839</v>
      </c>
      <c r="L211" s="199" t="s">
        <v>193</v>
      </c>
      <c r="M211" s="198" t="s">
        <v>829</v>
      </c>
      <c r="N211" s="3" t="str">
        <f>+[1]Hoja1!V212</f>
        <v xml:space="preserve">A.1 </v>
      </c>
      <c r="O211" s="219">
        <v>0</v>
      </c>
      <c r="P211" s="219">
        <v>224</v>
      </c>
      <c r="Q211" s="168">
        <f>+BDATOS!AF211</f>
        <v>56</v>
      </c>
      <c r="R211" s="217">
        <f>+BDATOS!BA211</f>
        <v>14</v>
      </c>
      <c r="S211" s="218">
        <f>+BDATOS!BK211</f>
        <v>0.25</v>
      </c>
      <c r="T211" s="291"/>
      <c r="U211" s="290"/>
      <c r="V211" s="290"/>
      <c r="W211" s="198" t="str">
        <f>+BDATOS!AC211</f>
        <v>SECRETARÍA DE EDUCACIÓN</v>
      </c>
    </row>
    <row r="212" spans="1:23" ht="66" customHeight="1" x14ac:dyDescent="0.2">
      <c r="A212" s="13">
        <v>208</v>
      </c>
      <c r="B212" s="13">
        <v>2</v>
      </c>
      <c r="C212" s="4" t="s">
        <v>455</v>
      </c>
      <c r="D212" s="5" t="s">
        <v>833</v>
      </c>
      <c r="E212" s="4" t="s">
        <v>186</v>
      </c>
      <c r="F212" s="295" t="s">
        <v>841</v>
      </c>
      <c r="G212" s="208" t="str">
        <f>+[1]Hoja1!K213</f>
        <v>A.1 .6.1</v>
      </c>
      <c r="H212" s="208" t="str">
        <f>+[1]Hoja1!G213</f>
        <v>ND</v>
      </c>
      <c r="I212" s="295" t="s">
        <v>874</v>
      </c>
      <c r="J212" s="295" t="s">
        <v>709</v>
      </c>
      <c r="K212" s="180" t="s">
        <v>839</v>
      </c>
      <c r="L212" s="199" t="s">
        <v>193</v>
      </c>
      <c r="M212" s="198" t="s">
        <v>830</v>
      </c>
      <c r="N212" s="3" t="str">
        <f>+[1]Hoja1!V213</f>
        <v xml:space="preserve">A.1 </v>
      </c>
      <c r="O212" s="219">
        <v>0</v>
      </c>
      <c r="P212" s="219">
        <v>3</v>
      </c>
      <c r="Q212" s="168">
        <f>+BDATOS!AF212</f>
        <v>0</v>
      </c>
      <c r="R212" s="217">
        <f>+BDATOS!BA212</f>
        <v>0</v>
      </c>
      <c r="S212" s="218" t="str">
        <f>+BDATOS!BK212</f>
        <v>NA</v>
      </c>
      <c r="T212" s="289" t="str">
        <f>+S212</f>
        <v>NA</v>
      </c>
      <c r="U212" s="290"/>
      <c r="V212" s="290"/>
      <c r="W212" s="198" t="str">
        <f>+BDATOS!AC212</f>
        <v>SECRETARÍA DE EDUCACIÓN</v>
      </c>
    </row>
    <row r="213" spans="1:23" ht="60" x14ac:dyDescent="0.2">
      <c r="A213" s="13">
        <v>209</v>
      </c>
      <c r="B213" s="13">
        <v>2</v>
      </c>
      <c r="C213" s="4" t="s">
        <v>455</v>
      </c>
      <c r="D213" s="5" t="s">
        <v>833</v>
      </c>
      <c r="E213" s="4" t="s">
        <v>186</v>
      </c>
      <c r="F213" s="295"/>
      <c r="G213" s="208" t="str">
        <f>+[1]Hoja1!K214</f>
        <v>A.1 .6.2</v>
      </c>
      <c r="H213" s="208" t="str">
        <f>+[1]Hoja1!G214</f>
        <v>ND</v>
      </c>
      <c r="I213" s="295"/>
      <c r="J213" s="295"/>
      <c r="K213" s="180" t="s">
        <v>839</v>
      </c>
      <c r="L213" s="199" t="s">
        <v>193</v>
      </c>
      <c r="M213" s="198" t="s">
        <v>843</v>
      </c>
      <c r="N213" s="3" t="str">
        <f>+[1]Hoja1!V214</f>
        <v xml:space="preserve">A.1 </v>
      </c>
      <c r="O213" s="219">
        <v>0</v>
      </c>
      <c r="P213" s="219">
        <v>2</v>
      </c>
      <c r="Q213" s="168">
        <f>+BDATOS!AF213</f>
        <v>0</v>
      </c>
      <c r="R213" s="217">
        <f>+BDATOS!BA213</f>
        <v>0</v>
      </c>
      <c r="S213" s="218" t="str">
        <f>+BDATOS!BK213</f>
        <v>NA</v>
      </c>
      <c r="T213" s="291"/>
      <c r="U213" s="290"/>
      <c r="V213" s="290"/>
      <c r="W213" s="198" t="str">
        <f>+BDATOS!AC213</f>
        <v>SECRETARÍA DE EDUCACIÓN</v>
      </c>
    </row>
    <row r="214" spans="1:23" ht="66.75" customHeight="1" x14ac:dyDescent="0.2">
      <c r="A214" s="13">
        <v>210</v>
      </c>
      <c r="B214" s="13">
        <v>2</v>
      </c>
      <c r="C214" s="4" t="s">
        <v>455</v>
      </c>
      <c r="D214" s="5" t="s">
        <v>833</v>
      </c>
      <c r="E214" s="4" t="s">
        <v>186</v>
      </c>
      <c r="F214" s="295" t="s">
        <v>849</v>
      </c>
      <c r="G214" s="208" t="str">
        <f>+[1]Hoja1!K215</f>
        <v>A.1 .7.1</v>
      </c>
      <c r="H214" s="208">
        <f>+[1]Hoja1!G215</f>
        <v>5</v>
      </c>
      <c r="I214" s="295">
        <v>5</v>
      </c>
      <c r="J214" s="295">
        <v>70</v>
      </c>
      <c r="K214" s="180" t="s">
        <v>848</v>
      </c>
      <c r="L214" s="199" t="s">
        <v>194</v>
      </c>
      <c r="M214" s="198" t="s">
        <v>844</v>
      </c>
      <c r="N214" s="3" t="str">
        <f>+[1]Hoja1!V215</f>
        <v xml:space="preserve">A.1 </v>
      </c>
      <c r="O214" s="219">
        <v>10</v>
      </c>
      <c r="P214" s="219">
        <v>224</v>
      </c>
      <c r="Q214" s="168">
        <f>+BDATOS!AF214</f>
        <v>10</v>
      </c>
      <c r="R214" s="217">
        <f>+BDATOS!BA214</f>
        <v>4</v>
      </c>
      <c r="S214" s="218">
        <f>+BDATOS!BK214</f>
        <v>0.4</v>
      </c>
      <c r="T214" s="289">
        <f>SUM(S214:S216)/3</f>
        <v>0.3666666666666667</v>
      </c>
      <c r="U214" s="290"/>
      <c r="V214" s="290"/>
      <c r="W214" s="198" t="str">
        <f>+BDATOS!AC214</f>
        <v>SECRETARÍA DE EDUCACIÓN</v>
      </c>
    </row>
    <row r="215" spans="1:23" ht="60" x14ac:dyDescent="0.2">
      <c r="A215" s="13">
        <v>211</v>
      </c>
      <c r="B215" s="13">
        <v>2</v>
      </c>
      <c r="C215" s="4" t="s">
        <v>455</v>
      </c>
      <c r="D215" s="5" t="s">
        <v>833</v>
      </c>
      <c r="E215" s="4" t="s">
        <v>186</v>
      </c>
      <c r="F215" s="295"/>
      <c r="G215" s="208" t="str">
        <f>+[1]Hoja1!K216</f>
        <v>A.1 .7.2</v>
      </c>
      <c r="H215" s="208">
        <f>+[1]Hoja1!G216</f>
        <v>5</v>
      </c>
      <c r="I215" s="295"/>
      <c r="J215" s="295"/>
      <c r="K215" s="180" t="s">
        <v>848</v>
      </c>
      <c r="L215" s="199" t="s">
        <v>194</v>
      </c>
      <c r="M215" s="198" t="s">
        <v>845</v>
      </c>
      <c r="N215" s="3" t="str">
        <f>+[1]Hoja1!V216</f>
        <v xml:space="preserve">A.1 </v>
      </c>
      <c r="O215" s="219">
        <v>3</v>
      </c>
      <c r="P215" s="219">
        <v>224</v>
      </c>
      <c r="Q215" s="168">
        <f>+BDATOS!AF215</f>
        <v>10</v>
      </c>
      <c r="R215" s="217">
        <f>+BDATOS!BA215</f>
        <v>3</v>
      </c>
      <c r="S215" s="218">
        <f>+BDATOS!BK215</f>
        <v>0.3</v>
      </c>
      <c r="T215" s="290"/>
      <c r="U215" s="290"/>
      <c r="V215" s="290"/>
      <c r="W215" s="198" t="str">
        <f>+BDATOS!AC215</f>
        <v>SECRETARÍA DE EDUCACIÓN</v>
      </c>
    </row>
    <row r="216" spans="1:23" ht="60" x14ac:dyDescent="0.2">
      <c r="A216" s="13">
        <v>212</v>
      </c>
      <c r="B216" s="13">
        <v>2</v>
      </c>
      <c r="C216" s="4" t="s">
        <v>455</v>
      </c>
      <c r="D216" s="5" t="s">
        <v>833</v>
      </c>
      <c r="E216" s="4" t="s">
        <v>186</v>
      </c>
      <c r="F216" s="295"/>
      <c r="G216" s="208" t="str">
        <f>+[1]Hoja1!K217</f>
        <v>A.1 .7.3</v>
      </c>
      <c r="H216" s="208">
        <f>+[1]Hoja1!G217</f>
        <v>5</v>
      </c>
      <c r="I216" s="295"/>
      <c r="J216" s="295"/>
      <c r="K216" s="180" t="s">
        <v>848</v>
      </c>
      <c r="L216" s="199" t="s">
        <v>194</v>
      </c>
      <c r="M216" s="198" t="s">
        <v>850</v>
      </c>
      <c r="N216" s="3" t="str">
        <f>+[1]Hoja1!V217</f>
        <v xml:space="preserve">A.1 </v>
      </c>
      <c r="O216" s="219">
        <v>0</v>
      </c>
      <c r="P216" s="219">
        <v>224</v>
      </c>
      <c r="Q216" s="168">
        <f>+BDATOS!AF216</f>
        <v>10</v>
      </c>
      <c r="R216" s="217">
        <f>+BDATOS!BA216</f>
        <v>4</v>
      </c>
      <c r="S216" s="218">
        <f>+BDATOS!BK216</f>
        <v>0.4</v>
      </c>
      <c r="T216" s="291"/>
      <c r="U216" s="290"/>
      <c r="V216" s="290"/>
      <c r="W216" s="198" t="str">
        <f>+BDATOS!AC216</f>
        <v>SECRETARÍA DE EDUCACIÓN</v>
      </c>
    </row>
    <row r="217" spans="1:23" ht="75.75" customHeight="1" x14ac:dyDescent="0.2">
      <c r="A217" s="13">
        <v>213</v>
      </c>
      <c r="B217" s="13">
        <v>2</v>
      </c>
      <c r="C217" s="4" t="s">
        <v>455</v>
      </c>
      <c r="D217" s="5" t="s">
        <v>833</v>
      </c>
      <c r="E217" s="4" t="s">
        <v>186</v>
      </c>
      <c r="F217" s="7" t="s">
        <v>853</v>
      </c>
      <c r="G217" s="208" t="str">
        <f>+[1]Hoja1!K218</f>
        <v>A.1 .8.1</v>
      </c>
      <c r="H217" s="208">
        <f>+[1]Hoja1!G218</f>
        <v>0</v>
      </c>
      <c r="I217" s="180">
        <v>0</v>
      </c>
      <c r="J217" s="180">
        <v>20</v>
      </c>
      <c r="K217" s="180" t="s">
        <v>852</v>
      </c>
      <c r="L217" s="199" t="s">
        <v>195</v>
      </c>
      <c r="M217" s="198" t="s">
        <v>854</v>
      </c>
      <c r="N217" s="3" t="str">
        <f>+[1]Hoja1!V218</f>
        <v xml:space="preserve">A.1 </v>
      </c>
      <c r="O217" s="219">
        <v>0</v>
      </c>
      <c r="P217" s="219">
        <v>20</v>
      </c>
      <c r="Q217" s="168">
        <f>+BDATOS!AF217</f>
        <v>5</v>
      </c>
      <c r="R217" s="217">
        <f>+BDATOS!BA217</f>
        <v>0</v>
      </c>
      <c r="S217" s="218">
        <f>+BDATOS!BK217</f>
        <v>0</v>
      </c>
      <c r="T217" s="218">
        <f>+S217</f>
        <v>0</v>
      </c>
      <c r="U217" s="291"/>
      <c r="V217" s="290"/>
      <c r="W217" s="198" t="str">
        <f>+BDATOS!AC217</f>
        <v>SECRETARÍA DE EDUCACIÓN</v>
      </c>
    </row>
    <row r="218" spans="1:23" ht="54" customHeight="1" x14ac:dyDescent="0.2">
      <c r="A218" s="13">
        <v>214</v>
      </c>
      <c r="B218" s="13">
        <v>2</v>
      </c>
      <c r="C218" s="4" t="s">
        <v>455</v>
      </c>
      <c r="D218" s="5" t="s">
        <v>856</v>
      </c>
      <c r="E218" s="4" t="s">
        <v>196</v>
      </c>
      <c r="F218" s="295" t="s">
        <v>865</v>
      </c>
      <c r="G218" s="208" t="str">
        <f>+[1]Hoja1!K219</f>
        <v>A.1 .9.1</v>
      </c>
      <c r="H218" s="208">
        <f>+[1]Hoja1!G219</f>
        <v>78</v>
      </c>
      <c r="I218" s="295">
        <v>78</v>
      </c>
      <c r="J218" s="295">
        <v>98</v>
      </c>
      <c r="K218" s="180" t="s">
        <v>866</v>
      </c>
      <c r="L218" s="199" t="s">
        <v>197</v>
      </c>
      <c r="M218" s="198" t="s">
        <v>857</v>
      </c>
      <c r="N218" s="3" t="str">
        <f>+[1]Hoja1!V219</f>
        <v xml:space="preserve">A.1 </v>
      </c>
      <c r="O218" s="219">
        <v>18.143999999999998</v>
      </c>
      <c r="P218" s="219">
        <v>55816</v>
      </c>
      <c r="Q218" s="168">
        <f>+BDATOS!AF218</f>
        <v>16369</v>
      </c>
      <c r="R218" s="217">
        <f>+BDATOS!BA218</f>
        <v>16369</v>
      </c>
      <c r="S218" s="218">
        <f>+BDATOS!BK218</f>
        <v>1</v>
      </c>
      <c r="T218" s="289">
        <f>SUM(S218:S221)/4</f>
        <v>0.41666666666666663</v>
      </c>
      <c r="U218" s="289">
        <f>SUM(S218:S225)/8</f>
        <v>0.45589430894308941</v>
      </c>
      <c r="V218" s="290"/>
      <c r="W218" s="198" t="str">
        <f>+BDATOS!AC218</f>
        <v>SECRETARÍA DE EDUCACIÓN</v>
      </c>
    </row>
    <row r="219" spans="1:23" ht="60" x14ac:dyDescent="0.2">
      <c r="A219" s="13">
        <v>215</v>
      </c>
      <c r="B219" s="13">
        <v>2</v>
      </c>
      <c r="C219" s="4" t="s">
        <v>455</v>
      </c>
      <c r="D219" s="5" t="s">
        <v>856</v>
      </c>
      <c r="E219" s="4" t="s">
        <v>196</v>
      </c>
      <c r="F219" s="295"/>
      <c r="G219" s="208" t="str">
        <f>+[1]Hoja1!K220</f>
        <v>A.1 .9.2</v>
      </c>
      <c r="H219" s="208">
        <f>+[1]Hoja1!G220</f>
        <v>78</v>
      </c>
      <c r="I219" s="295"/>
      <c r="J219" s="295"/>
      <c r="K219" s="180" t="s">
        <v>866</v>
      </c>
      <c r="L219" s="199" t="s">
        <v>197</v>
      </c>
      <c r="M219" s="198" t="s">
        <v>858</v>
      </c>
      <c r="N219" s="3" t="str">
        <f>+[1]Hoja1!V220</f>
        <v xml:space="preserve">A.1 </v>
      </c>
      <c r="O219" s="219">
        <v>1</v>
      </c>
      <c r="P219" s="219">
        <v>4</v>
      </c>
      <c r="Q219" s="168">
        <f>+BDATOS!AF219</f>
        <v>1</v>
      </c>
      <c r="R219" s="217">
        <f>+BDATOS!BA219</f>
        <v>0</v>
      </c>
      <c r="S219" s="218">
        <f>+BDATOS!BK219</f>
        <v>0</v>
      </c>
      <c r="T219" s="290"/>
      <c r="U219" s="290"/>
      <c r="V219" s="290"/>
      <c r="W219" s="198" t="str">
        <f>+BDATOS!AC219</f>
        <v>SECRETARÍA DE EDUCACIÓN</v>
      </c>
    </row>
    <row r="220" spans="1:23" ht="60" x14ac:dyDescent="0.2">
      <c r="A220" s="13">
        <v>216</v>
      </c>
      <c r="B220" s="13">
        <v>2</v>
      </c>
      <c r="C220" s="4" t="s">
        <v>455</v>
      </c>
      <c r="D220" s="5" t="s">
        <v>856</v>
      </c>
      <c r="E220" s="4" t="s">
        <v>196</v>
      </c>
      <c r="F220" s="295"/>
      <c r="G220" s="208" t="str">
        <f>+[1]Hoja1!K221</f>
        <v>A.1 .9.3</v>
      </c>
      <c r="H220" s="208">
        <f>+[1]Hoja1!G221</f>
        <v>78</v>
      </c>
      <c r="I220" s="295"/>
      <c r="J220" s="295"/>
      <c r="K220" s="180" t="s">
        <v>866</v>
      </c>
      <c r="L220" s="199" t="s">
        <v>197</v>
      </c>
      <c r="M220" s="198" t="s">
        <v>859</v>
      </c>
      <c r="N220" s="3" t="str">
        <f>+[1]Hoja1!V221</f>
        <v xml:space="preserve">A.1 </v>
      </c>
      <c r="O220" s="219">
        <v>3300</v>
      </c>
      <c r="P220" s="219">
        <v>10000</v>
      </c>
      <c r="Q220" s="168">
        <f>+BDATOS!AF220</f>
        <v>3000</v>
      </c>
      <c r="R220" s="217">
        <f>+BDATOS!BA220</f>
        <v>2000</v>
      </c>
      <c r="S220" s="218">
        <f>+BDATOS!BK220</f>
        <v>0.66666666666666663</v>
      </c>
      <c r="T220" s="290"/>
      <c r="U220" s="290"/>
      <c r="V220" s="290"/>
      <c r="W220" s="198" t="str">
        <f>+BDATOS!AC220</f>
        <v>SECRETARÍA DE EDUCACIÓN</v>
      </c>
    </row>
    <row r="221" spans="1:23" ht="60" x14ac:dyDescent="0.2">
      <c r="A221" s="13">
        <v>217</v>
      </c>
      <c r="B221" s="13">
        <v>2</v>
      </c>
      <c r="C221" s="4" t="s">
        <v>455</v>
      </c>
      <c r="D221" s="5" t="s">
        <v>856</v>
      </c>
      <c r="E221" s="4" t="s">
        <v>196</v>
      </c>
      <c r="F221" s="295"/>
      <c r="G221" s="208" t="str">
        <f>+[1]Hoja1!K222</f>
        <v>A.1 .9.4</v>
      </c>
      <c r="H221" s="208">
        <f>+[1]Hoja1!G222</f>
        <v>78</v>
      </c>
      <c r="I221" s="295"/>
      <c r="J221" s="295"/>
      <c r="K221" s="180" t="s">
        <v>866</v>
      </c>
      <c r="L221" s="199" t="s">
        <v>197</v>
      </c>
      <c r="M221" s="198" t="s">
        <v>860</v>
      </c>
      <c r="N221" s="3" t="str">
        <f>+[1]Hoja1!V222</f>
        <v xml:space="preserve">A.1 </v>
      </c>
      <c r="O221" s="219">
        <v>350</v>
      </c>
      <c r="P221" s="219">
        <v>652</v>
      </c>
      <c r="Q221" s="168">
        <f>+BDATOS!AF221</f>
        <v>150</v>
      </c>
      <c r="R221" s="217">
        <f>+BDATOS!BA221</f>
        <v>0</v>
      </c>
      <c r="S221" s="218">
        <f>+BDATOS!BK221</f>
        <v>0</v>
      </c>
      <c r="T221" s="291"/>
      <c r="U221" s="290"/>
      <c r="V221" s="290"/>
      <c r="W221" s="198" t="str">
        <f>+BDATOS!AC221</f>
        <v>SECRETARÍA DE EDUCACIÓN</v>
      </c>
    </row>
    <row r="222" spans="1:23" ht="60" x14ac:dyDescent="0.2">
      <c r="A222" s="13">
        <v>218</v>
      </c>
      <c r="B222" s="13">
        <v>2</v>
      </c>
      <c r="C222" s="4" t="s">
        <v>455</v>
      </c>
      <c r="D222" s="5" t="s">
        <v>856</v>
      </c>
      <c r="E222" s="4" t="s">
        <v>196</v>
      </c>
      <c r="F222" s="295" t="s">
        <v>877</v>
      </c>
      <c r="G222" s="208" t="str">
        <f>+[1]Hoja1!K223</f>
        <v>A.1 .10.1</v>
      </c>
      <c r="H222" s="208">
        <f>+[1]Hoja1!G223</f>
        <v>3.8</v>
      </c>
      <c r="I222" s="295">
        <v>3.8</v>
      </c>
      <c r="J222" s="295">
        <v>4.45</v>
      </c>
      <c r="K222" s="180" t="s">
        <v>867</v>
      </c>
      <c r="L222" s="199" t="s">
        <v>198</v>
      </c>
      <c r="M222" s="198" t="s">
        <v>868</v>
      </c>
      <c r="N222" s="3" t="str">
        <f>+[1]Hoja1!V223</f>
        <v xml:space="preserve">A.1 </v>
      </c>
      <c r="O222" s="219" t="s">
        <v>874</v>
      </c>
      <c r="P222" s="219">
        <v>5000</v>
      </c>
      <c r="Q222" s="168">
        <f>+BDATOS!AF222</f>
        <v>1250</v>
      </c>
      <c r="R222" s="217">
        <f>+BDATOS!BA222</f>
        <v>0</v>
      </c>
      <c r="S222" s="218">
        <f>+BDATOS!BK222</f>
        <v>0</v>
      </c>
      <c r="T222" s="289">
        <f>SUM(S222:S225)/4</f>
        <v>0.49512195121951219</v>
      </c>
      <c r="U222" s="290"/>
      <c r="V222" s="290"/>
      <c r="W222" s="198" t="str">
        <f>+BDATOS!AC222</f>
        <v>SECRETARÍA DE EDUCACIÓN</v>
      </c>
    </row>
    <row r="223" spans="1:23" ht="60" x14ac:dyDescent="0.2">
      <c r="A223" s="13">
        <v>219</v>
      </c>
      <c r="B223" s="13">
        <v>2</v>
      </c>
      <c r="C223" s="4" t="s">
        <v>455</v>
      </c>
      <c r="D223" s="5" t="s">
        <v>856</v>
      </c>
      <c r="E223" s="4" t="s">
        <v>196</v>
      </c>
      <c r="F223" s="295"/>
      <c r="G223" s="208" t="str">
        <f>+[1]Hoja1!K224</f>
        <v>A.1 .10.2</v>
      </c>
      <c r="H223" s="208">
        <f>+[1]Hoja1!G224</f>
        <v>3.8</v>
      </c>
      <c r="I223" s="295"/>
      <c r="J223" s="295"/>
      <c r="K223" s="180" t="s">
        <v>867</v>
      </c>
      <c r="L223" s="199" t="s">
        <v>198</v>
      </c>
      <c r="M223" s="198" t="s">
        <v>1507</v>
      </c>
      <c r="N223" s="3" t="str">
        <f>+[1]Hoja1!V224</f>
        <v xml:space="preserve">A.1 </v>
      </c>
      <c r="O223" s="219">
        <v>120562</v>
      </c>
      <c r="P223" s="219">
        <v>414143</v>
      </c>
      <c r="Q223" s="168">
        <f>+BDATOS!AF223</f>
        <v>103535</v>
      </c>
      <c r="R223" s="217">
        <f>+BDATOS!BA223</f>
        <v>103535</v>
      </c>
      <c r="S223" s="218">
        <f>+BDATOS!BK223</f>
        <v>1</v>
      </c>
      <c r="T223" s="290"/>
      <c r="U223" s="290"/>
      <c r="V223" s="290"/>
      <c r="W223" s="198" t="str">
        <f>+BDATOS!AC223</f>
        <v>SECRETARÍA DE EDUCACIÓN</v>
      </c>
    </row>
    <row r="224" spans="1:23" ht="60" x14ac:dyDescent="0.2">
      <c r="A224" s="13">
        <v>220</v>
      </c>
      <c r="B224" s="13">
        <v>2</v>
      </c>
      <c r="C224" s="4" t="s">
        <v>455</v>
      </c>
      <c r="D224" s="5" t="s">
        <v>856</v>
      </c>
      <c r="E224" s="4" t="s">
        <v>196</v>
      </c>
      <c r="F224" s="295"/>
      <c r="G224" s="208" t="str">
        <f>+[1]Hoja1!K225</f>
        <v>A.1 .10.3</v>
      </c>
      <c r="H224" s="208">
        <f>+[1]Hoja1!G225</f>
        <v>3.8</v>
      </c>
      <c r="I224" s="295"/>
      <c r="J224" s="295"/>
      <c r="K224" s="180" t="s">
        <v>867</v>
      </c>
      <c r="L224" s="199" t="s">
        <v>198</v>
      </c>
      <c r="M224" s="198" t="s">
        <v>869</v>
      </c>
      <c r="N224" s="3" t="str">
        <f>+[1]Hoja1!V225</f>
        <v xml:space="preserve">A.1 </v>
      </c>
      <c r="O224" s="219">
        <v>0</v>
      </c>
      <c r="P224" s="219">
        <v>820000</v>
      </c>
      <c r="Q224" s="168">
        <f>+BDATOS!AF224</f>
        <v>205000</v>
      </c>
      <c r="R224" s="217">
        <f>+BDATOS!BA224</f>
        <v>201000</v>
      </c>
      <c r="S224" s="218">
        <f>+BDATOS!BK224</f>
        <v>0.98048780487804876</v>
      </c>
      <c r="T224" s="290"/>
      <c r="U224" s="290"/>
      <c r="V224" s="290"/>
      <c r="W224" s="198" t="str">
        <f>+BDATOS!AC224</f>
        <v>SECRETARÍA DE EDUCACIÓN</v>
      </c>
    </row>
    <row r="225" spans="1:23" ht="60" x14ac:dyDescent="0.2">
      <c r="A225" s="13">
        <v>221</v>
      </c>
      <c r="B225" s="13">
        <v>2</v>
      </c>
      <c r="C225" s="4" t="s">
        <v>455</v>
      </c>
      <c r="D225" s="5" t="s">
        <v>856</v>
      </c>
      <c r="E225" s="4" t="s">
        <v>196</v>
      </c>
      <c r="F225" s="295"/>
      <c r="G225" s="208" t="str">
        <f>+[1]Hoja1!K226</f>
        <v>A.1 .10.4</v>
      </c>
      <c r="H225" s="208">
        <f>+[1]Hoja1!G226</f>
        <v>3.8</v>
      </c>
      <c r="I225" s="295"/>
      <c r="J225" s="295"/>
      <c r="K225" s="180" t="s">
        <v>867</v>
      </c>
      <c r="L225" s="199" t="s">
        <v>198</v>
      </c>
      <c r="M225" s="198" t="s">
        <v>873</v>
      </c>
      <c r="N225" s="3" t="str">
        <f>+[1]Hoja1!V226</f>
        <v xml:space="preserve">A.1 </v>
      </c>
      <c r="O225" s="219">
        <v>0</v>
      </c>
      <c r="P225" s="219">
        <v>10000</v>
      </c>
      <c r="Q225" s="168">
        <f>+BDATOS!AF225</f>
        <v>2500</v>
      </c>
      <c r="R225" s="217">
        <f>+BDATOS!BA225</f>
        <v>0</v>
      </c>
      <c r="S225" s="218">
        <f>+BDATOS!BK225</f>
        <v>0</v>
      </c>
      <c r="T225" s="291"/>
      <c r="U225" s="291"/>
      <c r="V225" s="290"/>
      <c r="W225" s="198" t="str">
        <f>+BDATOS!AC225</f>
        <v>SECRETARÍA DE EDUCACIÓN</v>
      </c>
    </row>
    <row r="226" spans="1:23" ht="81" customHeight="1" x14ac:dyDescent="0.2">
      <c r="A226" s="13">
        <v>222</v>
      </c>
      <c r="B226" s="13">
        <v>2</v>
      </c>
      <c r="C226" s="4" t="s">
        <v>455</v>
      </c>
      <c r="D226" s="5" t="s">
        <v>875</v>
      </c>
      <c r="E226" s="4" t="s">
        <v>199</v>
      </c>
      <c r="F226" s="295" t="s">
        <v>878</v>
      </c>
      <c r="G226" s="208" t="str">
        <f>+[1]Hoja1!K227</f>
        <v>A.1 .11.1</v>
      </c>
      <c r="H226" s="208">
        <f>+[1]Hoja1!G227</f>
        <v>4</v>
      </c>
      <c r="I226" s="295">
        <v>4</v>
      </c>
      <c r="J226" s="295">
        <v>100</v>
      </c>
      <c r="K226" s="180" t="s">
        <v>876</v>
      </c>
      <c r="L226" s="199" t="s">
        <v>200</v>
      </c>
      <c r="M226" s="198" t="s">
        <v>883</v>
      </c>
      <c r="N226" s="3" t="str">
        <f>+[1]Hoja1!V227</f>
        <v xml:space="preserve">A.1 </v>
      </c>
      <c r="O226" s="219">
        <v>4</v>
      </c>
      <c r="P226" s="219">
        <v>4</v>
      </c>
      <c r="Q226" s="168">
        <f>+BDATOS!AF226</f>
        <v>4</v>
      </c>
      <c r="R226" s="217">
        <f>+BDATOS!BA226</f>
        <v>0</v>
      </c>
      <c r="S226" s="218">
        <f>+BDATOS!BK226</f>
        <v>0</v>
      </c>
      <c r="T226" s="289">
        <f>SUM(S226:S230)/5</f>
        <v>0</v>
      </c>
      <c r="U226" s="289">
        <f>SUM(S226:S238)/11</f>
        <v>0.24837662337662339</v>
      </c>
      <c r="V226" s="290"/>
      <c r="W226" s="198" t="str">
        <f>+BDATOS!AC226</f>
        <v>SECRETARÍA DE EDUCACIÓN</v>
      </c>
    </row>
    <row r="227" spans="1:23" ht="81" customHeight="1" x14ac:dyDescent="0.2">
      <c r="A227" s="13">
        <v>223</v>
      </c>
      <c r="B227" s="13">
        <v>2</v>
      </c>
      <c r="C227" s="4" t="s">
        <v>455</v>
      </c>
      <c r="D227" s="5" t="s">
        <v>875</v>
      </c>
      <c r="E227" s="4" t="s">
        <v>199</v>
      </c>
      <c r="F227" s="295"/>
      <c r="G227" s="208" t="str">
        <f>+[1]Hoja1!K228</f>
        <v>A.1 .11.2</v>
      </c>
      <c r="H227" s="208">
        <f>+[1]Hoja1!G228</f>
        <v>4</v>
      </c>
      <c r="I227" s="295"/>
      <c r="J227" s="295"/>
      <c r="K227" s="180" t="s">
        <v>876</v>
      </c>
      <c r="L227" s="220" t="s">
        <v>200</v>
      </c>
      <c r="M227" s="198" t="s">
        <v>879</v>
      </c>
      <c r="N227" s="3" t="str">
        <f>+[1]Hoja1!V228</f>
        <v xml:space="preserve">A.1 </v>
      </c>
      <c r="O227" s="219">
        <v>0</v>
      </c>
      <c r="P227" s="219">
        <v>132</v>
      </c>
      <c r="Q227" s="168">
        <f>+BDATOS!AF227</f>
        <v>33</v>
      </c>
      <c r="R227" s="217">
        <f>+BDATOS!BA227</f>
        <v>0</v>
      </c>
      <c r="S227" s="218">
        <f>+BDATOS!BK227</f>
        <v>0</v>
      </c>
      <c r="T227" s="290"/>
      <c r="U227" s="290"/>
      <c r="V227" s="290"/>
      <c r="W227" s="198" t="str">
        <f>+BDATOS!AC227</f>
        <v>SECRETARÍA DE EDUCACIÓN</v>
      </c>
    </row>
    <row r="228" spans="1:23" ht="60" x14ac:dyDescent="0.2">
      <c r="A228" s="13">
        <v>224</v>
      </c>
      <c r="B228" s="13">
        <v>2</v>
      </c>
      <c r="C228" s="4" t="s">
        <v>455</v>
      </c>
      <c r="D228" s="5" t="s">
        <v>875</v>
      </c>
      <c r="E228" s="4" t="s">
        <v>199</v>
      </c>
      <c r="F228" s="295"/>
      <c r="G228" s="208" t="str">
        <f>+[1]Hoja1!K229</f>
        <v>A.1 .11.3</v>
      </c>
      <c r="H228" s="208">
        <f>+[1]Hoja1!G229</f>
        <v>4</v>
      </c>
      <c r="I228" s="295"/>
      <c r="J228" s="295"/>
      <c r="K228" s="180" t="s">
        <v>876</v>
      </c>
      <c r="L228" s="199" t="s">
        <v>200</v>
      </c>
      <c r="M228" s="198" t="s">
        <v>880</v>
      </c>
      <c r="N228" s="3" t="str">
        <f>+[1]Hoja1!V229</f>
        <v xml:space="preserve">A.1 </v>
      </c>
      <c r="O228" s="219">
        <v>0</v>
      </c>
      <c r="P228" s="219">
        <v>100</v>
      </c>
      <c r="Q228" s="168">
        <f>+BDATOS!AF228</f>
        <v>25</v>
      </c>
      <c r="R228" s="217">
        <f>+BDATOS!BA228</f>
        <v>0</v>
      </c>
      <c r="S228" s="218">
        <f>+BDATOS!BK228</f>
        <v>0</v>
      </c>
      <c r="T228" s="290"/>
      <c r="U228" s="290"/>
      <c r="V228" s="290"/>
      <c r="W228" s="198" t="str">
        <f>+BDATOS!AC228</f>
        <v>SECRETARÍA DE EDUCACIÓN</v>
      </c>
    </row>
    <row r="229" spans="1:23" ht="60" x14ac:dyDescent="0.2">
      <c r="A229" s="13">
        <v>225</v>
      </c>
      <c r="B229" s="13">
        <v>2</v>
      </c>
      <c r="C229" s="4" t="s">
        <v>455</v>
      </c>
      <c r="D229" s="5" t="s">
        <v>875</v>
      </c>
      <c r="E229" s="4" t="s">
        <v>199</v>
      </c>
      <c r="F229" s="295"/>
      <c r="G229" s="208" t="str">
        <f>+[1]Hoja1!K230</f>
        <v>A.1 .11.4</v>
      </c>
      <c r="H229" s="208">
        <f>+[1]Hoja1!G230</f>
        <v>4</v>
      </c>
      <c r="I229" s="295"/>
      <c r="J229" s="295"/>
      <c r="K229" s="180" t="s">
        <v>876</v>
      </c>
      <c r="L229" s="199" t="s">
        <v>200</v>
      </c>
      <c r="M229" s="198" t="s">
        <v>881</v>
      </c>
      <c r="N229" s="3" t="str">
        <f>+[1]Hoja1!V230</f>
        <v xml:space="preserve">A.1 </v>
      </c>
      <c r="O229" s="219">
        <v>0</v>
      </c>
      <c r="P229" s="219">
        <v>132</v>
      </c>
      <c r="Q229" s="168">
        <f>+BDATOS!AF229</f>
        <v>33</v>
      </c>
      <c r="R229" s="217">
        <f>+BDATOS!BA229</f>
        <v>0</v>
      </c>
      <c r="S229" s="218">
        <f>+BDATOS!BK229</f>
        <v>0</v>
      </c>
      <c r="T229" s="290"/>
      <c r="U229" s="290"/>
      <c r="V229" s="290"/>
      <c r="W229" s="198" t="str">
        <f>+BDATOS!AC229</f>
        <v>SECRETARÍA DE EDUCACIÓN</v>
      </c>
    </row>
    <row r="230" spans="1:23" ht="60" x14ac:dyDescent="0.2">
      <c r="A230" s="13">
        <v>226</v>
      </c>
      <c r="B230" s="13">
        <v>2</v>
      </c>
      <c r="C230" s="4" t="s">
        <v>455</v>
      </c>
      <c r="D230" s="5" t="s">
        <v>875</v>
      </c>
      <c r="E230" s="4" t="s">
        <v>199</v>
      </c>
      <c r="F230" s="295"/>
      <c r="G230" s="208" t="str">
        <f>+[1]Hoja1!K231</f>
        <v>A.1 .11.5</v>
      </c>
      <c r="H230" s="208">
        <f>+[1]Hoja1!G231</f>
        <v>4</v>
      </c>
      <c r="I230" s="295"/>
      <c r="J230" s="295"/>
      <c r="K230" s="180" t="s">
        <v>876</v>
      </c>
      <c r="L230" s="199" t="s">
        <v>200</v>
      </c>
      <c r="M230" s="198" t="s">
        <v>882</v>
      </c>
      <c r="N230" s="3" t="str">
        <f>+[1]Hoja1!V231</f>
        <v xml:space="preserve">A.1 </v>
      </c>
      <c r="O230" s="219">
        <v>0</v>
      </c>
      <c r="P230" s="219">
        <v>11</v>
      </c>
      <c r="Q230" s="168">
        <f>+BDATOS!AF230</f>
        <v>1</v>
      </c>
      <c r="R230" s="217">
        <f>+BDATOS!BA230</f>
        <v>0</v>
      </c>
      <c r="S230" s="218">
        <f>+BDATOS!BK230</f>
        <v>0</v>
      </c>
      <c r="T230" s="291"/>
      <c r="U230" s="290"/>
      <c r="V230" s="290"/>
      <c r="W230" s="198" t="str">
        <f>+BDATOS!AC230</f>
        <v>SECRETARÍA DE EDUCACIÓN</v>
      </c>
    </row>
    <row r="231" spans="1:23" ht="52.5" customHeight="1" x14ac:dyDescent="0.2">
      <c r="A231" s="13">
        <v>227</v>
      </c>
      <c r="B231" s="13">
        <v>2</v>
      </c>
      <c r="C231" s="4" t="s">
        <v>455</v>
      </c>
      <c r="D231" s="5" t="s">
        <v>875</v>
      </c>
      <c r="E231" s="4" t="s">
        <v>199</v>
      </c>
      <c r="F231" s="295" t="s">
        <v>890</v>
      </c>
      <c r="G231" s="208" t="str">
        <f>+[1]Hoja1!K232</f>
        <v>A.1 .12.1</v>
      </c>
      <c r="H231" s="208">
        <f>+[1]Hoja1!G232</f>
        <v>83</v>
      </c>
      <c r="I231" s="295">
        <v>83</v>
      </c>
      <c r="J231" s="295">
        <v>224</v>
      </c>
      <c r="K231" s="180" t="s">
        <v>889</v>
      </c>
      <c r="L231" s="199" t="s">
        <v>201</v>
      </c>
      <c r="M231" s="198" t="s">
        <v>891</v>
      </c>
      <c r="N231" s="3" t="str">
        <f>+[1]Hoja1!V232</f>
        <v xml:space="preserve">A.1 </v>
      </c>
      <c r="O231" s="219">
        <v>9</v>
      </c>
      <c r="P231" s="219">
        <v>2</v>
      </c>
      <c r="Q231" s="168">
        <f>+BDATOS!AF231</f>
        <v>0</v>
      </c>
      <c r="R231" s="217">
        <f>+BDATOS!BA231</f>
        <v>0</v>
      </c>
      <c r="S231" s="218" t="str">
        <f>+BDATOS!BK231</f>
        <v>NA</v>
      </c>
      <c r="T231" s="289">
        <f>SUM(S231:S236)/4</f>
        <v>0.29464285714285715</v>
      </c>
      <c r="U231" s="290"/>
      <c r="V231" s="290"/>
      <c r="W231" s="198" t="str">
        <f>+BDATOS!AC231</f>
        <v>SECRETARÍA DE EDUCACIÓN</v>
      </c>
    </row>
    <row r="232" spans="1:23" ht="60" x14ac:dyDescent="0.2">
      <c r="A232" s="13">
        <v>228</v>
      </c>
      <c r="B232" s="13">
        <v>2</v>
      </c>
      <c r="C232" s="4" t="s">
        <v>455</v>
      </c>
      <c r="D232" s="5" t="s">
        <v>875</v>
      </c>
      <c r="E232" s="4" t="s">
        <v>199</v>
      </c>
      <c r="F232" s="295"/>
      <c r="G232" s="208" t="str">
        <f>+[1]Hoja1!K233</f>
        <v>A.1 .12.2</v>
      </c>
      <c r="H232" s="208">
        <f>+[1]Hoja1!G233</f>
        <v>83</v>
      </c>
      <c r="I232" s="295"/>
      <c r="J232" s="295"/>
      <c r="K232" s="180" t="s">
        <v>889</v>
      </c>
      <c r="L232" s="199" t="s">
        <v>201</v>
      </c>
      <c r="M232" s="198" t="s">
        <v>892</v>
      </c>
      <c r="N232" s="3" t="str">
        <f>+[1]Hoja1!V233</f>
        <v xml:space="preserve">A.1 </v>
      </c>
      <c r="O232" s="219">
        <v>28</v>
      </c>
      <c r="P232" s="219">
        <v>100</v>
      </c>
      <c r="Q232" s="168">
        <f>+BDATOS!AF232</f>
        <v>25</v>
      </c>
      <c r="R232" s="217">
        <f>+BDATOS!BA232</f>
        <v>25</v>
      </c>
      <c r="S232" s="218">
        <f>+BDATOS!BK232</f>
        <v>1</v>
      </c>
      <c r="T232" s="290"/>
      <c r="U232" s="290"/>
      <c r="V232" s="290"/>
      <c r="W232" s="198" t="str">
        <f>+BDATOS!AC232</f>
        <v>SECRETARÍA DE EDUCACIÓN</v>
      </c>
    </row>
    <row r="233" spans="1:23" ht="60" x14ac:dyDescent="0.2">
      <c r="A233" s="13">
        <v>229</v>
      </c>
      <c r="B233" s="13">
        <v>2</v>
      </c>
      <c r="C233" s="4" t="s">
        <v>455</v>
      </c>
      <c r="D233" s="5" t="s">
        <v>875</v>
      </c>
      <c r="E233" s="4" t="s">
        <v>199</v>
      </c>
      <c r="F233" s="295"/>
      <c r="G233" s="208" t="str">
        <f>+[1]Hoja1!K234</f>
        <v>A.1 .12.3</v>
      </c>
      <c r="H233" s="208">
        <f>+[1]Hoja1!G234</f>
        <v>83</v>
      </c>
      <c r="I233" s="295"/>
      <c r="J233" s="295"/>
      <c r="K233" s="180" t="s">
        <v>889</v>
      </c>
      <c r="L233" s="199" t="s">
        <v>201</v>
      </c>
      <c r="M233" s="198" t="s">
        <v>893</v>
      </c>
      <c r="N233" s="3" t="str">
        <f>+[1]Hoja1!V234</f>
        <v xml:space="preserve">A.1 </v>
      </c>
      <c r="O233" s="223">
        <v>1200</v>
      </c>
      <c r="P233" s="219">
        <v>4000</v>
      </c>
      <c r="Q233" s="168">
        <f>+BDATOS!AF233</f>
        <v>1000</v>
      </c>
      <c r="R233" s="217">
        <f>+BDATOS!BA233</f>
        <v>0</v>
      </c>
      <c r="S233" s="218">
        <f>+BDATOS!BK233</f>
        <v>0</v>
      </c>
      <c r="T233" s="290"/>
      <c r="U233" s="290"/>
      <c r="V233" s="290"/>
      <c r="W233" s="198" t="str">
        <f>+BDATOS!AC233</f>
        <v>SECRETARÍA DE EDUCACIÓN</v>
      </c>
    </row>
    <row r="234" spans="1:23" ht="60" x14ac:dyDescent="0.2">
      <c r="A234" s="13">
        <v>230</v>
      </c>
      <c r="B234" s="13">
        <v>2</v>
      </c>
      <c r="C234" s="4" t="s">
        <v>455</v>
      </c>
      <c r="D234" s="5" t="s">
        <v>875</v>
      </c>
      <c r="E234" s="4" t="s">
        <v>199</v>
      </c>
      <c r="F234" s="295"/>
      <c r="G234" s="208" t="str">
        <f>+[1]Hoja1!K235</f>
        <v>A.1 .12.5</v>
      </c>
      <c r="H234" s="208">
        <f>+[1]Hoja1!G235</f>
        <v>83</v>
      </c>
      <c r="I234" s="295"/>
      <c r="J234" s="295"/>
      <c r="K234" s="180" t="s">
        <v>889</v>
      </c>
      <c r="L234" s="199" t="s">
        <v>201</v>
      </c>
      <c r="M234" s="198" t="s">
        <v>894</v>
      </c>
      <c r="N234" s="3" t="str">
        <f>+[1]Hoja1!V235</f>
        <v xml:space="preserve">A.1 </v>
      </c>
      <c r="O234" s="219">
        <v>65</v>
      </c>
      <c r="P234" s="219">
        <v>600</v>
      </c>
      <c r="Q234" s="168">
        <f>+BDATOS!AF234</f>
        <v>150</v>
      </c>
      <c r="R234" s="217">
        <f>+BDATOS!BA234</f>
        <v>0</v>
      </c>
      <c r="S234" s="218">
        <f>+BDATOS!BK234</f>
        <v>0</v>
      </c>
      <c r="T234" s="290"/>
      <c r="U234" s="290"/>
      <c r="V234" s="290"/>
      <c r="W234" s="198" t="str">
        <f>+BDATOS!AC234</f>
        <v>SECRETARÍA DE EDUCACIÓN</v>
      </c>
    </row>
    <row r="235" spans="1:23" ht="60" x14ac:dyDescent="0.2">
      <c r="A235" s="13">
        <v>231</v>
      </c>
      <c r="B235" s="13">
        <v>2</v>
      </c>
      <c r="C235" s="4" t="s">
        <v>455</v>
      </c>
      <c r="D235" s="5" t="s">
        <v>875</v>
      </c>
      <c r="E235" s="4" t="s">
        <v>199</v>
      </c>
      <c r="F235" s="295"/>
      <c r="G235" s="208" t="str">
        <f>+[1]Hoja1!K236</f>
        <v>A.1 .12.6</v>
      </c>
      <c r="H235" s="208">
        <f>+[1]Hoja1!G236</f>
        <v>83</v>
      </c>
      <c r="I235" s="295"/>
      <c r="J235" s="295"/>
      <c r="K235" s="180" t="s">
        <v>889</v>
      </c>
      <c r="L235" s="199" t="s">
        <v>201</v>
      </c>
      <c r="M235" s="198" t="s">
        <v>895</v>
      </c>
      <c r="N235" s="3" t="str">
        <f>+[1]Hoja1!V236</f>
        <v xml:space="preserve">A.1 </v>
      </c>
      <c r="O235" s="219">
        <v>0</v>
      </c>
      <c r="P235" s="219">
        <v>224</v>
      </c>
      <c r="Q235" s="168">
        <f>+BDATOS!AF235</f>
        <v>56</v>
      </c>
      <c r="R235" s="217">
        <f>+BDATOS!BA235</f>
        <v>10</v>
      </c>
      <c r="S235" s="218">
        <f>+BDATOS!BK235</f>
        <v>0.17857142857142858</v>
      </c>
      <c r="T235" s="290"/>
      <c r="U235" s="290"/>
      <c r="V235" s="290"/>
      <c r="W235" s="198" t="str">
        <f>+BDATOS!AC235</f>
        <v>SECRETARÍA DE EDUCACIÓN</v>
      </c>
    </row>
    <row r="236" spans="1:23" ht="60" x14ac:dyDescent="0.2">
      <c r="A236" s="13">
        <v>232</v>
      </c>
      <c r="B236" s="13">
        <v>2</v>
      </c>
      <c r="C236" s="4" t="s">
        <v>455</v>
      </c>
      <c r="D236" s="5" t="s">
        <v>875</v>
      </c>
      <c r="E236" s="4" t="s">
        <v>199</v>
      </c>
      <c r="F236" s="295"/>
      <c r="G236" s="208" t="str">
        <f>+[1]Hoja1!K237</f>
        <v>A.1 .12.7</v>
      </c>
      <c r="H236" s="208">
        <f>+[1]Hoja1!G237</f>
        <v>83</v>
      </c>
      <c r="I236" s="295"/>
      <c r="J236" s="295"/>
      <c r="K236" s="180" t="s">
        <v>889</v>
      </c>
      <c r="L236" s="199" t="s">
        <v>201</v>
      </c>
      <c r="M236" s="198" t="s">
        <v>896</v>
      </c>
      <c r="N236" s="3" t="str">
        <f>+[1]Hoja1!V237</f>
        <v xml:space="preserve">A.1 </v>
      </c>
      <c r="O236" s="219">
        <v>0</v>
      </c>
      <c r="P236" s="219">
        <v>4</v>
      </c>
      <c r="Q236" s="168">
        <f>+BDATOS!AF236</f>
        <v>0</v>
      </c>
      <c r="R236" s="217">
        <f>+BDATOS!BA236</f>
        <v>0</v>
      </c>
      <c r="S236" s="218" t="str">
        <f>+BDATOS!BK236</f>
        <v>NA</v>
      </c>
      <c r="T236" s="291"/>
      <c r="U236" s="290"/>
      <c r="V236" s="290"/>
      <c r="W236" s="198" t="str">
        <f>+BDATOS!AC236</f>
        <v>SECRETARÍA DE EDUCACIÓN</v>
      </c>
    </row>
    <row r="237" spans="1:23" ht="78.75" customHeight="1" x14ac:dyDescent="0.2">
      <c r="A237" s="13">
        <v>233</v>
      </c>
      <c r="B237" s="13">
        <v>2</v>
      </c>
      <c r="C237" s="4" t="s">
        <v>455</v>
      </c>
      <c r="D237" s="5" t="s">
        <v>875</v>
      </c>
      <c r="E237" s="4" t="s">
        <v>199</v>
      </c>
      <c r="F237" s="180" t="s">
        <v>1597</v>
      </c>
      <c r="G237" s="208" t="str">
        <f>+[1]Hoja1!K238</f>
        <v>A.1 .13.1</v>
      </c>
      <c r="H237" s="208">
        <f>+[1]Hoja1!G238</f>
        <v>67</v>
      </c>
      <c r="I237" s="180">
        <v>67</v>
      </c>
      <c r="J237" s="180">
        <v>100</v>
      </c>
      <c r="K237" s="180" t="s">
        <v>907</v>
      </c>
      <c r="L237" s="199" t="s">
        <v>202</v>
      </c>
      <c r="M237" s="198" t="s">
        <v>904</v>
      </c>
      <c r="N237" s="3" t="str">
        <f>+[1]Hoja1!V238</f>
        <v xml:space="preserve">A.1 </v>
      </c>
      <c r="O237" s="219">
        <v>133</v>
      </c>
      <c r="P237" s="219">
        <v>224</v>
      </c>
      <c r="Q237" s="168">
        <f>+BDATOS!AF237</f>
        <v>56</v>
      </c>
      <c r="R237" s="217">
        <f>+BDATOS!BA237</f>
        <v>31</v>
      </c>
      <c r="S237" s="218">
        <f>+BDATOS!BK237</f>
        <v>0.5535714285714286</v>
      </c>
      <c r="T237" s="218">
        <f>+S237</f>
        <v>0.5535714285714286</v>
      </c>
      <c r="U237" s="290"/>
      <c r="V237" s="290"/>
      <c r="W237" s="198" t="str">
        <f>+BDATOS!AC237</f>
        <v>SECRETARÍA DE EDUCACIÓN</v>
      </c>
    </row>
    <row r="238" spans="1:23" ht="66" customHeight="1" x14ac:dyDescent="0.2">
      <c r="A238" s="13">
        <v>234</v>
      </c>
      <c r="B238" s="13">
        <v>2</v>
      </c>
      <c r="C238" s="4" t="s">
        <v>455</v>
      </c>
      <c r="D238" s="5" t="s">
        <v>875</v>
      </c>
      <c r="E238" s="4" t="s">
        <v>199</v>
      </c>
      <c r="F238" s="180" t="s">
        <v>910</v>
      </c>
      <c r="G238" s="208" t="str">
        <f>+[1]Hoja1!K239</f>
        <v>A.1 .14.1</v>
      </c>
      <c r="H238" s="208">
        <f>+[1]Hoja1!G239</f>
        <v>3980</v>
      </c>
      <c r="I238" s="180">
        <v>3980</v>
      </c>
      <c r="J238" s="180">
        <v>10334</v>
      </c>
      <c r="K238" s="180" t="s">
        <v>908</v>
      </c>
      <c r="L238" s="199" t="s">
        <v>909</v>
      </c>
      <c r="M238" s="198" t="s">
        <v>903</v>
      </c>
      <c r="N238" s="3" t="str">
        <f>+[1]Hoja1!V239</f>
        <v xml:space="preserve">A.1 </v>
      </c>
      <c r="O238" s="219">
        <v>1</v>
      </c>
      <c r="P238" s="219">
        <v>4</v>
      </c>
      <c r="Q238" s="168">
        <f>+BDATOS!AF238</f>
        <v>1</v>
      </c>
      <c r="R238" s="217">
        <f>+BDATOS!BA238</f>
        <v>1</v>
      </c>
      <c r="S238" s="218">
        <f>+BDATOS!BK238</f>
        <v>1</v>
      </c>
      <c r="T238" s="218">
        <f>+S238</f>
        <v>1</v>
      </c>
      <c r="U238" s="291"/>
      <c r="V238" s="290"/>
      <c r="W238" s="198" t="str">
        <f>+BDATOS!AC238</f>
        <v>SECRETARÍA DE EDUCACIÓN</v>
      </c>
    </row>
    <row r="239" spans="1:23" ht="60" x14ac:dyDescent="0.2">
      <c r="A239" s="13">
        <v>235</v>
      </c>
      <c r="B239" s="13">
        <v>2</v>
      </c>
      <c r="C239" s="4" t="s">
        <v>455</v>
      </c>
      <c r="D239" s="18" t="s">
        <v>911</v>
      </c>
      <c r="E239" s="4" t="s">
        <v>203</v>
      </c>
      <c r="F239" s="7" t="s">
        <v>923</v>
      </c>
      <c r="G239" s="208" t="str">
        <f>+[1]Hoja1!K240</f>
        <v>A.1 .15.1</v>
      </c>
      <c r="H239" s="208">
        <f>+[1]Hoja1!G240</f>
        <v>6</v>
      </c>
      <c r="I239" s="180">
        <v>6</v>
      </c>
      <c r="J239" s="180">
        <v>7</v>
      </c>
      <c r="K239" s="180" t="s">
        <v>912</v>
      </c>
      <c r="L239" s="199" t="s">
        <v>204</v>
      </c>
      <c r="M239" s="198" t="s">
        <v>1636</v>
      </c>
      <c r="N239" s="3" t="str">
        <f>+[1]Hoja1!V240</f>
        <v xml:space="preserve">A.1 </v>
      </c>
      <c r="O239" s="219">
        <v>6</v>
      </c>
      <c r="P239" s="219">
        <v>1</v>
      </c>
      <c r="Q239" s="168">
        <f>+BDATOS!AF239</f>
        <v>0</v>
      </c>
      <c r="R239" s="217">
        <f>+BDATOS!BA239</f>
        <v>0</v>
      </c>
      <c r="S239" s="218" t="str">
        <f>+BDATOS!BK239</f>
        <v>NA</v>
      </c>
      <c r="T239" s="289">
        <f>SUM(S239:S250)/10</f>
        <v>0.92833333333333334</v>
      </c>
      <c r="U239" s="289">
        <f>SUM(S239:S250)/10</f>
        <v>0.92833333333333334</v>
      </c>
      <c r="V239" s="290"/>
      <c r="W239" s="198" t="str">
        <f>+BDATOS!AC239</f>
        <v>UNIBAC</v>
      </c>
    </row>
    <row r="240" spans="1:23" ht="48" x14ac:dyDescent="0.2">
      <c r="A240" s="13">
        <v>236</v>
      </c>
      <c r="B240" s="13">
        <v>2</v>
      </c>
      <c r="C240" s="4" t="str">
        <f>+'INFORME '!C2</f>
        <v xml:space="preserve">EJE ESTRATEGICO </v>
      </c>
      <c r="D240" s="18" t="s">
        <v>911</v>
      </c>
      <c r="E240" s="4" t="s">
        <v>203</v>
      </c>
      <c r="F240" s="7" t="s">
        <v>924</v>
      </c>
      <c r="G240" s="208" t="str">
        <f>+[1]Hoja1!K241</f>
        <v>A.1 .16.1</v>
      </c>
      <c r="H240" s="208" t="str">
        <f>+[1]Hoja1!G241</f>
        <v>ND</v>
      </c>
      <c r="I240" s="180" t="s">
        <v>874</v>
      </c>
      <c r="J240" s="180">
        <v>16</v>
      </c>
      <c r="K240" s="180" t="s">
        <v>912</v>
      </c>
      <c r="L240" s="199" t="s">
        <v>204</v>
      </c>
      <c r="M240" s="198" t="s">
        <v>920</v>
      </c>
      <c r="N240" s="3" t="str">
        <f>+[1]Hoja1!V241</f>
        <v xml:space="preserve">A.1 </v>
      </c>
      <c r="O240" s="219" t="s">
        <v>874</v>
      </c>
      <c r="P240" s="219">
        <v>25</v>
      </c>
      <c r="Q240" s="168">
        <f>+BDATOS!AF240</f>
        <v>4</v>
      </c>
      <c r="R240" s="217">
        <f>+BDATOS!BA240</f>
        <v>4</v>
      </c>
      <c r="S240" s="218">
        <f>+BDATOS!BK240</f>
        <v>1</v>
      </c>
      <c r="T240" s="290"/>
      <c r="U240" s="290"/>
      <c r="V240" s="290"/>
      <c r="W240" s="198" t="str">
        <f>+BDATOS!AC240</f>
        <v>UNIBAC</v>
      </c>
    </row>
    <row r="241" spans="1:23" ht="60" x14ac:dyDescent="0.2">
      <c r="A241" s="13">
        <v>237</v>
      </c>
      <c r="B241" s="13">
        <v>2</v>
      </c>
      <c r="C241" s="4" t="s">
        <v>455</v>
      </c>
      <c r="D241" s="18" t="s">
        <v>911</v>
      </c>
      <c r="E241" s="4" t="s">
        <v>203</v>
      </c>
      <c r="F241" s="295" t="s">
        <v>925</v>
      </c>
      <c r="G241" s="208" t="str">
        <f>+[1]Hoja1!K242</f>
        <v>A.1 .17.1</v>
      </c>
      <c r="H241" s="208">
        <f>+[1]Hoja1!G242</f>
        <v>14.73</v>
      </c>
      <c r="I241" s="295">
        <v>14.73</v>
      </c>
      <c r="J241" s="295">
        <v>12</v>
      </c>
      <c r="K241" s="180" t="s">
        <v>912</v>
      </c>
      <c r="L241" s="199" t="s">
        <v>204</v>
      </c>
      <c r="M241" s="198" t="s">
        <v>1637</v>
      </c>
      <c r="N241" s="3" t="str">
        <f>+[1]Hoja1!V242</f>
        <v xml:space="preserve">A.1 </v>
      </c>
      <c r="O241" s="219" t="s">
        <v>874</v>
      </c>
      <c r="P241" s="219">
        <v>4</v>
      </c>
      <c r="Q241" s="168">
        <f>+BDATOS!AF241</f>
        <v>3</v>
      </c>
      <c r="R241" s="217">
        <f>+BDATOS!BA241</f>
        <v>3</v>
      </c>
      <c r="S241" s="218">
        <f>+BDATOS!BK241</f>
        <v>1</v>
      </c>
      <c r="T241" s="290"/>
      <c r="U241" s="290"/>
      <c r="V241" s="290"/>
      <c r="W241" s="198" t="str">
        <f>+BDATOS!AC241</f>
        <v>UNIBAC</v>
      </c>
    </row>
    <row r="242" spans="1:23" ht="81.75" customHeight="1" x14ac:dyDescent="0.2">
      <c r="A242" s="13">
        <v>238</v>
      </c>
      <c r="B242" s="13">
        <v>2</v>
      </c>
      <c r="C242" s="4" t="s">
        <v>455</v>
      </c>
      <c r="D242" s="18" t="s">
        <v>911</v>
      </c>
      <c r="E242" s="4" t="s">
        <v>203</v>
      </c>
      <c r="F242" s="295"/>
      <c r="G242" s="208" t="str">
        <f>+[1]Hoja1!K243</f>
        <v>A.1 .17.2</v>
      </c>
      <c r="H242" s="208">
        <f>+[1]Hoja1!G243</f>
        <v>14.73</v>
      </c>
      <c r="I242" s="295"/>
      <c r="J242" s="295"/>
      <c r="K242" s="180" t="s">
        <v>912</v>
      </c>
      <c r="L242" s="199" t="s">
        <v>204</v>
      </c>
      <c r="M242" s="198" t="s">
        <v>918</v>
      </c>
      <c r="N242" s="3" t="str">
        <f>+[1]Hoja1!V243</f>
        <v xml:space="preserve">A.1 </v>
      </c>
      <c r="O242" s="219">
        <v>0</v>
      </c>
      <c r="P242" s="219">
        <v>4</v>
      </c>
      <c r="Q242" s="168">
        <f>+BDATOS!AF242</f>
        <v>1</v>
      </c>
      <c r="R242" s="217">
        <f>+BDATOS!BA242</f>
        <v>1</v>
      </c>
      <c r="S242" s="218">
        <f>+BDATOS!BK242</f>
        <v>1</v>
      </c>
      <c r="T242" s="290"/>
      <c r="U242" s="290"/>
      <c r="V242" s="290"/>
      <c r="W242" s="198" t="str">
        <f>+BDATOS!AC242</f>
        <v>UNIBAC</v>
      </c>
    </row>
    <row r="243" spans="1:23" ht="60" x14ac:dyDescent="0.2">
      <c r="A243" s="13">
        <v>239</v>
      </c>
      <c r="B243" s="13">
        <v>2</v>
      </c>
      <c r="C243" s="4" t="s">
        <v>455</v>
      </c>
      <c r="D243" s="18" t="s">
        <v>911</v>
      </c>
      <c r="E243" s="4" t="s">
        <v>203</v>
      </c>
      <c r="F243" s="295"/>
      <c r="G243" s="208" t="str">
        <f>+[1]Hoja1!K244</f>
        <v>A.1 .17.3</v>
      </c>
      <c r="H243" s="208">
        <f>+[1]Hoja1!G244</f>
        <v>14.73</v>
      </c>
      <c r="I243" s="295"/>
      <c r="J243" s="295"/>
      <c r="K243" s="180" t="s">
        <v>912</v>
      </c>
      <c r="L243" s="199" t="s">
        <v>204</v>
      </c>
      <c r="M243" s="198" t="s">
        <v>919</v>
      </c>
      <c r="N243" s="3" t="str">
        <f>+[1]Hoja1!V244</f>
        <v xml:space="preserve">A.1 </v>
      </c>
      <c r="O243" s="219">
        <v>14.73</v>
      </c>
      <c r="P243" s="219">
        <v>12</v>
      </c>
      <c r="Q243" s="168">
        <f>+BDATOS!AF243</f>
        <v>3</v>
      </c>
      <c r="R243" s="217">
        <f>+BDATOS!BA243</f>
        <v>2.0499999999999998</v>
      </c>
      <c r="S243" s="218">
        <f>+BDATOS!BK243</f>
        <v>0.68333333333333324</v>
      </c>
      <c r="T243" s="290"/>
      <c r="U243" s="290"/>
      <c r="V243" s="290"/>
      <c r="W243" s="198" t="str">
        <f>+BDATOS!AC243</f>
        <v>UNIBAC</v>
      </c>
    </row>
    <row r="244" spans="1:23" ht="60" x14ac:dyDescent="0.2">
      <c r="A244" s="13">
        <v>240</v>
      </c>
      <c r="B244" s="13">
        <v>2</v>
      </c>
      <c r="C244" s="4" t="s">
        <v>455</v>
      </c>
      <c r="D244" s="18" t="s">
        <v>911</v>
      </c>
      <c r="E244" s="4" t="s">
        <v>203</v>
      </c>
      <c r="F244" s="295"/>
      <c r="G244" s="208" t="str">
        <f>+[1]Hoja1!K245</f>
        <v>A.1 .17.4</v>
      </c>
      <c r="H244" s="208">
        <f>+[1]Hoja1!G245</f>
        <v>14.73</v>
      </c>
      <c r="I244" s="295"/>
      <c r="J244" s="295"/>
      <c r="K244" s="180" t="s">
        <v>912</v>
      </c>
      <c r="L244" s="199" t="s">
        <v>204</v>
      </c>
      <c r="M244" s="198" t="s">
        <v>1638</v>
      </c>
      <c r="N244" s="3" t="str">
        <f>+[1]Hoja1!V245</f>
        <v xml:space="preserve">A.1 </v>
      </c>
      <c r="O244" s="219">
        <v>8</v>
      </c>
      <c r="P244" s="219">
        <v>12</v>
      </c>
      <c r="Q244" s="168">
        <f>+BDATOS!AF244</f>
        <v>6</v>
      </c>
      <c r="R244" s="217">
        <f>+BDATOS!BA244</f>
        <v>6</v>
      </c>
      <c r="S244" s="218">
        <f>+BDATOS!BK244</f>
        <v>1</v>
      </c>
      <c r="T244" s="290"/>
      <c r="U244" s="290"/>
      <c r="V244" s="290"/>
      <c r="W244" s="198" t="str">
        <f>+BDATOS!AC244</f>
        <v>UNIBAC</v>
      </c>
    </row>
    <row r="245" spans="1:23" ht="60" x14ac:dyDescent="0.2">
      <c r="A245" s="13">
        <v>241</v>
      </c>
      <c r="B245" s="13">
        <v>2</v>
      </c>
      <c r="C245" s="4" t="s">
        <v>455</v>
      </c>
      <c r="D245" s="18" t="s">
        <v>911</v>
      </c>
      <c r="E245" s="4" t="s">
        <v>203</v>
      </c>
      <c r="F245" s="295"/>
      <c r="G245" s="208" t="str">
        <f>+[1]Hoja1!K246</f>
        <v>A.1 .17.5</v>
      </c>
      <c r="H245" s="208">
        <f>+[1]Hoja1!G246</f>
        <v>14.73</v>
      </c>
      <c r="I245" s="295"/>
      <c r="J245" s="295"/>
      <c r="K245" s="180" t="s">
        <v>912</v>
      </c>
      <c r="L245" s="199" t="s">
        <v>204</v>
      </c>
      <c r="M245" s="198" t="s">
        <v>1639</v>
      </c>
      <c r="N245" s="3" t="str">
        <f>+[1]Hoja1!V246</f>
        <v xml:space="preserve">A.1 </v>
      </c>
      <c r="O245" s="219">
        <v>11</v>
      </c>
      <c r="P245" s="219">
        <v>24</v>
      </c>
      <c r="Q245" s="168">
        <f>+BDATOS!AF245</f>
        <v>20</v>
      </c>
      <c r="R245" s="217">
        <f>+BDATOS!BA245</f>
        <v>20</v>
      </c>
      <c r="S245" s="218">
        <f>+BDATOS!BK245</f>
        <v>1</v>
      </c>
      <c r="T245" s="290"/>
      <c r="U245" s="290"/>
      <c r="V245" s="290"/>
      <c r="W245" s="198" t="str">
        <f>+BDATOS!AC245</f>
        <v>UNIBAC</v>
      </c>
    </row>
    <row r="246" spans="1:23" ht="60" x14ac:dyDescent="0.2">
      <c r="A246" s="13">
        <v>242</v>
      </c>
      <c r="B246" s="13">
        <v>2</v>
      </c>
      <c r="C246" s="4" t="s">
        <v>455</v>
      </c>
      <c r="D246" s="18" t="s">
        <v>911</v>
      </c>
      <c r="E246" s="4" t="s">
        <v>203</v>
      </c>
      <c r="F246" s="295"/>
      <c r="G246" s="208" t="str">
        <f>+[1]Hoja1!K247</f>
        <v>A.1 .17.6</v>
      </c>
      <c r="H246" s="208">
        <f>+[1]Hoja1!G247</f>
        <v>14.73</v>
      </c>
      <c r="I246" s="295"/>
      <c r="J246" s="295"/>
      <c r="K246" s="180" t="s">
        <v>912</v>
      </c>
      <c r="L246" s="199" t="s">
        <v>204</v>
      </c>
      <c r="M246" s="198" t="s">
        <v>1640</v>
      </c>
      <c r="N246" s="3" t="str">
        <f>+[1]Hoja1!V247</f>
        <v xml:space="preserve">A.1 </v>
      </c>
      <c r="O246" s="219">
        <v>11</v>
      </c>
      <c r="P246" s="219">
        <v>20</v>
      </c>
      <c r="Q246" s="168">
        <f>+BDATOS!AF246</f>
        <v>5</v>
      </c>
      <c r="R246" s="217">
        <f>+BDATOS!BA246</f>
        <v>4</v>
      </c>
      <c r="S246" s="218">
        <f>+BDATOS!BK246</f>
        <v>0.8</v>
      </c>
      <c r="T246" s="290"/>
      <c r="U246" s="290"/>
      <c r="V246" s="290"/>
      <c r="W246" s="198" t="str">
        <f>+BDATOS!AC246</f>
        <v>UNIBAC</v>
      </c>
    </row>
    <row r="247" spans="1:23" ht="60" x14ac:dyDescent="0.2">
      <c r="A247" s="13">
        <v>243</v>
      </c>
      <c r="B247" s="13">
        <v>2</v>
      </c>
      <c r="C247" s="4" t="s">
        <v>455</v>
      </c>
      <c r="D247" s="18" t="s">
        <v>911</v>
      </c>
      <c r="E247" s="4" t="s">
        <v>203</v>
      </c>
      <c r="F247" s="295"/>
      <c r="G247" s="208" t="str">
        <f>+[1]Hoja1!K248</f>
        <v>A.1 .17.7</v>
      </c>
      <c r="H247" s="208">
        <f>+[1]Hoja1!G248</f>
        <v>14.73</v>
      </c>
      <c r="I247" s="295"/>
      <c r="J247" s="295"/>
      <c r="K247" s="180" t="s">
        <v>912</v>
      </c>
      <c r="L247" s="199" t="s">
        <v>204</v>
      </c>
      <c r="M247" s="198" t="s">
        <v>1641</v>
      </c>
      <c r="N247" s="3" t="str">
        <f>+[1]Hoja1!V248</f>
        <v xml:space="preserve">A.1 </v>
      </c>
      <c r="O247" s="219">
        <v>41</v>
      </c>
      <c r="P247" s="219">
        <v>20</v>
      </c>
      <c r="Q247" s="168">
        <f>+BDATOS!AF247</f>
        <v>5</v>
      </c>
      <c r="R247" s="217">
        <f>+BDATOS!BA247</f>
        <v>4</v>
      </c>
      <c r="S247" s="218">
        <f>+BDATOS!BK247</f>
        <v>0.8</v>
      </c>
      <c r="T247" s="290"/>
      <c r="U247" s="290"/>
      <c r="V247" s="290"/>
      <c r="W247" s="198" t="str">
        <f>+BDATOS!AC247</f>
        <v>UNIBAC</v>
      </c>
    </row>
    <row r="248" spans="1:23" ht="60" x14ac:dyDescent="0.2">
      <c r="A248" s="13">
        <v>244</v>
      </c>
      <c r="B248" s="13">
        <v>2</v>
      </c>
      <c r="C248" s="4" t="s">
        <v>455</v>
      </c>
      <c r="D248" s="18" t="s">
        <v>911</v>
      </c>
      <c r="E248" s="4" t="s">
        <v>203</v>
      </c>
      <c r="F248" s="295"/>
      <c r="G248" s="208" t="str">
        <f>+[1]Hoja1!K249</f>
        <v>A.1 .17.8</v>
      </c>
      <c r="H248" s="208">
        <f>+[1]Hoja1!G249</f>
        <v>14.73</v>
      </c>
      <c r="I248" s="295"/>
      <c r="J248" s="295"/>
      <c r="K248" s="180" t="s">
        <v>912</v>
      </c>
      <c r="L248" s="199" t="s">
        <v>204</v>
      </c>
      <c r="M248" s="198" t="s">
        <v>1642</v>
      </c>
      <c r="N248" s="3" t="str">
        <f>+[1]Hoja1!V249</f>
        <v xml:space="preserve">A.1 </v>
      </c>
      <c r="O248" s="219">
        <v>64</v>
      </c>
      <c r="P248" s="219">
        <v>20</v>
      </c>
      <c r="Q248" s="168">
        <f>+BDATOS!AF248</f>
        <v>20</v>
      </c>
      <c r="R248" s="217">
        <f>+BDATOS!BA248</f>
        <v>23</v>
      </c>
      <c r="S248" s="218">
        <f>+BDATOS!BK248</f>
        <v>1</v>
      </c>
      <c r="T248" s="290"/>
      <c r="U248" s="290"/>
      <c r="V248" s="290"/>
      <c r="W248" s="198" t="str">
        <f>+BDATOS!AC248</f>
        <v>UNIBAC</v>
      </c>
    </row>
    <row r="249" spans="1:23" ht="45" customHeight="1" x14ac:dyDescent="0.2">
      <c r="A249" s="13">
        <v>245</v>
      </c>
      <c r="B249" s="13">
        <v>2</v>
      </c>
      <c r="C249" s="4" t="s">
        <v>455</v>
      </c>
      <c r="D249" s="18" t="s">
        <v>911</v>
      </c>
      <c r="E249" s="4" t="s">
        <v>203</v>
      </c>
      <c r="F249" s="295"/>
      <c r="G249" s="208" t="str">
        <f>+[1]Hoja1!K250</f>
        <v>A.1 .17.9</v>
      </c>
      <c r="H249" s="208">
        <f>+[1]Hoja1!G250</f>
        <v>14.73</v>
      </c>
      <c r="I249" s="295"/>
      <c r="J249" s="295"/>
      <c r="K249" s="180" t="s">
        <v>912</v>
      </c>
      <c r="L249" s="199" t="s">
        <v>204</v>
      </c>
      <c r="M249" s="198" t="s">
        <v>1643</v>
      </c>
      <c r="N249" s="3" t="str">
        <f>+[1]Hoja1!V250</f>
        <v xml:space="preserve">A.1 </v>
      </c>
      <c r="O249" s="219">
        <v>3</v>
      </c>
      <c r="P249" s="219">
        <v>4</v>
      </c>
      <c r="Q249" s="168">
        <f>+BDATOS!AF249</f>
        <v>1</v>
      </c>
      <c r="R249" s="217">
        <f>+BDATOS!BA249</f>
        <v>1</v>
      </c>
      <c r="S249" s="218">
        <f>+BDATOS!BK249</f>
        <v>1</v>
      </c>
      <c r="T249" s="290"/>
      <c r="U249" s="290"/>
      <c r="V249" s="290"/>
      <c r="W249" s="198" t="str">
        <f>+BDATOS!AC249</f>
        <v>UNIBAC</v>
      </c>
    </row>
    <row r="250" spans="1:23" ht="117" customHeight="1" x14ac:dyDescent="0.2">
      <c r="A250" s="13">
        <v>246</v>
      </c>
      <c r="B250" s="13">
        <v>2</v>
      </c>
      <c r="C250" s="4" t="s">
        <v>455</v>
      </c>
      <c r="D250" s="18" t="s">
        <v>911</v>
      </c>
      <c r="E250" s="4" t="s">
        <v>203</v>
      </c>
      <c r="F250" s="295"/>
      <c r="G250" s="208" t="str">
        <f>+[1]Hoja1!K251</f>
        <v>A.1 .17.10</v>
      </c>
      <c r="H250" s="208">
        <f>+[1]Hoja1!G251</f>
        <v>14.73</v>
      </c>
      <c r="I250" s="295"/>
      <c r="J250" s="295"/>
      <c r="K250" s="180" t="s">
        <v>912</v>
      </c>
      <c r="L250" s="199" t="s">
        <v>204</v>
      </c>
      <c r="M250" s="198" t="s">
        <v>1508</v>
      </c>
      <c r="N250" s="3" t="str">
        <f>+[1]Hoja1!V251</f>
        <v xml:space="preserve">A.1 </v>
      </c>
      <c r="O250" s="219">
        <v>0</v>
      </c>
      <c r="P250" s="219">
        <v>1</v>
      </c>
      <c r="Q250" s="168">
        <f>+BDATOS!AF250</f>
        <v>0</v>
      </c>
      <c r="R250" s="217">
        <f>+BDATOS!BA250</f>
        <v>0</v>
      </c>
      <c r="S250" s="218" t="str">
        <f>+BDATOS!BK250</f>
        <v>NA</v>
      </c>
      <c r="T250" s="291"/>
      <c r="U250" s="291"/>
      <c r="V250" s="290"/>
      <c r="W250" s="198" t="str">
        <f>+BDATOS!AC250</f>
        <v>UNIBAC</v>
      </c>
    </row>
    <row r="251" spans="1:23" ht="101.25" customHeight="1" x14ac:dyDescent="0.2">
      <c r="A251" s="13">
        <v>247</v>
      </c>
      <c r="B251" s="13">
        <v>2</v>
      </c>
      <c r="C251" s="4" t="s">
        <v>455</v>
      </c>
      <c r="D251" s="5" t="s">
        <v>926</v>
      </c>
      <c r="E251" s="4" t="s">
        <v>206</v>
      </c>
      <c r="F251" s="295" t="s">
        <v>1646</v>
      </c>
      <c r="G251" s="208" t="str">
        <f>+[1]Hoja1!K252</f>
        <v>A.2.6.1</v>
      </c>
      <c r="H251" s="208">
        <f>+[1]Hoja1!G252</f>
        <v>17</v>
      </c>
      <c r="I251" s="295">
        <v>17</v>
      </c>
      <c r="J251" s="295">
        <v>14.1</v>
      </c>
      <c r="K251" s="180" t="s">
        <v>927</v>
      </c>
      <c r="L251" s="199" t="s">
        <v>207</v>
      </c>
      <c r="M251" s="198" t="s">
        <v>1647</v>
      </c>
      <c r="N251" s="3" t="str">
        <f>+[1]Hoja1!V252</f>
        <v>A.2</v>
      </c>
      <c r="O251" s="219">
        <v>0</v>
      </c>
      <c r="P251" s="219">
        <v>23</v>
      </c>
      <c r="Q251" s="168">
        <f>+BDATOS!AF251</f>
        <v>5</v>
      </c>
      <c r="R251" s="217">
        <f>+BDATOS!BA251</f>
        <v>0</v>
      </c>
      <c r="S251" s="218">
        <f>+BDATOS!BK251</f>
        <v>0</v>
      </c>
      <c r="T251" s="289">
        <f>SUM(S251:S252)/2</f>
        <v>0</v>
      </c>
      <c r="U251" s="289">
        <f>SUM(S251:S256)/6</f>
        <v>0.48717948717948723</v>
      </c>
      <c r="V251" s="290"/>
      <c r="W251" s="198" t="str">
        <f>+BDATOS!AC251</f>
        <v>SECRETARÍA DE SALUD</v>
      </c>
    </row>
    <row r="252" spans="1:23" ht="60" x14ac:dyDescent="0.2">
      <c r="A252" s="13">
        <v>248</v>
      </c>
      <c r="B252" s="13">
        <v>2</v>
      </c>
      <c r="C252" s="4" t="s">
        <v>455</v>
      </c>
      <c r="D252" s="5" t="s">
        <v>926</v>
      </c>
      <c r="E252" s="4" t="s">
        <v>206</v>
      </c>
      <c r="F252" s="295"/>
      <c r="G252" s="208" t="str">
        <f>+[1]Hoja1!K253</f>
        <v>A.2.6.2</v>
      </c>
      <c r="H252" s="208">
        <f>+[1]Hoja1!G253</f>
        <v>0</v>
      </c>
      <c r="I252" s="295"/>
      <c r="J252" s="295"/>
      <c r="K252" s="180" t="s">
        <v>927</v>
      </c>
      <c r="L252" s="199" t="s">
        <v>207</v>
      </c>
      <c r="M252" s="198" t="s">
        <v>1650</v>
      </c>
      <c r="N252" s="3" t="str">
        <f>+[1]Hoja1!V253</f>
        <v>A.2</v>
      </c>
      <c r="O252" s="219">
        <v>0</v>
      </c>
      <c r="P252" s="219">
        <v>1</v>
      </c>
      <c r="Q252" s="168">
        <f>+BDATOS!AF252</f>
        <v>3</v>
      </c>
      <c r="R252" s="217">
        <f>+BDATOS!BA252</f>
        <v>0</v>
      </c>
      <c r="S252" s="218">
        <f>+BDATOS!BK252</f>
        <v>0</v>
      </c>
      <c r="T252" s="291"/>
      <c r="U252" s="290"/>
      <c r="V252" s="290"/>
      <c r="W252" s="198" t="str">
        <f>+BDATOS!AC252</f>
        <v>SECRETARÍA DE SALUD</v>
      </c>
    </row>
    <row r="253" spans="1:23" ht="60" x14ac:dyDescent="0.2">
      <c r="A253" s="13">
        <v>249</v>
      </c>
      <c r="B253" s="13">
        <v>2</v>
      </c>
      <c r="C253" s="4" t="s">
        <v>455</v>
      </c>
      <c r="D253" s="5" t="s">
        <v>926</v>
      </c>
      <c r="E253" s="4" t="s">
        <v>206</v>
      </c>
      <c r="F253" s="180" t="s">
        <v>1651</v>
      </c>
      <c r="G253" s="208" t="str">
        <f>+[1]Hoja1!K254</f>
        <v>A.2.7.1</v>
      </c>
      <c r="H253" s="208">
        <f>+[1]Hoja1!G254</f>
        <v>0</v>
      </c>
      <c r="I253" s="180">
        <v>0</v>
      </c>
      <c r="J253" s="180">
        <v>0</v>
      </c>
      <c r="K253" s="180" t="s">
        <v>928</v>
      </c>
      <c r="L253" s="199" t="s">
        <v>208</v>
      </c>
      <c r="M253" s="198" t="s">
        <v>930</v>
      </c>
      <c r="N253" s="3" t="str">
        <f>+[1]Hoja1!V254</f>
        <v>A.2</v>
      </c>
      <c r="O253" s="219">
        <v>80</v>
      </c>
      <c r="P253" s="219">
        <v>90</v>
      </c>
      <c r="Q253" s="168">
        <f>+BDATOS!AF253</f>
        <v>85</v>
      </c>
      <c r="R253" s="217">
        <f>+BDATOS!BA253</f>
        <v>85</v>
      </c>
      <c r="S253" s="218">
        <f>+BDATOS!BK253</f>
        <v>1</v>
      </c>
      <c r="T253" s="289">
        <f>SUM(S253:S256)/4</f>
        <v>0.73076923076923084</v>
      </c>
      <c r="U253" s="290"/>
      <c r="V253" s="290"/>
      <c r="W253" s="198" t="str">
        <f>+BDATOS!AC253</f>
        <v>SECRETARÍA DE SALUD</v>
      </c>
    </row>
    <row r="254" spans="1:23" ht="99.75" customHeight="1" x14ac:dyDescent="0.2">
      <c r="A254" s="13">
        <v>250</v>
      </c>
      <c r="B254" s="13">
        <v>2</v>
      </c>
      <c r="C254" s="4" t="s">
        <v>455</v>
      </c>
      <c r="D254" s="5" t="s">
        <v>926</v>
      </c>
      <c r="E254" s="4" t="s">
        <v>206</v>
      </c>
      <c r="F254" s="295" t="s">
        <v>1653</v>
      </c>
      <c r="G254" s="208" t="str">
        <f>+[1]Hoja1!K255</f>
        <v>A.2.8.1</v>
      </c>
      <c r="H254" s="208">
        <f>+[1]Hoja1!G255</f>
        <v>6.52</v>
      </c>
      <c r="I254" s="295">
        <v>6.52</v>
      </c>
      <c r="J254" s="295">
        <v>2.8</v>
      </c>
      <c r="K254" s="180" t="s">
        <v>928</v>
      </c>
      <c r="L254" s="199" t="s">
        <v>208</v>
      </c>
      <c r="M254" s="198" t="s">
        <v>1655</v>
      </c>
      <c r="N254" s="3" t="str">
        <f>+[1]Hoja1!V255</f>
        <v>A.2</v>
      </c>
      <c r="O254" s="219">
        <v>70</v>
      </c>
      <c r="P254" s="219">
        <v>90</v>
      </c>
      <c r="Q254" s="168">
        <f>+BDATOS!AF254</f>
        <v>75</v>
      </c>
      <c r="R254" s="217">
        <f>+BDATOS!BA254</f>
        <v>75</v>
      </c>
      <c r="S254" s="218">
        <f>+BDATOS!BK254</f>
        <v>1</v>
      </c>
      <c r="T254" s="290"/>
      <c r="U254" s="290"/>
      <c r="V254" s="290"/>
      <c r="W254" s="198" t="str">
        <f>+BDATOS!AC254</f>
        <v>SECRETARÍA DE SALUD</v>
      </c>
    </row>
    <row r="255" spans="1:23" ht="99.75" customHeight="1" x14ac:dyDescent="0.2">
      <c r="A255" s="13">
        <v>251</v>
      </c>
      <c r="B255" s="13">
        <v>2</v>
      </c>
      <c r="C255" s="4" t="s">
        <v>455</v>
      </c>
      <c r="D255" s="5" t="s">
        <v>926</v>
      </c>
      <c r="E255" s="4" t="s">
        <v>206</v>
      </c>
      <c r="F255" s="295"/>
      <c r="G255" s="208" t="str">
        <f>+[1]Hoja1!K256</f>
        <v>A.2.8.2</v>
      </c>
      <c r="H255" s="208">
        <f>+[1]Hoja1!G256</f>
        <v>6.52</v>
      </c>
      <c r="I255" s="295"/>
      <c r="J255" s="295"/>
      <c r="K255" s="180" t="s">
        <v>928</v>
      </c>
      <c r="L255" s="199" t="s">
        <v>208</v>
      </c>
      <c r="M255" s="198" t="s">
        <v>1657</v>
      </c>
      <c r="N255" s="3" t="str">
        <f>+[1]Hoja1!V256</f>
        <v>A.2</v>
      </c>
      <c r="O255" s="219">
        <v>60</v>
      </c>
      <c r="P255" s="219">
        <v>90</v>
      </c>
      <c r="Q255" s="168">
        <f>+BDATOS!AF255</f>
        <v>65</v>
      </c>
      <c r="R255" s="217">
        <f>+BDATOS!BA255</f>
        <v>60</v>
      </c>
      <c r="S255" s="218">
        <f>+BDATOS!BK255</f>
        <v>0.92307692307692313</v>
      </c>
      <c r="T255" s="290"/>
      <c r="U255" s="290"/>
      <c r="V255" s="290"/>
      <c r="W255" s="198" t="str">
        <f>+BDATOS!AC255</f>
        <v>SECRETARÍA DE SALUD</v>
      </c>
    </row>
    <row r="256" spans="1:23" ht="99.75" customHeight="1" x14ac:dyDescent="0.2">
      <c r="A256" s="13">
        <v>252</v>
      </c>
      <c r="B256" s="13">
        <v>2</v>
      </c>
      <c r="C256" s="4" t="s">
        <v>455</v>
      </c>
      <c r="D256" s="5" t="s">
        <v>926</v>
      </c>
      <c r="E256" s="4" t="s">
        <v>206</v>
      </c>
      <c r="F256" s="295"/>
      <c r="G256" s="208" t="str">
        <f>+[1]Hoja1!K257</f>
        <v>A.2.8.3</v>
      </c>
      <c r="H256" s="208">
        <f>+[1]Hoja1!G257</f>
        <v>6.52</v>
      </c>
      <c r="I256" s="295"/>
      <c r="J256" s="295"/>
      <c r="K256" s="180" t="s">
        <v>928</v>
      </c>
      <c r="L256" s="199" t="s">
        <v>208</v>
      </c>
      <c r="M256" s="198" t="s">
        <v>1659</v>
      </c>
      <c r="N256" s="3" t="str">
        <f>+[1]Hoja1!V257</f>
        <v>A.2</v>
      </c>
      <c r="O256" s="219">
        <v>10</v>
      </c>
      <c r="P256" s="219">
        <v>22</v>
      </c>
      <c r="Q256" s="168">
        <f>+BDATOS!AF256</f>
        <v>5</v>
      </c>
      <c r="R256" s="217">
        <f>+BDATOS!BA256</f>
        <v>0</v>
      </c>
      <c r="S256" s="218">
        <f>+BDATOS!BK256</f>
        <v>0</v>
      </c>
      <c r="T256" s="291"/>
      <c r="U256" s="291"/>
      <c r="V256" s="290"/>
      <c r="W256" s="198" t="str">
        <f>+BDATOS!AC256</f>
        <v>SECRETARÍA DE SALUD</v>
      </c>
    </row>
    <row r="257" spans="1:23" ht="99.75" customHeight="1" x14ac:dyDescent="0.2">
      <c r="A257" s="13">
        <v>253</v>
      </c>
      <c r="B257" s="13">
        <v>2</v>
      </c>
      <c r="C257" s="4" t="s">
        <v>455</v>
      </c>
      <c r="D257" s="5" t="s">
        <v>931</v>
      </c>
      <c r="E257" s="4" t="s">
        <v>209</v>
      </c>
      <c r="F257" s="180" t="s">
        <v>1660</v>
      </c>
      <c r="G257" s="208" t="str">
        <f>+[1]Hoja1!K258</f>
        <v>A.2.9.1</v>
      </c>
      <c r="H257" s="208" t="str">
        <f>+[1]Hoja1!G258</f>
        <v xml:space="preserve">17,1     16,9 </v>
      </c>
      <c r="I257" s="180" t="s">
        <v>1661</v>
      </c>
      <c r="J257" s="180">
        <v>16</v>
      </c>
      <c r="K257" s="181" t="s">
        <v>932</v>
      </c>
      <c r="L257" s="199" t="s">
        <v>1598</v>
      </c>
      <c r="M257" s="198" t="s">
        <v>1663</v>
      </c>
      <c r="N257" s="3" t="str">
        <f>+[1]Hoja1!V258</f>
        <v>A.2</v>
      </c>
      <c r="O257" s="219">
        <v>0</v>
      </c>
      <c r="P257" s="219">
        <v>10</v>
      </c>
      <c r="Q257" s="168">
        <f>+BDATOS!AF257</f>
        <v>2</v>
      </c>
      <c r="R257" s="217">
        <f>+BDATOS!BA257</f>
        <v>0</v>
      </c>
      <c r="S257" s="218">
        <f>+BDATOS!BK257</f>
        <v>0</v>
      </c>
      <c r="T257" s="289">
        <f>SUM(S257:S259)/3</f>
        <v>0.33333333333333331</v>
      </c>
      <c r="U257" s="289">
        <f>SUM(S257:S259)/3</f>
        <v>0.33333333333333331</v>
      </c>
      <c r="V257" s="290"/>
      <c r="W257" s="198" t="str">
        <f>+BDATOS!AC257</f>
        <v>SECRETARÍA DE SALUD</v>
      </c>
    </row>
    <row r="258" spans="1:23" ht="135.75" customHeight="1" x14ac:dyDescent="0.2">
      <c r="A258" s="13">
        <v>254</v>
      </c>
      <c r="B258" s="13">
        <v>2</v>
      </c>
      <c r="C258" s="4" t="s">
        <v>455</v>
      </c>
      <c r="D258" s="5" t="s">
        <v>931</v>
      </c>
      <c r="E258" s="4" t="s">
        <v>209</v>
      </c>
      <c r="F258" s="180" t="s">
        <v>1664</v>
      </c>
      <c r="G258" s="208" t="str">
        <f>+[1]Hoja1!K259</f>
        <v>A.2.10.1</v>
      </c>
      <c r="H258" s="208">
        <f>+[1]Hoja1!G259</f>
        <v>122.86</v>
      </c>
      <c r="I258" s="180">
        <v>122.86</v>
      </c>
      <c r="J258" s="180">
        <v>121</v>
      </c>
      <c r="K258" s="181" t="s">
        <v>932</v>
      </c>
      <c r="L258" s="199" t="s">
        <v>1599</v>
      </c>
      <c r="M258" s="198" t="s">
        <v>1509</v>
      </c>
      <c r="N258" s="3" t="str">
        <f>+[1]Hoja1!V259</f>
        <v>A.2</v>
      </c>
      <c r="O258" s="219">
        <v>20</v>
      </c>
      <c r="P258" s="219">
        <v>80</v>
      </c>
      <c r="Q258" s="168">
        <f>+BDATOS!AF258</f>
        <v>20</v>
      </c>
      <c r="R258" s="217">
        <f>+BDATOS!BA258</f>
        <v>20</v>
      </c>
      <c r="S258" s="218">
        <f>+BDATOS!BK258</f>
        <v>1</v>
      </c>
      <c r="T258" s="290"/>
      <c r="U258" s="290"/>
      <c r="V258" s="290"/>
      <c r="W258" s="198" t="str">
        <f>+BDATOS!AC258</f>
        <v>SECRETARÍA DE SALUD</v>
      </c>
    </row>
    <row r="259" spans="1:23" ht="82.5" customHeight="1" x14ac:dyDescent="0.2">
      <c r="A259" s="13">
        <v>255</v>
      </c>
      <c r="B259" s="13">
        <v>2</v>
      </c>
      <c r="C259" s="4" t="s">
        <v>455</v>
      </c>
      <c r="D259" s="5" t="s">
        <v>931</v>
      </c>
      <c r="E259" s="4" t="s">
        <v>209</v>
      </c>
      <c r="F259" s="7" t="s">
        <v>1600</v>
      </c>
      <c r="G259" s="208" t="str">
        <f>+[1]Hoja1!K260</f>
        <v>A.2.11.1</v>
      </c>
      <c r="H259" s="208">
        <f>+[1]Hoja1!G260</f>
        <v>3.11</v>
      </c>
      <c r="I259" s="180">
        <v>3.11</v>
      </c>
      <c r="J259" s="180">
        <v>2.8</v>
      </c>
      <c r="K259" s="181" t="s">
        <v>932</v>
      </c>
      <c r="L259" s="199" t="s">
        <v>1599</v>
      </c>
      <c r="M259" s="198" t="s">
        <v>1510</v>
      </c>
      <c r="N259" s="3" t="str">
        <f>+[1]Hoja1!V260</f>
        <v>A.2</v>
      </c>
      <c r="O259" s="219">
        <v>0</v>
      </c>
      <c r="P259" s="219">
        <v>32</v>
      </c>
      <c r="Q259" s="168">
        <f>+BDATOS!AF259</f>
        <v>5</v>
      </c>
      <c r="R259" s="217">
        <f>+BDATOS!BA259</f>
        <v>0</v>
      </c>
      <c r="S259" s="218">
        <f>+BDATOS!BK259</f>
        <v>0</v>
      </c>
      <c r="T259" s="291"/>
      <c r="U259" s="291"/>
      <c r="V259" s="290"/>
      <c r="W259" s="198" t="str">
        <f>+BDATOS!AC259</f>
        <v>SECRETARÍA DE SALUD</v>
      </c>
    </row>
    <row r="260" spans="1:23" ht="60" x14ac:dyDescent="0.2">
      <c r="A260" s="13">
        <v>256</v>
      </c>
      <c r="B260" s="13">
        <v>2</v>
      </c>
      <c r="C260" s="4" t="s">
        <v>455</v>
      </c>
      <c r="D260" s="5" t="s">
        <v>933</v>
      </c>
      <c r="E260" s="4" t="s">
        <v>213</v>
      </c>
      <c r="F260" s="295" t="s">
        <v>1665</v>
      </c>
      <c r="G260" s="208" t="str">
        <f>+[1]Hoja1!K261</f>
        <v>A.2.12.1</v>
      </c>
      <c r="H260" s="208">
        <f>+[1]Hoja1!G261</f>
        <v>226.1</v>
      </c>
      <c r="I260" s="295">
        <v>226.1</v>
      </c>
      <c r="J260" s="295">
        <v>200</v>
      </c>
      <c r="K260" s="181" t="s">
        <v>934</v>
      </c>
      <c r="L260" s="199" t="s">
        <v>214</v>
      </c>
      <c r="M260" s="198" t="s">
        <v>936</v>
      </c>
      <c r="N260" s="3" t="str">
        <f>+[1]Hoja1!V261</f>
        <v>A.2</v>
      </c>
      <c r="O260" s="219" t="s">
        <v>874</v>
      </c>
      <c r="P260" s="219">
        <v>37</v>
      </c>
      <c r="Q260" s="168">
        <f>+BDATOS!AF260</f>
        <v>5</v>
      </c>
      <c r="R260" s="217">
        <f>+BDATOS!BA260</f>
        <v>5</v>
      </c>
      <c r="S260" s="218">
        <f>+BDATOS!BK260</f>
        <v>1</v>
      </c>
      <c r="T260" s="289">
        <f>SUM(S260:S261)/2</f>
        <v>0.5</v>
      </c>
      <c r="U260" s="289">
        <f>SUM(S260:S264)/5</f>
        <v>0.2</v>
      </c>
      <c r="V260" s="290"/>
      <c r="W260" s="198" t="str">
        <f>+BDATOS!AC260</f>
        <v>SECRETARÍA DE SALUD</v>
      </c>
    </row>
    <row r="261" spans="1:23" ht="60" x14ac:dyDescent="0.2">
      <c r="A261" s="13">
        <v>257</v>
      </c>
      <c r="B261" s="13">
        <v>2</v>
      </c>
      <c r="C261" s="4" t="s">
        <v>455</v>
      </c>
      <c r="D261" s="5" t="s">
        <v>933</v>
      </c>
      <c r="E261" s="4" t="s">
        <v>213</v>
      </c>
      <c r="F261" s="295"/>
      <c r="G261" s="208" t="str">
        <f>+[1]Hoja1!K262</f>
        <v>A.2.12.2</v>
      </c>
      <c r="H261" s="208">
        <f>+[1]Hoja1!G262</f>
        <v>0</v>
      </c>
      <c r="I261" s="295"/>
      <c r="J261" s="295"/>
      <c r="K261" s="181" t="s">
        <v>934</v>
      </c>
      <c r="L261" s="199" t="s">
        <v>214</v>
      </c>
      <c r="M261" s="198" t="s">
        <v>1667</v>
      </c>
      <c r="N261" s="3" t="str">
        <f>+[1]Hoja1!V262</f>
        <v>A.2</v>
      </c>
      <c r="O261" s="219">
        <v>11</v>
      </c>
      <c r="P261" s="219">
        <v>22</v>
      </c>
      <c r="Q261" s="168">
        <f>+BDATOS!AF261</f>
        <v>5</v>
      </c>
      <c r="R261" s="217">
        <f>+BDATOS!BA261</f>
        <v>0</v>
      </c>
      <c r="S261" s="218">
        <f>+BDATOS!BK261</f>
        <v>0</v>
      </c>
      <c r="T261" s="291"/>
      <c r="U261" s="290"/>
      <c r="V261" s="290"/>
      <c r="W261" s="198" t="str">
        <f>+BDATOS!AC261</f>
        <v>SECRETARÍA DE SALUD</v>
      </c>
    </row>
    <row r="262" spans="1:23" ht="72" x14ac:dyDescent="0.2">
      <c r="A262" s="13">
        <v>258</v>
      </c>
      <c r="B262" s="13">
        <v>2</v>
      </c>
      <c r="C262" s="4" t="s">
        <v>455</v>
      </c>
      <c r="D262" s="5" t="s">
        <v>933</v>
      </c>
      <c r="E262" s="4" t="s">
        <v>213</v>
      </c>
      <c r="F262" s="7" t="s">
        <v>1669</v>
      </c>
      <c r="G262" s="208" t="str">
        <f>+[1]Hoja1!K263</f>
        <v>A.2.13.1</v>
      </c>
      <c r="H262" s="208">
        <f>+[1]Hoja1!G263</f>
        <v>1.1399999999999999</v>
      </c>
      <c r="I262" s="180">
        <v>1.1399999999999999</v>
      </c>
      <c r="J262" s="180">
        <v>1.04</v>
      </c>
      <c r="K262" s="181" t="s">
        <v>937</v>
      </c>
      <c r="L262" s="199" t="s">
        <v>1668</v>
      </c>
      <c r="M262" s="198" t="s">
        <v>939</v>
      </c>
      <c r="N262" s="3" t="str">
        <f>+[1]Hoja1!V263</f>
        <v>A.2</v>
      </c>
      <c r="O262" s="219">
        <v>22</v>
      </c>
      <c r="P262" s="219">
        <v>37</v>
      </c>
      <c r="Q262" s="168">
        <f>+BDATOS!AF262</f>
        <v>7</v>
      </c>
      <c r="R262" s="217">
        <f>+BDATOS!BA262</f>
        <v>0</v>
      </c>
      <c r="S262" s="218">
        <f>+BDATOS!BK262</f>
        <v>0</v>
      </c>
      <c r="T262" s="289">
        <f>SUM(S262:S264)/3</f>
        <v>0</v>
      </c>
      <c r="U262" s="290"/>
      <c r="V262" s="290"/>
      <c r="W262" s="198" t="str">
        <f>+BDATOS!AC262</f>
        <v>SECRETARÍA DE SALUD</v>
      </c>
    </row>
    <row r="263" spans="1:23" ht="60" x14ac:dyDescent="0.2">
      <c r="A263" s="13">
        <v>259</v>
      </c>
      <c r="B263" s="13">
        <v>2</v>
      </c>
      <c r="C263" s="4" t="s">
        <v>455</v>
      </c>
      <c r="D263" s="5" t="s">
        <v>933</v>
      </c>
      <c r="E263" s="4" t="s">
        <v>213</v>
      </c>
      <c r="F263" s="7" t="s">
        <v>1601</v>
      </c>
      <c r="G263" s="208" t="str">
        <f>+[1]Hoja1!K264</f>
        <v>A.2.14.1</v>
      </c>
      <c r="H263" s="208">
        <f>+[1]Hoja1!G264</f>
        <v>2.17</v>
      </c>
      <c r="I263" s="180">
        <v>2.17</v>
      </c>
      <c r="J263" s="180">
        <v>2</v>
      </c>
      <c r="K263" s="181" t="s">
        <v>937</v>
      </c>
      <c r="L263" s="199" t="s">
        <v>1668</v>
      </c>
      <c r="M263" s="198" t="s">
        <v>1671</v>
      </c>
      <c r="N263" s="3" t="str">
        <f>+[1]Hoja1!V264</f>
        <v>A.2</v>
      </c>
      <c r="O263" s="219">
        <v>0</v>
      </c>
      <c r="P263" s="219">
        <v>6</v>
      </c>
      <c r="Q263" s="168">
        <f>+BDATOS!AF263</f>
        <v>1</v>
      </c>
      <c r="R263" s="217">
        <f>+BDATOS!BA263</f>
        <v>0</v>
      </c>
      <c r="S263" s="218">
        <f>+BDATOS!BK263</f>
        <v>0</v>
      </c>
      <c r="T263" s="290"/>
      <c r="U263" s="290"/>
      <c r="V263" s="290"/>
      <c r="W263" s="198" t="str">
        <f>+BDATOS!AC263</f>
        <v>SECRETARÍA DE SALUD</v>
      </c>
    </row>
    <row r="264" spans="1:23" ht="60" x14ac:dyDescent="0.2">
      <c r="A264" s="13">
        <v>260</v>
      </c>
      <c r="B264" s="13">
        <v>2</v>
      </c>
      <c r="C264" s="4" t="s">
        <v>455</v>
      </c>
      <c r="D264" s="5" t="s">
        <v>933</v>
      </c>
      <c r="E264" s="4" t="s">
        <v>213</v>
      </c>
      <c r="F264" s="180" t="s">
        <v>1672</v>
      </c>
      <c r="G264" s="208" t="str">
        <f>+[1]Hoja1!K265</f>
        <v>A.2.15.1</v>
      </c>
      <c r="H264" s="208">
        <f>+[1]Hoja1!G265</f>
        <v>3.21</v>
      </c>
      <c r="I264" s="180">
        <v>3.21</v>
      </c>
      <c r="J264" s="255">
        <v>3.11</v>
      </c>
      <c r="K264" s="181" t="s">
        <v>937</v>
      </c>
      <c r="L264" s="199" t="s">
        <v>1668</v>
      </c>
      <c r="M264" s="198" t="s">
        <v>1674</v>
      </c>
      <c r="N264" s="3" t="str">
        <f>+[1]Hoja1!V265</f>
        <v>A.2</v>
      </c>
      <c r="O264" s="219">
        <v>5</v>
      </c>
      <c r="P264" s="219">
        <v>12</v>
      </c>
      <c r="Q264" s="168">
        <f>+BDATOS!AF264</f>
        <v>3</v>
      </c>
      <c r="R264" s="217">
        <f>+BDATOS!BA264</f>
        <v>0</v>
      </c>
      <c r="S264" s="218">
        <f>+BDATOS!BK264</f>
        <v>0</v>
      </c>
      <c r="T264" s="291"/>
      <c r="U264" s="291"/>
      <c r="V264" s="290"/>
      <c r="W264" s="198" t="str">
        <f>+BDATOS!AC264</f>
        <v>SECRETARÍA DE SALUD</v>
      </c>
    </row>
    <row r="265" spans="1:23" ht="60" x14ac:dyDescent="0.2">
      <c r="A265" s="13">
        <v>272</v>
      </c>
      <c r="B265" s="20">
        <v>2</v>
      </c>
      <c r="C265" s="7" t="s">
        <v>455</v>
      </c>
      <c r="D265" s="181" t="s">
        <v>940</v>
      </c>
      <c r="E265" s="7" t="s">
        <v>1696</v>
      </c>
      <c r="F265" s="180" t="s">
        <v>948</v>
      </c>
      <c r="G265" s="208" t="str">
        <f>+[1]Hoja1!K277</f>
        <v>A.2.21.1</v>
      </c>
      <c r="H265" s="208">
        <f>+[1]Hoja1!G277</f>
        <v>26.5</v>
      </c>
      <c r="I265" s="7">
        <v>26.5</v>
      </c>
      <c r="J265" s="255">
        <v>18</v>
      </c>
      <c r="K265" s="180" t="s">
        <v>941</v>
      </c>
      <c r="L265" s="199" t="s">
        <v>1699</v>
      </c>
      <c r="M265" s="198" t="s">
        <v>1698</v>
      </c>
      <c r="N265" s="3" t="str">
        <f>+[1]Hoja1!V277</f>
        <v>A.2</v>
      </c>
      <c r="O265" s="219">
        <v>0</v>
      </c>
      <c r="P265" s="219">
        <v>18</v>
      </c>
      <c r="Q265" s="168">
        <f>+BDATOS!AF265</f>
        <v>3</v>
      </c>
      <c r="R265" s="217">
        <f>+BDATOS!BA265</f>
        <v>14</v>
      </c>
      <c r="S265" s="218">
        <f>+BDATOS!BK265</f>
        <v>1</v>
      </c>
      <c r="T265" s="218">
        <f>+S265</f>
        <v>1</v>
      </c>
      <c r="U265" s="290">
        <f>SUBTOTAL(9,S265:S274)/10</f>
        <v>0.6</v>
      </c>
      <c r="V265" s="290"/>
      <c r="W265" s="198" t="str">
        <f>+BDATOS!AC265</f>
        <v>SECRETARÍA DE SALUD</v>
      </c>
    </row>
    <row r="266" spans="1:23" ht="78.75" x14ac:dyDescent="0.2">
      <c r="A266" s="13">
        <v>273</v>
      </c>
      <c r="B266" s="20">
        <v>2</v>
      </c>
      <c r="C266" s="7" t="s">
        <v>455</v>
      </c>
      <c r="D266" s="256" t="s">
        <v>940</v>
      </c>
      <c r="E266" s="7" t="s">
        <v>1696</v>
      </c>
      <c r="F266" s="180" t="s">
        <v>948</v>
      </c>
      <c r="G266" s="208" t="str">
        <f>+[1]Hoja1!K278</f>
        <v>A.2.22.1</v>
      </c>
      <c r="H266" s="208">
        <f>+[1]Hoja1!G278</f>
        <v>26.5</v>
      </c>
      <c r="I266" s="7">
        <v>26.5</v>
      </c>
      <c r="J266" s="255">
        <v>18</v>
      </c>
      <c r="K266" s="180" t="s">
        <v>942</v>
      </c>
      <c r="L266" s="199" t="s">
        <v>1700</v>
      </c>
      <c r="M266" s="198" t="s">
        <v>1701</v>
      </c>
      <c r="N266" s="3" t="str">
        <f>+[1]Hoja1!V278</f>
        <v>A.2</v>
      </c>
      <c r="O266" s="219">
        <v>0</v>
      </c>
      <c r="P266" s="219">
        <v>32</v>
      </c>
      <c r="Q266" s="168">
        <f>+BDATOS!AF266</f>
        <v>2</v>
      </c>
      <c r="R266" s="217">
        <f>+BDATOS!BA266</f>
        <v>0</v>
      </c>
      <c r="S266" s="218">
        <f>+BDATOS!BK266</f>
        <v>0</v>
      </c>
      <c r="T266" s="289">
        <f>SUM(S266:S274)/9</f>
        <v>0.55555555555555558</v>
      </c>
      <c r="U266" s="290"/>
      <c r="V266" s="290"/>
      <c r="W266" s="198" t="str">
        <f>+BDATOS!AC266</f>
        <v>SECRETARÍA DE SALUD</v>
      </c>
    </row>
    <row r="267" spans="1:23" ht="78.75" x14ac:dyDescent="0.2">
      <c r="A267" s="13">
        <v>274</v>
      </c>
      <c r="B267" s="20">
        <v>2</v>
      </c>
      <c r="C267" s="7" t="s">
        <v>455</v>
      </c>
      <c r="D267" s="256" t="s">
        <v>940</v>
      </c>
      <c r="E267" s="7" t="s">
        <v>1696</v>
      </c>
      <c r="F267" s="295" t="s">
        <v>1703</v>
      </c>
      <c r="G267" s="208" t="str">
        <f>+[1]Hoja1!K279</f>
        <v>A.2.23.1</v>
      </c>
      <c r="H267" s="208">
        <f>+[1]Hoja1!G279</f>
        <v>85.8</v>
      </c>
      <c r="I267" s="295">
        <v>85.8</v>
      </c>
      <c r="J267" s="295">
        <v>67.760000000000005</v>
      </c>
      <c r="K267" s="180" t="s">
        <v>942</v>
      </c>
      <c r="L267" s="199" t="s">
        <v>1700</v>
      </c>
      <c r="M267" s="198" t="s">
        <v>1705</v>
      </c>
      <c r="N267" s="3" t="str">
        <f>+[1]Hoja1!V279</f>
        <v>A.2</v>
      </c>
      <c r="O267" s="219">
        <v>0</v>
      </c>
      <c r="P267" s="219">
        <v>22</v>
      </c>
      <c r="Q267" s="168">
        <f>+BDATOS!AF267</f>
        <v>2</v>
      </c>
      <c r="R267" s="217">
        <f>+BDATOS!BA267</f>
        <v>18</v>
      </c>
      <c r="S267" s="218">
        <f>+BDATOS!BK267</f>
        <v>1</v>
      </c>
      <c r="T267" s="290"/>
      <c r="U267" s="290"/>
      <c r="V267" s="290"/>
      <c r="W267" s="198" t="str">
        <f>+BDATOS!AC267</f>
        <v>SECRETARÍA DE SALUD</v>
      </c>
    </row>
    <row r="268" spans="1:23" ht="78.75" x14ac:dyDescent="0.2">
      <c r="A268" s="13">
        <v>275</v>
      </c>
      <c r="B268" s="20">
        <v>2</v>
      </c>
      <c r="C268" s="7" t="s">
        <v>455</v>
      </c>
      <c r="D268" s="256" t="s">
        <v>940</v>
      </c>
      <c r="E268" s="7" t="s">
        <v>1696</v>
      </c>
      <c r="F268" s="295"/>
      <c r="G268" s="208" t="str">
        <f>+[1]Hoja1!K280</f>
        <v>A.2.23.2</v>
      </c>
      <c r="H268" s="208">
        <f>+[1]Hoja1!G280</f>
        <v>85.8</v>
      </c>
      <c r="I268" s="295"/>
      <c r="J268" s="295"/>
      <c r="K268" s="180" t="s">
        <v>942</v>
      </c>
      <c r="L268" s="199" t="s">
        <v>1700</v>
      </c>
      <c r="M268" s="198" t="s">
        <v>1707</v>
      </c>
      <c r="N268" s="3" t="str">
        <f>+[1]Hoja1!V280</f>
        <v>A.2</v>
      </c>
      <c r="O268" s="219">
        <v>200</v>
      </c>
      <c r="P268" s="219">
        <v>800</v>
      </c>
      <c r="Q268" s="168">
        <f>+BDATOS!AF268</f>
        <v>200</v>
      </c>
      <c r="R268" s="217">
        <f>+BDATOS!BA268</f>
        <v>200</v>
      </c>
      <c r="S268" s="218">
        <f>+BDATOS!BK268</f>
        <v>1</v>
      </c>
      <c r="T268" s="290"/>
      <c r="U268" s="290"/>
      <c r="V268" s="290"/>
      <c r="W268" s="198" t="str">
        <f>+BDATOS!AC268</f>
        <v>SECRETARÍA DE SALUD</v>
      </c>
    </row>
    <row r="269" spans="1:23" ht="78.75" x14ac:dyDescent="0.2">
      <c r="A269" s="13">
        <v>276</v>
      </c>
      <c r="B269" s="20">
        <v>2</v>
      </c>
      <c r="C269" s="7" t="s">
        <v>455</v>
      </c>
      <c r="D269" s="256" t="s">
        <v>940</v>
      </c>
      <c r="E269" s="7" t="s">
        <v>1696</v>
      </c>
      <c r="F269" s="295"/>
      <c r="G269" s="208" t="str">
        <f>+[1]Hoja1!K281</f>
        <v>A.2.23.3</v>
      </c>
      <c r="H269" s="208">
        <f>+[1]Hoja1!G281</f>
        <v>85.8</v>
      </c>
      <c r="I269" s="295"/>
      <c r="J269" s="295"/>
      <c r="K269" s="255" t="s">
        <v>942</v>
      </c>
      <c r="L269" s="199" t="s">
        <v>1700</v>
      </c>
      <c r="M269" s="198" t="s">
        <v>1708</v>
      </c>
      <c r="N269" s="3" t="str">
        <f>+[1]Hoja1!V281</f>
        <v>A.2</v>
      </c>
      <c r="O269" s="219">
        <v>0</v>
      </c>
      <c r="P269" s="219">
        <v>6</v>
      </c>
      <c r="Q269" s="168">
        <f>+BDATOS!AF269</f>
        <v>1</v>
      </c>
      <c r="R269" s="217">
        <f>+BDATOS!BA269</f>
        <v>0</v>
      </c>
      <c r="S269" s="218">
        <f>+BDATOS!BK269</f>
        <v>0</v>
      </c>
      <c r="T269" s="290"/>
      <c r="U269" s="290"/>
      <c r="V269" s="290"/>
      <c r="W269" s="198" t="str">
        <f>+BDATOS!AC269</f>
        <v>SECRETARÍA DE SALUD</v>
      </c>
    </row>
    <row r="270" spans="1:23" ht="103.5" customHeight="1" x14ac:dyDescent="0.2">
      <c r="A270" s="13">
        <v>277</v>
      </c>
      <c r="B270" s="13">
        <v>2</v>
      </c>
      <c r="C270" s="4" t="s">
        <v>455</v>
      </c>
      <c r="D270" s="256" t="s">
        <v>940</v>
      </c>
      <c r="E270" s="4" t="s">
        <v>1696</v>
      </c>
      <c r="F270" s="295"/>
      <c r="G270" s="208" t="str">
        <f>+[1]Hoja1!K282</f>
        <v>A.2.23.4</v>
      </c>
      <c r="H270" s="208">
        <f>+[1]Hoja1!G282</f>
        <v>85.8</v>
      </c>
      <c r="I270" s="295"/>
      <c r="J270" s="295"/>
      <c r="K270" s="255" t="s">
        <v>942</v>
      </c>
      <c r="L270" s="199" t="s">
        <v>1700</v>
      </c>
      <c r="M270" s="198" t="s">
        <v>1710</v>
      </c>
      <c r="N270" s="3" t="str">
        <f>+[1]Hoja1!V282</f>
        <v>A.2</v>
      </c>
      <c r="O270" s="219">
        <v>0</v>
      </c>
      <c r="P270" s="219">
        <v>15</v>
      </c>
      <c r="Q270" s="168">
        <f>+BDATOS!AF270</f>
        <v>2</v>
      </c>
      <c r="R270" s="217">
        <f>+BDATOS!BA270</f>
        <v>0</v>
      </c>
      <c r="S270" s="218">
        <f>+BDATOS!BK270</f>
        <v>0</v>
      </c>
      <c r="T270" s="290"/>
      <c r="U270" s="290"/>
      <c r="V270" s="290"/>
      <c r="W270" s="198" t="str">
        <f>+BDATOS!AC270</f>
        <v>SECRETARÍA DE SALUD</v>
      </c>
    </row>
    <row r="271" spans="1:23" ht="78.75" x14ac:dyDescent="0.2">
      <c r="A271" s="13">
        <v>278</v>
      </c>
      <c r="B271" s="13">
        <v>2</v>
      </c>
      <c r="C271" s="4" t="s">
        <v>455</v>
      </c>
      <c r="D271" s="256" t="s">
        <v>940</v>
      </c>
      <c r="E271" s="4" t="s">
        <v>1696</v>
      </c>
      <c r="F271" s="295"/>
      <c r="G271" s="208" t="str">
        <f>+[1]Hoja1!K283</f>
        <v>A.2.23.5</v>
      </c>
      <c r="H271" s="208">
        <f>+[1]Hoja1!G283</f>
        <v>85.8</v>
      </c>
      <c r="I271" s="295"/>
      <c r="J271" s="295"/>
      <c r="K271" s="255" t="s">
        <v>942</v>
      </c>
      <c r="L271" s="199" t="s">
        <v>1700</v>
      </c>
      <c r="M271" s="198" t="s">
        <v>1712</v>
      </c>
      <c r="N271" s="3" t="str">
        <f>+[1]Hoja1!V283</f>
        <v>A.2</v>
      </c>
      <c r="O271" s="219">
        <v>0</v>
      </c>
      <c r="P271" s="219">
        <v>80</v>
      </c>
      <c r="Q271" s="168">
        <f>+BDATOS!AF271</f>
        <v>20</v>
      </c>
      <c r="R271" s="217">
        <f>+BDATOS!BA271</f>
        <v>0</v>
      </c>
      <c r="S271" s="218">
        <f>+BDATOS!BK271</f>
        <v>0</v>
      </c>
      <c r="T271" s="290"/>
      <c r="U271" s="290"/>
      <c r="V271" s="290"/>
      <c r="W271" s="198" t="str">
        <f>+BDATOS!AC271</f>
        <v>SECRETARÍA DE SALUD</v>
      </c>
    </row>
    <row r="272" spans="1:23" ht="72.75" customHeight="1" x14ac:dyDescent="0.2">
      <c r="A272" s="13">
        <v>279</v>
      </c>
      <c r="B272" s="13">
        <v>2</v>
      </c>
      <c r="C272" s="4" t="s">
        <v>455</v>
      </c>
      <c r="D272" s="256" t="s">
        <v>940</v>
      </c>
      <c r="E272" s="4" t="s">
        <v>1696</v>
      </c>
      <c r="F272" s="180" t="s">
        <v>1714</v>
      </c>
      <c r="G272" s="208" t="str">
        <f>+[1]Hoja1!K284</f>
        <v>A.2.24.1</v>
      </c>
      <c r="H272" s="208">
        <f>+[1]Hoja1!G284</f>
        <v>15.5</v>
      </c>
      <c r="I272" s="180">
        <v>15.5</v>
      </c>
      <c r="J272" s="180">
        <v>10</v>
      </c>
      <c r="K272" s="255" t="s">
        <v>942</v>
      </c>
      <c r="L272" s="199" t="s">
        <v>1700</v>
      </c>
      <c r="M272" s="198" t="s">
        <v>1715</v>
      </c>
      <c r="N272" s="3" t="str">
        <f>+[1]Hoja1!V284</f>
        <v>A.2</v>
      </c>
      <c r="O272" s="219">
        <v>0</v>
      </c>
      <c r="P272" s="219">
        <v>37</v>
      </c>
      <c r="Q272" s="168">
        <f>+BDATOS!AF272</f>
        <v>7</v>
      </c>
      <c r="R272" s="217">
        <f>+BDATOS!BA272</f>
        <v>7</v>
      </c>
      <c r="S272" s="218">
        <f>+BDATOS!BK272</f>
        <v>1</v>
      </c>
      <c r="T272" s="290"/>
      <c r="U272" s="290"/>
      <c r="V272" s="290"/>
      <c r="W272" s="198" t="str">
        <f>+BDATOS!AC272</f>
        <v>SECRETARÍA DE SALUD</v>
      </c>
    </row>
    <row r="273" spans="1:23" ht="72.75" customHeight="1" x14ac:dyDescent="0.2">
      <c r="A273" s="13">
        <v>280</v>
      </c>
      <c r="B273" s="13">
        <v>2</v>
      </c>
      <c r="C273" s="4" t="s">
        <v>455</v>
      </c>
      <c r="D273" s="256" t="s">
        <v>940</v>
      </c>
      <c r="E273" s="4" t="s">
        <v>1696</v>
      </c>
      <c r="F273" s="180" t="s">
        <v>1716</v>
      </c>
      <c r="G273" s="208" t="str">
        <f>+[1]Hoja1!K285</f>
        <v>A.2.25.1</v>
      </c>
      <c r="H273" s="208">
        <f>+[1]Hoja1!G285</f>
        <v>4.5</v>
      </c>
      <c r="I273" s="180">
        <v>4.5</v>
      </c>
      <c r="J273" s="180">
        <v>2</v>
      </c>
      <c r="K273" s="255" t="s">
        <v>942</v>
      </c>
      <c r="L273" s="199" t="s">
        <v>1700</v>
      </c>
      <c r="M273" s="198" t="s">
        <v>1718</v>
      </c>
      <c r="N273" s="3" t="str">
        <f>+[1]Hoja1!V285</f>
        <v>A.2</v>
      </c>
      <c r="O273" s="219">
        <v>0</v>
      </c>
      <c r="P273" s="219">
        <v>37</v>
      </c>
      <c r="Q273" s="168">
        <f>+BDATOS!AF273</f>
        <v>7</v>
      </c>
      <c r="R273" s="217">
        <f>+BDATOS!BA273</f>
        <v>7</v>
      </c>
      <c r="S273" s="218">
        <f>+BDATOS!BK273</f>
        <v>1</v>
      </c>
      <c r="T273" s="290"/>
      <c r="U273" s="290"/>
      <c r="V273" s="290"/>
      <c r="W273" s="198" t="str">
        <f>+BDATOS!AC273</f>
        <v>SECRETARÍA DE SALUD</v>
      </c>
    </row>
    <row r="274" spans="1:23" ht="72.75" customHeight="1" x14ac:dyDescent="0.2">
      <c r="A274" s="13">
        <v>281</v>
      </c>
      <c r="B274" s="13">
        <v>2</v>
      </c>
      <c r="C274" s="4" t="s">
        <v>455</v>
      </c>
      <c r="D274" s="256" t="s">
        <v>940</v>
      </c>
      <c r="E274" s="4" t="s">
        <v>1696</v>
      </c>
      <c r="F274" s="180" t="s">
        <v>1717</v>
      </c>
      <c r="G274" s="208" t="str">
        <f>+[1]Hoja1!K286</f>
        <v>A.2.26.1</v>
      </c>
      <c r="H274" s="208">
        <f>+[1]Hoja1!G286</f>
        <v>2.5</v>
      </c>
      <c r="I274" s="180">
        <v>2.5</v>
      </c>
      <c r="J274" s="180">
        <v>0.5</v>
      </c>
      <c r="K274" s="255" t="s">
        <v>942</v>
      </c>
      <c r="L274" s="199" t="s">
        <v>1700</v>
      </c>
      <c r="M274" s="198" t="s">
        <v>1719</v>
      </c>
      <c r="N274" s="3" t="str">
        <f>+[1]Hoja1!V286</f>
        <v>A.2</v>
      </c>
      <c r="O274" s="219">
        <v>0</v>
      </c>
      <c r="P274" s="219">
        <v>37</v>
      </c>
      <c r="Q274" s="168">
        <f>+BDATOS!AF274</f>
        <v>7</v>
      </c>
      <c r="R274" s="217">
        <f>+BDATOS!BA274</f>
        <v>7</v>
      </c>
      <c r="S274" s="218">
        <f>+BDATOS!BK274</f>
        <v>1</v>
      </c>
      <c r="T274" s="291"/>
      <c r="U274" s="291"/>
      <c r="V274" s="290"/>
      <c r="W274" s="198" t="str">
        <f>+BDATOS!AC274</f>
        <v>SECRETARÍA DE SALUD</v>
      </c>
    </row>
    <row r="275" spans="1:23" ht="78.75" customHeight="1" x14ac:dyDescent="0.2">
      <c r="A275" s="13">
        <v>282</v>
      </c>
      <c r="B275" s="13">
        <v>2</v>
      </c>
      <c r="C275" s="4" t="s">
        <v>455</v>
      </c>
      <c r="D275" s="5" t="s">
        <v>946</v>
      </c>
      <c r="E275" s="4" t="s">
        <v>215</v>
      </c>
      <c r="F275" s="7" t="s">
        <v>952</v>
      </c>
      <c r="G275" s="208" t="str">
        <f>+[1]Hoja1!K287</f>
        <v>A.2.27.1</v>
      </c>
      <c r="H275" s="208">
        <f>+[1]Hoja1!G287</f>
        <v>2.06</v>
      </c>
      <c r="I275" s="180">
        <v>2.06</v>
      </c>
      <c r="J275" s="180">
        <v>1.59</v>
      </c>
      <c r="K275" s="180" t="s">
        <v>1928</v>
      </c>
      <c r="L275" s="199" t="s">
        <v>210</v>
      </c>
      <c r="M275" s="198" t="s">
        <v>955</v>
      </c>
      <c r="N275" s="3" t="str">
        <f>+[1]Hoja1!V287</f>
        <v>A.2</v>
      </c>
      <c r="O275" s="219">
        <v>6</v>
      </c>
      <c r="P275" s="219">
        <v>13</v>
      </c>
      <c r="Q275" s="168">
        <f>+BDATOS!AF275</f>
        <v>3</v>
      </c>
      <c r="R275" s="217">
        <f>+BDATOS!BA275</f>
        <v>40</v>
      </c>
      <c r="S275" s="218">
        <f>+BDATOS!BK275</f>
        <v>1</v>
      </c>
      <c r="T275" s="289">
        <f>SUM(S275:S276)/2</f>
        <v>1</v>
      </c>
      <c r="U275" s="289">
        <f>SUM(S275:S281)/7</f>
        <v>0.7142857142857143</v>
      </c>
      <c r="V275" s="290"/>
      <c r="W275" s="198" t="str">
        <f>+BDATOS!AC275</f>
        <v>SECRETARÍA DE SALUD</v>
      </c>
    </row>
    <row r="276" spans="1:23" ht="96" x14ac:dyDescent="0.2">
      <c r="A276" s="13">
        <v>283</v>
      </c>
      <c r="B276" s="13">
        <v>2</v>
      </c>
      <c r="C276" s="4" t="s">
        <v>455</v>
      </c>
      <c r="D276" s="5" t="s">
        <v>946</v>
      </c>
      <c r="E276" s="4" t="s">
        <v>215</v>
      </c>
      <c r="F276" s="7" t="s">
        <v>951</v>
      </c>
      <c r="G276" s="208" t="str">
        <f>+[1]Hoja1!K288</f>
        <v>A.2.28.1</v>
      </c>
      <c r="H276" s="208">
        <f>+[1]Hoja1!G288</f>
        <v>0</v>
      </c>
      <c r="I276" s="180">
        <v>0</v>
      </c>
      <c r="J276" s="180">
        <v>1</v>
      </c>
      <c r="K276" s="255" t="s">
        <v>1928</v>
      </c>
      <c r="L276" s="199" t="s">
        <v>210</v>
      </c>
      <c r="M276" s="198" t="s">
        <v>956</v>
      </c>
      <c r="N276" s="3" t="str">
        <f>+[1]Hoja1!V288</f>
        <v>A.2</v>
      </c>
      <c r="O276" s="219">
        <v>6</v>
      </c>
      <c r="P276" s="219">
        <v>13</v>
      </c>
      <c r="Q276" s="168">
        <f>+BDATOS!AF276</f>
        <v>3</v>
      </c>
      <c r="R276" s="217">
        <f>+BDATOS!BA276</f>
        <v>40</v>
      </c>
      <c r="S276" s="218">
        <f>+BDATOS!BK276</f>
        <v>1</v>
      </c>
      <c r="T276" s="291"/>
      <c r="U276" s="290"/>
      <c r="V276" s="290"/>
      <c r="W276" s="198" t="str">
        <f>+BDATOS!AC276</f>
        <v>SECRETARÍA DE SALUD</v>
      </c>
    </row>
    <row r="277" spans="1:23" ht="57" customHeight="1" x14ac:dyDescent="0.2">
      <c r="A277" s="13">
        <v>284</v>
      </c>
      <c r="B277" s="13">
        <v>2</v>
      </c>
      <c r="C277" s="4" t="s">
        <v>455</v>
      </c>
      <c r="D277" s="5" t="s">
        <v>946</v>
      </c>
      <c r="E277" s="4" t="s">
        <v>215</v>
      </c>
      <c r="F277" s="300" t="s">
        <v>1720</v>
      </c>
      <c r="G277" s="208" t="str">
        <f>+[1]Hoja1!K289</f>
        <v>A.2.29.1</v>
      </c>
      <c r="H277" s="208">
        <f>+[1]Hoja1!G289</f>
        <v>7</v>
      </c>
      <c r="I277" s="300">
        <v>7</v>
      </c>
      <c r="J277" s="300">
        <v>45</v>
      </c>
      <c r="K277" s="180" t="s">
        <v>947</v>
      </c>
      <c r="L277" s="199" t="s">
        <v>211</v>
      </c>
      <c r="M277" s="198" t="s">
        <v>958</v>
      </c>
      <c r="N277" s="3" t="str">
        <f>+[1]Hoja1!V289</f>
        <v>A.2</v>
      </c>
      <c r="O277" s="219">
        <v>27</v>
      </c>
      <c r="P277" s="219">
        <v>45</v>
      </c>
      <c r="Q277" s="168">
        <f>+BDATOS!AF277</f>
        <v>22</v>
      </c>
      <c r="R277" s="217">
        <f>+BDATOS!BA277</f>
        <v>22</v>
      </c>
      <c r="S277" s="218">
        <f>+BDATOS!BK277</f>
        <v>1</v>
      </c>
      <c r="T277" s="289">
        <f>SUM(S277:S279)/3</f>
        <v>0.66666666666666663</v>
      </c>
      <c r="U277" s="290"/>
      <c r="V277" s="290"/>
      <c r="W277" s="198" t="str">
        <f>+BDATOS!AC277</f>
        <v>SECRETARÍA DE SALUD</v>
      </c>
    </row>
    <row r="278" spans="1:23" ht="57" customHeight="1" x14ac:dyDescent="0.2">
      <c r="A278" s="13">
        <v>285</v>
      </c>
      <c r="B278" s="13">
        <v>2</v>
      </c>
      <c r="C278" s="4" t="s">
        <v>455</v>
      </c>
      <c r="D278" s="5" t="s">
        <v>946</v>
      </c>
      <c r="E278" s="4" t="s">
        <v>215</v>
      </c>
      <c r="F278" s="300"/>
      <c r="G278" s="208" t="str">
        <f>+[1]Hoja1!K290</f>
        <v>A.2.29.2</v>
      </c>
      <c r="H278" s="208">
        <f>+[1]Hoja1!G290</f>
        <v>7</v>
      </c>
      <c r="I278" s="300"/>
      <c r="J278" s="300"/>
      <c r="K278" s="255" t="s">
        <v>947</v>
      </c>
      <c r="L278" s="199" t="s">
        <v>211</v>
      </c>
      <c r="M278" s="198" t="s">
        <v>1722</v>
      </c>
      <c r="N278" s="3" t="str">
        <f>+[1]Hoja1!V290</f>
        <v>A.2</v>
      </c>
      <c r="O278" s="219">
        <v>50</v>
      </c>
      <c r="P278" s="219">
        <v>100</v>
      </c>
      <c r="Q278" s="168">
        <f>+BDATOS!AF278</f>
        <v>100</v>
      </c>
      <c r="R278" s="217">
        <f>+BDATOS!BA278</f>
        <v>0</v>
      </c>
      <c r="S278" s="218">
        <f>+BDATOS!BK278</f>
        <v>0</v>
      </c>
      <c r="T278" s="290"/>
      <c r="U278" s="290"/>
      <c r="V278" s="290"/>
      <c r="W278" s="198" t="str">
        <f>+BDATOS!AC278</f>
        <v>SECRETARÍA DE SALUD</v>
      </c>
    </row>
    <row r="279" spans="1:23" ht="57" customHeight="1" x14ac:dyDescent="0.2">
      <c r="A279" s="13">
        <v>286</v>
      </c>
      <c r="B279" s="13">
        <v>2</v>
      </c>
      <c r="C279" s="4" t="s">
        <v>455</v>
      </c>
      <c r="D279" s="5" t="s">
        <v>946</v>
      </c>
      <c r="E279" s="4" t="s">
        <v>215</v>
      </c>
      <c r="F279" s="300"/>
      <c r="G279" s="208" t="str">
        <f>+[1]Hoja1!K291</f>
        <v>A.2.29.3</v>
      </c>
      <c r="H279" s="208">
        <f>+[1]Hoja1!G291</f>
        <v>7</v>
      </c>
      <c r="I279" s="300"/>
      <c r="J279" s="300"/>
      <c r="K279" s="255" t="s">
        <v>947</v>
      </c>
      <c r="L279" s="199" t="s">
        <v>211</v>
      </c>
      <c r="M279" s="198" t="s">
        <v>1724</v>
      </c>
      <c r="N279" s="3" t="str">
        <f>+[1]Hoja1!V291</f>
        <v>A.2</v>
      </c>
      <c r="O279" s="219">
        <v>18</v>
      </c>
      <c r="P279" s="219">
        <v>45</v>
      </c>
      <c r="Q279" s="168">
        <f>+BDATOS!AF279</f>
        <v>22</v>
      </c>
      <c r="R279" s="217">
        <f>+BDATOS!BA279</f>
        <v>22</v>
      </c>
      <c r="S279" s="218">
        <f>+BDATOS!BK279</f>
        <v>1</v>
      </c>
      <c r="T279" s="291"/>
      <c r="U279" s="290"/>
      <c r="V279" s="290"/>
      <c r="W279" s="198" t="str">
        <f>+BDATOS!AC279</f>
        <v>SECRETARÍA DE SALUD</v>
      </c>
    </row>
    <row r="280" spans="1:23" ht="60" x14ac:dyDescent="0.2">
      <c r="A280" s="13">
        <v>287</v>
      </c>
      <c r="B280" s="13">
        <v>2</v>
      </c>
      <c r="C280" s="4" t="s">
        <v>455</v>
      </c>
      <c r="D280" s="5" t="s">
        <v>946</v>
      </c>
      <c r="E280" s="4" t="s">
        <v>215</v>
      </c>
      <c r="F280" s="300" t="s">
        <v>960</v>
      </c>
      <c r="G280" s="208" t="str">
        <f>+[1]Hoja1!K292</f>
        <v>A.2.30.1</v>
      </c>
      <c r="H280" s="208">
        <f>+[1]Hoja1!G292</f>
        <v>3.1</v>
      </c>
      <c r="I280" s="300">
        <v>3.1</v>
      </c>
      <c r="J280" s="300">
        <v>2</v>
      </c>
      <c r="K280" s="180" t="s">
        <v>1939</v>
      </c>
      <c r="L280" s="199" t="s">
        <v>212</v>
      </c>
      <c r="M280" s="198" t="s">
        <v>961</v>
      </c>
      <c r="N280" s="3" t="str">
        <f>+[1]Hoja1!V292</f>
        <v>A.2</v>
      </c>
      <c r="O280" s="219" t="s">
        <v>874</v>
      </c>
      <c r="P280" s="219">
        <v>80</v>
      </c>
      <c r="Q280" s="168">
        <f>+BDATOS!AF280</f>
        <v>5</v>
      </c>
      <c r="R280" s="217">
        <f>+BDATOS!BA280</f>
        <v>0</v>
      </c>
      <c r="S280" s="218">
        <f>+BDATOS!BK280</f>
        <v>0</v>
      </c>
      <c r="T280" s="289">
        <f>SUM(S280:S281)/2</f>
        <v>0.5</v>
      </c>
      <c r="U280" s="290"/>
      <c r="V280" s="290"/>
      <c r="W280" s="198" t="str">
        <f>+BDATOS!AC280</f>
        <v>SECRETARÍA DE SALUD</v>
      </c>
    </row>
    <row r="281" spans="1:23" ht="60" x14ac:dyDescent="0.2">
      <c r="A281" s="13">
        <v>288</v>
      </c>
      <c r="B281" s="13">
        <v>2</v>
      </c>
      <c r="C281" s="4" t="s">
        <v>455</v>
      </c>
      <c r="D281" s="5" t="s">
        <v>946</v>
      </c>
      <c r="E281" s="4" t="s">
        <v>215</v>
      </c>
      <c r="F281" s="300"/>
      <c r="G281" s="208" t="str">
        <f>+[1]Hoja1!K293</f>
        <v>A.2.30.2</v>
      </c>
      <c r="H281" s="208">
        <f>+[1]Hoja1!G293</f>
        <v>3.1</v>
      </c>
      <c r="I281" s="300"/>
      <c r="J281" s="300"/>
      <c r="K281" s="255" t="s">
        <v>1939</v>
      </c>
      <c r="L281" s="199" t="s">
        <v>212</v>
      </c>
      <c r="M281" s="198" t="s">
        <v>1726</v>
      </c>
      <c r="N281" s="3" t="str">
        <f>+[1]Hoja1!V293</f>
        <v>A.2</v>
      </c>
      <c r="O281" s="219">
        <v>30</v>
      </c>
      <c r="P281" s="219">
        <v>80</v>
      </c>
      <c r="Q281" s="168">
        <f>+BDATOS!AF281</f>
        <v>30</v>
      </c>
      <c r="R281" s="217">
        <f>+BDATOS!BA281</f>
        <v>30</v>
      </c>
      <c r="S281" s="218">
        <f>+BDATOS!BK281</f>
        <v>1</v>
      </c>
      <c r="T281" s="291"/>
      <c r="U281" s="291"/>
      <c r="V281" s="290"/>
      <c r="W281" s="198" t="str">
        <f>+BDATOS!AC281</f>
        <v>SECRETARÍA DE SALUD</v>
      </c>
    </row>
    <row r="282" spans="1:23" ht="66" customHeight="1" x14ac:dyDescent="0.2">
      <c r="A282" s="13">
        <v>289</v>
      </c>
      <c r="B282" s="13">
        <v>2</v>
      </c>
      <c r="C282" s="4" t="s">
        <v>455</v>
      </c>
      <c r="D282" s="5" t="s">
        <v>949</v>
      </c>
      <c r="E282" s="4" t="s">
        <v>216</v>
      </c>
      <c r="F282" s="295" t="s">
        <v>1605</v>
      </c>
      <c r="G282" s="208" t="str">
        <f>+[1]Hoja1!K294</f>
        <v>A.2.31.1</v>
      </c>
      <c r="H282" s="208">
        <f>+[1]Hoja1!G294</f>
        <v>14</v>
      </c>
      <c r="I282" s="295">
        <v>14</v>
      </c>
      <c r="J282" s="295">
        <v>50</v>
      </c>
      <c r="K282" s="180" t="s">
        <v>950</v>
      </c>
      <c r="L282" s="199" t="s">
        <v>1602</v>
      </c>
      <c r="M282" s="198" t="s">
        <v>1604</v>
      </c>
      <c r="N282" s="3" t="str">
        <f>+[1]Hoja1!V294</f>
        <v>A.2</v>
      </c>
      <c r="O282" s="219">
        <v>6</v>
      </c>
      <c r="P282" s="219">
        <v>20</v>
      </c>
      <c r="Q282" s="168">
        <f>+BDATOS!AF282</f>
        <v>11</v>
      </c>
      <c r="R282" s="217">
        <f>+BDATOS!BA282</f>
        <v>11</v>
      </c>
      <c r="S282" s="218">
        <f>+BDATOS!BK282</f>
        <v>1</v>
      </c>
      <c r="T282" s="289">
        <f>SUM(S282:S285)/4</f>
        <v>0.44999999999999996</v>
      </c>
      <c r="U282" s="289">
        <f>SUBTOTAL(9,S282:S285)/4</f>
        <v>0.44999999999999996</v>
      </c>
      <c r="V282" s="290"/>
      <c r="W282" s="198" t="str">
        <f>+BDATOS!AC282</f>
        <v>SECRETARÍA DE SALUD</v>
      </c>
    </row>
    <row r="283" spans="1:23" ht="60" x14ac:dyDescent="0.2">
      <c r="A283" s="13">
        <v>290</v>
      </c>
      <c r="B283" s="13">
        <v>2</v>
      </c>
      <c r="C283" s="4" t="s">
        <v>455</v>
      </c>
      <c r="D283" s="5" t="s">
        <v>949</v>
      </c>
      <c r="E283" s="4" t="s">
        <v>216</v>
      </c>
      <c r="F283" s="295"/>
      <c r="G283" s="208" t="str">
        <f>+[1]Hoja1!K295</f>
        <v>A.2.31.2</v>
      </c>
      <c r="H283" s="208">
        <f>+[1]Hoja1!G295</f>
        <v>14</v>
      </c>
      <c r="I283" s="295"/>
      <c r="J283" s="295"/>
      <c r="K283" s="255" t="s">
        <v>950</v>
      </c>
      <c r="L283" s="199" t="s">
        <v>1602</v>
      </c>
      <c r="M283" s="198" t="s">
        <v>1603</v>
      </c>
      <c r="N283" s="3" t="str">
        <f>+[1]Hoja1!V295</f>
        <v>A.2</v>
      </c>
      <c r="O283" s="219">
        <v>0</v>
      </c>
      <c r="P283" s="219">
        <v>20</v>
      </c>
      <c r="Q283" s="168">
        <f>+BDATOS!AF283</f>
        <v>5</v>
      </c>
      <c r="R283" s="217">
        <f>+BDATOS!BA283</f>
        <v>1</v>
      </c>
      <c r="S283" s="218">
        <f>+BDATOS!BK283</f>
        <v>0.2</v>
      </c>
      <c r="T283" s="290"/>
      <c r="U283" s="290"/>
      <c r="V283" s="290"/>
      <c r="W283" s="198" t="str">
        <f>+BDATOS!AC283</f>
        <v>SECRETARÍA DE SALUD</v>
      </c>
    </row>
    <row r="284" spans="1:23" ht="60" x14ac:dyDescent="0.2">
      <c r="A284" s="13">
        <v>291</v>
      </c>
      <c r="B284" s="13">
        <v>2</v>
      </c>
      <c r="C284" s="4" t="s">
        <v>455</v>
      </c>
      <c r="D284" s="5" t="s">
        <v>949</v>
      </c>
      <c r="E284" s="4" t="s">
        <v>216</v>
      </c>
      <c r="F284" s="295"/>
      <c r="G284" s="208" t="str">
        <f>+[1]Hoja1!K296</f>
        <v>A.2.31.3</v>
      </c>
      <c r="H284" s="208">
        <f>+[1]Hoja1!G296</f>
        <v>14</v>
      </c>
      <c r="I284" s="295"/>
      <c r="J284" s="295"/>
      <c r="K284" s="255" t="s">
        <v>950</v>
      </c>
      <c r="L284" s="199" t="s">
        <v>1602</v>
      </c>
      <c r="M284" s="198" t="s">
        <v>1730</v>
      </c>
      <c r="N284" s="3" t="str">
        <f>+[1]Hoja1!V296</f>
        <v>A.2</v>
      </c>
      <c r="O284" s="219">
        <v>40</v>
      </c>
      <c r="P284" s="219">
        <v>100</v>
      </c>
      <c r="Q284" s="168">
        <f>+BDATOS!AF284</f>
        <v>100</v>
      </c>
      <c r="R284" s="217">
        <f>+BDATOS!BA284</f>
        <v>60</v>
      </c>
      <c r="S284" s="218">
        <f>+BDATOS!BK284</f>
        <v>0.6</v>
      </c>
      <c r="T284" s="290"/>
      <c r="U284" s="290"/>
      <c r="V284" s="290"/>
      <c r="W284" s="198" t="str">
        <f>+BDATOS!AC284</f>
        <v>SECRETARÍA DE SALUD</v>
      </c>
    </row>
    <row r="285" spans="1:23" ht="60" x14ac:dyDescent="0.2">
      <c r="A285" s="13">
        <v>292</v>
      </c>
      <c r="B285" s="13">
        <v>2</v>
      </c>
      <c r="C285" s="4" t="s">
        <v>455</v>
      </c>
      <c r="D285" s="5" t="s">
        <v>949</v>
      </c>
      <c r="E285" s="4" t="s">
        <v>216</v>
      </c>
      <c r="F285" s="295"/>
      <c r="G285" s="208" t="str">
        <f>+[1]Hoja1!K297</f>
        <v>A.2.31.4</v>
      </c>
      <c r="H285" s="208">
        <f>+[1]Hoja1!G297</f>
        <v>14</v>
      </c>
      <c r="I285" s="295"/>
      <c r="J285" s="295"/>
      <c r="K285" s="255" t="s">
        <v>950</v>
      </c>
      <c r="L285" s="199" t="s">
        <v>1602</v>
      </c>
      <c r="M285" s="198" t="s">
        <v>1731</v>
      </c>
      <c r="N285" s="3" t="str">
        <f>+[1]Hoja1!V297</f>
        <v>A.2</v>
      </c>
      <c r="O285" s="219">
        <v>50</v>
      </c>
      <c r="P285" s="219">
        <v>100</v>
      </c>
      <c r="Q285" s="168">
        <f>+BDATOS!AF285</f>
        <v>10</v>
      </c>
      <c r="R285" s="217">
        <f>+BDATOS!BA285</f>
        <v>0</v>
      </c>
      <c r="S285" s="218">
        <f>+BDATOS!BK285</f>
        <v>0</v>
      </c>
      <c r="T285" s="291"/>
      <c r="U285" s="290"/>
      <c r="V285" s="290"/>
      <c r="W285" s="198" t="str">
        <f>+BDATOS!AC285</f>
        <v>SECRETARÍA DE SALUD</v>
      </c>
    </row>
    <row r="286" spans="1:23" ht="75.75" customHeight="1" x14ac:dyDescent="0.2">
      <c r="A286" s="13">
        <v>293</v>
      </c>
      <c r="B286" s="13">
        <v>2</v>
      </c>
      <c r="C286" s="4" t="s">
        <v>455</v>
      </c>
      <c r="D286" s="5" t="s">
        <v>962</v>
      </c>
      <c r="E286" s="4" t="s">
        <v>218</v>
      </c>
      <c r="F286" s="295" t="s">
        <v>967</v>
      </c>
      <c r="G286" s="208" t="str">
        <f>+[1]Hoja1!K298</f>
        <v>A.2.32.1</v>
      </c>
      <c r="H286" s="208">
        <f>+[1]Hoja1!G298</f>
        <v>20</v>
      </c>
      <c r="I286" s="295">
        <v>20</v>
      </c>
      <c r="J286" s="295">
        <v>50</v>
      </c>
      <c r="K286" s="180" t="s">
        <v>963</v>
      </c>
      <c r="L286" s="199" t="s">
        <v>217</v>
      </c>
      <c r="M286" s="198" t="s">
        <v>970</v>
      </c>
      <c r="N286" s="3" t="str">
        <f>+[1]Hoja1!V298</f>
        <v>A.2</v>
      </c>
      <c r="O286" s="219">
        <v>20</v>
      </c>
      <c r="P286" s="219">
        <v>100</v>
      </c>
      <c r="Q286" s="168">
        <f>+BDATOS!AF286</f>
        <v>25</v>
      </c>
      <c r="R286" s="217">
        <f>+BDATOS!BA286</f>
        <v>0</v>
      </c>
      <c r="S286" s="218">
        <f>+BDATOS!BK286</f>
        <v>0</v>
      </c>
      <c r="T286" s="289">
        <f>SUM(S286:S287)/2</f>
        <v>0.5</v>
      </c>
      <c r="U286" s="290">
        <f>SUBTOTAL(9,S286:S289)/4</f>
        <v>0.5</v>
      </c>
      <c r="V286" s="290"/>
      <c r="W286" s="198" t="str">
        <f>+BDATOS!AC286</f>
        <v>SECRETARÍA DE SALUD</v>
      </c>
    </row>
    <row r="287" spans="1:23" ht="60" x14ac:dyDescent="0.2">
      <c r="A287" s="13">
        <v>294</v>
      </c>
      <c r="B287" s="13">
        <v>2</v>
      </c>
      <c r="C287" s="4" t="s">
        <v>455</v>
      </c>
      <c r="D287" s="5" t="s">
        <v>962</v>
      </c>
      <c r="E287" s="4" t="s">
        <v>218</v>
      </c>
      <c r="F287" s="295"/>
      <c r="G287" s="208" t="str">
        <f>+[1]Hoja1!K299</f>
        <v>A.2.32.2</v>
      </c>
      <c r="H287" s="208">
        <f>+[1]Hoja1!G299</f>
        <v>20</v>
      </c>
      <c r="I287" s="295"/>
      <c r="J287" s="295"/>
      <c r="K287" s="180" t="s">
        <v>963</v>
      </c>
      <c r="L287" s="199" t="s">
        <v>217</v>
      </c>
      <c r="M287" s="198" t="s">
        <v>971</v>
      </c>
      <c r="N287" s="3" t="str">
        <f>+[1]Hoja1!V299</f>
        <v>A.2</v>
      </c>
      <c r="O287" s="219">
        <v>30</v>
      </c>
      <c r="P287" s="219">
        <v>100</v>
      </c>
      <c r="Q287" s="168">
        <f>+BDATOS!AF287</f>
        <v>25</v>
      </c>
      <c r="R287" s="217">
        <f>+BDATOS!BA287</f>
        <v>25</v>
      </c>
      <c r="S287" s="218">
        <f>+BDATOS!BK287</f>
        <v>1</v>
      </c>
      <c r="T287" s="291"/>
      <c r="U287" s="290"/>
      <c r="V287" s="290"/>
      <c r="W287" s="198" t="str">
        <f>+BDATOS!AC287</f>
        <v>SECRETARÍA DE SALUD</v>
      </c>
    </row>
    <row r="288" spans="1:23" ht="60" x14ac:dyDescent="0.2">
      <c r="A288" s="13">
        <v>295</v>
      </c>
      <c r="B288" s="13">
        <v>2</v>
      </c>
      <c r="C288" s="4" t="s">
        <v>455</v>
      </c>
      <c r="D288" s="5" t="s">
        <v>962</v>
      </c>
      <c r="E288" s="4" t="s">
        <v>218</v>
      </c>
      <c r="F288" s="295" t="s">
        <v>1732</v>
      </c>
      <c r="G288" s="208" t="str">
        <f>+[1]Hoja1!K300</f>
        <v>A.2.33.1</v>
      </c>
      <c r="H288" s="208">
        <f>+[1]Hoja1!G300</f>
        <v>6.8</v>
      </c>
      <c r="I288" s="295">
        <v>6.8</v>
      </c>
      <c r="J288" s="295">
        <v>6</v>
      </c>
      <c r="K288" s="180" t="s">
        <v>964</v>
      </c>
      <c r="L288" s="199" t="s">
        <v>219</v>
      </c>
      <c r="M288" s="198" t="s">
        <v>1734</v>
      </c>
      <c r="N288" s="3" t="str">
        <f>+[1]Hoja1!V300</f>
        <v>A.2</v>
      </c>
      <c r="O288" s="219">
        <v>0</v>
      </c>
      <c r="P288" s="219">
        <v>12</v>
      </c>
      <c r="Q288" s="168">
        <f>+BDATOS!AF288</f>
        <v>3</v>
      </c>
      <c r="R288" s="217">
        <f>+BDATOS!BA288</f>
        <v>0</v>
      </c>
      <c r="S288" s="218">
        <f>+BDATOS!BK288</f>
        <v>0</v>
      </c>
      <c r="T288" s="289">
        <f>SUM(S288:S289)/2</f>
        <v>0.5</v>
      </c>
      <c r="U288" s="290"/>
      <c r="V288" s="290"/>
      <c r="W288" s="198" t="str">
        <f>+BDATOS!AC288</f>
        <v>SECRETARÍA DE SALUD</v>
      </c>
    </row>
    <row r="289" spans="1:23" ht="60" x14ac:dyDescent="0.2">
      <c r="A289" s="13">
        <v>296</v>
      </c>
      <c r="B289" s="13">
        <v>2</v>
      </c>
      <c r="C289" s="4" t="s">
        <v>455</v>
      </c>
      <c r="D289" s="5" t="s">
        <v>962</v>
      </c>
      <c r="E289" s="4" t="s">
        <v>218</v>
      </c>
      <c r="F289" s="295"/>
      <c r="G289" s="208" t="str">
        <f>+[1]Hoja1!K301</f>
        <v>A.2.33.2</v>
      </c>
      <c r="H289" s="208">
        <f>+[1]Hoja1!G301</f>
        <v>6.8</v>
      </c>
      <c r="I289" s="295"/>
      <c r="J289" s="295"/>
      <c r="K289" s="180" t="s">
        <v>964</v>
      </c>
      <c r="L289" s="199" t="s">
        <v>219</v>
      </c>
      <c r="M289" s="198" t="s">
        <v>974</v>
      </c>
      <c r="N289" s="3" t="str">
        <f>+[1]Hoja1!V301</f>
        <v>A.2</v>
      </c>
      <c r="O289" s="219">
        <v>6</v>
      </c>
      <c r="P289" s="219">
        <v>12</v>
      </c>
      <c r="Q289" s="168">
        <f>+BDATOS!AF289</f>
        <v>3</v>
      </c>
      <c r="R289" s="217">
        <f>+BDATOS!BA289</f>
        <v>3</v>
      </c>
      <c r="S289" s="218">
        <f>+BDATOS!BK289</f>
        <v>1</v>
      </c>
      <c r="T289" s="291"/>
      <c r="U289" s="291"/>
      <c r="V289" s="290"/>
      <c r="W289" s="198" t="str">
        <f>+BDATOS!AC289</f>
        <v>SECRETARÍA DE SALUD</v>
      </c>
    </row>
    <row r="290" spans="1:23" ht="69.75" customHeight="1" x14ac:dyDescent="0.2">
      <c r="A290" s="13">
        <v>297</v>
      </c>
      <c r="B290" s="13">
        <v>2</v>
      </c>
      <c r="C290" s="4" t="s">
        <v>455</v>
      </c>
      <c r="D290" s="5" t="s">
        <v>965</v>
      </c>
      <c r="E290" s="4" t="s">
        <v>220</v>
      </c>
      <c r="F290" s="7" t="s">
        <v>1735</v>
      </c>
      <c r="G290" s="208" t="str">
        <f>+[1]Hoja1!K302</f>
        <v>A.2.34.1</v>
      </c>
      <c r="H290" s="208">
        <f>+[1]Hoja1!G302</f>
        <v>12.3</v>
      </c>
      <c r="I290" s="180">
        <v>12.3</v>
      </c>
      <c r="J290" s="180">
        <v>11.34</v>
      </c>
      <c r="K290" s="180" t="s">
        <v>966</v>
      </c>
      <c r="L290" s="199" t="s">
        <v>221</v>
      </c>
      <c r="M290" s="198" t="s">
        <v>979</v>
      </c>
      <c r="N290" s="3" t="str">
        <f>+[1]Hoja1!V302</f>
        <v>A.2</v>
      </c>
      <c r="O290" s="219">
        <v>22</v>
      </c>
      <c r="P290" s="219">
        <v>45</v>
      </c>
      <c r="Q290" s="168">
        <f>+BDATOS!AF290</f>
        <v>29</v>
      </c>
      <c r="R290" s="217">
        <f>+BDATOS!BA290</f>
        <v>29</v>
      </c>
      <c r="S290" s="218">
        <f>+BDATOS!BK290</f>
        <v>1</v>
      </c>
      <c r="T290" s="289">
        <f>SUM(S290:S294)/5</f>
        <v>0.4</v>
      </c>
      <c r="U290" s="289">
        <f>SUM(S290:S310)/20</f>
        <v>0.42000000000000004</v>
      </c>
      <c r="V290" s="290"/>
      <c r="W290" s="198" t="str">
        <f>+BDATOS!AC290</f>
        <v>SECRETARÍA DE SALUD</v>
      </c>
    </row>
    <row r="291" spans="1:23" ht="67.5" x14ac:dyDescent="0.2">
      <c r="A291" s="13">
        <v>298</v>
      </c>
      <c r="B291" s="13">
        <v>2</v>
      </c>
      <c r="C291" s="4" t="s">
        <v>455</v>
      </c>
      <c r="D291" s="5" t="s">
        <v>965</v>
      </c>
      <c r="E291" s="4" t="s">
        <v>220</v>
      </c>
      <c r="F291" s="7" t="s">
        <v>1736</v>
      </c>
      <c r="G291" s="208" t="str">
        <f>+[1]Hoja1!K303</f>
        <v>A.2.35.1</v>
      </c>
      <c r="H291" s="208">
        <f>+[1]Hoja1!G303</f>
        <v>12.3</v>
      </c>
      <c r="I291" s="180">
        <v>12.3</v>
      </c>
      <c r="J291" s="180">
        <v>11.34</v>
      </c>
      <c r="K291" s="180" t="s">
        <v>966</v>
      </c>
      <c r="L291" s="199" t="s">
        <v>221</v>
      </c>
      <c r="M291" s="198" t="s">
        <v>1738</v>
      </c>
      <c r="N291" s="3" t="str">
        <f>+[1]Hoja1!V303</f>
        <v>A.2</v>
      </c>
      <c r="O291" s="219">
        <v>0</v>
      </c>
      <c r="P291" s="219">
        <v>4</v>
      </c>
      <c r="Q291" s="168">
        <f>+BDATOS!AF291</f>
        <v>1</v>
      </c>
      <c r="R291" s="217">
        <f>+BDATOS!BA291</f>
        <v>0</v>
      </c>
      <c r="S291" s="218">
        <f>+BDATOS!BK291</f>
        <v>0</v>
      </c>
      <c r="T291" s="290"/>
      <c r="U291" s="290"/>
      <c r="V291" s="290"/>
      <c r="W291" s="198" t="str">
        <f>+BDATOS!AC291</f>
        <v>SECRETARÍA DE SALUD</v>
      </c>
    </row>
    <row r="292" spans="1:23" ht="67.5" x14ac:dyDescent="0.2">
      <c r="A292" s="13">
        <v>299</v>
      </c>
      <c r="B292" s="13">
        <v>2</v>
      </c>
      <c r="C292" s="4" t="s">
        <v>455</v>
      </c>
      <c r="D292" s="5" t="s">
        <v>965</v>
      </c>
      <c r="E292" s="4" t="s">
        <v>220</v>
      </c>
      <c r="F292" s="295" t="s">
        <v>1739</v>
      </c>
      <c r="G292" s="208" t="str">
        <f>+[1]Hoja1!K304</f>
        <v>A.2.36.1</v>
      </c>
      <c r="H292" s="208">
        <f>+[1]Hoja1!G304</f>
        <v>15.05</v>
      </c>
      <c r="I292" s="295">
        <v>15.05</v>
      </c>
      <c r="J292" s="295">
        <v>13.8</v>
      </c>
      <c r="K292" s="180" t="s">
        <v>966</v>
      </c>
      <c r="L292" s="199" t="s">
        <v>221</v>
      </c>
      <c r="M292" s="198" t="s">
        <v>1741</v>
      </c>
      <c r="N292" s="3" t="str">
        <f>+[1]Hoja1!V304</f>
        <v>A.2</v>
      </c>
      <c r="O292" s="219">
        <v>10</v>
      </c>
      <c r="P292" s="219">
        <v>80</v>
      </c>
      <c r="Q292" s="168">
        <f>+BDATOS!AF292</f>
        <v>20</v>
      </c>
      <c r="R292" s="217">
        <f>+BDATOS!BA292</f>
        <v>25</v>
      </c>
      <c r="S292" s="218">
        <f>+BDATOS!BK292</f>
        <v>1</v>
      </c>
      <c r="T292" s="290"/>
      <c r="U292" s="290"/>
      <c r="V292" s="290"/>
      <c r="W292" s="198" t="str">
        <f>+BDATOS!AC292</f>
        <v>SECRETARÍA DE SALUD</v>
      </c>
    </row>
    <row r="293" spans="1:23" ht="84.75" customHeight="1" x14ac:dyDescent="0.2">
      <c r="A293" s="13">
        <v>300</v>
      </c>
      <c r="B293" s="13">
        <v>2</v>
      </c>
      <c r="C293" s="4" t="s">
        <v>455</v>
      </c>
      <c r="D293" s="5" t="s">
        <v>965</v>
      </c>
      <c r="E293" s="4" t="s">
        <v>220</v>
      </c>
      <c r="F293" s="295"/>
      <c r="G293" s="208" t="str">
        <f>+[1]Hoja1!K305</f>
        <v>A.2.36.2</v>
      </c>
      <c r="H293" s="208">
        <f>+[1]Hoja1!G305</f>
        <v>15.05</v>
      </c>
      <c r="I293" s="295"/>
      <c r="J293" s="295"/>
      <c r="K293" s="180" t="s">
        <v>966</v>
      </c>
      <c r="L293" s="199" t="s">
        <v>221</v>
      </c>
      <c r="M293" s="198" t="s">
        <v>1744</v>
      </c>
      <c r="N293" s="3" t="str">
        <f>+[1]Hoja1!V305</f>
        <v>A.2</v>
      </c>
      <c r="O293" s="219">
        <v>0</v>
      </c>
      <c r="P293" s="219">
        <v>12</v>
      </c>
      <c r="Q293" s="168">
        <f>+BDATOS!AF293</f>
        <v>3</v>
      </c>
      <c r="R293" s="217">
        <f>+BDATOS!BA293</f>
        <v>0</v>
      </c>
      <c r="S293" s="218">
        <f>+BDATOS!BK293</f>
        <v>0</v>
      </c>
      <c r="T293" s="290"/>
      <c r="U293" s="290"/>
      <c r="V293" s="290"/>
      <c r="W293" s="198" t="str">
        <f>+BDATOS!AC293</f>
        <v>SECRETARÍA DE SALUD</v>
      </c>
    </row>
    <row r="294" spans="1:23" ht="84" customHeight="1" x14ac:dyDescent="0.2">
      <c r="A294" s="13">
        <v>301</v>
      </c>
      <c r="B294" s="13">
        <v>2</v>
      </c>
      <c r="C294" s="4" t="s">
        <v>455</v>
      </c>
      <c r="D294" s="5" t="s">
        <v>965</v>
      </c>
      <c r="E294" s="4" t="s">
        <v>220</v>
      </c>
      <c r="F294" s="295"/>
      <c r="G294" s="208" t="str">
        <f>+[1]Hoja1!K306</f>
        <v>A.2.36.3</v>
      </c>
      <c r="H294" s="208">
        <f>+[1]Hoja1!G306</f>
        <v>15.05</v>
      </c>
      <c r="I294" s="295"/>
      <c r="J294" s="295"/>
      <c r="K294" s="180" t="s">
        <v>966</v>
      </c>
      <c r="L294" s="199" t="s">
        <v>221</v>
      </c>
      <c r="M294" s="198" t="s">
        <v>1745</v>
      </c>
      <c r="N294" s="3" t="str">
        <f>+[1]Hoja1!V306</f>
        <v>A.2</v>
      </c>
      <c r="O294" s="219">
        <v>0</v>
      </c>
      <c r="P294" s="219">
        <v>8</v>
      </c>
      <c r="Q294" s="168">
        <f>+BDATOS!AF294</f>
        <v>2</v>
      </c>
      <c r="R294" s="217">
        <f>+BDATOS!BA294</f>
        <v>0</v>
      </c>
      <c r="S294" s="218">
        <f>+BDATOS!BK294</f>
        <v>0</v>
      </c>
      <c r="T294" s="291"/>
      <c r="U294" s="290"/>
      <c r="V294" s="290"/>
      <c r="W294" s="198" t="str">
        <f>+BDATOS!AC294</f>
        <v>SECRETARÍA DE SALUD</v>
      </c>
    </row>
    <row r="295" spans="1:23" ht="73.5" customHeight="1" x14ac:dyDescent="0.2">
      <c r="A295" s="13">
        <v>302</v>
      </c>
      <c r="B295" s="13">
        <v>2</v>
      </c>
      <c r="C295" s="4" t="s">
        <v>455</v>
      </c>
      <c r="D295" s="5" t="s">
        <v>965</v>
      </c>
      <c r="E295" s="4" t="s">
        <v>220</v>
      </c>
      <c r="F295" s="300" t="s">
        <v>1746</v>
      </c>
      <c r="G295" s="208" t="str">
        <f>+[1]Hoja1!K307</f>
        <v>A.2.37.1</v>
      </c>
      <c r="H295" s="208">
        <f>+[1]Hoja1!G307</f>
        <v>0.7</v>
      </c>
      <c r="I295" s="300">
        <v>0.7</v>
      </c>
      <c r="J295" s="300">
        <v>3</v>
      </c>
      <c r="K295" s="180" t="s">
        <v>972</v>
      </c>
      <c r="L295" s="199" t="s">
        <v>223</v>
      </c>
      <c r="M295" s="198" t="s">
        <v>981</v>
      </c>
      <c r="N295" s="3" t="str">
        <f>+[1]Hoja1!V307</f>
        <v>A.2</v>
      </c>
      <c r="O295" s="219">
        <v>3</v>
      </c>
      <c r="P295" s="219">
        <v>15</v>
      </c>
      <c r="Q295" s="168">
        <f>+BDATOS!AF295</f>
        <v>2</v>
      </c>
      <c r="R295" s="217">
        <f>+BDATOS!BA295</f>
        <v>0</v>
      </c>
      <c r="S295" s="218">
        <f>+BDATOS!BK295</f>
        <v>0</v>
      </c>
      <c r="T295" s="289">
        <f>SUM(S295:S297)/3</f>
        <v>0.33333333333333331</v>
      </c>
      <c r="U295" s="290"/>
      <c r="V295" s="290"/>
      <c r="W295" s="198" t="str">
        <f>+BDATOS!AC295</f>
        <v>SECRETARÍA DE SALUD</v>
      </c>
    </row>
    <row r="296" spans="1:23" ht="69" customHeight="1" x14ac:dyDescent="0.2">
      <c r="A296" s="13">
        <v>303</v>
      </c>
      <c r="B296" s="13">
        <v>2</v>
      </c>
      <c r="C296" s="4" t="s">
        <v>455</v>
      </c>
      <c r="D296" s="5" t="s">
        <v>965</v>
      </c>
      <c r="E296" s="4" t="s">
        <v>220</v>
      </c>
      <c r="F296" s="300"/>
      <c r="G296" s="208" t="str">
        <f>+[1]Hoja1!K308</f>
        <v>A.2.37.2</v>
      </c>
      <c r="H296" s="208">
        <f>+[1]Hoja1!G308</f>
        <v>0.7</v>
      </c>
      <c r="I296" s="300"/>
      <c r="J296" s="300"/>
      <c r="K296" s="180" t="s">
        <v>972</v>
      </c>
      <c r="L296" s="199" t="s">
        <v>223</v>
      </c>
      <c r="M296" s="198" t="s">
        <v>1747</v>
      </c>
      <c r="N296" s="3" t="str">
        <f>+[1]Hoja1!V308</f>
        <v>A.2</v>
      </c>
      <c r="O296" s="219">
        <v>5</v>
      </c>
      <c r="P296" s="219">
        <v>50</v>
      </c>
      <c r="Q296" s="168">
        <f>+BDATOS!AF296</f>
        <v>10</v>
      </c>
      <c r="R296" s="217">
        <f>+BDATOS!BA296</f>
        <v>10</v>
      </c>
      <c r="S296" s="218">
        <f>+BDATOS!BK296</f>
        <v>1</v>
      </c>
      <c r="T296" s="290"/>
      <c r="U296" s="290"/>
      <c r="V296" s="290"/>
      <c r="W296" s="198" t="str">
        <f>+BDATOS!AC296</f>
        <v>SECRETARÍA DE SALUD</v>
      </c>
    </row>
    <row r="297" spans="1:23" ht="67.5" x14ac:dyDescent="0.2">
      <c r="A297" s="13">
        <v>304</v>
      </c>
      <c r="B297" s="13">
        <v>2</v>
      </c>
      <c r="C297" s="4" t="s">
        <v>455</v>
      </c>
      <c r="D297" s="5" t="s">
        <v>965</v>
      </c>
      <c r="E297" s="4" t="s">
        <v>220</v>
      </c>
      <c r="F297" s="300"/>
      <c r="G297" s="208" t="str">
        <f>+[1]Hoja1!K309</f>
        <v>A.2.37.3</v>
      </c>
      <c r="H297" s="208">
        <f>+[1]Hoja1!G309</f>
        <v>0.7</v>
      </c>
      <c r="I297" s="300"/>
      <c r="J297" s="300"/>
      <c r="K297" s="180" t="s">
        <v>972</v>
      </c>
      <c r="L297" s="199" t="s">
        <v>223</v>
      </c>
      <c r="M297" s="198" t="s">
        <v>1748</v>
      </c>
      <c r="N297" s="3" t="str">
        <f>+[1]Hoja1!V309</f>
        <v>A.2</v>
      </c>
      <c r="O297" s="219">
        <v>0</v>
      </c>
      <c r="P297" s="219">
        <v>22</v>
      </c>
      <c r="Q297" s="168">
        <f>+BDATOS!AF297</f>
        <v>5</v>
      </c>
      <c r="R297" s="217">
        <f>+BDATOS!BA297</f>
        <v>0</v>
      </c>
      <c r="S297" s="218">
        <f>+BDATOS!BK297</f>
        <v>0</v>
      </c>
      <c r="T297" s="291"/>
      <c r="U297" s="290"/>
      <c r="V297" s="290"/>
      <c r="W297" s="198" t="str">
        <f>+BDATOS!AC297</f>
        <v>SECRETARÍA DE SALUD</v>
      </c>
    </row>
    <row r="298" spans="1:23" ht="61.5" customHeight="1" x14ac:dyDescent="0.2">
      <c r="A298" s="13">
        <v>305</v>
      </c>
      <c r="B298" s="13">
        <v>2</v>
      </c>
      <c r="C298" s="4" t="s">
        <v>455</v>
      </c>
      <c r="D298" s="5" t="s">
        <v>965</v>
      </c>
      <c r="E298" s="4" t="s">
        <v>220</v>
      </c>
      <c r="F298" s="300" t="s">
        <v>1749</v>
      </c>
      <c r="G298" s="208" t="str">
        <f>+[1]Hoja1!K310</f>
        <v>A.2.38.1</v>
      </c>
      <c r="H298" s="208">
        <f>+[1]Hoja1!G310</f>
        <v>10</v>
      </c>
      <c r="I298" s="300">
        <v>10</v>
      </c>
      <c r="J298" s="300">
        <v>40</v>
      </c>
      <c r="K298" s="180" t="s">
        <v>1513</v>
      </c>
      <c r="L298" s="199" t="s">
        <v>224</v>
      </c>
      <c r="M298" s="198" t="s">
        <v>984</v>
      </c>
      <c r="N298" s="3" t="str">
        <f>+[1]Hoja1!V310</f>
        <v>A.2</v>
      </c>
      <c r="O298" s="219" t="s">
        <v>874</v>
      </c>
      <c r="P298" s="219">
        <v>100</v>
      </c>
      <c r="Q298" s="168">
        <f>+BDATOS!AF298</f>
        <v>25</v>
      </c>
      <c r="R298" s="217">
        <f>+BDATOS!BA298</f>
        <v>0</v>
      </c>
      <c r="S298" s="218">
        <f>+BDATOS!BK298</f>
        <v>0.4</v>
      </c>
      <c r="T298" s="289">
        <f>SUM(S298:S299)/2</f>
        <v>0.2</v>
      </c>
      <c r="U298" s="290"/>
      <c r="V298" s="290"/>
      <c r="W298" s="198" t="str">
        <f>+BDATOS!AC298</f>
        <v>SECRETARÍA DE SALUD</v>
      </c>
    </row>
    <row r="299" spans="1:23" ht="95.25" customHeight="1" x14ac:dyDescent="0.2">
      <c r="A299" s="13">
        <v>306</v>
      </c>
      <c r="B299" s="13">
        <v>2</v>
      </c>
      <c r="C299" s="4" t="s">
        <v>455</v>
      </c>
      <c r="D299" s="5" t="s">
        <v>965</v>
      </c>
      <c r="E299" s="4" t="s">
        <v>220</v>
      </c>
      <c r="F299" s="300"/>
      <c r="G299" s="208" t="str">
        <f>+[1]Hoja1!K311</f>
        <v>A.2.38.2</v>
      </c>
      <c r="H299" s="208">
        <f>+[1]Hoja1!G311</f>
        <v>10</v>
      </c>
      <c r="I299" s="300"/>
      <c r="J299" s="300"/>
      <c r="K299" s="180" t="s">
        <v>1513</v>
      </c>
      <c r="L299" s="199" t="s">
        <v>224</v>
      </c>
      <c r="M299" s="198" t="s">
        <v>985</v>
      </c>
      <c r="N299" s="3" t="str">
        <f>+[1]Hoja1!V311</f>
        <v>A.2</v>
      </c>
      <c r="O299" s="219">
        <v>0</v>
      </c>
      <c r="P299" s="219">
        <v>22</v>
      </c>
      <c r="Q299" s="168">
        <f>+BDATOS!AF299</f>
        <v>5</v>
      </c>
      <c r="R299" s="217">
        <f>+BDATOS!BA299</f>
        <v>0</v>
      </c>
      <c r="S299" s="218">
        <f>+BDATOS!BK299</f>
        <v>0</v>
      </c>
      <c r="T299" s="291"/>
      <c r="U299" s="290"/>
      <c r="V299" s="290"/>
      <c r="W299" s="198" t="str">
        <f>+BDATOS!AC299</f>
        <v>SECRETARÍA DE SALUD</v>
      </c>
    </row>
    <row r="300" spans="1:23" ht="95.25" customHeight="1" x14ac:dyDescent="0.2">
      <c r="A300" s="13">
        <v>307</v>
      </c>
      <c r="B300" s="13">
        <v>2</v>
      </c>
      <c r="C300" s="4" t="s">
        <v>455</v>
      </c>
      <c r="D300" s="5" t="s">
        <v>965</v>
      </c>
      <c r="E300" s="4" t="s">
        <v>220</v>
      </c>
      <c r="F300" s="300" t="s">
        <v>1751</v>
      </c>
      <c r="G300" s="208" t="str">
        <f>+[1]Hoja1!K312</f>
        <v>A.2.39.1</v>
      </c>
      <c r="H300" s="208">
        <f>+[1]Hoja1!G312</f>
        <v>0</v>
      </c>
      <c r="I300" s="300">
        <v>0</v>
      </c>
      <c r="J300" s="300">
        <v>15</v>
      </c>
      <c r="K300" s="180" t="s">
        <v>1514</v>
      </c>
      <c r="L300" s="199" t="s">
        <v>1750</v>
      </c>
      <c r="M300" s="198" t="s">
        <v>1754</v>
      </c>
      <c r="N300" s="3" t="str">
        <f>+[1]Hoja1!V312</f>
        <v>A.2</v>
      </c>
      <c r="O300" s="219">
        <v>0</v>
      </c>
      <c r="P300" s="219">
        <v>100</v>
      </c>
      <c r="Q300" s="168">
        <f>+BDATOS!AF300</f>
        <v>25</v>
      </c>
      <c r="R300" s="217">
        <f>+BDATOS!BA300</f>
        <v>0</v>
      </c>
      <c r="S300" s="218">
        <f>+BDATOS!BK300</f>
        <v>0</v>
      </c>
      <c r="T300" s="289">
        <f>SUM(S300:S301)/2</f>
        <v>0</v>
      </c>
      <c r="U300" s="290"/>
      <c r="V300" s="290"/>
      <c r="W300" s="198" t="str">
        <f>+BDATOS!AC300</f>
        <v>SECRETARÍA DE SALUD</v>
      </c>
    </row>
    <row r="301" spans="1:23" ht="95.25" customHeight="1" x14ac:dyDescent="0.2">
      <c r="A301" s="13">
        <v>308</v>
      </c>
      <c r="B301" s="13">
        <v>2</v>
      </c>
      <c r="C301" s="4" t="s">
        <v>455</v>
      </c>
      <c r="D301" s="5" t="s">
        <v>965</v>
      </c>
      <c r="E301" s="4" t="s">
        <v>220</v>
      </c>
      <c r="F301" s="300"/>
      <c r="G301" s="208" t="str">
        <f>+[1]Hoja1!K313</f>
        <v>A.2.39.2</v>
      </c>
      <c r="H301" s="208">
        <f>+[1]Hoja1!G313</f>
        <v>0</v>
      </c>
      <c r="I301" s="300"/>
      <c r="J301" s="300"/>
      <c r="K301" s="180" t="s">
        <v>1514</v>
      </c>
      <c r="L301" s="199" t="s">
        <v>1750</v>
      </c>
      <c r="M301" s="198" t="s">
        <v>1755</v>
      </c>
      <c r="N301" s="3" t="str">
        <f>+[1]Hoja1!V313</f>
        <v>A.2</v>
      </c>
      <c r="O301" s="219">
        <v>0</v>
      </c>
      <c r="P301" s="219">
        <v>100</v>
      </c>
      <c r="Q301" s="168">
        <f>+BDATOS!AF301</f>
        <v>4</v>
      </c>
      <c r="R301" s="217">
        <f>+BDATOS!BA301</f>
        <v>0</v>
      </c>
      <c r="S301" s="218">
        <f>+BDATOS!BK301</f>
        <v>0</v>
      </c>
      <c r="T301" s="291"/>
      <c r="U301" s="290"/>
      <c r="V301" s="290"/>
      <c r="W301" s="198" t="str">
        <f>+BDATOS!AC301</f>
        <v>SECRETARIA DE SALUD</v>
      </c>
    </row>
    <row r="302" spans="1:23" ht="76.5" customHeight="1" x14ac:dyDescent="0.2">
      <c r="A302" s="13">
        <v>309</v>
      </c>
      <c r="B302" s="13">
        <v>2</v>
      </c>
      <c r="C302" s="4" t="s">
        <v>455</v>
      </c>
      <c r="D302" s="5" t="s">
        <v>965</v>
      </c>
      <c r="E302" s="4" t="s">
        <v>220</v>
      </c>
      <c r="F302" s="295" t="s">
        <v>1756</v>
      </c>
      <c r="G302" s="208" t="str">
        <f>+[1]Hoja1!K314</f>
        <v>A.2.40.1</v>
      </c>
      <c r="H302" s="208">
        <f>+[1]Hoja1!G314</f>
        <v>10</v>
      </c>
      <c r="I302" s="300">
        <v>10</v>
      </c>
      <c r="J302" s="295">
        <v>15</v>
      </c>
      <c r="K302" s="180" t="s">
        <v>1515</v>
      </c>
      <c r="L302" s="199" t="s">
        <v>225</v>
      </c>
      <c r="M302" s="198" t="s">
        <v>1757</v>
      </c>
      <c r="N302" s="3" t="str">
        <f>+[1]Hoja1!V314</f>
        <v>A.2</v>
      </c>
      <c r="O302" s="219">
        <v>2</v>
      </c>
      <c r="P302" s="219">
        <v>18</v>
      </c>
      <c r="Q302" s="168">
        <f>+BDATOS!AF302</f>
        <v>4</v>
      </c>
      <c r="R302" s="217">
        <f>+BDATOS!BA302</f>
        <v>0</v>
      </c>
      <c r="S302" s="218">
        <f>+BDATOS!BK302</f>
        <v>0</v>
      </c>
      <c r="T302" s="289">
        <f>SUM(S302:S306)/4</f>
        <v>0.5</v>
      </c>
      <c r="U302" s="290"/>
      <c r="V302" s="290"/>
      <c r="W302" s="198" t="str">
        <f>+BDATOS!AC302</f>
        <v>SECRETARÍA DE SALUD</v>
      </c>
    </row>
    <row r="303" spans="1:23" ht="60" x14ac:dyDescent="0.2">
      <c r="A303" s="13">
        <v>310</v>
      </c>
      <c r="B303" s="13">
        <v>2</v>
      </c>
      <c r="C303" s="4" t="s">
        <v>455</v>
      </c>
      <c r="D303" s="5" t="s">
        <v>965</v>
      </c>
      <c r="E303" s="4" t="s">
        <v>220</v>
      </c>
      <c r="F303" s="295"/>
      <c r="G303" s="208" t="str">
        <f>+[1]Hoja1!K315</f>
        <v>A.2.40.2</v>
      </c>
      <c r="H303" s="208">
        <f>+[1]Hoja1!G315</f>
        <v>10</v>
      </c>
      <c r="I303" s="300"/>
      <c r="J303" s="295"/>
      <c r="K303" s="180" t="s">
        <v>1515</v>
      </c>
      <c r="L303" s="199" t="s">
        <v>225</v>
      </c>
      <c r="M303" s="198" t="s">
        <v>1758</v>
      </c>
      <c r="N303" s="3" t="str">
        <f>+[1]Hoja1!V315</f>
        <v>A.2</v>
      </c>
      <c r="O303" s="219">
        <v>2300</v>
      </c>
      <c r="P303" s="219">
        <v>2900</v>
      </c>
      <c r="Q303" s="168">
        <f>+BDATOS!AF303</f>
        <v>100</v>
      </c>
      <c r="R303" s="217">
        <f>+BDATOS!BA303</f>
        <v>100</v>
      </c>
      <c r="S303" s="218">
        <f>+BDATOS!BK303</f>
        <v>1</v>
      </c>
      <c r="T303" s="290"/>
      <c r="U303" s="290"/>
      <c r="V303" s="290"/>
      <c r="W303" s="198" t="str">
        <f>+BDATOS!AC303</f>
        <v>SECRETARÍA DE SALUD</v>
      </c>
    </row>
    <row r="304" spans="1:23" ht="60" x14ac:dyDescent="0.2">
      <c r="A304" s="13">
        <v>311</v>
      </c>
      <c r="B304" s="13">
        <v>2</v>
      </c>
      <c r="C304" s="4" t="s">
        <v>455</v>
      </c>
      <c r="D304" s="5" t="s">
        <v>965</v>
      </c>
      <c r="E304" s="4" t="s">
        <v>220</v>
      </c>
      <c r="F304" s="295"/>
      <c r="G304" s="208" t="str">
        <f>+[1]Hoja1!K316</f>
        <v>A.2.40.3</v>
      </c>
      <c r="H304" s="208">
        <f>+[1]Hoja1!G316</f>
        <v>10</v>
      </c>
      <c r="I304" s="300"/>
      <c r="J304" s="295"/>
      <c r="K304" s="180" t="s">
        <v>1515</v>
      </c>
      <c r="L304" s="199" t="s">
        <v>225</v>
      </c>
      <c r="M304" s="198" t="s">
        <v>1759</v>
      </c>
      <c r="N304" s="3" t="str">
        <f>+[1]Hoja1!V316</f>
        <v>A.2</v>
      </c>
      <c r="O304" s="219">
        <v>0</v>
      </c>
      <c r="P304" s="219">
        <v>1</v>
      </c>
      <c r="Q304" s="168">
        <f>+BDATOS!AF304</f>
        <v>0</v>
      </c>
      <c r="R304" s="217">
        <f>+BDATOS!BA304</f>
        <v>0</v>
      </c>
      <c r="S304" s="218" t="str">
        <f>+BDATOS!BK304</f>
        <v>NA</v>
      </c>
      <c r="T304" s="290"/>
      <c r="U304" s="290"/>
      <c r="V304" s="290"/>
      <c r="W304" s="198" t="str">
        <f>+BDATOS!AC304</f>
        <v>SECRETARÍA DE SALUD</v>
      </c>
    </row>
    <row r="305" spans="1:23" ht="60" x14ac:dyDescent="0.2">
      <c r="A305" s="13">
        <v>312</v>
      </c>
      <c r="B305" s="13">
        <v>2</v>
      </c>
      <c r="C305" s="4" t="s">
        <v>455</v>
      </c>
      <c r="D305" s="5" t="s">
        <v>965</v>
      </c>
      <c r="E305" s="4" t="s">
        <v>220</v>
      </c>
      <c r="F305" s="295"/>
      <c r="G305" s="208" t="str">
        <f>+[1]Hoja1!K317</f>
        <v>A.2.40.4</v>
      </c>
      <c r="H305" s="208">
        <f>+[1]Hoja1!G317</f>
        <v>10</v>
      </c>
      <c r="I305" s="300"/>
      <c r="J305" s="295"/>
      <c r="K305" s="180" t="s">
        <v>1515</v>
      </c>
      <c r="L305" s="199" t="s">
        <v>225</v>
      </c>
      <c r="M305" s="198" t="s">
        <v>1760</v>
      </c>
      <c r="N305" s="3" t="str">
        <f>+[1]Hoja1!V317</f>
        <v>A.2</v>
      </c>
      <c r="O305" s="219">
        <v>12</v>
      </c>
      <c r="P305" s="219">
        <v>30</v>
      </c>
      <c r="Q305" s="168">
        <f>+BDATOS!AF305</f>
        <v>2</v>
      </c>
      <c r="R305" s="217">
        <f>+BDATOS!BA305</f>
        <v>2</v>
      </c>
      <c r="S305" s="218">
        <f>+BDATOS!BK305</f>
        <v>1</v>
      </c>
      <c r="T305" s="290"/>
      <c r="U305" s="290"/>
      <c r="V305" s="290"/>
      <c r="W305" s="198" t="str">
        <f>+BDATOS!AC305</f>
        <v>SECRETARÍA DE SALUD</v>
      </c>
    </row>
    <row r="306" spans="1:23" ht="60" x14ac:dyDescent="0.2">
      <c r="A306" s="13">
        <v>313</v>
      </c>
      <c r="B306" s="13">
        <v>2</v>
      </c>
      <c r="C306" s="4" t="s">
        <v>455</v>
      </c>
      <c r="D306" s="5" t="s">
        <v>965</v>
      </c>
      <c r="E306" s="4" t="s">
        <v>220</v>
      </c>
      <c r="F306" s="295"/>
      <c r="G306" s="208" t="str">
        <f>+[1]Hoja1!K318</f>
        <v>A.2.40.5</v>
      </c>
      <c r="H306" s="208">
        <f>+[1]Hoja1!G318</f>
        <v>10</v>
      </c>
      <c r="I306" s="300"/>
      <c r="J306" s="295"/>
      <c r="K306" s="180" t="s">
        <v>1515</v>
      </c>
      <c r="L306" s="199" t="s">
        <v>225</v>
      </c>
      <c r="M306" s="198" t="s">
        <v>1761</v>
      </c>
      <c r="N306" s="3" t="str">
        <f>+[1]Hoja1!V318</f>
        <v>A.2</v>
      </c>
      <c r="O306" s="219">
        <v>51.4</v>
      </c>
      <c r="P306" s="219">
        <v>95</v>
      </c>
      <c r="Q306" s="168">
        <f>+BDATOS!AF306</f>
        <v>10</v>
      </c>
      <c r="R306" s="217">
        <f>+BDATOS!BA306</f>
        <v>0</v>
      </c>
      <c r="S306" s="218">
        <f>+BDATOS!BK306</f>
        <v>0</v>
      </c>
      <c r="T306" s="291"/>
      <c r="U306" s="290"/>
      <c r="V306" s="290"/>
      <c r="W306" s="198" t="str">
        <f>+BDATOS!AC306</f>
        <v>SECRETARÍA DE SALUD</v>
      </c>
    </row>
    <row r="307" spans="1:23" ht="80.25" customHeight="1" x14ac:dyDescent="0.2">
      <c r="A307" s="13">
        <v>314</v>
      </c>
      <c r="B307" s="13">
        <v>2</v>
      </c>
      <c r="C307" s="4" t="s">
        <v>455</v>
      </c>
      <c r="D307" s="5" t="s">
        <v>965</v>
      </c>
      <c r="E307" s="4" t="s">
        <v>220</v>
      </c>
      <c r="F307" s="295" t="s">
        <v>1762</v>
      </c>
      <c r="G307" s="208" t="str">
        <f>+[1]Hoja1!K319</f>
        <v>A.2.41.6</v>
      </c>
      <c r="H307" s="208">
        <f>+[1]Hoja1!G319</f>
        <v>4</v>
      </c>
      <c r="I307" s="295">
        <v>4</v>
      </c>
      <c r="J307" s="295">
        <v>56</v>
      </c>
      <c r="K307" s="180" t="s">
        <v>1765</v>
      </c>
      <c r="L307" s="199" t="s">
        <v>226</v>
      </c>
      <c r="M307" s="198" t="s">
        <v>1763</v>
      </c>
      <c r="N307" s="3" t="str">
        <f>+[1]Hoja1!V319</f>
        <v>A.2</v>
      </c>
      <c r="O307" s="219">
        <v>16</v>
      </c>
      <c r="P307" s="219">
        <v>25</v>
      </c>
      <c r="Q307" s="168">
        <f>+BDATOS!AF307</f>
        <v>3</v>
      </c>
      <c r="R307" s="217">
        <f>+BDATOS!BA307</f>
        <v>16</v>
      </c>
      <c r="S307" s="218">
        <f>+BDATOS!BK307</f>
        <v>1</v>
      </c>
      <c r="T307" s="289">
        <f>SUM(S307:S310)/4</f>
        <v>0.75</v>
      </c>
      <c r="U307" s="290"/>
      <c r="V307" s="290"/>
      <c r="W307" s="198" t="str">
        <f>+BDATOS!AC307</f>
        <v>SECRETARÍA DE SALUD</v>
      </c>
    </row>
    <row r="308" spans="1:23" ht="80.25" customHeight="1" x14ac:dyDescent="0.2">
      <c r="A308" s="13">
        <v>315</v>
      </c>
      <c r="B308" s="13">
        <v>2</v>
      </c>
      <c r="C308" s="4" t="s">
        <v>455</v>
      </c>
      <c r="D308" s="5" t="s">
        <v>965</v>
      </c>
      <c r="E308" s="4" t="s">
        <v>220</v>
      </c>
      <c r="F308" s="295"/>
      <c r="G308" s="208" t="str">
        <f>+[1]Hoja1!K320</f>
        <v>A.2.41.7</v>
      </c>
      <c r="H308" s="208">
        <f>+[1]Hoja1!G320</f>
        <v>4</v>
      </c>
      <c r="I308" s="295"/>
      <c r="J308" s="295"/>
      <c r="K308" s="180" t="s">
        <v>1765</v>
      </c>
      <c r="L308" s="199" t="s">
        <v>226</v>
      </c>
      <c r="M308" s="198" t="s">
        <v>1764</v>
      </c>
      <c r="N308" s="3" t="str">
        <f>+[1]Hoja1!V320</f>
        <v>A.2</v>
      </c>
      <c r="O308" s="219">
        <v>20</v>
      </c>
      <c r="P308" s="219">
        <v>100</v>
      </c>
      <c r="Q308" s="168">
        <f>+BDATOS!AF308</f>
        <v>20</v>
      </c>
      <c r="R308" s="217">
        <f>+BDATOS!BA308</f>
        <v>0</v>
      </c>
      <c r="S308" s="218">
        <f>+BDATOS!BK308</f>
        <v>0</v>
      </c>
      <c r="T308" s="290"/>
      <c r="U308" s="290"/>
      <c r="V308" s="290"/>
      <c r="W308" s="198" t="str">
        <f>+BDATOS!AC308</f>
        <v>SECRETARÍA DE SALUD</v>
      </c>
    </row>
    <row r="309" spans="1:23" ht="80.25" customHeight="1" x14ac:dyDescent="0.2">
      <c r="A309" s="13">
        <v>316</v>
      </c>
      <c r="B309" s="13">
        <v>2</v>
      </c>
      <c r="C309" s="4" t="s">
        <v>455</v>
      </c>
      <c r="D309" s="5" t="s">
        <v>965</v>
      </c>
      <c r="E309" s="4" t="s">
        <v>220</v>
      </c>
      <c r="F309" s="295"/>
      <c r="G309" s="208" t="str">
        <f>+[1]Hoja1!K321</f>
        <v>A.2.41.8</v>
      </c>
      <c r="H309" s="208">
        <f>+[1]Hoja1!G321</f>
        <v>4</v>
      </c>
      <c r="I309" s="295"/>
      <c r="J309" s="295"/>
      <c r="K309" s="180" t="s">
        <v>1765</v>
      </c>
      <c r="L309" s="199" t="s">
        <v>226</v>
      </c>
      <c r="M309" s="198" t="s">
        <v>1766</v>
      </c>
      <c r="N309" s="3" t="str">
        <f>+[1]Hoja1!V321</f>
        <v>A.2</v>
      </c>
      <c r="O309" s="219">
        <v>0</v>
      </c>
      <c r="P309" s="219">
        <v>25</v>
      </c>
      <c r="Q309" s="168">
        <f>+BDATOS!AF309</f>
        <v>5</v>
      </c>
      <c r="R309" s="217">
        <f>+BDATOS!BA309</f>
        <v>5</v>
      </c>
      <c r="S309" s="218">
        <f>+BDATOS!BK309</f>
        <v>1</v>
      </c>
      <c r="T309" s="290"/>
      <c r="U309" s="290"/>
      <c r="V309" s="290"/>
      <c r="W309" s="198" t="str">
        <f>+BDATOS!AC309</f>
        <v>SECRETARÍA DE SALUD</v>
      </c>
    </row>
    <row r="310" spans="1:23" ht="80.25" customHeight="1" x14ac:dyDescent="0.2">
      <c r="A310" s="13">
        <v>317</v>
      </c>
      <c r="B310" s="13">
        <v>2</v>
      </c>
      <c r="C310" s="4" t="s">
        <v>455</v>
      </c>
      <c r="D310" s="5" t="s">
        <v>965</v>
      </c>
      <c r="E310" s="4" t="s">
        <v>220</v>
      </c>
      <c r="F310" s="295"/>
      <c r="G310" s="208" t="str">
        <f>+[1]Hoja1!K322</f>
        <v>A.2.41.9</v>
      </c>
      <c r="H310" s="208">
        <f>+[1]Hoja1!G322</f>
        <v>4</v>
      </c>
      <c r="I310" s="295"/>
      <c r="J310" s="295"/>
      <c r="K310" s="180" t="s">
        <v>1765</v>
      </c>
      <c r="L310" s="199" t="s">
        <v>226</v>
      </c>
      <c r="M310" s="198" t="s">
        <v>1767</v>
      </c>
      <c r="N310" s="3" t="str">
        <f>+[1]Hoja1!V322</f>
        <v>A.2</v>
      </c>
      <c r="O310" s="219">
        <v>16</v>
      </c>
      <c r="P310" s="219">
        <v>25</v>
      </c>
      <c r="Q310" s="168">
        <f>+BDATOS!AF310</f>
        <v>5</v>
      </c>
      <c r="R310" s="217">
        <f>+BDATOS!BA310</f>
        <v>16</v>
      </c>
      <c r="S310" s="218">
        <f>+BDATOS!BK310</f>
        <v>1</v>
      </c>
      <c r="T310" s="291"/>
      <c r="U310" s="291"/>
      <c r="V310" s="290"/>
      <c r="W310" s="198" t="str">
        <f>+BDATOS!AC310</f>
        <v>SECRETARÍA DE SALUD</v>
      </c>
    </row>
    <row r="311" spans="1:23" ht="72" x14ac:dyDescent="0.2">
      <c r="A311" s="13">
        <v>318</v>
      </c>
      <c r="B311" s="13">
        <v>2</v>
      </c>
      <c r="C311" s="4" t="s">
        <v>455</v>
      </c>
      <c r="D311" s="5" t="s">
        <v>1516</v>
      </c>
      <c r="E311" s="4" t="s">
        <v>227</v>
      </c>
      <c r="F311" s="180" t="s">
        <v>1768</v>
      </c>
      <c r="G311" s="208" t="str">
        <f>+[1]Hoja1!K323</f>
        <v>A.2.42.1</v>
      </c>
      <c r="H311" s="208">
        <f>+[1]Hoja1!G323</f>
        <v>60</v>
      </c>
      <c r="I311" s="180">
        <v>60</v>
      </c>
      <c r="J311" s="180">
        <v>80</v>
      </c>
      <c r="K311" s="180" t="s">
        <v>975</v>
      </c>
      <c r="L311" s="199" t="s">
        <v>1769</v>
      </c>
      <c r="M311" s="198" t="s">
        <v>1770</v>
      </c>
      <c r="N311" s="3" t="str">
        <f>+[1]Hoja1!V323</f>
        <v>A.2</v>
      </c>
      <c r="O311" s="219">
        <v>40</v>
      </c>
      <c r="P311" s="219">
        <v>80</v>
      </c>
      <c r="Q311" s="168">
        <f>+BDATOS!AF311</f>
        <v>10</v>
      </c>
      <c r="R311" s="217">
        <f>+BDATOS!BA311</f>
        <v>70</v>
      </c>
      <c r="S311" s="218">
        <f>+BDATOS!BK311</f>
        <v>1</v>
      </c>
      <c r="T311" s="218">
        <f>+S311</f>
        <v>1</v>
      </c>
      <c r="U311" s="289">
        <f>SUM(S311:S340)/29</f>
        <v>0.58620689655172409</v>
      </c>
      <c r="V311" s="290"/>
      <c r="W311" s="198" t="str">
        <f>+BDATOS!AC311</f>
        <v>SECRETARÍA DE SALUD</v>
      </c>
    </row>
    <row r="312" spans="1:23" ht="60" x14ac:dyDescent="0.2">
      <c r="A312" s="13">
        <v>319</v>
      </c>
      <c r="B312" s="13">
        <v>2</v>
      </c>
      <c r="C312" s="4" t="s">
        <v>455</v>
      </c>
      <c r="D312" s="5" t="s">
        <v>1516</v>
      </c>
      <c r="E312" s="4" t="s">
        <v>227</v>
      </c>
      <c r="F312" s="180" t="s">
        <v>1772</v>
      </c>
      <c r="G312" s="208" t="str">
        <f>+[1]Hoja1!K324</f>
        <v>A.2.43.1</v>
      </c>
      <c r="H312" s="208">
        <f>+[1]Hoja1!G324</f>
        <v>80</v>
      </c>
      <c r="I312" s="180">
        <v>80</v>
      </c>
      <c r="J312" s="180">
        <v>90</v>
      </c>
      <c r="K312" s="180" t="s">
        <v>980</v>
      </c>
      <c r="L312" s="199" t="s">
        <v>1771</v>
      </c>
      <c r="M312" s="198" t="s">
        <v>1773</v>
      </c>
      <c r="N312" s="3" t="str">
        <f>+[1]Hoja1!V324</f>
        <v>A.2</v>
      </c>
      <c r="O312" s="219">
        <v>0</v>
      </c>
      <c r="P312" s="219">
        <v>60</v>
      </c>
      <c r="Q312" s="168">
        <f>+BDATOS!AF312</f>
        <v>10</v>
      </c>
      <c r="R312" s="217">
        <f>+BDATOS!BA312</f>
        <v>0</v>
      </c>
      <c r="S312" s="218">
        <f>+BDATOS!BK312</f>
        <v>0</v>
      </c>
      <c r="T312" s="218">
        <f>+S312</f>
        <v>0</v>
      </c>
      <c r="U312" s="290"/>
      <c r="V312" s="290"/>
      <c r="W312" s="198" t="str">
        <f>+BDATOS!AC312</f>
        <v>SECRETARÍA DE SALUD</v>
      </c>
    </row>
    <row r="313" spans="1:23" ht="60" x14ac:dyDescent="0.2">
      <c r="A313" s="13">
        <v>320</v>
      </c>
      <c r="B313" s="13">
        <v>2</v>
      </c>
      <c r="C313" s="4" t="s">
        <v>455</v>
      </c>
      <c r="D313" s="5" t="s">
        <v>1516</v>
      </c>
      <c r="E313" s="4" t="s">
        <v>227</v>
      </c>
      <c r="F313" s="295" t="s">
        <v>1772</v>
      </c>
      <c r="G313" s="208" t="str">
        <f>+[1]Hoja1!K325</f>
        <v>A.2.44.1</v>
      </c>
      <c r="H313" s="208">
        <f>+[1]Hoja1!G325</f>
        <v>80</v>
      </c>
      <c r="I313" s="295">
        <v>80</v>
      </c>
      <c r="J313" s="295">
        <v>90</v>
      </c>
      <c r="K313" s="180" t="s">
        <v>983</v>
      </c>
      <c r="L313" s="199" t="s">
        <v>1774</v>
      </c>
      <c r="M313" s="198" t="s">
        <v>1775</v>
      </c>
      <c r="N313" s="3" t="str">
        <f>+[1]Hoja1!V325</f>
        <v>A.2</v>
      </c>
      <c r="O313" s="219">
        <v>16</v>
      </c>
      <c r="P313" s="219">
        <v>46</v>
      </c>
      <c r="Q313" s="168">
        <f>+BDATOS!AF313</f>
        <v>5</v>
      </c>
      <c r="R313" s="217">
        <f>+BDATOS!BA313</f>
        <v>5</v>
      </c>
      <c r="S313" s="218">
        <f>+BDATOS!BK313</f>
        <v>1</v>
      </c>
      <c r="T313" s="289">
        <f>SUM(S313:S315)/3</f>
        <v>0.66666666666666663</v>
      </c>
      <c r="U313" s="290"/>
      <c r="V313" s="290"/>
      <c r="W313" s="198" t="str">
        <f>+BDATOS!AC313</f>
        <v>SECRETARÍA DE SALUD</v>
      </c>
    </row>
    <row r="314" spans="1:23" ht="60" x14ac:dyDescent="0.2">
      <c r="A314" s="13">
        <v>321</v>
      </c>
      <c r="B314" s="13">
        <v>2</v>
      </c>
      <c r="C314" s="4" t="s">
        <v>455</v>
      </c>
      <c r="D314" s="5" t="s">
        <v>1516</v>
      </c>
      <c r="E314" s="4" t="s">
        <v>227</v>
      </c>
      <c r="F314" s="295"/>
      <c r="G314" s="208" t="str">
        <f>+[1]Hoja1!K326</f>
        <v>A.2.44.2</v>
      </c>
      <c r="H314" s="208">
        <f>+[1]Hoja1!G326</f>
        <v>80</v>
      </c>
      <c r="I314" s="295"/>
      <c r="J314" s="295"/>
      <c r="K314" s="180" t="s">
        <v>983</v>
      </c>
      <c r="L314" s="199" t="s">
        <v>1774</v>
      </c>
      <c r="M314" s="198" t="s">
        <v>1776</v>
      </c>
      <c r="N314" s="3" t="str">
        <f>+[1]Hoja1!V326</f>
        <v>A.2</v>
      </c>
      <c r="O314" s="219" t="s">
        <v>874</v>
      </c>
      <c r="P314" s="219">
        <v>37</v>
      </c>
      <c r="Q314" s="168">
        <f>+BDATOS!AF314</f>
        <v>7</v>
      </c>
      <c r="R314" s="217">
        <f>+BDATOS!BA314</f>
        <v>0</v>
      </c>
      <c r="S314" s="218">
        <f>+BDATOS!BK314</f>
        <v>0</v>
      </c>
      <c r="T314" s="290"/>
      <c r="U314" s="290"/>
      <c r="V314" s="290"/>
      <c r="W314" s="198" t="str">
        <f>+BDATOS!AC314</f>
        <v>SECRETARÍA DE SALUD</v>
      </c>
    </row>
    <row r="315" spans="1:23" ht="60" x14ac:dyDescent="0.2">
      <c r="A315" s="13">
        <v>322</v>
      </c>
      <c r="B315" s="13">
        <v>2</v>
      </c>
      <c r="C315" s="4" t="s">
        <v>455</v>
      </c>
      <c r="D315" s="5" t="s">
        <v>1516</v>
      </c>
      <c r="E315" s="4" t="s">
        <v>227</v>
      </c>
      <c r="F315" s="295"/>
      <c r="G315" s="208" t="str">
        <f>+[1]Hoja1!K327</f>
        <v>A.2.44.3</v>
      </c>
      <c r="H315" s="208">
        <f>+[1]Hoja1!G327</f>
        <v>80</v>
      </c>
      <c r="I315" s="295"/>
      <c r="J315" s="295"/>
      <c r="K315" s="180" t="s">
        <v>983</v>
      </c>
      <c r="L315" s="199" t="s">
        <v>1774</v>
      </c>
      <c r="M315" s="198" t="s">
        <v>1777</v>
      </c>
      <c r="N315" s="3" t="str">
        <f>+[1]Hoja1!V327</f>
        <v>A.2</v>
      </c>
      <c r="O315" s="219">
        <v>10</v>
      </c>
      <c r="P315" s="219">
        <v>45</v>
      </c>
      <c r="Q315" s="168">
        <f>+BDATOS!AF315</f>
        <v>5</v>
      </c>
      <c r="R315" s="217">
        <f>+BDATOS!BA315</f>
        <v>45</v>
      </c>
      <c r="S315" s="218">
        <f>+BDATOS!BK315</f>
        <v>1</v>
      </c>
      <c r="T315" s="291"/>
      <c r="U315" s="290"/>
      <c r="V315" s="290"/>
      <c r="W315" s="198" t="str">
        <f>+BDATOS!AC315</f>
        <v>SECRETARÍA DE SALUD</v>
      </c>
    </row>
    <row r="316" spans="1:23" ht="60" x14ac:dyDescent="0.2">
      <c r="A316" s="13">
        <v>323</v>
      </c>
      <c r="B316" s="13">
        <v>2</v>
      </c>
      <c r="C316" s="4" t="s">
        <v>455</v>
      </c>
      <c r="D316" s="5" t="s">
        <v>1516</v>
      </c>
      <c r="E316" s="4" t="s">
        <v>227</v>
      </c>
      <c r="F316" s="295" t="s">
        <v>1772</v>
      </c>
      <c r="G316" s="208" t="str">
        <f>+[1]Hoja1!K328</f>
        <v>A.2.45.1</v>
      </c>
      <c r="H316" s="208">
        <f>+[1]Hoja1!G328</f>
        <v>80</v>
      </c>
      <c r="I316" s="295">
        <v>80</v>
      </c>
      <c r="J316" s="295">
        <v>90</v>
      </c>
      <c r="K316" s="180" t="s">
        <v>1606</v>
      </c>
      <c r="L316" s="199" t="s">
        <v>1778</v>
      </c>
      <c r="M316" s="198" t="s">
        <v>1779</v>
      </c>
      <c r="N316" s="3" t="str">
        <f>+[1]Hoja1!V328</f>
        <v>A.2</v>
      </c>
      <c r="O316" s="219">
        <v>100</v>
      </c>
      <c r="P316" s="219">
        <v>100</v>
      </c>
      <c r="Q316" s="168">
        <f>+BDATOS!AF316</f>
        <v>100</v>
      </c>
      <c r="R316" s="217">
        <f>+BDATOS!BA316</f>
        <v>70</v>
      </c>
      <c r="S316" s="218">
        <f>+BDATOS!BK316</f>
        <v>0.7</v>
      </c>
      <c r="T316" s="289">
        <f>SUM(S316:S317)/2</f>
        <v>0.35</v>
      </c>
      <c r="U316" s="290"/>
      <c r="V316" s="290"/>
      <c r="W316" s="198" t="str">
        <f>+BDATOS!AC316</f>
        <v>SECRETARÍA DE SALUD</v>
      </c>
    </row>
    <row r="317" spans="1:23" ht="60" x14ac:dyDescent="0.2">
      <c r="A317" s="13">
        <v>324</v>
      </c>
      <c r="B317" s="13">
        <v>2</v>
      </c>
      <c r="C317" s="4" t="s">
        <v>455</v>
      </c>
      <c r="D317" s="5" t="s">
        <v>1516</v>
      </c>
      <c r="E317" s="4" t="s">
        <v>227</v>
      </c>
      <c r="F317" s="295"/>
      <c r="G317" s="208" t="str">
        <f>+[1]Hoja1!K329</f>
        <v>A.2.45.2</v>
      </c>
      <c r="H317" s="208">
        <f>+[1]Hoja1!G329</f>
        <v>80</v>
      </c>
      <c r="I317" s="295"/>
      <c r="J317" s="295"/>
      <c r="K317" s="180" t="s">
        <v>1606</v>
      </c>
      <c r="L317" s="199" t="s">
        <v>1778</v>
      </c>
      <c r="M317" s="198" t="s">
        <v>1780</v>
      </c>
      <c r="N317" s="3" t="str">
        <f>+[1]Hoja1!V329</f>
        <v>A.2</v>
      </c>
      <c r="O317" s="219">
        <v>40</v>
      </c>
      <c r="P317" s="219">
        <v>80</v>
      </c>
      <c r="Q317" s="168">
        <f>+BDATOS!AF317</f>
        <v>10</v>
      </c>
      <c r="R317" s="217">
        <f>+BDATOS!BA317</f>
        <v>0</v>
      </c>
      <c r="S317" s="218">
        <f>+BDATOS!BK317</f>
        <v>0</v>
      </c>
      <c r="T317" s="291"/>
      <c r="U317" s="290"/>
      <c r="V317" s="290"/>
      <c r="W317" s="198" t="str">
        <f>+BDATOS!AC317</f>
        <v>SECRETARÍA DE SALUD</v>
      </c>
    </row>
    <row r="318" spans="1:23" ht="69" customHeight="1" x14ac:dyDescent="0.2">
      <c r="A318" s="13">
        <v>325</v>
      </c>
      <c r="B318" s="13">
        <v>2</v>
      </c>
      <c r="C318" s="4" t="s">
        <v>455</v>
      </c>
      <c r="D318" s="5" t="s">
        <v>1516</v>
      </c>
      <c r="E318" s="4" t="s">
        <v>227</v>
      </c>
      <c r="F318" s="295" t="s">
        <v>1781</v>
      </c>
      <c r="G318" s="208" t="str">
        <f>+[1]Hoja1!K330</f>
        <v>A.2.46.1</v>
      </c>
      <c r="H318" s="208">
        <f>+[1]Hoja1!G330</f>
        <v>95</v>
      </c>
      <c r="I318" s="295">
        <v>95</v>
      </c>
      <c r="J318" s="295">
        <v>95</v>
      </c>
      <c r="K318" s="180" t="s">
        <v>1782</v>
      </c>
      <c r="L318" s="199" t="s">
        <v>1783</v>
      </c>
      <c r="M318" s="198" t="s">
        <v>1788</v>
      </c>
      <c r="N318" s="3" t="str">
        <f>+[1]Hoja1!V330</f>
        <v>A.2</v>
      </c>
      <c r="O318" s="219">
        <v>60</v>
      </c>
      <c r="P318" s="219">
        <v>80</v>
      </c>
      <c r="Q318" s="168">
        <f>+BDATOS!AF318</f>
        <v>5</v>
      </c>
      <c r="R318" s="217">
        <f>+BDATOS!BA318</f>
        <v>0</v>
      </c>
      <c r="S318" s="218">
        <f>+BDATOS!BK318</f>
        <v>0</v>
      </c>
      <c r="T318" s="289">
        <f>SUM(S318:S322)/5</f>
        <v>0.8</v>
      </c>
      <c r="U318" s="290"/>
      <c r="V318" s="290"/>
      <c r="W318" s="198" t="str">
        <f>+BDATOS!AC318</f>
        <v>SECRETARÍA DE SALUD</v>
      </c>
    </row>
    <row r="319" spans="1:23" ht="60" x14ac:dyDescent="0.2">
      <c r="A319" s="13">
        <v>326</v>
      </c>
      <c r="B319" s="13">
        <v>2</v>
      </c>
      <c r="C319" s="4" t="s">
        <v>455</v>
      </c>
      <c r="D319" s="5" t="s">
        <v>1516</v>
      </c>
      <c r="E319" s="4" t="s">
        <v>227</v>
      </c>
      <c r="F319" s="295"/>
      <c r="G319" s="208" t="str">
        <f>+[1]Hoja1!K331</f>
        <v>A.2.46.2</v>
      </c>
      <c r="H319" s="208">
        <f>+[1]Hoja1!G331</f>
        <v>95</v>
      </c>
      <c r="I319" s="295"/>
      <c r="J319" s="295"/>
      <c r="K319" s="180" t="s">
        <v>1782</v>
      </c>
      <c r="L319" s="199" t="s">
        <v>1783</v>
      </c>
      <c r="M319" s="198" t="s">
        <v>1784</v>
      </c>
      <c r="N319" s="3" t="str">
        <f>+[1]Hoja1!V331</f>
        <v>A.2</v>
      </c>
      <c r="O319" s="219">
        <v>4</v>
      </c>
      <c r="P319" s="219">
        <v>24</v>
      </c>
      <c r="Q319" s="168">
        <f>+BDATOS!AF319</f>
        <v>5</v>
      </c>
      <c r="R319" s="217">
        <f>+BDATOS!BA319</f>
        <v>5</v>
      </c>
      <c r="S319" s="218">
        <f>+BDATOS!BK319</f>
        <v>1</v>
      </c>
      <c r="T319" s="290"/>
      <c r="U319" s="290"/>
      <c r="V319" s="290"/>
      <c r="W319" s="198" t="str">
        <f>+BDATOS!AC319</f>
        <v>SECRETARÍA DE SALUD</v>
      </c>
    </row>
    <row r="320" spans="1:23" ht="60" x14ac:dyDescent="0.2">
      <c r="A320" s="13">
        <v>327</v>
      </c>
      <c r="B320" s="13">
        <v>2</v>
      </c>
      <c r="C320" s="4" t="s">
        <v>455</v>
      </c>
      <c r="D320" s="5" t="s">
        <v>1516</v>
      </c>
      <c r="E320" s="4" t="s">
        <v>227</v>
      </c>
      <c r="F320" s="295"/>
      <c r="G320" s="208" t="str">
        <f>+[1]Hoja1!K332</f>
        <v>A.2.46.3</v>
      </c>
      <c r="H320" s="208">
        <f>+[1]Hoja1!G332</f>
        <v>95</v>
      </c>
      <c r="I320" s="295"/>
      <c r="J320" s="295"/>
      <c r="K320" s="180" t="s">
        <v>1782</v>
      </c>
      <c r="L320" s="199" t="s">
        <v>1783</v>
      </c>
      <c r="M320" s="198" t="s">
        <v>1785</v>
      </c>
      <c r="N320" s="3" t="str">
        <f>+[1]Hoja1!V332</f>
        <v>A.2</v>
      </c>
      <c r="O320" s="219">
        <v>90</v>
      </c>
      <c r="P320" s="219">
        <v>95</v>
      </c>
      <c r="Q320" s="168">
        <f>+BDATOS!AF320</f>
        <v>95</v>
      </c>
      <c r="R320" s="217">
        <f>+BDATOS!BA320</f>
        <v>95</v>
      </c>
      <c r="S320" s="218">
        <f>+BDATOS!BK320</f>
        <v>1</v>
      </c>
      <c r="T320" s="290"/>
      <c r="U320" s="290"/>
      <c r="V320" s="290"/>
      <c r="W320" s="198" t="str">
        <f>+BDATOS!AC320</f>
        <v>SECRETARÍA DE SALUD</v>
      </c>
    </row>
    <row r="321" spans="1:23" ht="60" x14ac:dyDescent="0.2">
      <c r="A321" s="13">
        <v>328</v>
      </c>
      <c r="B321" s="13">
        <v>2</v>
      </c>
      <c r="C321" s="4" t="s">
        <v>455</v>
      </c>
      <c r="D321" s="5" t="s">
        <v>1516</v>
      </c>
      <c r="E321" s="4" t="s">
        <v>227</v>
      </c>
      <c r="F321" s="295"/>
      <c r="G321" s="208" t="str">
        <f>+[1]Hoja1!K333</f>
        <v>A.2.46.4</v>
      </c>
      <c r="H321" s="208">
        <f>+[1]Hoja1!G333</f>
        <v>95</v>
      </c>
      <c r="I321" s="295"/>
      <c r="J321" s="295"/>
      <c r="K321" s="180" t="s">
        <v>1782</v>
      </c>
      <c r="L321" s="199" t="s">
        <v>1783</v>
      </c>
      <c r="M321" s="198" t="s">
        <v>1786</v>
      </c>
      <c r="N321" s="3" t="str">
        <f>+[1]Hoja1!V333</f>
        <v>A.2</v>
      </c>
      <c r="O321" s="219">
        <v>30</v>
      </c>
      <c r="P321" s="219">
        <v>100</v>
      </c>
      <c r="Q321" s="168">
        <f>+BDATOS!AF321</f>
        <v>10</v>
      </c>
      <c r="R321" s="217">
        <f>+BDATOS!BA321</f>
        <v>10</v>
      </c>
      <c r="S321" s="218">
        <f>+BDATOS!BK321</f>
        <v>1</v>
      </c>
      <c r="T321" s="290"/>
      <c r="U321" s="290"/>
      <c r="V321" s="290"/>
      <c r="W321" s="198" t="str">
        <f>+BDATOS!AC321</f>
        <v>SECRETARÍA DE SALUD</v>
      </c>
    </row>
    <row r="322" spans="1:23" ht="60" x14ac:dyDescent="0.2">
      <c r="A322" s="13">
        <v>329</v>
      </c>
      <c r="B322" s="13">
        <v>2</v>
      </c>
      <c r="C322" s="4" t="s">
        <v>455</v>
      </c>
      <c r="D322" s="5" t="s">
        <v>1516</v>
      </c>
      <c r="E322" s="4" t="s">
        <v>227</v>
      </c>
      <c r="F322" s="295"/>
      <c r="G322" s="208" t="str">
        <f>+[1]Hoja1!K334</f>
        <v>A.2.46.5</v>
      </c>
      <c r="H322" s="208">
        <f>+[1]Hoja1!G334</f>
        <v>95</v>
      </c>
      <c r="I322" s="295"/>
      <c r="J322" s="295"/>
      <c r="K322" s="180" t="s">
        <v>1782</v>
      </c>
      <c r="L322" s="199" t="s">
        <v>1783</v>
      </c>
      <c r="M322" s="198" t="s">
        <v>1787</v>
      </c>
      <c r="N322" s="3" t="str">
        <f>+[1]Hoja1!V334</f>
        <v>A.2</v>
      </c>
      <c r="O322" s="219">
        <v>20</v>
      </c>
      <c r="P322" s="219">
        <v>60</v>
      </c>
      <c r="Q322" s="168">
        <f>+BDATOS!AF322</f>
        <v>10</v>
      </c>
      <c r="R322" s="217">
        <f>+BDATOS!BA322</f>
        <v>10</v>
      </c>
      <c r="S322" s="218">
        <f>+BDATOS!BK322</f>
        <v>1</v>
      </c>
      <c r="T322" s="291"/>
      <c r="U322" s="290"/>
      <c r="V322" s="290"/>
      <c r="W322" s="198" t="str">
        <f>+BDATOS!AC322</f>
        <v>SECRETARÍA DE SALUD</v>
      </c>
    </row>
    <row r="323" spans="1:23" ht="60" x14ac:dyDescent="0.2">
      <c r="A323" s="13">
        <v>330</v>
      </c>
      <c r="B323" s="13">
        <v>2</v>
      </c>
      <c r="C323" s="4" t="s">
        <v>455</v>
      </c>
      <c r="D323" s="5" t="s">
        <v>1516</v>
      </c>
      <c r="E323" s="4" t="s">
        <v>227</v>
      </c>
      <c r="F323" s="295" t="s">
        <v>990</v>
      </c>
      <c r="G323" s="208" t="str">
        <f>+[1]Hoja1!K335</f>
        <v>A.2.47.1</v>
      </c>
      <c r="H323" s="208">
        <f>+[1]Hoja1!G335</f>
        <v>93.3</v>
      </c>
      <c r="I323" s="295">
        <v>93.3</v>
      </c>
      <c r="J323" s="295">
        <v>97</v>
      </c>
      <c r="K323" s="180" t="s">
        <v>1792</v>
      </c>
      <c r="L323" s="199" t="s">
        <v>228</v>
      </c>
      <c r="M323" s="198" t="s">
        <v>991</v>
      </c>
      <c r="N323" s="3" t="str">
        <f>+[1]Hoja1!V335</f>
        <v>A.2</v>
      </c>
      <c r="O323" s="219">
        <v>100</v>
      </c>
      <c r="P323" s="219">
        <v>100</v>
      </c>
      <c r="Q323" s="168">
        <f>+BDATOS!AF323</f>
        <v>100</v>
      </c>
      <c r="R323" s="217">
        <f>+BDATOS!BA323</f>
        <v>100</v>
      </c>
      <c r="S323" s="218">
        <f>+BDATOS!BK323</f>
        <v>1</v>
      </c>
      <c r="T323" s="289">
        <f>SUM(S323:S325)/3</f>
        <v>1</v>
      </c>
      <c r="U323" s="290"/>
      <c r="V323" s="290"/>
      <c r="W323" s="198" t="str">
        <f>+BDATOS!AC323</f>
        <v>SECRETARÍA DE SALUD</v>
      </c>
    </row>
    <row r="324" spans="1:23" ht="60" x14ac:dyDescent="0.2">
      <c r="A324" s="13">
        <v>331</v>
      </c>
      <c r="B324" s="13">
        <v>2</v>
      </c>
      <c r="C324" s="4" t="s">
        <v>455</v>
      </c>
      <c r="D324" s="5" t="s">
        <v>1516</v>
      </c>
      <c r="E324" s="4" t="s">
        <v>227</v>
      </c>
      <c r="F324" s="295"/>
      <c r="G324" s="208" t="str">
        <f>+[1]Hoja1!K336</f>
        <v>A.2.47.2</v>
      </c>
      <c r="H324" s="208">
        <f>+[1]Hoja1!G336</f>
        <v>93.3</v>
      </c>
      <c r="I324" s="295"/>
      <c r="J324" s="295"/>
      <c r="K324" s="180" t="s">
        <v>1792</v>
      </c>
      <c r="L324" s="199" t="s">
        <v>228</v>
      </c>
      <c r="M324" s="198" t="s">
        <v>1790</v>
      </c>
      <c r="N324" s="3" t="str">
        <f>+[1]Hoja1!V336</f>
        <v>A.2</v>
      </c>
      <c r="O324" s="219">
        <v>45</v>
      </c>
      <c r="P324" s="219">
        <v>45</v>
      </c>
      <c r="Q324" s="168">
        <f>+BDATOS!AF324</f>
        <v>45</v>
      </c>
      <c r="R324" s="217">
        <f>+BDATOS!BA324</f>
        <v>45</v>
      </c>
      <c r="S324" s="218">
        <f>+BDATOS!BK324</f>
        <v>1</v>
      </c>
      <c r="T324" s="290"/>
      <c r="U324" s="290"/>
      <c r="V324" s="290"/>
      <c r="W324" s="198" t="str">
        <f>+BDATOS!AC324</f>
        <v>SECRETARÍA DE SALUD</v>
      </c>
    </row>
    <row r="325" spans="1:23" ht="60" x14ac:dyDescent="0.2">
      <c r="A325" s="13">
        <v>332</v>
      </c>
      <c r="B325" s="13">
        <v>2</v>
      </c>
      <c r="C325" s="4" t="s">
        <v>455</v>
      </c>
      <c r="D325" s="5" t="s">
        <v>1516</v>
      </c>
      <c r="E325" s="4" t="s">
        <v>227</v>
      </c>
      <c r="F325" s="295"/>
      <c r="G325" s="208" t="str">
        <f>+[1]Hoja1!K337</f>
        <v>A.2.47.3</v>
      </c>
      <c r="H325" s="208">
        <f>+[1]Hoja1!G337</f>
        <v>93.3</v>
      </c>
      <c r="I325" s="295"/>
      <c r="J325" s="295"/>
      <c r="K325" s="180" t="s">
        <v>1792</v>
      </c>
      <c r="L325" s="199" t="s">
        <v>228</v>
      </c>
      <c r="M325" s="198" t="s">
        <v>1791</v>
      </c>
      <c r="N325" s="3" t="str">
        <f>+[1]Hoja1!V337</f>
        <v>A.2</v>
      </c>
      <c r="O325" s="219">
        <v>86</v>
      </c>
      <c r="P325" s="219">
        <v>97</v>
      </c>
      <c r="Q325" s="168">
        <f>+BDATOS!AF325</f>
        <v>97</v>
      </c>
      <c r="R325" s="217">
        <f>+BDATOS!BA325</f>
        <v>97</v>
      </c>
      <c r="S325" s="218">
        <f>+BDATOS!BK325</f>
        <v>1</v>
      </c>
      <c r="T325" s="291"/>
      <c r="U325" s="290"/>
      <c r="V325" s="290"/>
      <c r="W325" s="198" t="str">
        <f>+BDATOS!AC325</f>
        <v>SECRETARÍA DE SALUD</v>
      </c>
    </row>
    <row r="326" spans="1:23" ht="75" customHeight="1" x14ac:dyDescent="0.2">
      <c r="A326" s="13">
        <v>333</v>
      </c>
      <c r="B326" s="13">
        <v>2</v>
      </c>
      <c r="C326" s="4" t="s">
        <v>455</v>
      </c>
      <c r="D326" s="5" t="s">
        <v>1516</v>
      </c>
      <c r="E326" s="4" t="s">
        <v>227</v>
      </c>
      <c r="F326" s="295" t="s">
        <v>1796</v>
      </c>
      <c r="G326" s="208" t="str">
        <f>+[1]Hoja1!K338</f>
        <v>A.2.48.1</v>
      </c>
      <c r="H326" s="208">
        <f>+[1]Hoja1!G338</f>
        <v>0</v>
      </c>
      <c r="I326" s="295">
        <v>0</v>
      </c>
      <c r="J326" s="295">
        <v>100</v>
      </c>
      <c r="K326" s="180" t="s">
        <v>1795</v>
      </c>
      <c r="L326" s="199" t="s">
        <v>229</v>
      </c>
      <c r="M326" s="198" t="s">
        <v>1793</v>
      </c>
      <c r="N326" s="3" t="str">
        <f>+[1]Hoja1!V338</f>
        <v>A.2</v>
      </c>
      <c r="O326" s="219">
        <v>100</v>
      </c>
      <c r="P326" s="219">
        <v>100</v>
      </c>
      <c r="Q326" s="168">
        <f>+BDATOS!AF326</f>
        <v>100</v>
      </c>
      <c r="R326" s="217">
        <f>+BDATOS!BA326</f>
        <v>100</v>
      </c>
      <c r="S326" s="218">
        <f>+BDATOS!BK326</f>
        <v>1</v>
      </c>
      <c r="T326" s="289">
        <f>SUBTOTAL(9,S326:S332)/6</f>
        <v>0.33333333333333331</v>
      </c>
      <c r="U326" s="290"/>
      <c r="V326" s="290"/>
      <c r="W326" s="198" t="str">
        <f>+BDATOS!AC326</f>
        <v>SECRETARÍA DE SALUD</v>
      </c>
    </row>
    <row r="327" spans="1:23" ht="87.75" customHeight="1" x14ac:dyDescent="0.2">
      <c r="A327" s="13">
        <v>334</v>
      </c>
      <c r="B327" s="13">
        <v>2</v>
      </c>
      <c r="C327" s="4" t="s">
        <v>455</v>
      </c>
      <c r="D327" s="5" t="s">
        <v>1516</v>
      </c>
      <c r="E327" s="4" t="s">
        <v>227</v>
      </c>
      <c r="F327" s="295"/>
      <c r="G327" s="208" t="str">
        <f>+[1]Hoja1!K339</f>
        <v>A.2.48.2</v>
      </c>
      <c r="H327" s="208">
        <f>+[1]Hoja1!G339</f>
        <v>0</v>
      </c>
      <c r="I327" s="295"/>
      <c r="J327" s="295"/>
      <c r="K327" s="180" t="s">
        <v>1795</v>
      </c>
      <c r="L327" s="199" t="s">
        <v>229</v>
      </c>
      <c r="M327" s="198" t="s">
        <v>1794</v>
      </c>
      <c r="N327" s="3" t="str">
        <f>+[1]Hoja1!V339</f>
        <v>A.2</v>
      </c>
      <c r="O327" s="219">
        <v>0</v>
      </c>
      <c r="P327" s="219">
        <v>6</v>
      </c>
      <c r="Q327" s="168">
        <f>+BDATOS!AF327</f>
        <v>1</v>
      </c>
      <c r="R327" s="217">
        <f>+BDATOS!BA327</f>
        <v>1</v>
      </c>
      <c r="S327" s="218">
        <f>+BDATOS!BK327</f>
        <v>1</v>
      </c>
      <c r="T327" s="290"/>
      <c r="U327" s="290"/>
      <c r="V327" s="290"/>
      <c r="W327" s="198" t="str">
        <f>+BDATOS!AC327</f>
        <v>SECRETARÍA DE SALUD</v>
      </c>
    </row>
    <row r="328" spans="1:23" ht="71.25" customHeight="1" x14ac:dyDescent="0.2">
      <c r="A328" s="13">
        <v>335</v>
      </c>
      <c r="B328" s="13">
        <v>2</v>
      </c>
      <c r="C328" s="4" t="s">
        <v>455</v>
      </c>
      <c r="D328" s="5" t="s">
        <v>1516</v>
      </c>
      <c r="E328" s="4" t="s">
        <v>227</v>
      </c>
      <c r="F328" s="7" t="s">
        <v>1798</v>
      </c>
      <c r="G328" s="208" t="str">
        <f>+[1]Hoja1!K340</f>
        <v>A.2.49.1</v>
      </c>
      <c r="H328" s="208">
        <f>+[1]Hoja1!G340</f>
        <v>40</v>
      </c>
      <c r="I328" s="180">
        <v>40</v>
      </c>
      <c r="J328" s="180">
        <v>80</v>
      </c>
      <c r="K328" s="180" t="s">
        <v>1795</v>
      </c>
      <c r="L328" s="199" t="s">
        <v>229</v>
      </c>
      <c r="M328" s="198" t="s">
        <v>1797</v>
      </c>
      <c r="N328" s="3" t="str">
        <f>+[1]Hoja1!V340</f>
        <v>A.2</v>
      </c>
      <c r="O328" s="219">
        <v>10</v>
      </c>
      <c r="P328" s="219">
        <v>60</v>
      </c>
      <c r="Q328" s="168">
        <f>+BDATOS!AF328</f>
        <v>10</v>
      </c>
      <c r="R328" s="217">
        <f>+BDATOS!BA328</f>
        <v>0</v>
      </c>
      <c r="S328" s="218">
        <f>+BDATOS!BK328</f>
        <v>0</v>
      </c>
      <c r="T328" s="290"/>
      <c r="U328" s="290"/>
      <c r="V328" s="290"/>
      <c r="W328" s="198" t="str">
        <f>+BDATOS!AC328</f>
        <v>SECRETARÍA DE SALUD</v>
      </c>
    </row>
    <row r="329" spans="1:23" ht="60" x14ac:dyDescent="0.2">
      <c r="A329" s="13">
        <v>336</v>
      </c>
      <c r="B329" s="13">
        <v>2</v>
      </c>
      <c r="C329" s="4" t="s">
        <v>455</v>
      </c>
      <c r="D329" s="5" t="s">
        <v>1516</v>
      </c>
      <c r="E329" s="4" t="s">
        <v>227</v>
      </c>
      <c r="F329" s="7" t="s">
        <v>1800</v>
      </c>
      <c r="G329" s="208" t="str">
        <f>+[1]Hoja1!K341</f>
        <v>A.2.50.1</v>
      </c>
      <c r="H329" s="208">
        <f>+[1]Hoja1!G341</f>
        <v>10</v>
      </c>
      <c r="I329" s="180">
        <v>10</v>
      </c>
      <c r="J329" s="180">
        <v>74</v>
      </c>
      <c r="K329" s="180" t="s">
        <v>1795</v>
      </c>
      <c r="L329" s="199" t="s">
        <v>229</v>
      </c>
      <c r="M329" s="198" t="s">
        <v>1799</v>
      </c>
      <c r="N329" s="3" t="str">
        <f>+[1]Hoja1!V341</f>
        <v>A.2</v>
      </c>
      <c r="O329" s="219">
        <v>4</v>
      </c>
      <c r="P329" s="219">
        <v>28</v>
      </c>
      <c r="Q329" s="168">
        <f>+BDATOS!AF329</f>
        <v>3</v>
      </c>
      <c r="R329" s="217">
        <f>+BDATOS!BA329</f>
        <v>0</v>
      </c>
      <c r="S329" s="218">
        <f>+BDATOS!BK329</f>
        <v>0</v>
      </c>
      <c r="T329" s="290"/>
      <c r="U329" s="290"/>
      <c r="V329" s="290"/>
      <c r="W329" s="198" t="str">
        <f>+BDATOS!AC329</f>
        <v>SECRETARÍA DE SALUD</v>
      </c>
    </row>
    <row r="330" spans="1:23" ht="77.25" customHeight="1" x14ac:dyDescent="0.2">
      <c r="A330" s="13">
        <v>337</v>
      </c>
      <c r="B330" s="13">
        <v>2</v>
      </c>
      <c r="C330" s="4" t="s">
        <v>455</v>
      </c>
      <c r="D330" s="5" t="s">
        <v>1516</v>
      </c>
      <c r="E330" s="4" t="s">
        <v>227</v>
      </c>
      <c r="F330" s="295" t="s">
        <v>1804</v>
      </c>
      <c r="G330" s="208" t="str">
        <f>+[1]Hoja1!K342</f>
        <v>A.2.51.1</v>
      </c>
      <c r="H330" s="208">
        <f>+[1]Hoja1!G342</f>
        <v>0</v>
      </c>
      <c r="I330" s="295">
        <v>0</v>
      </c>
      <c r="J330" s="295">
        <v>80</v>
      </c>
      <c r="K330" s="180" t="s">
        <v>1795</v>
      </c>
      <c r="L330" s="199" t="s">
        <v>229</v>
      </c>
      <c r="M330" s="198" t="s">
        <v>1801</v>
      </c>
      <c r="N330" s="3" t="str">
        <f>+[1]Hoja1!V342</f>
        <v>A.2</v>
      </c>
      <c r="O330" s="219">
        <v>5</v>
      </c>
      <c r="P330" s="219">
        <v>100</v>
      </c>
      <c r="Q330" s="168">
        <f>+BDATOS!AF330</f>
        <v>5</v>
      </c>
      <c r="R330" s="217">
        <f>+BDATOS!BA330</f>
        <v>0</v>
      </c>
      <c r="S330" s="218">
        <f>+BDATOS!BK330</f>
        <v>0</v>
      </c>
      <c r="T330" s="290"/>
      <c r="U330" s="290"/>
      <c r="V330" s="290"/>
      <c r="W330" s="198" t="str">
        <f>+BDATOS!AC330</f>
        <v>SECRETARÍA DE SALUD</v>
      </c>
    </row>
    <row r="331" spans="1:23" ht="60" x14ac:dyDescent="0.2">
      <c r="A331" s="13">
        <v>338</v>
      </c>
      <c r="B331" s="13">
        <v>2</v>
      </c>
      <c r="C331" s="4" t="s">
        <v>455</v>
      </c>
      <c r="D331" s="5" t="s">
        <v>1516</v>
      </c>
      <c r="E331" s="4" t="s">
        <v>227</v>
      </c>
      <c r="F331" s="295"/>
      <c r="G331" s="208" t="str">
        <f>+[1]Hoja1!K343</f>
        <v>A.2.51.2</v>
      </c>
      <c r="H331" s="208">
        <f>+[1]Hoja1!G343</f>
        <v>0</v>
      </c>
      <c r="I331" s="295"/>
      <c r="J331" s="295"/>
      <c r="K331" s="180" t="s">
        <v>1795</v>
      </c>
      <c r="L331" s="199" t="s">
        <v>229</v>
      </c>
      <c r="M331" s="198" t="s">
        <v>1802</v>
      </c>
      <c r="N331" s="3" t="str">
        <f>+[1]Hoja1!V343</f>
        <v>A.2</v>
      </c>
      <c r="O331" s="219">
        <v>6</v>
      </c>
      <c r="P331" s="219">
        <v>12</v>
      </c>
      <c r="Q331" s="168">
        <f>+BDATOS!AF331</f>
        <v>0</v>
      </c>
      <c r="R331" s="217">
        <f>+BDATOS!BA331</f>
        <v>0</v>
      </c>
      <c r="S331" s="218" t="str">
        <f>+BDATOS!BK331</f>
        <v>NA</v>
      </c>
      <c r="T331" s="290"/>
      <c r="U331" s="290"/>
      <c r="V331" s="290"/>
      <c r="W331" s="198" t="str">
        <f>+BDATOS!AC331</f>
        <v>SECRETARÍA DE SALUD</v>
      </c>
    </row>
    <row r="332" spans="1:23" ht="60" x14ac:dyDescent="0.2">
      <c r="A332" s="13">
        <v>339</v>
      </c>
      <c r="B332" s="13">
        <v>2</v>
      </c>
      <c r="C332" s="4" t="s">
        <v>455</v>
      </c>
      <c r="D332" s="5" t="s">
        <v>1516</v>
      </c>
      <c r="E332" s="4" t="s">
        <v>227</v>
      </c>
      <c r="F332" s="295"/>
      <c r="G332" s="208" t="str">
        <f>+[1]Hoja1!K344</f>
        <v>A.2.51.3</v>
      </c>
      <c r="H332" s="208">
        <f>+[1]Hoja1!G344</f>
        <v>0</v>
      </c>
      <c r="I332" s="295"/>
      <c r="J332" s="295"/>
      <c r="K332" s="180" t="s">
        <v>1795</v>
      </c>
      <c r="L332" s="199" t="s">
        <v>229</v>
      </c>
      <c r="M332" s="198" t="s">
        <v>1803</v>
      </c>
      <c r="N332" s="3" t="str">
        <f>+[1]Hoja1!V344</f>
        <v>A.2</v>
      </c>
      <c r="O332" s="219">
        <v>10</v>
      </c>
      <c r="P332" s="219">
        <v>100</v>
      </c>
      <c r="Q332" s="168">
        <f>+BDATOS!AF332</f>
        <v>10</v>
      </c>
      <c r="R332" s="217">
        <f>+BDATOS!BA332</f>
        <v>0</v>
      </c>
      <c r="S332" s="218">
        <f>+BDATOS!BK332</f>
        <v>0</v>
      </c>
      <c r="T332" s="291"/>
      <c r="U332" s="290"/>
      <c r="V332" s="290"/>
      <c r="W332" s="198" t="str">
        <f>+BDATOS!AC332</f>
        <v>SECRETARÍA DE SALUD</v>
      </c>
    </row>
    <row r="333" spans="1:23" ht="60" customHeight="1" x14ac:dyDescent="0.2">
      <c r="A333" s="13">
        <v>340</v>
      </c>
      <c r="B333" s="13">
        <v>2</v>
      </c>
      <c r="C333" s="4" t="s">
        <v>455</v>
      </c>
      <c r="D333" s="5" t="s">
        <v>1516</v>
      </c>
      <c r="E333" s="4" t="s">
        <v>227</v>
      </c>
      <c r="F333" s="295" t="s">
        <v>1608</v>
      </c>
      <c r="G333" s="208" t="str">
        <f>+[1]Hoja1!K345</f>
        <v>A.2.52.1</v>
      </c>
      <c r="H333" s="208">
        <f>+[1]Hoja1!G345</f>
        <v>60</v>
      </c>
      <c r="I333" s="295">
        <v>60</v>
      </c>
      <c r="J333" s="295">
        <v>100</v>
      </c>
      <c r="K333" s="180" t="s">
        <v>1805</v>
      </c>
      <c r="L333" s="199" t="s">
        <v>1607</v>
      </c>
      <c r="M333" s="198" t="s">
        <v>1806</v>
      </c>
      <c r="N333" s="3" t="str">
        <f>+[1]Hoja1!V345</f>
        <v>A.2</v>
      </c>
      <c r="O333" s="219">
        <v>100</v>
      </c>
      <c r="P333" s="219">
        <v>100</v>
      </c>
      <c r="Q333" s="168">
        <f>+BDATOS!AF333</f>
        <v>100</v>
      </c>
      <c r="R333" s="217">
        <f>+BDATOS!BA333</f>
        <v>90</v>
      </c>
      <c r="S333" s="218">
        <f>+BDATOS!BK333</f>
        <v>0.9</v>
      </c>
      <c r="T333" s="289">
        <f>SUM(S333:S340)/8</f>
        <v>0.53750000000000009</v>
      </c>
      <c r="U333" s="290"/>
      <c r="V333" s="290"/>
      <c r="W333" s="198" t="str">
        <f>+BDATOS!AC333</f>
        <v>SECRETARÍA DE SALUD</v>
      </c>
    </row>
    <row r="334" spans="1:23" ht="60" customHeight="1" x14ac:dyDescent="0.2">
      <c r="A334" s="13">
        <v>341</v>
      </c>
      <c r="B334" s="13">
        <v>2</v>
      </c>
      <c r="C334" s="4" t="s">
        <v>455</v>
      </c>
      <c r="D334" s="5" t="s">
        <v>1516</v>
      </c>
      <c r="E334" s="4" t="s">
        <v>227</v>
      </c>
      <c r="F334" s="295"/>
      <c r="G334" s="208" t="str">
        <f>+[1]Hoja1!K346</f>
        <v>A.2.52.2</v>
      </c>
      <c r="H334" s="208">
        <f>+[1]Hoja1!G346</f>
        <v>60</v>
      </c>
      <c r="I334" s="295"/>
      <c r="J334" s="295"/>
      <c r="K334" s="180" t="s">
        <v>1805</v>
      </c>
      <c r="L334" s="199" t="s">
        <v>1607</v>
      </c>
      <c r="M334" s="198" t="s">
        <v>1807</v>
      </c>
      <c r="N334" s="3" t="str">
        <f>+[1]Hoja1!V346</f>
        <v>A.2</v>
      </c>
      <c r="O334" s="219">
        <v>100</v>
      </c>
      <c r="P334" s="219">
        <v>100</v>
      </c>
      <c r="Q334" s="168">
        <f>+BDATOS!AF334</f>
        <v>100</v>
      </c>
      <c r="R334" s="217">
        <f>+BDATOS!BA334</f>
        <v>100</v>
      </c>
      <c r="S334" s="218">
        <f>+BDATOS!BK334</f>
        <v>1</v>
      </c>
      <c r="T334" s="290"/>
      <c r="U334" s="290"/>
      <c r="V334" s="290"/>
      <c r="W334" s="198" t="str">
        <f>+BDATOS!AC334</f>
        <v>SECRETARÍA DE SALUD</v>
      </c>
    </row>
    <row r="335" spans="1:23" ht="60" customHeight="1" x14ac:dyDescent="0.2">
      <c r="A335" s="13">
        <v>342</v>
      </c>
      <c r="B335" s="13">
        <v>2</v>
      </c>
      <c r="C335" s="4" t="s">
        <v>455</v>
      </c>
      <c r="D335" s="5" t="s">
        <v>1516</v>
      </c>
      <c r="E335" s="4" t="s">
        <v>227</v>
      </c>
      <c r="F335" s="295"/>
      <c r="G335" s="208" t="str">
        <f>+[1]Hoja1!K347</f>
        <v>A.2.52.3</v>
      </c>
      <c r="H335" s="208">
        <f>+[1]Hoja1!G347</f>
        <v>60</v>
      </c>
      <c r="I335" s="295"/>
      <c r="J335" s="295"/>
      <c r="K335" s="180" t="s">
        <v>1805</v>
      </c>
      <c r="L335" s="199" t="s">
        <v>1607</v>
      </c>
      <c r="M335" s="198" t="s">
        <v>1808</v>
      </c>
      <c r="N335" s="3" t="str">
        <f>+[1]Hoja1!V347</f>
        <v>A.2</v>
      </c>
      <c r="O335" s="219">
        <v>100</v>
      </c>
      <c r="P335" s="219">
        <v>100</v>
      </c>
      <c r="Q335" s="168">
        <f>+BDATOS!AF335</f>
        <v>100</v>
      </c>
      <c r="R335" s="217">
        <f>+BDATOS!BA335</f>
        <v>20</v>
      </c>
      <c r="S335" s="218">
        <f>+BDATOS!BK335</f>
        <v>0.2</v>
      </c>
      <c r="T335" s="290"/>
      <c r="U335" s="290"/>
      <c r="V335" s="290"/>
      <c r="W335" s="198" t="str">
        <f>+BDATOS!AC335</f>
        <v>SECRETARÍA DE SALUD</v>
      </c>
    </row>
    <row r="336" spans="1:23" ht="60" x14ac:dyDescent="0.2">
      <c r="A336" s="13">
        <v>343</v>
      </c>
      <c r="B336" s="13">
        <v>2</v>
      </c>
      <c r="C336" s="4" t="s">
        <v>455</v>
      </c>
      <c r="D336" s="5" t="s">
        <v>1516</v>
      </c>
      <c r="E336" s="4" t="s">
        <v>227</v>
      </c>
      <c r="F336" s="295"/>
      <c r="G336" s="208" t="str">
        <f>+[1]Hoja1!K348</f>
        <v>A.2.52.4</v>
      </c>
      <c r="H336" s="208">
        <f>+[1]Hoja1!G348</f>
        <v>60</v>
      </c>
      <c r="I336" s="295"/>
      <c r="J336" s="295"/>
      <c r="K336" s="180" t="s">
        <v>1805</v>
      </c>
      <c r="L336" s="199" t="s">
        <v>1607</v>
      </c>
      <c r="M336" s="198" t="s">
        <v>1809</v>
      </c>
      <c r="N336" s="3" t="str">
        <f>+[1]Hoja1!V348</f>
        <v>A.2</v>
      </c>
      <c r="O336" s="219">
        <v>30</v>
      </c>
      <c r="P336" s="219">
        <v>100</v>
      </c>
      <c r="Q336" s="168">
        <f>+BDATOS!AF336</f>
        <v>10</v>
      </c>
      <c r="R336" s="217">
        <f>+BDATOS!BA336</f>
        <v>0</v>
      </c>
      <c r="S336" s="218">
        <f>+BDATOS!BK336</f>
        <v>0</v>
      </c>
      <c r="T336" s="290"/>
      <c r="U336" s="290"/>
      <c r="V336" s="290"/>
      <c r="W336" s="198" t="str">
        <f>+BDATOS!AC336</f>
        <v>SECRETARÍA DE SALUD</v>
      </c>
    </row>
    <row r="337" spans="1:23" ht="60" x14ac:dyDescent="0.2">
      <c r="A337" s="13">
        <v>344</v>
      </c>
      <c r="B337" s="13">
        <v>2</v>
      </c>
      <c r="C337" s="4" t="s">
        <v>455</v>
      </c>
      <c r="D337" s="5" t="s">
        <v>1516</v>
      </c>
      <c r="E337" s="4" t="s">
        <v>227</v>
      </c>
      <c r="F337" s="295"/>
      <c r="G337" s="208" t="str">
        <f>+[1]Hoja1!K349</f>
        <v>A.2.52.5</v>
      </c>
      <c r="H337" s="208">
        <f>+[1]Hoja1!G349</f>
        <v>60</v>
      </c>
      <c r="I337" s="295"/>
      <c r="J337" s="295"/>
      <c r="K337" s="180" t="s">
        <v>1805</v>
      </c>
      <c r="L337" s="199" t="s">
        <v>1607</v>
      </c>
      <c r="M337" s="198" t="s">
        <v>1810</v>
      </c>
      <c r="N337" s="3" t="str">
        <f>+[1]Hoja1!V349</f>
        <v>A.2</v>
      </c>
      <c r="O337" s="219">
        <v>50</v>
      </c>
      <c r="P337" s="219">
        <v>100</v>
      </c>
      <c r="Q337" s="168">
        <f>+BDATOS!AF337</f>
        <v>10</v>
      </c>
      <c r="R337" s="217">
        <f>+BDATOS!BA337</f>
        <v>24</v>
      </c>
      <c r="S337" s="218">
        <f>+BDATOS!BK337</f>
        <v>1</v>
      </c>
      <c r="T337" s="290"/>
      <c r="U337" s="290"/>
      <c r="V337" s="290"/>
      <c r="W337" s="198" t="str">
        <f>+BDATOS!AC337</f>
        <v>SECRETARÍA DE SALUD</v>
      </c>
    </row>
    <row r="338" spans="1:23" ht="60" x14ac:dyDescent="0.2">
      <c r="A338" s="13">
        <v>345</v>
      </c>
      <c r="B338" s="13">
        <v>2</v>
      </c>
      <c r="C338" s="4" t="s">
        <v>455</v>
      </c>
      <c r="D338" s="5" t="s">
        <v>1516</v>
      </c>
      <c r="E338" s="4" t="s">
        <v>227</v>
      </c>
      <c r="F338" s="295"/>
      <c r="G338" s="208" t="str">
        <f>+[1]Hoja1!K350</f>
        <v>A.2.52.6</v>
      </c>
      <c r="H338" s="208">
        <f>+[1]Hoja1!G350</f>
        <v>60</v>
      </c>
      <c r="I338" s="295"/>
      <c r="J338" s="295"/>
      <c r="K338" s="180" t="s">
        <v>1805</v>
      </c>
      <c r="L338" s="199" t="s">
        <v>1607</v>
      </c>
      <c r="M338" s="198" t="s">
        <v>1811</v>
      </c>
      <c r="N338" s="3" t="str">
        <f>+[1]Hoja1!V350</f>
        <v>A.2</v>
      </c>
      <c r="O338" s="219">
        <v>100</v>
      </c>
      <c r="P338" s="219">
        <v>100</v>
      </c>
      <c r="Q338" s="168">
        <f>+BDATOS!AF338</f>
        <v>100</v>
      </c>
      <c r="R338" s="217">
        <f>+BDATOS!BA338</f>
        <v>20</v>
      </c>
      <c r="S338" s="218">
        <f>+BDATOS!BK338</f>
        <v>0.2</v>
      </c>
      <c r="T338" s="290"/>
      <c r="U338" s="290"/>
      <c r="V338" s="290"/>
      <c r="W338" s="198" t="str">
        <f>+BDATOS!AC338</f>
        <v>SECRETARÍA DE SALUD</v>
      </c>
    </row>
    <row r="339" spans="1:23" ht="60" x14ac:dyDescent="0.2">
      <c r="A339" s="13">
        <v>346</v>
      </c>
      <c r="B339" s="13">
        <v>2</v>
      </c>
      <c r="C339" s="4" t="s">
        <v>455</v>
      </c>
      <c r="D339" s="5" t="s">
        <v>1516</v>
      </c>
      <c r="E339" s="4" t="s">
        <v>227</v>
      </c>
      <c r="F339" s="295"/>
      <c r="G339" s="208" t="str">
        <f>+[1]Hoja1!K351</f>
        <v>A.2.52.7</v>
      </c>
      <c r="H339" s="208">
        <f>+[1]Hoja1!G351</f>
        <v>60</v>
      </c>
      <c r="I339" s="295"/>
      <c r="J339" s="295"/>
      <c r="K339" s="180" t="s">
        <v>1805</v>
      </c>
      <c r="L339" s="199" t="s">
        <v>1607</v>
      </c>
      <c r="M339" s="198" t="s">
        <v>1812</v>
      </c>
      <c r="N339" s="3" t="str">
        <f>+[1]Hoja1!V351</f>
        <v>A.2</v>
      </c>
      <c r="O339" s="219">
        <v>20</v>
      </c>
      <c r="P339" s="219">
        <v>100</v>
      </c>
      <c r="Q339" s="168">
        <f>+BDATOS!AF339</f>
        <v>20</v>
      </c>
      <c r="R339" s="217">
        <f>+BDATOS!BA339</f>
        <v>50</v>
      </c>
      <c r="S339" s="218">
        <f>+BDATOS!BK339</f>
        <v>1</v>
      </c>
      <c r="T339" s="290"/>
      <c r="U339" s="290"/>
      <c r="V339" s="290"/>
      <c r="W339" s="198" t="str">
        <f>+BDATOS!AC339</f>
        <v>SECRETARÍA DE SALUD</v>
      </c>
    </row>
    <row r="340" spans="1:23" ht="60" x14ac:dyDescent="0.2">
      <c r="A340" s="13">
        <v>347</v>
      </c>
      <c r="B340" s="13">
        <v>2</v>
      </c>
      <c r="C340" s="4" t="s">
        <v>455</v>
      </c>
      <c r="D340" s="5" t="s">
        <v>1516</v>
      </c>
      <c r="E340" s="4" t="s">
        <v>227</v>
      </c>
      <c r="F340" s="295"/>
      <c r="G340" s="208" t="str">
        <f>+[1]Hoja1!K352</f>
        <v>A.2.52.8</v>
      </c>
      <c r="H340" s="208">
        <f>+[1]Hoja1!G352</f>
        <v>60</v>
      </c>
      <c r="I340" s="295"/>
      <c r="J340" s="295"/>
      <c r="K340" s="180" t="s">
        <v>1805</v>
      </c>
      <c r="L340" s="199" t="s">
        <v>1607</v>
      </c>
      <c r="M340" s="198" t="s">
        <v>1813</v>
      </c>
      <c r="N340" s="3" t="str">
        <f>+[1]Hoja1!V352</f>
        <v>A.2</v>
      </c>
      <c r="O340" s="219">
        <v>30</v>
      </c>
      <c r="P340" s="219">
        <v>100</v>
      </c>
      <c r="Q340" s="168">
        <f>+BDATOS!AF340</f>
        <v>10</v>
      </c>
      <c r="R340" s="217">
        <f>+BDATOS!BA340</f>
        <v>0</v>
      </c>
      <c r="S340" s="218">
        <f>+BDATOS!BK340</f>
        <v>0</v>
      </c>
      <c r="T340" s="291"/>
      <c r="U340" s="291"/>
      <c r="V340" s="290"/>
      <c r="W340" s="198" t="str">
        <f>+BDATOS!AC340</f>
        <v>SECRETARÍA DE SALUD</v>
      </c>
    </row>
    <row r="341" spans="1:23" ht="43.5" customHeight="1" x14ac:dyDescent="0.2">
      <c r="A341" s="13">
        <v>348</v>
      </c>
      <c r="B341" s="13">
        <v>2</v>
      </c>
      <c r="C341" s="4" t="s">
        <v>455</v>
      </c>
      <c r="D341" s="5" t="s">
        <v>986</v>
      </c>
      <c r="E341" s="4" t="s">
        <v>994</v>
      </c>
      <c r="F341" s="295" t="s">
        <v>996</v>
      </c>
      <c r="G341" s="208" t="str">
        <f>+[1]Hoja1!K353</f>
        <v>A.4.1.1</v>
      </c>
      <c r="H341" s="208">
        <f>+[1]Hoja1!G353</f>
        <v>4</v>
      </c>
      <c r="I341" s="295">
        <v>4</v>
      </c>
      <c r="J341" s="295">
        <v>4</v>
      </c>
      <c r="K341" s="180" t="s">
        <v>987</v>
      </c>
      <c r="L341" s="199" t="s">
        <v>995</v>
      </c>
      <c r="M341" s="198" t="s">
        <v>1000</v>
      </c>
      <c r="N341" s="3" t="str">
        <f>+[1]Hoja1!V353</f>
        <v>A.4</v>
      </c>
      <c r="O341" s="219">
        <v>4</v>
      </c>
      <c r="P341" s="219">
        <v>4</v>
      </c>
      <c r="Q341" s="168">
        <f>+BDATOS!AF341</f>
        <v>4</v>
      </c>
      <c r="R341" s="217">
        <f>+BDATOS!BA341</f>
        <v>4</v>
      </c>
      <c r="S341" s="218">
        <f>+BDATOS!BK341</f>
        <v>1</v>
      </c>
      <c r="T341" s="289">
        <f>SUM(S341:S343)/2</f>
        <v>1</v>
      </c>
      <c r="U341" s="289">
        <f>SUM(S341:S345)/3</f>
        <v>1</v>
      </c>
      <c r="V341" s="290"/>
      <c r="W341" s="198" t="str">
        <f>+BDATOS!AC341</f>
        <v>IDERBOL</v>
      </c>
    </row>
    <row r="342" spans="1:23" ht="43.5" customHeight="1" x14ac:dyDescent="0.2">
      <c r="A342" s="13">
        <v>349</v>
      </c>
      <c r="B342" s="13">
        <v>2</v>
      </c>
      <c r="C342" s="4" t="s">
        <v>455</v>
      </c>
      <c r="D342" s="5" t="s">
        <v>986</v>
      </c>
      <c r="E342" s="4" t="s">
        <v>994</v>
      </c>
      <c r="F342" s="295"/>
      <c r="G342" s="208" t="str">
        <f>+[1]Hoja1!K354</f>
        <v>A.4.1.2</v>
      </c>
      <c r="H342" s="208">
        <f>+[1]Hoja1!G354</f>
        <v>4</v>
      </c>
      <c r="I342" s="295"/>
      <c r="J342" s="295"/>
      <c r="K342" s="180" t="s">
        <v>987</v>
      </c>
      <c r="L342" s="199" t="s">
        <v>995</v>
      </c>
      <c r="M342" s="198" t="s">
        <v>1001</v>
      </c>
      <c r="N342" s="3" t="str">
        <f>+[1]Hoja1!V354</f>
        <v>A.4</v>
      </c>
      <c r="O342" s="219">
        <v>20</v>
      </c>
      <c r="P342" s="219">
        <v>25</v>
      </c>
      <c r="Q342" s="168">
        <f>+BDATOS!AF342</f>
        <v>5</v>
      </c>
      <c r="R342" s="217">
        <f>+BDATOS!BA342</f>
        <v>5</v>
      </c>
      <c r="S342" s="218">
        <f>+BDATOS!BK342</f>
        <v>1</v>
      </c>
      <c r="T342" s="290"/>
      <c r="U342" s="290"/>
      <c r="V342" s="290"/>
      <c r="W342" s="198" t="str">
        <f>+BDATOS!AC342</f>
        <v>IDERBOL</v>
      </c>
    </row>
    <row r="343" spans="1:23" ht="43.5" customHeight="1" x14ac:dyDescent="0.2">
      <c r="A343" s="13">
        <v>350</v>
      </c>
      <c r="B343" s="13">
        <v>2</v>
      </c>
      <c r="C343" s="4" t="s">
        <v>455</v>
      </c>
      <c r="D343" s="5" t="s">
        <v>986</v>
      </c>
      <c r="E343" s="4" t="s">
        <v>994</v>
      </c>
      <c r="F343" s="295"/>
      <c r="G343" s="208" t="str">
        <f>+[1]Hoja1!K355</f>
        <v>A.4.1.3</v>
      </c>
      <c r="H343" s="208">
        <f>+[1]Hoja1!G355</f>
        <v>4</v>
      </c>
      <c r="I343" s="295"/>
      <c r="J343" s="295"/>
      <c r="K343" s="180" t="s">
        <v>987</v>
      </c>
      <c r="L343" s="199" t="s">
        <v>995</v>
      </c>
      <c r="M343" s="198" t="s">
        <v>1002</v>
      </c>
      <c r="N343" s="3" t="str">
        <f>+[1]Hoja1!V355</f>
        <v>A.4</v>
      </c>
      <c r="O343" s="219">
        <v>4</v>
      </c>
      <c r="P343" s="219">
        <v>6</v>
      </c>
      <c r="Q343" s="168">
        <f>+BDATOS!AF343</f>
        <v>0</v>
      </c>
      <c r="R343" s="217">
        <f>+BDATOS!BA343</f>
        <v>0</v>
      </c>
      <c r="S343" s="218" t="str">
        <f>+BDATOS!BK343</f>
        <v>NA</v>
      </c>
      <c r="T343" s="291"/>
      <c r="U343" s="290"/>
      <c r="V343" s="290"/>
      <c r="W343" s="198" t="str">
        <f>+BDATOS!AC343</f>
        <v>IDERBOL</v>
      </c>
    </row>
    <row r="344" spans="1:23" ht="78" customHeight="1" x14ac:dyDescent="0.2">
      <c r="A344" s="13">
        <v>351</v>
      </c>
      <c r="B344" s="13">
        <v>2</v>
      </c>
      <c r="C344" s="4" t="s">
        <v>455</v>
      </c>
      <c r="D344" s="5" t="s">
        <v>986</v>
      </c>
      <c r="E344" s="4" t="s">
        <v>994</v>
      </c>
      <c r="F344" s="295" t="s">
        <v>1518</v>
      </c>
      <c r="G344" s="208" t="str">
        <f>+[1]Hoja1!K356</f>
        <v>A.4.2.1</v>
      </c>
      <c r="H344" s="208">
        <f>+[1]Hoja1!G356</f>
        <v>0</v>
      </c>
      <c r="I344" s="295">
        <v>0</v>
      </c>
      <c r="J344" s="295">
        <v>100</v>
      </c>
      <c r="K344" s="180" t="s">
        <v>989</v>
      </c>
      <c r="L344" s="199" t="s">
        <v>1517</v>
      </c>
      <c r="M344" s="198" t="s">
        <v>1519</v>
      </c>
      <c r="N344" s="3" t="str">
        <f>+[1]Hoja1!V356</f>
        <v>A.4</v>
      </c>
      <c r="O344" s="219">
        <v>0</v>
      </c>
      <c r="P344" s="219">
        <v>1</v>
      </c>
      <c r="Q344" s="168">
        <f>+BDATOS!AF344</f>
        <v>1</v>
      </c>
      <c r="R344" s="217">
        <f>+BDATOS!BA344</f>
        <v>1</v>
      </c>
      <c r="S344" s="218">
        <f>+BDATOS!BK344</f>
        <v>1</v>
      </c>
      <c r="T344" s="289">
        <f>SUM(S344:S345)/1</f>
        <v>1</v>
      </c>
      <c r="U344" s="290"/>
      <c r="V344" s="290"/>
      <c r="W344" s="198" t="str">
        <f>+BDATOS!AC344</f>
        <v>IDERBOL</v>
      </c>
    </row>
    <row r="345" spans="1:23" ht="63" customHeight="1" x14ac:dyDescent="0.2">
      <c r="A345" s="13">
        <v>352</v>
      </c>
      <c r="B345" s="13">
        <v>2</v>
      </c>
      <c r="C345" s="4" t="s">
        <v>455</v>
      </c>
      <c r="D345" s="5" t="s">
        <v>986</v>
      </c>
      <c r="E345" s="4" t="s">
        <v>994</v>
      </c>
      <c r="F345" s="295"/>
      <c r="G345" s="208" t="str">
        <f>+[1]Hoja1!K357</f>
        <v>A.4.2.2</v>
      </c>
      <c r="H345" s="208">
        <f>+[1]Hoja1!G357</f>
        <v>0</v>
      </c>
      <c r="I345" s="295"/>
      <c r="J345" s="295"/>
      <c r="K345" s="180" t="s">
        <v>989</v>
      </c>
      <c r="L345" s="199" t="s">
        <v>1517</v>
      </c>
      <c r="M345" s="198" t="s">
        <v>1520</v>
      </c>
      <c r="N345" s="3" t="str">
        <f>+[1]Hoja1!V357</f>
        <v>A.4</v>
      </c>
      <c r="O345" s="219">
        <v>0</v>
      </c>
      <c r="P345" s="219">
        <v>5</v>
      </c>
      <c r="Q345" s="168">
        <f>+BDATOS!AF345</f>
        <v>0</v>
      </c>
      <c r="R345" s="217">
        <f>+BDATOS!BA345</f>
        <v>0</v>
      </c>
      <c r="S345" s="218" t="str">
        <f>+BDATOS!BK345</f>
        <v>NA</v>
      </c>
      <c r="T345" s="291"/>
      <c r="U345" s="291"/>
      <c r="V345" s="290"/>
      <c r="W345" s="198" t="str">
        <f>+BDATOS!AC345</f>
        <v>IDERBOL</v>
      </c>
    </row>
    <row r="346" spans="1:23" ht="105.75" customHeight="1" x14ac:dyDescent="0.2">
      <c r="A346" s="13">
        <v>353</v>
      </c>
      <c r="B346" s="13">
        <v>2</v>
      </c>
      <c r="C346" s="4" t="s">
        <v>455</v>
      </c>
      <c r="D346" s="5" t="s">
        <v>992</v>
      </c>
      <c r="E346" s="4" t="s">
        <v>231</v>
      </c>
      <c r="F346" s="180" t="s">
        <v>1006</v>
      </c>
      <c r="G346" s="208" t="str">
        <f>+[1]Hoja1!K358</f>
        <v>A.4.3.1</v>
      </c>
      <c r="H346" s="208">
        <f>+[1]Hoja1!G358</f>
        <v>0</v>
      </c>
      <c r="I346" s="180">
        <v>0</v>
      </c>
      <c r="J346" s="180">
        <v>100</v>
      </c>
      <c r="K346" s="180" t="s">
        <v>993</v>
      </c>
      <c r="L346" s="199" t="s">
        <v>1004</v>
      </c>
      <c r="M346" s="198" t="s">
        <v>1008</v>
      </c>
      <c r="N346" s="3" t="str">
        <f>+[1]Hoja1!V358</f>
        <v>A.4</v>
      </c>
      <c r="O346" s="219">
        <v>4</v>
      </c>
      <c r="P346" s="219">
        <v>4</v>
      </c>
      <c r="Q346" s="168">
        <f>+BDATOS!AF346</f>
        <v>1</v>
      </c>
      <c r="R346" s="217">
        <f>+BDATOS!BA346</f>
        <v>1</v>
      </c>
      <c r="S346" s="218">
        <f>+BDATOS!BK346</f>
        <v>1</v>
      </c>
      <c r="T346" s="218">
        <f t="shared" ref="T346:U349" si="7">+S346</f>
        <v>1</v>
      </c>
      <c r="U346" s="218">
        <f t="shared" si="7"/>
        <v>1</v>
      </c>
      <c r="V346" s="290"/>
      <c r="W346" s="198" t="str">
        <f>+BDATOS!AC346</f>
        <v>IDERBOL</v>
      </c>
    </row>
    <row r="347" spans="1:23" ht="144" x14ac:dyDescent="0.2">
      <c r="A347" s="13">
        <v>354</v>
      </c>
      <c r="B347" s="13">
        <v>2</v>
      </c>
      <c r="C347" s="4" t="s">
        <v>455</v>
      </c>
      <c r="D347" s="5" t="s">
        <v>1003</v>
      </c>
      <c r="E347" s="4" t="s">
        <v>1011</v>
      </c>
      <c r="F347" s="180" t="s">
        <v>1014</v>
      </c>
      <c r="G347" s="208" t="str">
        <f>+[1]Hoja1!K359</f>
        <v>A.4.4.1</v>
      </c>
      <c r="H347" s="208">
        <f>+[1]Hoja1!G359</f>
        <v>0</v>
      </c>
      <c r="I347" s="180">
        <v>0</v>
      </c>
      <c r="J347" s="180">
        <v>100</v>
      </c>
      <c r="K347" s="180" t="s">
        <v>1005</v>
      </c>
      <c r="L347" s="199" t="s">
        <v>1012</v>
      </c>
      <c r="M347" s="198" t="s">
        <v>1016</v>
      </c>
      <c r="N347" s="3" t="str">
        <f>+[1]Hoja1!V359</f>
        <v>A.4</v>
      </c>
      <c r="O347" s="219">
        <v>4</v>
      </c>
      <c r="P347" s="219">
        <v>4</v>
      </c>
      <c r="Q347" s="168">
        <f>+BDATOS!AF347</f>
        <v>1</v>
      </c>
      <c r="R347" s="217">
        <f>+BDATOS!BA347</f>
        <v>1</v>
      </c>
      <c r="S347" s="218">
        <f>+BDATOS!BK347</f>
        <v>1</v>
      </c>
      <c r="T347" s="218">
        <f t="shared" si="7"/>
        <v>1</v>
      </c>
      <c r="U347" s="218">
        <f t="shared" si="7"/>
        <v>1</v>
      </c>
      <c r="V347" s="290"/>
      <c r="W347" s="198" t="str">
        <f>+BDATOS!AC347</f>
        <v>IDERBOL</v>
      </c>
    </row>
    <row r="348" spans="1:23" ht="72.75" customHeight="1" x14ac:dyDescent="0.2">
      <c r="A348" s="13">
        <v>355</v>
      </c>
      <c r="B348" s="13">
        <v>2</v>
      </c>
      <c r="C348" s="4" t="s">
        <v>455</v>
      </c>
      <c r="D348" s="5" t="s">
        <v>1010</v>
      </c>
      <c r="E348" s="4" t="s">
        <v>232</v>
      </c>
      <c r="F348" s="180" t="s">
        <v>1025</v>
      </c>
      <c r="G348" s="208" t="str">
        <f>+[1]Hoja1!K360</f>
        <v>A.4.5.1</v>
      </c>
      <c r="H348" s="208">
        <f>+[1]Hoja1!G360</f>
        <v>50000</v>
      </c>
      <c r="I348" s="180">
        <v>50000</v>
      </c>
      <c r="J348" s="180">
        <v>400000</v>
      </c>
      <c r="K348" s="180" t="s">
        <v>1013</v>
      </c>
      <c r="L348" s="199" t="s">
        <v>1019</v>
      </c>
      <c r="M348" s="198" t="s">
        <v>1020</v>
      </c>
      <c r="N348" s="3" t="str">
        <f>+[1]Hoja1!V360</f>
        <v>A.4</v>
      </c>
      <c r="O348" s="219">
        <v>50000</v>
      </c>
      <c r="P348" s="219">
        <v>80000</v>
      </c>
      <c r="Q348" s="168">
        <f>+BDATOS!AF348</f>
        <v>20000</v>
      </c>
      <c r="R348" s="217">
        <f>+BDATOS!BA348</f>
        <v>20000</v>
      </c>
      <c r="S348" s="218">
        <f>+BDATOS!BK348</f>
        <v>1</v>
      </c>
      <c r="T348" s="218">
        <f t="shared" si="7"/>
        <v>1</v>
      </c>
      <c r="U348" s="218">
        <f t="shared" si="7"/>
        <v>1</v>
      </c>
      <c r="V348" s="290"/>
      <c r="W348" s="198" t="str">
        <f>+BDATOS!AC348</f>
        <v>IDERBOL</v>
      </c>
    </row>
    <row r="349" spans="1:23" ht="102.75" customHeight="1" x14ac:dyDescent="0.2">
      <c r="A349" s="13">
        <v>356</v>
      </c>
      <c r="B349" s="13">
        <v>2</v>
      </c>
      <c r="C349" s="4" t="s">
        <v>455</v>
      </c>
      <c r="D349" s="5" t="s">
        <v>1017</v>
      </c>
      <c r="E349" s="4" t="s">
        <v>233</v>
      </c>
      <c r="F349" s="180" t="s">
        <v>1029</v>
      </c>
      <c r="G349" s="208" t="str">
        <f>+[1]Hoja1!K361</f>
        <v>A.4.6.1</v>
      </c>
      <c r="H349" s="208">
        <f>+[1]Hoja1!G361</f>
        <v>0</v>
      </c>
      <c r="I349" s="180">
        <v>0</v>
      </c>
      <c r="J349" s="180">
        <v>100</v>
      </c>
      <c r="K349" s="180" t="s">
        <v>1018</v>
      </c>
      <c r="L349" s="199" t="s">
        <v>1024</v>
      </c>
      <c r="M349" s="198" t="s">
        <v>1026</v>
      </c>
      <c r="N349" s="3" t="str">
        <f>+[1]Hoja1!V361</f>
        <v>A.4</v>
      </c>
      <c r="O349" s="219">
        <v>502</v>
      </c>
      <c r="P349" s="219">
        <v>27</v>
      </c>
      <c r="Q349" s="168">
        <f>+BDATOS!AF349</f>
        <v>0</v>
      </c>
      <c r="R349" s="217">
        <f>+BDATOS!BA349</f>
        <v>0</v>
      </c>
      <c r="S349" s="218" t="str">
        <f>+BDATOS!BK349</f>
        <v>NA</v>
      </c>
      <c r="T349" s="218" t="str">
        <f t="shared" si="7"/>
        <v>NA</v>
      </c>
      <c r="U349" s="218" t="str">
        <f t="shared" si="7"/>
        <v>NA</v>
      </c>
      <c r="V349" s="290"/>
      <c r="W349" s="198" t="str">
        <f>+BDATOS!AC349</f>
        <v>IDERBOL</v>
      </c>
    </row>
    <row r="350" spans="1:23" ht="60" x14ac:dyDescent="0.2">
      <c r="A350" s="13">
        <v>357</v>
      </c>
      <c r="B350" s="13">
        <v>2</v>
      </c>
      <c r="C350" s="4" t="s">
        <v>455</v>
      </c>
      <c r="D350" s="9" t="s">
        <v>1022</v>
      </c>
      <c r="E350" s="10" t="s">
        <v>234</v>
      </c>
      <c r="F350" s="295" t="s">
        <v>1031</v>
      </c>
      <c r="G350" s="208" t="str">
        <f>+[1]Hoja1!K362</f>
        <v>A.5.1.1</v>
      </c>
      <c r="H350" s="208" t="str">
        <f>+[1]Hoja1!G362</f>
        <v>ND</v>
      </c>
      <c r="I350" s="295" t="s">
        <v>874</v>
      </c>
      <c r="J350" s="295">
        <v>100</v>
      </c>
      <c r="K350" s="180" t="s">
        <v>1023</v>
      </c>
      <c r="L350" s="199" t="s">
        <v>235</v>
      </c>
      <c r="M350" s="198" t="s">
        <v>1035</v>
      </c>
      <c r="N350" s="3" t="str">
        <f>+[1]Hoja1!V362</f>
        <v>A.5</v>
      </c>
      <c r="O350" s="219" t="s">
        <v>874</v>
      </c>
      <c r="P350" s="219">
        <v>100</v>
      </c>
      <c r="Q350" s="168">
        <f>+BDATOS!AF350</f>
        <v>100</v>
      </c>
      <c r="R350" s="217">
        <f>+BDATOS!BA350</f>
        <v>10</v>
      </c>
      <c r="S350" s="218">
        <f>+BDATOS!BK350</f>
        <v>0.1</v>
      </c>
      <c r="T350" s="289">
        <f>SUM(S350:S352)/3</f>
        <v>0.14444444444444446</v>
      </c>
      <c r="U350" s="289">
        <f>SUM(S350:S362)/7</f>
        <v>0.20476190476190476</v>
      </c>
      <c r="V350" s="290"/>
      <c r="W350" s="198" t="str">
        <f>+BDATOS!AC350</f>
        <v>ICULTUR</v>
      </c>
    </row>
    <row r="351" spans="1:23" ht="60" x14ac:dyDescent="0.2">
      <c r="A351" s="13">
        <v>358</v>
      </c>
      <c r="B351" s="13">
        <v>2</v>
      </c>
      <c r="C351" s="4" t="s">
        <v>455</v>
      </c>
      <c r="D351" s="9" t="s">
        <v>1022</v>
      </c>
      <c r="E351" s="10" t="s">
        <v>234</v>
      </c>
      <c r="F351" s="295"/>
      <c r="G351" s="208" t="str">
        <f>+[1]Hoja1!K363</f>
        <v>A.5.1.2</v>
      </c>
      <c r="H351" s="208" t="str">
        <f>+[1]Hoja1!G363</f>
        <v>ND</v>
      </c>
      <c r="I351" s="295"/>
      <c r="J351" s="295"/>
      <c r="K351" s="180" t="s">
        <v>1023</v>
      </c>
      <c r="L351" s="199" t="s">
        <v>235</v>
      </c>
      <c r="M351" s="198" t="s">
        <v>1036</v>
      </c>
      <c r="N351" s="3" t="str">
        <f>+[1]Hoja1!V363</f>
        <v>A.5</v>
      </c>
      <c r="O351" s="219" t="s">
        <v>874</v>
      </c>
      <c r="P351" s="219">
        <v>3</v>
      </c>
      <c r="Q351" s="168">
        <f>+BDATOS!AF351</f>
        <v>3</v>
      </c>
      <c r="R351" s="217">
        <f>+BDATOS!BA351</f>
        <v>1</v>
      </c>
      <c r="S351" s="218">
        <f>+BDATOS!BK351</f>
        <v>0.33333333333333331</v>
      </c>
      <c r="T351" s="290"/>
      <c r="U351" s="290"/>
      <c r="V351" s="290"/>
      <c r="W351" s="198" t="str">
        <f>+BDATOS!AC351</f>
        <v>ICULTUR</v>
      </c>
    </row>
    <row r="352" spans="1:23" ht="60" x14ac:dyDescent="0.2">
      <c r="A352" s="13">
        <v>359</v>
      </c>
      <c r="B352" s="13">
        <v>2</v>
      </c>
      <c r="C352" s="4" t="s">
        <v>455</v>
      </c>
      <c r="D352" s="9" t="s">
        <v>1022</v>
      </c>
      <c r="E352" s="10" t="s">
        <v>234</v>
      </c>
      <c r="F352" s="295"/>
      <c r="G352" s="208" t="str">
        <f>+[1]Hoja1!K364</f>
        <v>A.5.1.3</v>
      </c>
      <c r="H352" s="208" t="str">
        <f>+[1]Hoja1!G364</f>
        <v>ND</v>
      </c>
      <c r="I352" s="295"/>
      <c r="J352" s="295"/>
      <c r="K352" s="180" t="s">
        <v>1023</v>
      </c>
      <c r="L352" s="199" t="s">
        <v>235</v>
      </c>
      <c r="M352" s="198" t="s">
        <v>1037</v>
      </c>
      <c r="N352" s="3" t="str">
        <f>+[1]Hoja1!V364</f>
        <v>A.5</v>
      </c>
      <c r="O352" s="219" t="s">
        <v>874</v>
      </c>
      <c r="P352" s="219">
        <v>100</v>
      </c>
      <c r="Q352" s="168">
        <f>+BDATOS!AF352</f>
        <v>0</v>
      </c>
      <c r="R352" s="217">
        <f>+BDATOS!BA352</f>
        <v>0</v>
      </c>
      <c r="S352" s="218" t="str">
        <f>+BDATOS!BK352</f>
        <v>NA</v>
      </c>
      <c r="T352" s="291"/>
      <c r="U352" s="290"/>
      <c r="V352" s="290"/>
      <c r="W352" s="198" t="str">
        <f>+BDATOS!AC352</f>
        <v>ICULTUR</v>
      </c>
    </row>
    <row r="353" spans="1:23" ht="60" x14ac:dyDescent="0.2">
      <c r="A353" s="13">
        <v>360</v>
      </c>
      <c r="B353" s="13">
        <v>2</v>
      </c>
      <c r="C353" s="4" t="s">
        <v>455</v>
      </c>
      <c r="D353" s="9" t="s">
        <v>1022</v>
      </c>
      <c r="E353" s="10" t="s">
        <v>234</v>
      </c>
      <c r="F353" s="295" t="s">
        <v>1039</v>
      </c>
      <c r="G353" s="208" t="str">
        <f>+[1]Hoja1!K365</f>
        <v>A.5.2.1</v>
      </c>
      <c r="H353" s="208">
        <f>+[1]Hoja1!G365</f>
        <v>0</v>
      </c>
      <c r="I353" s="295">
        <v>0</v>
      </c>
      <c r="J353" s="295">
        <v>5</v>
      </c>
      <c r="K353" s="180" t="s">
        <v>1521</v>
      </c>
      <c r="L353" s="199" t="s">
        <v>236</v>
      </c>
      <c r="M353" s="198" t="s">
        <v>1043</v>
      </c>
      <c r="N353" s="3" t="str">
        <f>+[1]Hoja1!V365</f>
        <v>A.5</v>
      </c>
      <c r="O353" s="219" t="s">
        <v>874</v>
      </c>
      <c r="P353" s="219">
        <v>1</v>
      </c>
      <c r="Q353" s="168">
        <f>+BDATOS!AF353</f>
        <v>1</v>
      </c>
      <c r="R353" s="217">
        <f>+BDATOS!BA353</f>
        <v>0.2</v>
      </c>
      <c r="S353" s="218">
        <f>+BDATOS!BK353</f>
        <v>0.2</v>
      </c>
      <c r="T353" s="289">
        <f>SUM(S353:S357)/2</f>
        <v>0.22500000000000001</v>
      </c>
      <c r="U353" s="290"/>
      <c r="V353" s="290"/>
      <c r="W353" s="198" t="str">
        <f>+BDATOS!AC353</f>
        <v>ICULTUR</v>
      </c>
    </row>
    <row r="354" spans="1:23" ht="60" x14ac:dyDescent="0.2">
      <c r="A354" s="13">
        <v>361</v>
      </c>
      <c r="B354" s="13">
        <v>2</v>
      </c>
      <c r="C354" s="4" t="s">
        <v>455</v>
      </c>
      <c r="D354" s="9" t="s">
        <v>1022</v>
      </c>
      <c r="E354" s="10" t="s">
        <v>234</v>
      </c>
      <c r="F354" s="295"/>
      <c r="G354" s="208" t="str">
        <f>+[1]Hoja1!K366</f>
        <v>A.5.2.2</v>
      </c>
      <c r="H354" s="208">
        <f>+[1]Hoja1!G366</f>
        <v>0</v>
      </c>
      <c r="I354" s="295"/>
      <c r="J354" s="295"/>
      <c r="K354" s="180" t="s">
        <v>1521</v>
      </c>
      <c r="L354" s="199" t="s">
        <v>236</v>
      </c>
      <c r="M354" s="198" t="s">
        <v>1044</v>
      </c>
      <c r="N354" s="3" t="str">
        <f>+[1]Hoja1!V366</f>
        <v>A.5</v>
      </c>
      <c r="O354" s="219" t="s">
        <v>874</v>
      </c>
      <c r="P354" s="219">
        <v>1</v>
      </c>
      <c r="Q354" s="168">
        <f>+BDATOS!AF354</f>
        <v>0</v>
      </c>
      <c r="R354" s="217">
        <f>+BDATOS!BA354</f>
        <v>0</v>
      </c>
      <c r="S354" s="218" t="str">
        <f>+BDATOS!BK354</f>
        <v>NA</v>
      </c>
      <c r="T354" s="290"/>
      <c r="U354" s="290"/>
      <c r="V354" s="290"/>
      <c r="W354" s="198" t="str">
        <f>+BDATOS!AC354</f>
        <v>ICULTUR</v>
      </c>
    </row>
    <row r="355" spans="1:23" ht="60" x14ac:dyDescent="0.2">
      <c r="A355" s="13">
        <v>362</v>
      </c>
      <c r="B355" s="13">
        <v>2</v>
      </c>
      <c r="C355" s="4" t="s">
        <v>455</v>
      </c>
      <c r="D355" s="9" t="s">
        <v>1022</v>
      </c>
      <c r="E355" s="10" t="s">
        <v>234</v>
      </c>
      <c r="F355" s="295"/>
      <c r="G355" s="208" t="str">
        <f>+[1]Hoja1!K367</f>
        <v>A.5.2.3</v>
      </c>
      <c r="H355" s="208">
        <f>+[1]Hoja1!G367</f>
        <v>0</v>
      </c>
      <c r="I355" s="295"/>
      <c r="J355" s="295"/>
      <c r="K355" s="180" t="s">
        <v>1521</v>
      </c>
      <c r="L355" s="199" t="s">
        <v>236</v>
      </c>
      <c r="M355" s="198" t="s">
        <v>1045</v>
      </c>
      <c r="N355" s="3" t="str">
        <f>+[1]Hoja1!V367</f>
        <v>A.5</v>
      </c>
      <c r="O355" s="219">
        <v>2</v>
      </c>
      <c r="P355" s="219">
        <v>4</v>
      </c>
      <c r="Q355" s="168">
        <f>+BDATOS!AF355</f>
        <v>4</v>
      </c>
      <c r="R355" s="217">
        <f>+BDATOS!BA355</f>
        <v>1</v>
      </c>
      <c r="S355" s="218">
        <f>+BDATOS!BK355</f>
        <v>0.25</v>
      </c>
      <c r="T355" s="290"/>
      <c r="U355" s="290"/>
      <c r="V355" s="290"/>
      <c r="W355" s="198" t="str">
        <f>+BDATOS!AC355</f>
        <v>ICULTUR</v>
      </c>
    </row>
    <row r="356" spans="1:23" ht="60" x14ac:dyDescent="0.2">
      <c r="A356" s="13">
        <v>363</v>
      </c>
      <c r="B356" s="13">
        <v>2</v>
      </c>
      <c r="C356" s="4" t="s">
        <v>455</v>
      </c>
      <c r="D356" s="9" t="s">
        <v>1022</v>
      </c>
      <c r="E356" s="10" t="s">
        <v>234</v>
      </c>
      <c r="F356" s="295"/>
      <c r="G356" s="208" t="str">
        <f>+[1]Hoja1!K368</f>
        <v>A.5.2.4</v>
      </c>
      <c r="H356" s="208">
        <f>+[1]Hoja1!G368</f>
        <v>0</v>
      </c>
      <c r="I356" s="295"/>
      <c r="J356" s="295"/>
      <c r="K356" s="180" t="s">
        <v>1521</v>
      </c>
      <c r="L356" s="199" t="s">
        <v>236</v>
      </c>
      <c r="M356" s="198" t="s">
        <v>1046</v>
      </c>
      <c r="N356" s="3" t="str">
        <f>+[1]Hoja1!V368</f>
        <v>A.5</v>
      </c>
      <c r="O356" s="219" t="s">
        <v>874</v>
      </c>
      <c r="P356" s="219">
        <v>5</v>
      </c>
      <c r="Q356" s="168">
        <f>+BDATOS!AF356</f>
        <v>0</v>
      </c>
      <c r="R356" s="217">
        <f>+BDATOS!BA356</f>
        <v>0</v>
      </c>
      <c r="S356" s="218" t="str">
        <f>+BDATOS!BK356</f>
        <v>NA</v>
      </c>
      <c r="T356" s="290"/>
      <c r="U356" s="290"/>
      <c r="V356" s="290"/>
      <c r="W356" s="198" t="str">
        <f>+BDATOS!AC356</f>
        <v>ICULTUR</v>
      </c>
    </row>
    <row r="357" spans="1:23" ht="60" x14ac:dyDescent="0.2">
      <c r="A357" s="13">
        <v>364</v>
      </c>
      <c r="B357" s="13">
        <v>2</v>
      </c>
      <c r="C357" s="4" t="s">
        <v>455</v>
      </c>
      <c r="D357" s="9" t="s">
        <v>1022</v>
      </c>
      <c r="E357" s="10" t="s">
        <v>234</v>
      </c>
      <c r="F357" s="295"/>
      <c r="G357" s="208" t="str">
        <f>+[1]Hoja1!K369</f>
        <v>A.5.2.5</v>
      </c>
      <c r="H357" s="208">
        <f>+[1]Hoja1!G369</f>
        <v>0</v>
      </c>
      <c r="I357" s="295"/>
      <c r="J357" s="295"/>
      <c r="K357" s="180" t="s">
        <v>1521</v>
      </c>
      <c r="L357" s="199" t="s">
        <v>236</v>
      </c>
      <c r="M357" s="198" t="s">
        <v>1047</v>
      </c>
      <c r="N357" s="3" t="str">
        <f>+[1]Hoja1!V369</f>
        <v>A.5</v>
      </c>
      <c r="O357" s="219">
        <v>1</v>
      </c>
      <c r="P357" s="219">
        <v>1</v>
      </c>
      <c r="Q357" s="168">
        <f>+BDATOS!AF357</f>
        <v>0</v>
      </c>
      <c r="R357" s="217">
        <f>+BDATOS!BA357</f>
        <v>0</v>
      </c>
      <c r="S357" s="218" t="str">
        <f>+BDATOS!BK357</f>
        <v>NA</v>
      </c>
      <c r="T357" s="291"/>
      <c r="U357" s="290"/>
      <c r="V357" s="290"/>
      <c r="W357" s="198" t="str">
        <f>+BDATOS!AC357</f>
        <v>ICULTUR</v>
      </c>
    </row>
    <row r="358" spans="1:23" ht="60" x14ac:dyDescent="0.2">
      <c r="A358" s="13">
        <v>365</v>
      </c>
      <c r="B358" s="13">
        <v>2</v>
      </c>
      <c r="C358" s="4" t="s">
        <v>455</v>
      </c>
      <c r="D358" s="9" t="s">
        <v>1022</v>
      </c>
      <c r="E358" s="10" t="s">
        <v>234</v>
      </c>
      <c r="F358" s="295" t="s">
        <v>1048</v>
      </c>
      <c r="G358" s="208" t="str">
        <f>+[1]Hoja1!K370</f>
        <v>A.5.3.1</v>
      </c>
      <c r="H358" s="208" t="str">
        <f>+[1]Hoja1!G370</f>
        <v>ND</v>
      </c>
      <c r="I358" s="295" t="s">
        <v>874</v>
      </c>
      <c r="J358" s="295">
        <v>45</v>
      </c>
      <c r="K358" s="180" t="s">
        <v>1522</v>
      </c>
      <c r="L358" s="199" t="s">
        <v>237</v>
      </c>
      <c r="M358" s="198" t="s">
        <v>1053</v>
      </c>
      <c r="N358" s="3" t="str">
        <f>+[1]Hoja1!V370</f>
        <v>A.5</v>
      </c>
      <c r="O358" s="219" t="s">
        <v>874</v>
      </c>
      <c r="P358" s="219">
        <v>1</v>
      </c>
      <c r="Q358" s="168">
        <f>+BDATOS!AF358</f>
        <v>1</v>
      </c>
      <c r="R358" s="217">
        <f>+BDATOS!BA358</f>
        <v>0.25</v>
      </c>
      <c r="S358" s="218">
        <f>+BDATOS!BK358</f>
        <v>0.25</v>
      </c>
      <c r="T358" s="289">
        <f>SUM(S358:S361)/3</f>
        <v>0.18333333333333335</v>
      </c>
      <c r="U358" s="290"/>
      <c r="V358" s="290"/>
      <c r="W358" s="198" t="str">
        <f>+BDATOS!AC358</f>
        <v>ICULTUR</v>
      </c>
    </row>
    <row r="359" spans="1:23" ht="60" x14ac:dyDescent="0.2">
      <c r="A359" s="13">
        <v>366</v>
      </c>
      <c r="B359" s="13">
        <v>2</v>
      </c>
      <c r="C359" s="4" t="s">
        <v>455</v>
      </c>
      <c r="D359" s="9" t="s">
        <v>1022</v>
      </c>
      <c r="E359" s="10" t="s">
        <v>234</v>
      </c>
      <c r="F359" s="295"/>
      <c r="G359" s="208" t="str">
        <f>+[1]Hoja1!K371</f>
        <v>A.5.3.2</v>
      </c>
      <c r="H359" s="208" t="str">
        <f>+[1]Hoja1!G371</f>
        <v>ND</v>
      </c>
      <c r="I359" s="295"/>
      <c r="J359" s="295"/>
      <c r="K359" s="180" t="s">
        <v>1522</v>
      </c>
      <c r="L359" s="199" t="s">
        <v>237</v>
      </c>
      <c r="M359" s="198" t="s">
        <v>1054</v>
      </c>
      <c r="N359" s="3" t="str">
        <f>+[1]Hoja1!V371</f>
        <v>A.5</v>
      </c>
      <c r="O359" s="219" t="s">
        <v>874</v>
      </c>
      <c r="P359" s="219">
        <v>1</v>
      </c>
      <c r="Q359" s="168">
        <f>+BDATOS!AF359</f>
        <v>0</v>
      </c>
      <c r="R359" s="217">
        <f>+BDATOS!BA359</f>
        <v>0</v>
      </c>
      <c r="S359" s="218" t="str">
        <f>+BDATOS!BK359</f>
        <v>NA</v>
      </c>
      <c r="T359" s="290"/>
      <c r="U359" s="290"/>
      <c r="V359" s="290"/>
      <c r="W359" s="198" t="str">
        <f>+BDATOS!AC359</f>
        <v>ICULTUR</v>
      </c>
    </row>
    <row r="360" spans="1:23" ht="60" x14ac:dyDescent="0.2">
      <c r="A360" s="13">
        <v>367</v>
      </c>
      <c r="B360" s="13">
        <v>2</v>
      </c>
      <c r="C360" s="4" t="s">
        <v>455</v>
      </c>
      <c r="D360" s="9" t="s">
        <v>1022</v>
      </c>
      <c r="E360" s="10" t="s">
        <v>234</v>
      </c>
      <c r="F360" s="295"/>
      <c r="G360" s="208" t="str">
        <f>+[1]Hoja1!K372</f>
        <v>A.5.3.3</v>
      </c>
      <c r="H360" s="208" t="str">
        <f>+[1]Hoja1!G372</f>
        <v>ND</v>
      </c>
      <c r="I360" s="295"/>
      <c r="J360" s="295"/>
      <c r="K360" s="180" t="s">
        <v>1522</v>
      </c>
      <c r="L360" s="199" t="s">
        <v>237</v>
      </c>
      <c r="M360" s="198" t="s">
        <v>1055</v>
      </c>
      <c r="N360" s="3" t="str">
        <f>+[1]Hoja1!V372</f>
        <v>A.5</v>
      </c>
      <c r="O360" s="219">
        <v>1</v>
      </c>
      <c r="P360" s="219">
        <v>1</v>
      </c>
      <c r="Q360" s="168">
        <f>+BDATOS!AF360</f>
        <v>1</v>
      </c>
      <c r="R360" s="217">
        <f>+BDATOS!BA360</f>
        <v>0.3</v>
      </c>
      <c r="S360" s="218">
        <f>+BDATOS!BK360</f>
        <v>0.3</v>
      </c>
      <c r="T360" s="290"/>
      <c r="U360" s="290"/>
      <c r="V360" s="290"/>
      <c r="W360" s="198" t="str">
        <f>+BDATOS!AC360</f>
        <v>ICULTUR</v>
      </c>
    </row>
    <row r="361" spans="1:23" ht="60" x14ac:dyDescent="0.2">
      <c r="A361" s="13">
        <v>368</v>
      </c>
      <c r="B361" s="13">
        <v>2</v>
      </c>
      <c r="C361" s="4" t="s">
        <v>455</v>
      </c>
      <c r="D361" s="9" t="s">
        <v>1022</v>
      </c>
      <c r="E361" s="10" t="s">
        <v>234</v>
      </c>
      <c r="F361" s="295"/>
      <c r="G361" s="208" t="str">
        <f>+[1]Hoja1!K373</f>
        <v>A.5.3.4</v>
      </c>
      <c r="H361" s="208" t="str">
        <f>+[1]Hoja1!G373</f>
        <v>ND</v>
      </c>
      <c r="I361" s="295"/>
      <c r="J361" s="295"/>
      <c r="K361" s="180" t="s">
        <v>1522</v>
      </c>
      <c r="L361" s="199" t="s">
        <v>237</v>
      </c>
      <c r="M361" s="198" t="s">
        <v>1052</v>
      </c>
      <c r="N361" s="3" t="str">
        <f>+[1]Hoja1!V373</f>
        <v>A.5</v>
      </c>
      <c r="O361" s="219">
        <v>51</v>
      </c>
      <c r="P361" s="219">
        <v>61</v>
      </c>
      <c r="Q361" s="168">
        <f>+BDATOS!AF361</f>
        <v>2</v>
      </c>
      <c r="R361" s="217">
        <f>+BDATOS!BA361</f>
        <v>0</v>
      </c>
      <c r="S361" s="218">
        <f>+BDATOS!BK361</f>
        <v>0</v>
      </c>
      <c r="T361" s="291"/>
      <c r="U361" s="290"/>
      <c r="V361" s="290"/>
      <c r="W361" s="198" t="str">
        <f>+BDATOS!AC361</f>
        <v>ICULTUR</v>
      </c>
    </row>
    <row r="362" spans="1:23" ht="60" x14ac:dyDescent="0.2">
      <c r="A362" s="13">
        <v>369</v>
      </c>
      <c r="B362" s="13">
        <v>2</v>
      </c>
      <c r="C362" s="4" t="s">
        <v>455</v>
      </c>
      <c r="D362" s="9" t="s">
        <v>1022</v>
      </c>
      <c r="E362" s="10" t="s">
        <v>234</v>
      </c>
      <c r="F362" s="180" t="s">
        <v>1057</v>
      </c>
      <c r="G362" s="208" t="str">
        <f>+[1]Hoja1!K374</f>
        <v>A.5.4.1</v>
      </c>
      <c r="H362" s="208" t="str">
        <f>+[1]Hoja1!G374</f>
        <v>ND</v>
      </c>
      <c r="I362" s="180" t="s">
        <v>874</v>
      </c>
      <c r="J362" s="180">
        <v>45</v>
      </c>
      <c r="K362" s="180" t="s">
        <v>1523</v>
      </c>
      <c r="L362" s="199" t="s">
        <v>238</v>
      </c>
      <c r="M362" s="198" t="s">
        <v>1059</v>
      </c>
      <c r="N362" s="3" t="str">
        <f>+[1]Hoja1!V374</f>
        <v>A.5</v>
      </c>
      <c r="O362" s="219" t="s">
        <v>874</v>
      </c>
      <c r="P362" s="219">
        <v>45</v>
      </c>
      <c r="Q362" s="168">
        <f>+BDATOS!AF362</f>
        <v>0</v>
      </c>
      <c r="R362" s="217">
        <f>+BDATOS!BA362</f>
        <v>0</v>
      </c>
      <c r="S362" s="218" t="str">
        <f>+BDATOS!BK362</f>
        <v>NA</v>
      </c>
      <c r="T362" s="218" t="str">
        <f>+S362</f>
        <v>NA</v>
      </c>
      <c r="U362" s="291"/>
      <c r="V362" s="290"/>
      <c r="W362" s="198" t="str">
        <f>+BDATOS!AC362</f>
        <v>ICULTUR</v>
      </c>
    </row>
    <row r="363" spans="1:23" ht="57.75" customHeight="1" x14ac:dyDescent="0.2">
      <c r="A363" s="13">
        <v>370</v>
      </c>
      <c r="B363" s="13">
        <v>2</v>
      </c>
      <c r="C363" s="4" t="s">
        <v>1524</v>
      </c>
      <c r="D363" s="9" t="s">
        <v>1028</v>
      </c>
      <c r="E363" s="4" t="s">
        <v>1524</v>
      </c>
      <c r="F363" s="295" t="s">
        <v>1525</v>
      </c>
      <c r="G363" s="208" t="str">
        <f>+[1]Hoja1!K375</f>
        <v>A.14.54.1</v>
      </c>
      <c r="H363" s="208">
        <f>+[1]Hoja1!G375</f>
        <v>100</v>
      </c>
      <c r="I363" s="295">
        <v>100</v>
      </c>
      <c r="J363" s="295">
        <v>100</v>
      </c>
      <c r="K363" s="180" t="s">
        <v>1030</v>
      </c>
      <c r="L363" s="199" t="s">
        <v>1527</v>
      </c>
      <c r="M363" s="198" t="s">
        <v>1526</v>
      </c>
      <c r="N363" s="3" t="str">
        <f>+[1]Hoja1!V375</f>
        <v>A.14</v>
      </c>
      <c r="O363" s="219">
        <v>100</v>
      </c>
      <c r="P363" s="219">
        <v>100</v>
      </c>
      <c r="Q363" s="168">
        <f>+BDATOS!AF363</f>
        <v>100</v>
      </c>
      <c r="R363" s="217">
        <f>+BDATOS!BA363</f>
        <v>100</v>
      </c>
      <c r="S363" s="218">
        <f>+BDATOS!BK363</f>
        <v>1</v>
      </c>
      <c r="T363" s="218">
        <f>+S363</f>
        <v>1</v>
      </c>
      <c r="U363" s="289">
        <f>SUM(S363:S366)/3</f>
        <v>1</v>
      </c>
      <c r="V363" s="290"/>
      <c r="W363" s="198" t="str">
        <f>+BDATOS!AC363</f>
        <v>SECRETARIA DEL INTERIOR - CIRA</v>
      </c>
    </row>
    <row r="364" spans="1:23" ht="42.75" customHeight="1" x14ac:dyDescent="0.2">
      <c r="A364" s="13">
        <v>371</v>
      </c>
      <c r="B364" s="13">
        <v>2</v>
      </c>
      <c r="C364" s="4" t="s">
        <v>1524</v>
      </c>
      <c r="D364" s="9" t="s">
        <v>1028</v>
      </c>
      <c r="E364" s="4" t="s">
        <v>1524</v>
      </c>
      <c r="F364" s="295"/>
      <c r="G364" s="208" t="str">
        <f>+[1]Hoja1!K376</f>
        <v>A.14.54.2</v>
      </c>
      <c r="H364" s="208">
        <f>+[1]Hoja1!G376</f>
        <v>100</v>
      </c>
      <c r="I364" s="295"/>
      <c r="J364" s="295"/>
      <c r="K364" s="180" t="s">
        <v>1038</v>
      </c>
      <c r="L364" s="199" t="s">
        <v>1529</v>
      </c>
      <c r="M364" s="198" t="s">
        <v>1528</v>
      </c>
      <c r="N364" s="3" t="str">
        <f>+[1]Hoja1!V376</f>
        <v>A.14</v>
      </c>
      <c r="O364" s="219">
        <v>0</v>
      </c>
      <c r="P364" s="219">
        <v>1</v>
      </c>
      <c r="Q364" s="168">
        <f>+BDATOS!AF364</f>
        <v>0</v>
      </c>
      <c r="R364" s="217">
        <f>+BDATOS!BA364</f>
        <v>0</v>
      </c>
      <c r="S364" s="218" t="str">
        <f>+BDATOS!BK364</f>
        <v>NA</v>
      </c>
      <c r="T364" s="218" t="str">
        <f>+S364</f>
        <v>NA</v>
      </c>
      <c r="U364" s="290"/>
      <c r="V364" s="290"/>
      <c r="W364" s="198" t="str">
        <f>+BDATOS!AC364</f>
        <v>SECRETARIA DEL INTERIOR - CIRA</v>
      </c>
    </row>
    <row r="365" spans="1:23" ht="51.75" customHeight="1" x14ac:dyDescent="0.2">
      <c r="A365" s="13">
        <v>372</v>
      </c>
      <c r="B365" s="13">
        <v>2</v>
      </c>
      <c r="C365" s="4" t="s">
        <v>1524</v>
      </c>
      <c r="D365" s="9" t="s">
        <v>1028</v>
      </c>
      <c r="E365" s="4" t="s">
        <v>1524</v>
      </c>
      <c r="F365" s="295"/>
      <c r="G365" s="208" t="str">
        <f>+[1]Hoja1!K377</f>
        <v>A.14.54.3</v>
      </c>
      <c r="H365" s="208">
        <f>+[1]Hoja1!G377</f>
        <v>100</v>
      </c>
      <c r="I365" s="295"/>
      <c r="J365" s="295"/>
      <c r="K365" s="180" t="s">
        <v>1049</v>
      </c>
      <c r="L365" s="199" t="s">
        <v>1530</v>
      </c>
      <c r="M365" s="198" t="s">
        <v>1531</v>
      </c>
      <c r="N365" s="3" t="str">
        <f>+[1]Hoja1!V377</f>
        <v>A.14</v>
      </c>
      <c r="O365" s="219">
        <v>6</v>
      </c>
      <c r="P365" s="219">
        <v>5</v>
      </c>
      <c r="Q365" s="168">
        <f>+BDATOS!AF365</f>
        <v>1</v>
      </c>
      <c r="R365" s="217">
        <f>+BDATOS!BA365</f>
        <v>1</v>
      </c>
      <c r="S365" s="218">
        <f>+BDATOS!BK365</f>
        <v>1</v>
      </c>
      <c r="T365" s="289">
        <f>SUM(S365:S366)/2</f>
        <v>1</v>
      </c>
      <c r="U365" s="290"/>
      <c r="V365" s="290"/>
      <c r="W365" s="198" t="str">
        <f>+BDATOS!AC365</f>
        <v>SECRETARIA DEL INTERIOR - CIRA</v>
      </c>
    </row>
    <row r="366" spans="1:23" ht="46.5" customHeight="1" x14ac:dyDescent="0.2">
      <c r="A366" s="13">
        <v>373</v>
      </c>
      <c r="B366" s="13">
        <v>2</v>
      </c>
      <c r="C366" s="4" t="s">
        <v>1524</v>
      </c>
      <c r="D366" s="9" t="s">
        <v>1028</v>
      </c>
      <c r="E366" s="4" t="s">
        <v>1524</v>
      </c>
      <c r="F366" s="295"/>
      <c r="G366" s="208" t="str">
        <f>+[1]Hoja1!K378</f>
        <v>A.14.54.4</v>
      </c>
      <c r="H366" s="208">
        <f>+[1]Hoja1!G378</f>
        <v>100</v>
      </c>
      <c r="I366" s="295"/>
      <c r="J366" s="295"/>
      <c r="K366" s="180" t="s">
        <v>1049</v>
      </c>
      <c r="L366" s="199" t="s">
        <v>1530</v>
      </c>
      <c r="M366" s="198" t="s">
        <v>1532</v>
      </c>
      <c r="N366" s="3" t="str">
        <f>+[1]Hoja1!V378</f>
        <v>A.14</v>
      </c>
      <c r="O366" s="219" t="s">
        <v>874</v>
      </c>
      <c r="P366" s="219">
        <v>37</v>
      </c>
      <c r="Q366" s="168">
        <f>+BDATOS!AF366</f>
        <v>2</v>
      </c>
      <c r="R366" s="217">
        <f>+BDATOS!BA366</f>
        <v>2</v>
      </c>
      <c r="S366" s="218">
        <f>+BDATOS!BK366</f>
        <v>1</v>
      </c>
      <c r="T366" s="291"/>
      <c r="U366" s="291"/>
      <c r="V366" s="291"/>
      <c r="W366" s="198" t="str">
        <f>+BDATOS!AC366</f>
        <v>SECRETARIA DEL INTERIOR - CIRA</v>
      </c>
    </row>
    <row r="367" spans="1:23" ht="71.25" customHeight="1" x14ac:dyDescent="0.2">
      <c r="A367" s="13">
        <v>374</v>
      </c>
      <c r="B367" s="13">
        <v>3</v>
      </c>
      <c r="C367" s="10" t="s">
        <v>1060</v>
      </c>
      <c r="D367" s="9" t="s">
        <v>59</v>
      </c>
      <c r="E367" s="10" t="s">
        <v>239</v>
      </c>
      <c r="F367" s="7" t="s">
        <v>1062</v>
      </c>
      <c r="G367" s="208" t="str">
        <f>+[1]Hoja1!K379</f>
        <v>A.5.5.1</v>
      </c>
      <c r="H367" s="208">
        <f>+[1]Hoja1!G379</f>
        <v>0</v>
      </c>
      <c r="I367" s="180">
        <v>0</v>
      </c>
      <c r="J367" s="180">
        <v>1</v>
      </c>
      <c r="K367" s="180" t="s">
        <v>60</v>
      </c>
      <c r="L367" s="199" t="s">
        <v>1061</v>
      </c>
      <c r="M367" s="198" t="s">
        <v>1064</v>
      </c>
      <c r="N367" s="3" t="str">
        <f>+[1]Hoja1!V379</f>
        <v>A.5</v>
      </c>
      <c r="O367" s="219" t="s">
        <v>874</v>
      </c>
      <c r="P367" s="219">
        <v>1</v>
      </c>
      <c r="Q367" s="168">
        <f>+BDATOS!AF367</f>
        <v>0</v>
      </c>
      <c r="R367" s="217">
        <f>+BDATOS!BA367</f>
        <v>0</v>
      </c>
      <c r="S367" s="218" t="str">
        <f>+BDATOS!BK367</f>
        <v>NA</v>
      </c>
      <c r="T367" s="218" t="str">
        <f>+S367</f>
        <v>NA</v>
      </c>
      <c r="U367" s="289">
        <f>SUBTOTAL(9,S367:S378)/1</f>
        <v>1</v>
      </c>
      <c r="V367" s="289">
        <f>SUBTOTAL(9,S367:S424)/17</f>
        <v>0.94117647058823528</v>
      </c>
      <c r="W367" s="198" t="str">
        <f>+BDATOS!AC367</f>
        <v>ICULTUR</v>
      </c>
    </row>
    <row r="368" spans="1:23" ht="75.75" customHeight="1" x14ac:dyDescent="0.2">
      <c r="A368" s="13">
        <v>375</v>
      </c>
      <c r="B368" s="13">
        <v>3</v>
      </c>
      <c r="C368" s="10" t="s">
        <v>1060</v>
      </c>
      <c r="D368" s="9" t="s">
        <v>59</v>
      </c>
      <c r="E368" s="10" t="s">
        <v>239</v>
      </c>
      <c r="F368" s="295" t="s">
        <v>1066</v>
      </c>
      <c r="G368" s="208" t="str">
        <f>+[1]Hoja1!K380</f>
        <v>A.5.6.1</v>
      </c>
      <c r="H368" s="208">
        <f>+[1]Hoja1!G380</f>
        <v>0</v>
      </c>
      <c r="I368" s="295">
        <v>0</v>
      </c>
      <c r="J368" s="295">
        <v>6</v>
      </c>
      <c r="K368" s="180" t="s">
        <v>61</v>
      </c>
      <c r="L368" s="199" t="s">
        <v>240</v>
      </c>
      <c r="M368" s="198" t="s">
        <v>1069</v>
      </c>
      <c r="N368" s="3" t="str">
        <f>+[1]Hoja1!V380</f>
        <v>A.5</v>
      </c>
      <c r="O368" s="219" t="s">
        <v>874</v>
      </c>
      <c r="P368" s="219">
        <v>3</v>
      </c>
      <c r="Q368" s="168">
        <f>+BDATOS!AF368</f>
        <v>0</v>
      </c>
      <c r="R368" s="217">
        <f>+BDATOS!BA368</f>
        <v>0</v>
      </c>
      <c r="S368" s="218" t="str">
        <f>+BDATOS!BK368</f>
        <v>NA</v>
      </c>
      <c r="T368" s="289">
        <f>SUBTOTAL(9,S368:S373)/1</f>
        <v>1</v>
      </c>
      <c r="U368" s="290"/>
      <c r="V368" s="290"/>
      <c r="W368" s="198" t="str">
        <f>+BDATOS!AC368</f>
        <v>ICULTUR</v>
      </c>
    </row>
    <row r="369" spans="1:23" ht="86.25" customHeight="1" x14ac:dyDescent="0.2">
      <c r="A369" s="13">
        <v>376</v>
      </c>
      <c r="B369" s="13">
        <v>3</v>
      </c>
      <c r="C369" s="10" t="s">
        <v>1060</v>
      </c>
      <c r="D369" s="9" t="s">
        <v>59</v>
      </c>
      <c r="E369" s="10" t="s">
        <v>239</v>
      </c>
      <c r="F369" s="295"/>
      <c r="G369" s="208" t="str">
        <f>+[1]Hoja1!K381</f>
        <v>A.5.6.2</v>
      </c>
      <c r="H369" s="208">
        <f>+[1]Hoja1!G381</f>
        <v>0</v>
      </c>
      <c r="I369" s="295"/>
      <c r="J369" s="295"/>
      <c r="K369" s="180" t="s">
        <v>61</v>
      </c>
      <c r="L369" s="199" t="s">
        <v>240</v>
      </c>
      <c r="M369" s="198" t="s">
        <v>1068</v>
      </c>
      <c r="N369" s="3" t="str">
        <f>+[1]Hoja1!V381</f>
        <v>A.5</v>
      </c>
      <c r="O369" s="219" t="s">
        <v>874</v>
      </c>
      <c r="P369" s="219">
        <v>3</v>
      </c>
      <c r="Q369" s="168">
        <f>+BDATOS!AF369</f>
        <v>0</v>
      </c>
      <c r="R369" s="217">
        <f>+BDATOS!BA369</f>
        <v>0</v>
      </c>
      <c r="S369" s="218" t="str">
        <f>+BDATOS!BK369</f>
        <v>NA</v>
      </c>
      <c r="T369" s="290"/>
      <c r="U369" s="290"/>
      <c r="V369" s="290"/>
      <c r="W369" s="198" t="str">
        <f>+BDATOS!AC369</f>
        <v>ICULTUR</v>
      </c>
    </row>
    <row r="370" spans="1:23" ht="70.5" customHeight="1" x14ac:dyDescent="0.2">
      <c r="A370" s="13">
        <v>377</v>
      </c>
      <c r="B370" s="13">
        <v>3</v>
      </c>
      <c r="C370" s="10" t="s">
        <v>1060</v>
      </c>
      <c r="D370" s="9" t="s">
        <v>59</v>
      </c>
      <c r="E370" s="10" t="s">
        <v>239</v>
      </c>
      <c r="F370" s="295"/>
      <c r="G370" s="208" t="str">
        <f>+[1]Hoja1!K382</f>
        <v>A.5.6.3</v>
      </c>
      <c r="H370" s="208">
        <f>+[1]Hoja1!G382</f>
        <v>0</v>
      </c>
      <c r="I370" s="295"/>
      <c r="J370" s="295"/>
      <c r="K370" s="180" t="s">
        <v>61</v>
      </c>
      <c r="L370" s="199" t="s">
        <v>240</v>
      </c>
      <c r="M370" s="198" t="s">
        <v>1072</v>
      </c>
      <c r="N370" s="3" t="str">
        <f>+[1]Hoja1!V382</f>
        <v>A.5</v>
      </c>
      <c r="O370" s="219" t="s">
        <v>874</v>
      </c>
      <c r="P370" s="219">
        <v>6</v>
      </c>
      <c r="Q370" s="168">
        <f>+BDATOS!AF370</f>
        <v>0</v>
      </c>
      <c r="R370" s="217">
        <f>+BDATOS!BA370</f>
        <v>0</v>
      </c>
      <c r="S370" s="218" t="str">
        <f>+BDATOS!BK370</f>
        <v>NA</v>
      </c>
      <c r="T370" s="290"/>
      <c r="U370" s="290"/>
      <c r="V370" s="290"/>
      <c r="W370" s="198" t="str">
        <f>+BDATOS!AC370</f>
        <v>ICULTUR</v>
      </c>
    </row>
    <row r="371" spans="1:23" ht="67.5" customHeight="1" x14ac:dyDescent="0.2">
      <c r="A371" s="13">
        <v>378</v>
      </c>
      <c r="B371" s="13">
        <v>3</v>
      </c>
      <c r="C371" s="10" t="s">
        <v>1060</v>
      </c>
      <c r="D371" s="9" t="s">
        <v>59</v>
      </c>
      <c r="E371" s="10" t="s">
        <v>239</v>
      </c>
      <c r="F371" s="295"/>
      <c r="G371" s="208" t="str">
        <f>+[1]Hoja1!K383</f>
        <v>A.5.6.4</v>
      </c>
      <c r="H371" s="208">
        <f>+[1]Hoja1!G383</f>
        <v>0</v>
      </c>
      <c r="I371" s="295"/>
      <c r="J371" s="295"/>
      <c r="K371" s="180" t="s">
        <v>61</v>
      </c>
      <c r="L371" s="199" t="s">
        <v>240</v>
      </c>
      <c r="M371" s="198" t="s">
        <v>1074</v>
      </c>
      <c r="N371" s="3" t="str">
        <f>+[1]Hoja1!V383</f>
        <v>A.5</v>
      </c>
      <c r="O371" s="219" t="s">
        <v>874</v>
      </c>
      <c r="P371" s="219">
        <v>3</v>
      </c>
      <c r="Q371" s="168">
        <f>+BDATOS!AF371</f>
        <v>1</v>
      </c>
      <c r="R371" s="217">
        <f>+BDATOS!BA371</f>
        <v>1</v>
      </c>
      <c r="S371" s="218">
        <f>+BDATOS!BK371</f>
        <v>1</v>
      </c>
      <c r="T371" s="290"/>
      <c r="U371" s="290"/>
      <c r="V371" s="290"/>
      <c r="W371" s="198" t="str">
        <f>+BDATOS!AC371</f>
        <v>ICULTUR</v>
      </c>
    </row>
    <row r="372" spans="1:23" ht="67.5" customHeight="1" x14ac:dyDescent="0.2">
      <c r="A372" s="13">
        <v>379</v>
      </c>
      <c r="B372" s="13">
        <v>3</v>
      </c>
      <c r="C372" s="10" t="s">
        <v>1060</v>
      </c>
      <c r="D372" s="9" t="s">
        <v>59</v>
      </c>
      <c r="E372" s="10" t="s">
        <v>239</v>
      </c>
      <c r="F372" s="295"/>
      <c r="G372" s="208" t="str">
        <f>+[1]Hoja1!K384</f>
        <v>A.5.6.5</v>
      </c>
      <c r="H372" s="208">
        <f>+[1]Hoja1!G384</f>
        <v>0</v>
      </c>
      <c r="I372" s="295"/>
      <c r="J372" s="295"/>
      <c r="K372" s="180" t="s">
        <v>61</v>
      </c>
      <c r="L372" s="199" t="s">
        <v>240</v>
      </c>
      <c r="M372" s="198" t="s">
        <v>1075</v>
      </c>
      <c r="N372" s="3" t="str">
        <f>+[1]Hoja1!V384</f>
        <v>A.5</v>
      </c>
      <c r="O372" s="219" t="s">
        <v>874</v>
      </c>
      <c r="P372" s="219">
        <v>6</v>
      </c>
      <c r="Q372" s="168">
        <f>+BDATOS!AF372</f>
        <v>0</v>
      </c>
      <c r="R372" s="217">
        <f>+BDATOS!BA372</f>
        <v>0</v>
      </c>
      <c r="S372" s="218" t="str">
        <f>+BDATOS!BK372</f>
        <v>NA</v>
      </c>
      <c r="T372" s="290"/>
      <c r="U372" s="290"/>
      <c r="V372" s="290"/>
      <c r="W372" s="198" t="str">
        <f>+BDATOS!AC372</f>
        <v>ICULTUR</v>
      </c>
    </row>
    <row r="373" spans="1:23" ht="65.25" customHeight="1" x14ac:dyDescent="0.2">
      <c r="A373" s="13">
        <v>380</v>
      </c>
      <c r="B373" s="13">
        <v>3</v>
      </c>
      <c r="C373" s="10" t="s">
        <v>1060</v>
      </c>
      <c r="D373" s="9" t="s">
        <v>59</v>
      </c>
      <c r="E373" s="10" t="s">
        <v>239</v>
      </c>
      <c r="F373" s="295"/>
      <c r="G373" s="208" t="str">
        <f>+[1]Hoja1!K385</f>
        <v>A.5.6.6</v>
      </c>
      <c r="H373" s="208">
        <f>+[1]Hoja1!G385</f>
        <v>0</v>
      </c>
      <c r="I373" s="295"/>
      <c r="J373" s="295"/>
      <c r="K373" s="180" t="s">
        <v>61</v>
      </c>
      <c r="L373" s="220" t="s">
        <v>240</v>
      </c>
      <c r="M373" s="198" t="s">
        <v>1077</v>
      </c>
      <c r="N373" s="3" t="str">
        <f>+[1]Hoja1!V385</f>
        <v>A.5</v>
      </c>
      <c r="O373" s="219" t="s">
        <v>874</v>
      </c>
      <c r="P373" s="219">
        <v>4</v>
      </c>
      <c r="Q373" s="168">
        <f>+BDATOS!AF373</f>
        <v>0</v>
      </c>
      <c r="R373" s="217">
        <f>+BDATOS!BA373</f>
        <v>0</v>
      </c>
      <c r="S373" s="218" t="str">
        <f>+BDATOS!BK373</f>
        <v>NA</v>
      </c>
      <c r="T373" s="291"/>
      <c r="U373" s="290"/>
      <c r="V373" s="290"/>
      <c r="W373" s="198" t="str">
        <f>+BDATOS!AC373</f>
        <v>ICULTUR</v>
      </c>
    </row>
    <row r="374" spans="1:23" ht="36" x14ac:dyDescent="0.2">
      <c r="A374" s="13">
        <v>381</v>
      </c>
      <c r="B374" s="13">
        <v>3</v>
      </c>
      <c r="C374" s="10" t="s">
        <v>1060</v>
      </c>
      <c r="D374" s="9" t="s">
        <v>59</v>
      </c>
      <c r="E374" s="10" t="s">
        <v>239</v>
      </c>
      <c r="F374" s="295" t="s">
        <v>1079</v>
      </c>
      <c r="G374" s="208" t="str">
        <f>+[1]Hoja1!K386</f>
        <v>A.5.7.1</v>
      </c>
      <c r="H374" s="208">
        <f>+[1]Hoja1!G386</f>
        <v>0</v>
      </c>
      <c r="I374" s="295">
        <v>0</v>
      </c>
      <c r="J374" s="295">
        <v>1</v>
      </c>
      <c r="K374" s="180" t="s">
        <v>62</v>
      </c>
      <c r="L374" s="199" t="s">
        <v>241</v>
      </c>
      <c r="M374" s="198" t="s">
        <v>1080</v>
      </c>
      <c r="N374" s="3" t="str">
        <f>+[1]Hoja1!V386</f>
        <v>A.5</v>
      </c>
      <c r="O374" s="219" t="s">
        <v>874</v>
      </c>
      <c r="P374" s="219">
        <v>1</v>
      </c>
      <c r="Q374" s="168">
        <f>+BDATOS!AF374</f>
        <v>0</v>
      </c>
      <c r="R374" s="217">
        <f>+BDATOS!BA374</f>
        <v>0</v>
      </c>
      <c r="S374" s="218" t="str">
        <f>+BDATOS!BK374</f>
        <v>NA</v>
      </c>
      <c r="T374" s="289" t="s">
        <v>1844</v>
      </c>
      <c r="U374" s="290"/>
      <c r="V374" s="290"/>
      <c r="W374" s="198" t="str">
        <f>+BDATOS!AC374</f>
        <v>ICULTUR</v>
      </c>
    </row>
    <row r="375" spans="1:23" ht="36" x14ac:dyDescent="0.2">
      <c r="A375" s="13">
        <v>382</v>
      </c>
      <c r="B375" s="13">
        <v>3</v>
      </c>
      <c r="C375" s="10" t="s">
        <v>1060</v>
      </c>
      <c r="D375" s="9" t="s">
        <v>59</v>
      </c>
      <c r="E375" s="10" t="s">
        <v>239</v>
      </c>
      <c r="F375" s="295"/>
      <c r="G375" s="208" t="str">
        <f>+[1]Hoja1!K387</f>
        <v>A.5.7.2</v>
      </c>
      <c r="H375" s="208">
        <f>+[1]Hoja1!G387</f>
        <v>0</v>
      </c>
      <c r="I375" s="295"/>
      <c r="J375" s="295"/>
      <c r="K375" s="180" t="s">
        <v>62</v>
      </c>
      <c r="L375" s="199" t="s">
        <v>241</v>
      </c>
      <c r="M375" s="198" t="s">
        <v>1086</v>
      </c>
      <c r="N375" s="3" t="str">
        <f>+[1]Hoja1!V387</f>
        <v>A.5</v>
      </c>
      <c r="O375" s="219" t="s">
        <v>874</v>
      </c>
      <c r="P375" s="219">
        <v>10</v>
      </c>
      <c r="Q375" s="168">
        <f>+BDATOS!AF375</f>
        <v>0</v>
      </c>
      <c r="R375" s="217">
        <f>+BDATOS!BA375</f>
        <v>0</v>
      </c>
      <c r="S375" s="218" t="str">
        <f>+BDATOS!BK375</f>
        <v>NA</v>
      </c>
      <c r="T375" s="290"/>
      <c r="U375" s="290"/>
      <c r="V375" s="290"/>
      <c r="W375" s="198" t="str">
        <f>+BDATOS!AC375</f>
        <v>ICULTUR</v>
      </c>
    </row>
    <row r="376" spans="1:23" ht="36" x14ac:dyDescent="0.2">
      <c r="A376" s="13">
        <v>383</v>
      </c>
      <c r="B376" s="13">
        <v>3</v>
      </c>
      <c r="C376" s="10" t="s">
        <v>1060</v>
      </c>
      <c r="D376" s="9" t="s">
        <v>59</v>
      </c>
      <c r="E376" s="10" t="s">
        <v>239</v>
      </c>
      <c r="F376" s="295"/>
      <c r="G376" s="208" t="str">
        <f>+[1]Hoja1!K388</f>
        <v>A.5.7.3</v>
      </c>
      <c r="H376" s="208">
        <f>+[1]Hoja1!G388</f>
        <v>0</v>
      </c>
      <c r="I376" s="295"/>
      <c r="J376" s="295"/>
      <c r="K376" s="180" t="s">
        <v>62</v>
      </c>
      <c r="L376" s="199" t="s">
        <v>241</v>
      </c>
      <c r="M376" s="198" t="s">
        <v>1082</v>
      </c>
      <c r="N376" s="3" t="str">
        <f>+[1]Hoja1!V388</f>
        <v>A.5</v>
      </c>
      <c r="O376" s="219" t="s">
        <v>874</v>
      </c>
      <c r="P376" s="219">
        <v>3</v>
      </c>
      <c r="Q376" s="168">
        <f>+BDATOS!AF376</f>
        <v>0</v>
      </c>
      <c r="R376" s="217">
        <f>+BDATOS!BA376</f>
        <v>0</v>
      </c>
      <c r="S376" s="218" t="str">
        <f>+BDATOS!BK376</f>
        <v>NA</v>
      </c>
      <c r="T376" s="290"/>
      <c r="U376" s="290"/>
      <c r="V376" s="290"/>
      <c r="W376" s="198" t="str">
        <f>+BDATOS!AC376</f>
        <v>ICULTUR</v>
      </c>
    </row>
    <row r="377" spans="1:23" ht="36" x14ac:dyDescent="0.2">
      <c r="A377" s="13">
        <v>384</v>
      </c>
      <c r="B377" s="13">
        <v>3</v>
      </c>
      <c r="C377" s="10" t="s">
        <v>1060</v>
      </c>
      <c r="D377" s="9" t="s">
        <v>59</v>
      </c>
      <c r="E377" s="10" t="s">
        <v>239</v>
      </c>
      <c r="F377" s="295"/>
      <c r="G377" s="208" t="str">
        <f>+[1]Hoja1!K389</f>
        <v>A.5.7.4</v>
      </c>
      <c r="H377" s="208">
        <f>+[1]Hoja1!G389</f>
        <v>0</v>
      </c>
      <c r="I377" s="295"/>
      <c r="J377" s="295"/>
      <c r="K377" s="180" t="s">
        <v>62</v>
      </c>
      <c r="L377" s="199" t="s">
        <v>241</v>
      </c>
      <c r="M377" s="198" t="s">
        <v>1084</v>
      </c>
      <c r="N377" s="3" t="str">
        <f>+[1]Hoja1!V389</f>
        <v>A.5</v>
      </c>
      <c r="O377" s="219" t="s">
        <v>874</v>
      </c>
      <c r="P377" s="219">
        <v>2</v>
      </c>
      <c r="Q377" s="168">
        <f>+BDATOS!AF377</f>
        <v>0</v>
      </c>
      <c r="R377" s="217">
        <f>+BDATOS!BA377</f>
        <v>0</v>
      </c>
      <c r="S377" s="218" t="str">
        <f>+BDATOS!BK377</f>
        <v>NA</v>
      </c>
      <c r="T377" s="290"/>
      <c r="U377" s="290"/>
      <c r="V377" s="290"/>
      <c r="W377" s="198" t="str">
        <f>+BDATOS!AC377</f>
        <v>ICULTUR</v>
      </c>
    </row>
    <row r="378" spans="1:23" ht="36" x14ac:dyDescent="0.2">
      <c r="A378" s="13">
        <v>385</v>
      </c>
      <c r="B378" s="13">
        <v>3</v>
      </c>
      <c r="C378" s="10" t="s">
        <v>1060</v>
      </c>
      <c r="D378" s="9" t="s">
        <v>59</v>
      </c>
      <c r="E378" s="10" t="s">
        <v>239</v>
      </c>
      <c r="F378" s="295"/>
      <c r="G378" s="208" t="str">
        <f>+[1]Hoja1!K390</f>
        <v>A.5.7.5</v>
      </c>
      <c r="H378" s="208">
        <f>+[1]Hoja1!G390</f>
        <v>0</v>
      </c>
      <c r="I378" s="295"/>
      <c r="J378" s="295"/>
      <c r="K378" s="180" t="s">
        <v>62</v>
      </c>
      <c r="L378" s="199" t="s">
        <v>241</v>
      </c>
      <c r="M378" s="198" t="s">
        <v>1088</v>
      </c>
      <c r="N378" s="3" t="str">
        <f>+[1]Hoja1!V390</f>
        <v>A.5</v>
      </c>
      <c r="O378" s="219" t="s">
        <v>874</v>
      </c>
      <c r="P378" s="219">
        <v>1</v>
      </c>
      <c r="Q378" s="168">
        <f>+BDATOS!AF378</f>
        <v>0</v>
      </c>
      <c r="R378" s="217">
        <f>+BDATOS!BA378</f>
        <v>0</v>
      </c>
      <c r="S378" s="218" t="str">
        <f>+BDATOS!BK378</f>
        <v>NA</v>
      </c>
      <c r="T378" s="291"/>
      <c r="U378" s="291"/>
      <c r="V378" s="290"/>
      <c r="W378" s="198" t="str">
        <f>+BDATOS!AC378</f>
        <v>ICULTUR</v>
      </c>
    </row>
    <row r="379" spans="1:23" ht="48" x14ac:dyDescent="0.2">
      <c r="A379" s="13">
        <v>386</v>
      </c>
      <c r="B379" s="13">
        <v>3</v>
      </c>
      <c r="C379" s="10" t="s">
        <v>1060</v>
      </c>
      <c r="D379" s="9" t="s">
        <v>63</v>
      </c>
      <c r="E379" s="10" t="s">
        <v>243</v>
      </c>
      <c r="F379" s="295" t="s">
        <v>1091</v>
      </c>
      <c r="G379" s="208" t="str">
        <f>+[1]Hoja1!K391</f>
        <v>A.5.8.1</v>
      </c>
      <c r="H379" s="208">
        <f>+[1]Hoja1!G391</f>
        <v>0</v>
      </c>
      <c r="I379" s="295">
        <v>0</v>
      </c>
      <c r="J379" s="295">
        <v>30</v>
      </c>
      <c r="K379" s="180" t="s">
        <v>64</v>
      </c>
      <c r="L379" s="220" t="s">
        <v>244</v>
      </c>
      <c r="M379" s="198" t="s">
        <v>1103</v>
      </c>
      <c r="N379" s="3" t="str">
        <f>+[1]Hoja1!V391</f>
        <v>A.5</v>
      </c>
      <c r="O379" s="219" t="s">
        <v>874</v>
      </c>
      <c r="P379" s="219">
        <v>30</v>
      </c>
      <c r="Q379" s="168">
        <f>+BDATOS!AF379</f>
        <v>0</v>
      </c>
      <c r="R379" s="217">
        <f>+BDATOS!BA379</f>
        <v>0</v>
      </c>
      <c r="S379" s="218" t="str">
        <f>+BDATOS!BK379</f>
        <v>NA</v>
      </c>
      <c r="T379" s="289">
        <f>SUBTOTAL(9,S379:S380)/1</f>
        <v>1</v>
      </c>
      <c r="U379" s="289">
        <f>SUBTOTAL(9,S379:S384)/1</f>
        <v>1</v>
      </c>
      <c r="V379" s="290"/>
      <c r="W379" s="198" t="str">
        <f>+BDATOS!AC379</f>
        <v>SECRETARIA DE PLANEACIÓN</v>
      </c>
    </row>
    <row r="380" spans="1:23" ht="48" x14ac:dyDescent="0.2">
      <c r="A380" s="13">
        <v>387</v>
      </c>
      <c r="B380" s="13">
        <v>3</v>
      </c>
      <c r="C380" s="10" t="s">
        <v>1060</v>
      </c>
      <c r="D380" s="9" t="s">
        <v>63</v>
      </c>
      <c r="E380" s="10" t="s">
        <v>243</v>
      </c>
      <c r="F380" s="295"/>
      <c r="G380" s="208" t="str">
        <f>+[1]Hoja1!K392</f>
        <v>A.13.1.1</v>
      </c>
      <c r="H380" s="208">
        <f>+[1]Hoja1!G392</f>
        <v>0</v>
      </c>
      <c r="I380" s="295"/>
      <c r="J380" s="295"/>
      <c r="K380" s="180" t="s">
        <v>64</v>
      </c>
      <c r="L380" s="220" t="s">
        <v>244</v>
      </c>
      <c r="M380" s="198" t="s">
        <v>1104</v>
      </c>
      <c r="N380" s="3" t="str">
        <f>+[1]Hoja1!V392</f>
        <v>A,13</v>
      </c>
      <c r="O380" s="219" t="s">
        <v>874</v>
      </c>
      <c r="P380" s="219">
        <v>2</v>
      </c>
      <c r="Q380" s="168">
        <f>+BDATOS!AF380</f>
        <v>1</v>
      </c>
      <c r="R380" s="217">
        <f>+BDATOS!BA380</f>
        <v>1</v>
      </c>
      <c r="S380" s="218">
        <f>+BDATOS!BK380</f>
        <v>1</v>
      </c>
      <c r="T380" s="291"/>
      <c r="U380" s="290"/>
      <c r="V380" s="290"/>
      <c r="W380" s="198" t="str">
        <f>+BDATOS!AC380</f>
        <v>SECRETARIA DE PLANEACIÓN</v>
      </c>
    </row>
    <row r="381" spans="1:23" ht="84" x14ac:dyDescent="0.2">
      <c r="A381" s="13">
        <v>388</v>
      </c>
      <c r="B381" s="13">
        <v>3</v>
      </c>
      <c r="C381" s="10" t="s">
        <v>1060</v>
      </c>
      <c r="D381" s="9" t="s">
        <v>63</v>
      </c>
      <c r="E381" s="10" t="s">
        <v>243</v>
      </c>
      <c r="F381" s="180" t="s">
        <v>1094</v>
      </c>
      <c r="G381" s="208" t="str">
        <f>+[1]Hoja1!K393</f>
        <v>A.13.2.1</v>
      </c>
      <c r="H381" s="208">
        <f>+[1]Hoja1!G393</f>
        <v>0</v>
      </c>
      <c r="I381" s="180">
        <v>0</v>
      </c>
      <c r="J381" s="180">
        <v>5</v>
      </c>
      <c r="K381" s="180" t="s">
        <v>65</v>
      </c>
      <c r="L381" s="199" t="s">
        <v>1090</v>
      </c>
      <c r="M381" s="198" t="s">
        <v>1105</v>
      </c>
      <c r="N381" s="3" t="str">
        <f>+[1]Hoja1!V393</f>
        <v>A,13</v>
      </c>
      <c r="O381" s="219">
        <v>1</v>
      </c>
      <c r="P381" s="219">
        <v>4</v>
      </c>
      <c r="Q381" s="168">
        <f>+BDATOS!AF381</f>
        <v>0</v>
      </c>
      <c r="R381" s="217">
        <f>+BDATOS!BA381</f>
        <v>0</v>
      </c>
      <c r="S381" s="218" t="str">
        <f>+BDATOS!BK381</f>
        <v>NA</v>
      </c>
      <c r="T381" s="218" t="str">
        <f>+S381</f>
        <v>NA</v>
      </c>
      <c r="U381" s="290"/>
      <c r="V381" s="290"/>
      <c r="W381" s="198" t="str">
        <f>+BDATOS!AC381</f>
        <v>SECRETARIA DE PLANEACIÓN</v>
      </c>
    </row>
    <row r="382" spans="1:23" ht="36.75" customHeight="1" x14ac:dyDescent="0.2">
      <c r="A382" s="13">
        <v>389</v>
      </c>
      <c r="B382" s="13">
        <v>3</v>
      </c>
      <c r="C382" s="10" t="s">
        <v>1060</v>
      </c>
      <c r="D382" s="9" t="s">
        <v>63</v>
      </c>
      <c r="E382" s="10" t="s">
        <v>243</v>
      </c>
      <c r="F382" s="295" t="s">
        <v>1095</v>
      </c>
      <c r="G382" s="208" t="str">
        <f>+[1]Hoja1!K394</f>
        <v>A.13.3.1</v>
      </c>
      <c r="H382" s="208">
        <f>+[1]Hoja1!G394</f>
        <v>0</v>
      </c>
      <c r="I382" s="295">
        <v>0</v>
      </c>
      <c r="J382" s="295">
        <v>5</v>
      </c>
      <c r="K382" s="180" t="s">
        <v>1092</v>
      </c>
      <c r="L382" s="199" t="s">
        <v>245</v>
      </c>
      <c r="M382" s="198" t="s">
        <v>1106</v>
      </c>
      <c r="N382" s="3" t="str">
        <f>+[1]Hoja1!V394</f>
        <v>A,13</v>
      </c>
      <c r="O382" s="219" t="s">
        <v>874</v>
      </c>
      <c r="P382" s="219">
        <v>1</v>
      </c>
      <c r="Q382" s="168">
        <f>+BDATOS!AF382</f>
        <v>0</v>
      </c>
      <c r="R382" s="217">
        <f>+BDATOS!BA382</f>
        <v>0</v>
      </c>
      <c r="S382" s="218" t="str">
        <f>+BDATOS!BK382</f>
        <v>NA</v>
      </c>
      <c r="T382" s="289" t="str">
        <f>+S382</f>
        <v>NA</v>
      </c>
      <c r="U382" s="290"/>
      <c r="V382" s="290"/>
      <c r="W382" s="198" t="str">
        <f>+BDATOS!AC382</f>
        <v>SECRETARIA DE PLANEACIÓN</v>
      </c>
    </row>
    <row r="383" spans="1:23" ht="48" x14ac:dyDescent="0.2">
      <c r="A383" s="13">
        <v>390</v>
      </c>
      <c r="B383" s="13">
        <v>3</v>
      </c>
      <c r="C383" s="10" t="s">
        <v>1060</v>
      </c>
      <c r="D383" s="9" t="s">
        <v>63</v>
      </c>
      <c r="E383" s="10" t="s">
        <v>243</v>
      </c>
      <c r="F383" s="295"/>
      <c r="G383" s="208" t="str">
        <f>+[1]Hoja1!K395</f>
        <v>A.13.4.2</v>
      </c>
      <c r="H383" s="208">
        <f>+[1]Hoja1!G395</f>
        <v>0</v>
      </c>
      <c r="I383" s="295"/>
      <c r="J383" s="295"/>
      <c r="K383" s="180" t="s">
        <v>1092</v>
      </c>
      <c r="L383" s="199" t="s">
        <v>245</v>
      </c>
      <c r="M383" s="198" t="s">
        <v>1107</v>
      </c>
      <c r="N383" s="3" t="str">
        <f>+[1]Hoja1!V395</f>
        <v>A,13</v>
      </c>
      <c r="O383" s="219" t="s">
        <v>874</v>
      </c>
      <c r="P383" s="219">
        <v>1</v>
      </c>
      <c r="Q383" s="168">
        <f>+BDATOS!AF383</f>
        <v>0</v>
      </c>
      <c r="R383" s="217">
        <f>+BDATOS!BA383</f>
        <v>0</v>
      </c>
      <c r="S383" s="218" t="str">
        <f>+BDATOS!BK383</f>
        <v>NA</v>
      </c>
      <c r="T383" s="291"/>
      <c r="U383" s="290"/>
      <c r="V383" s="290"/>
      <c r="W383" s="198" t="str">
        <f>+BDATOS!AC383</f>
        <v>SECRETARIA DE PLANEACIÓN</v>
      </c>
    </row>
    <row r="384" spans="1:23" ht="120" x14ac:dyDescent="0.2">
      <c r="A384" s="13">
        <v>391</v>
      </c>
      <c r="B384" s="13">
        <v>3</v>
      </c>
      <c r="C384" s="10" t="s">
        <v>1060</v>
      </c>
      <c r="D384" s="9" t="s">
        <v>63</v>
      </c>
      <c r="E384" s="10" t="s">
        <v>243</v>
      </c>
      <c r="F384" s="180" t="s">
        <v>1096</v>
      </c>
      <c r="G384" s="208" t="str">
        <f>+[1]Hoja1!K396</f>
        <v>A.13.5.1</v>
      </c>
      <c r="H384" s="208">
        <f>+[1]Hoja1!G396</f>
        <v>0</v>
      </c>
      <c r="I384" s="180">
        <v>0</v>
      </c>
      <c r="J384" s="180">
        <v>1</v>
      </c>
      <c r="K384" s="180" t="s">
        <v>1093</v>
      </c>
      <c r="L384" s="199" t="s">
        <v>246</v>
      </c>
      <c r="M384" s="198" t="s">
        <v>1108</v>
      </c>
      <c r="N384" s="3" t="str">
        <f>+[1]Hoja1!V396</f>
        <v>A,13</v>
      </c>
      <c r="O384" s="219">
        <v>0</v>
      </c>
      <c r="P384" s="219">
        <v>1</v>
      </c>
      <c r="Q384" s="168">
        <f>+BDATOS!AF384</f>
        <v>0</v>
      </c>
      <c r="R384" s="217">
        <f>+BDATOS!BA384</f>
        <v>0</v>
      </c>
      <c r="S384" s="218" t="str">
        <f>+BDATOS!BK384</f>
        <v>NA</v>
      </c>
      <c r="T384" s="218" t="str">
        <f>+S384</f>
        <v>NA</v>
      </c>
      <c r="U384" s="291"/>
      <c r="V384" s="290"/>
      <c r="W384" s="198" t="str">
        <f>+BDATOS!AC384</f>
        <v>SECRETARIA DE PLANEACIÓN</v>
      </c>
    </row>
    <row r="385" spans="1:23" ht="60" x14ac:dyDescent="0.2">
      <c r="A385" s="13">
        <v>392</v>
      </c>
      <c r="B385" s="13">
        <v>3</v>
      </c>
      <c r="C385" s="10" t="s">
        <v>1060</v>
      </c>
      <c r="D385" s="5" t="s">
        <v>66</v>
      </c>
      <c r="E385" s="4" t="s">
        <v>247</v>
      </c>
      <c r="F385" s="295" t="s">
        <v>1115</v>
      </c>
      <c r="G385" s="208" t="str">
        <f>+[1]Hoja1!K397</f>
        <v>A.13.6.1</v>
      </c>
      <c r="H385" s="208">
        <f>+[1]Hoja1!G397</f>
        <v>0</v>
      </c>
      <c r="I385" s="295">
        <v>0</v>
      </c>
      <c r="J385" s="295">
        <v>10</v>
      </c>
      <c r="K385" s="180" t="s">
        <v>67</v>
      </c>
      <c r="L385" s="199" t="s">
        <v>1110</v>
      </c>
      <c r="M385" s="198" t="s">
        <v>1116</v>
      </c>
      <c r="N385" s="3" t="str">
        <f>+[1]Hoja1!V397</f>
        <v>A,13</v>
      </c>
      <c r="O385" s="219">
        <v>23</v>
      </c>
      <c r="P385" s="219">
        <v>45</v>
      </c>
      <c r="Q385" s="168">
        <f>+BDATOS!AF385</f>
        <v>10</v>
      </c>
      <c r="R385" s="217">
        <f>+BDATOS!BA385</f>
        <v>10</v>
      </c>
      <c r="S385" s="218">
        <f>+BDATOS!BK385</f>
        <v>1</v>
      </c>
      <c r="T385" s="289">
        <f>SUBTOTAL(9,S385:S388)/4</f>
        <v>1</v>
      </c>
      <c r="U385" s="289">
        <f>SUBTOTAL(9,S385:S391)/6</f>
        <v>1</v>
      </c>
      <c r="V385" s="290"/>
      <c r="W385" s="198" t="str">
        <f>+BDATOS!AC385</f>
        <v>SECRETARIA DE PLANEACIÓN</v>
      </c>
    </row>
    <row r="386" spans="1:23" ht="60" x14ac:dyDescent="0.2">
      <c r="A386" s="13">
        <v>393</v>
      </c>
      <c r="B386" s="13">
        <v>3</v>
      </c>
      <c r="C386" s="10" t="s">
        <v>1060</v>
      </c>
      <c r="D386" s="5" t="s">
        <v>66</v>
      </c>
      <c r="E386" s="4" t="s">
        <v>247</v>
      </c>
      <c r="F386" s="295"/>
      <c r="G386" s="208" t="str">
        <f>+[1]Hoja1!K398</f>
        <v>A.13.6.2</v>
      </c>
      <c r="H386" s="208">
        <f>+[1]Hoja1!G398</f>
        <v>0</v>
      </c>
      <c r="I386" s="295"/>
      <c r="J386" s="295"/>
      <c r="K386" s="180" t="s">
        <v>67</v>
      </c>
      <c r="L386" s="199" t="s">
        <v>1110</v>
      </c>
      <c r="M386" s="198" t="s">
        <v>1117</v>
      </c>
      <c r="N386" s="3" t="str">
        <f>+[1]Hoja1!V398</f>
        <v>A,13</v>
      </c>
      <c r="O386" s="219" t="s">
        <v>874</v>
      </c>
      <c r="P386" s="219">
        <v>15</v>
      </c>
      <c r="Q386" s="168">
        <f>+BDATOS!AF386</f>
        <v>5</v>
      </c>
      <c r="R386" s="217">
        <f>+BDATOS!BA386</f>
        <v>5</v>
      </c>
      <c r="S386" s="218">
        <f>+BDATOS!BK386</f>
        <v>1</v>
      </c>
      <c r="T386" s="290"/>
      <c r="U386" s="290"/>
      <c r="V386" s="290"/>
      <c r="W386" s="198" t="str">
        <f>+BDATOS!AC386</f>
        <v>SECRETARIA DE PLANEACIÓN</v>
      </c>
    </row>
    <row r="387" spans="1:23" ht="60" x14ac:dyDescent="0.2">
      <c r="A387" s="13">
        <v>394</v>
      </c>
      <c r="B387" s="13">
        <v>3</v>
      </c>
      <c r="C387" s="10" t="s">
        <v>1060</v>
      </c>
      <c r="D387" s="5" t="s">
        <v>66</v>
      </c>
      <c r="E387" s="4" t="s">
        <v>247</v>
      </c>
      <c r="F387" s="295"/>
      <c r="G387" s="208" t="str">
        <f>+[1]Hoja1!K399</f>
        <v>A.13.6.3</v>
      </c>
      <c r="H387" s="208">
        <f>+[1]Hoja1!G399</f>
        <v>0</v>
      </c>
      <c r="I387" s="295"/>
      <c r="J387" s="295"/>
      <c r="K387" s="180" t="s">
        <v>67</v>
      </c>
      <c r="L387" s="199" t="s">
        <v>1110</v>
      </c>
      <c r="M387" s="198" t="s">
        <v>1118</v>
      </c>
      <c r="N387" s="3" t="str">
        <f>+[1]Hoja1!V399</f>
        <v>A,13</v>
      </c>
      <c r="O387" s="219">
        <v>241</v>
      </c>
      <c r="P387" s="219">
        <v>341</v>
      </c>
      <c r="Q387" s="168">
        <f>+BDATOS!AF387</f>
        <v>25</v>
      </c>
      <c r="R387" s="217">
        <f>+BDATOS!BA387</f>
        <v>25</v>
      </c>
      <c r="S387" s="218">
        <f>+BDATOS!BK387</f>
        <v>1</v>
      </c>
      <c r="T387" s="290"/>
      <c r="U387" s="290"/>
      <c r="V387" s="290"/>
      <c r="W387" s="198" t="str">
        <f>+BDATOS!AC387</f>
        <v>SECRETARIA DE PLANEACIÓN</v>
      </c>
    </row>
    <row r="388" spans="1:23" ht="60" x14ac:dyDescent="0.2">
      <c r="A388" s="13">
        <v>395</v>
      </c>
      <c r="B388" s="13">
        <v>3</v>
      </c>
      <c r="C388" s="10" t="s">
        <v>1060</v>
      </c>
      <c r="D388" s="5" t="s">
        <v>66</v>
      </c>
      <c r="E388" s="4" t="s">
        <v>247</v>
      </c>
      <c r="F388" s="295"/>
      <c r="G388" s="208" t="str">
        <f>+[1]Hoja1!K400</f>
        <v>A.13.6.4</v>
      </c>
      <c r="H388" s="208">
        <f>+[1]Hoja1!G400</f>
        <v>0</v>
      </c>
      <c r="I388" s="295"/>
      <c r="J388" s="295"/>
      <c r="K388" s="180" t="s">
        <v>67</v>
      </c>
      <c r="L388" s="199" t="s">
        <v>1110</v>
      </c>
      <c r="M388" s="198" t="s">
        <v>1119</v>
      </c>
      <c r="N388" s="3" t="str">
        <f>+[1]Hoja1!V400</f>
        <v>A,13</v>
      </c>
      <c r="O388" s="219">
        <v>2</v>
      </c>
      <c r="P388" s="219">
        <v>34</v>
      </c>
      <c r="Q388" s="168">
        <f>+BDATOS!AF388</f>
        <v>9</v>
      </c>
      <c r="R388" s="217">
        <f>+BDATOS!BA388</f>
        <v>9</v>
      </c>
      <c r="S388" s="218">
        <f>+BDATOS!BK388</f>
        <v>1</v>
      </c>
      <c r="T388" s="291"/>
      <c r="U388" s="290"/>
      <c r="V388" s="290"/>
      <c r="W388" s="198" t="str">
        <f>+BDATOS!AC388</f>
        <v>SECRETARIA DE PLANEACIÓN</v>
      </c>
    </row>
    <row r="389" spans="1:23" ht="60" customHeight="1" x14ac:dyDescent="0.2">
      <c r="A389" s="13">
        <v>396</v>
      </c>
      <c r="B389" s="13">
        <v>3</v>
      </c>
      <c r="C389" s="10" t="s">
        <v>1060</v>
      </c>
      <c r="D389" s="5" t="s">
        <v>66</v>
      </c>
      <c r="E389" s="4" t="s">
        <v>247</v>
      </c>
      <c r="F389" s="295" t="s">
        <v>1123</v>
      </c>
      <c r="G389" s="208" t="str">
        <f>+[1]Hoja1!K401</f>
        <v>A.13.7.1</v>
      </c>
      <c r="H389" s="208">
        <f>+[1]Hoja1!G401</f>
        <v>0</v>
      </c>
      <c r="I389" s="295">
        <v>0</v>
      </c>
      <c r="J389" s="295">
        <v>10</v>
      </c>
      <c r="K389" s="180" t="s">
        <v>68</v>
      </c>
      <c r="L389" s="199" t="s">
        <v>248</v>
      </c>
      <c r="M389" s="198" t="s">
        <v>1124</v>
      </c>
      <c r="N389" s="3" t="str">
        <f>+[1]Hoja1!V401</f>
        <v>A,13</v>
      </c>
      <c r="O389" s="219">
        <v>0</v>
      </c>
      <c r="P389" s="219">
        <v>10</v>
      </c>
      <c r="Q389" s="168">
        <f>+BDATOS!AF389</f>
        <v>0</v>
      </c>
      <c r="R389" s="217">
        <f>+BDATOS!BA389</f>
        <v>0</v>
      </c>
      <c r="S389" s="218" t="str">
        <f>+BDATOS!BK389</f>
        <v>NA</v>
      </c>
      <c r="T389" s="289">
        <f>SUBTOTAL(9,S389:S391)/2</f>
        <v>1</v>
      </c>
      <c r="U389" s="290"/>
      <c r="V389" s="290"/>
      <c r="W389" s="198" t="str">
        <f>+BDATOS!AC389</f>
        <v>SECRETARIA DE PLANEACIÓN</v>
      </c>
    </row>
    <row r="390" spans="1:23" ht="60" x14ac:dyDescent="0.2">
      <c r="A390" s="13">
        <v>397</v>
      </c>
      <c r="B390" s="13">
        <v>3</v>
      </c>
      <c r="C390" s="10" t="s">
        <v>1060</v>
      </c>
      <c r="D390" s="5" t="s">
        <v>66</v>
      </c>
      <c r="E390" s="4" t="s">
        <v>247</v>
      </c>
      <c r="F390" s="295"/>
      <c r="G390" s="208" t="str">
        <f>+[1]Hoja1!K402</f>
        <v>A.13.7.2</v>
      </c>
      <c r="H390" s="208">
        <f>+[1]Hoja1!G402</f>
        <v>0</v>
      </c>
      <c r="I390" s="295"/>
      <c r="J390" s="295"/>
      <c r="K390" s="180" t="s">
        <v>68</v>
      </c>
      <c r="L390" s="199" t="s">
        <v>248</v>
      </c>
      <c r="M390" s="198" t="s">
        <v>1125</v>
      </c>
      <c r="N390" s="3" t="str">
        <f>+[1]Hoja1!V402</f>
        <v>A,13</v>
      </c>
      <c r="O390" s="219">
        <v>0</v>
      </c>
      <c r="P390" s="219">
        <v>1</v>
      </c>
      <c r="Q390" s="168">
        <f>+BDATOS!AF390</f>
        <v>1</v>
      </c>
      <c r="R390" s="217">
        <f>+BDATOS!BA390</f>
        <v>1</v>
      </c>
      <c r="S390" s="218">
        <f>+BDATOS!BK390</f>
        <v>1</v>
      </c>
      <c r="T390" s="290"/>
      <c r="U390" s="290"/>
      <c r="V390" s="290"/>
      <c r="W390" s="198" t="str">
        <f>+BDATOS!AC390</f>
        <v>SECRETARIA DE PLANEACIÓN</v>
      </c>
    </row>
    <row r="391" spans="1:23" ht="60" x14ac:dyDescent="0.2">
      <c r="A391" s="13">
        <v>398</v>
      </c>
      <c r="B391" s="13">
        <v>3</v>
      </c>
      <c r="C391" s="10" t="s">
        <v>1060</v>
      </c>
      <c r="D391" s="5" t="s">
        <v>66</v>
      </c>
      <c r="E391" s="4" t="s">
        <v>247</v>
      </c>
      <c r="F391" s="295"/>
      <c r="G391" s="208" t="str">
        <f>+[1]Hoja1!K403</f>
        <v>A.13.7.3</v>
      </c>
      <c r="H391" s="208">
        <f>+[1]Hoja1!G403</f>
        <v>0</v>
      </c>
      <c r="I391" s="295"/>
      <c r="J391" s="295"/>
      <c r="K391" s="180" t="s">
        <v>68</v>
      </c>
      <c r="L391" s="199" t="s">
        <v>248</v>
      </c>
      <c r="M391" s="198" t="s">
        <v>1126</v>
      </c>
      <c r="N391" s="3" t="str">
        <f>+[1]Hoja1!V403</f>
        <v>A,13</v>
      </c>
      <c r="O391" s="219">
        <v>0</v>
      </c>
      <c r="P391" s="219">
        <v>100</v>
      </c>
      <c r="Q391" s="168">
        <f>+BDATOS!AF391</f>
        <v>30</v>
      </c>
      <c r="R391" s="217">
        <f>+BDATOS!BA391</f>
        <v>30</v>
      </c>
      <c r="S391" s="218">
        <f>+BDATOS!BK391</f>
        <v>1</v>
      </c>
      <c r="T391" s="291"/>
      <c r="U391" s="291"/>
      <c r="V391" s="290"/>
      <c r="W391" s="198" t="str">
        <f>+BDATOS!AC391</f>
        <v>SECRETARIA DE PLANEACIÓN</v>
      </c>
    </row>
    <row r="392" spans="1:23" ht="53.25" customHeight="1" x14ac:dyDescent="0.2">
      <c r="A392" s="13">
        <v>399</v>
      </c>
      <c r="B392" s="13">
        <v>3</v>
      </c>
      <c r="C392" s="10" t="s">
        <v>1060</v>
      </c>
      <c r="D392" s="5" t="s">
        <v>1127</v>
      </c>
      <c r="E392" s="4" t="s">
        <v>1533</v>
      </c>
      <c r="F392" s="295" t="s">
        <v>1128</v>
      </c>
      <c r="G392" s="208" t="str">
        <f>+[1]Hoja1!K404</f>
        <v>A.13.8.1</v>
      </c>
      <c r="H392" s="208">
        <f>+[1]Hoja1!G404</f>
        <v>0</v>
      </c>
      <c r="I392" s="295">
        <v>0</v>
      </c>
      <c r="J392" s="295">
        <v>1</v>
      </c>
      <c r="K392" s="180" t="s">
        <v>1130</v>
      </c>
      <c r="L392" s="199" t="s">
        <v>249</v>
      </c>
      <c r="M392" s="198" t="s">
        <v>1136</v>
      </c>
      <c r="N392" s="3" t="str">
        <f>+[1]Hoja1!V404</f>
        <v>A,13</v>
      </c>
      <c r="O392" s="219">
        <v>0</v>
      </c>
      <c r="P392" s="219">
        <v>4</v>
      </c>
      <c r="Q392" s="168">
        <f>+BDATOS!AF392</f>
        <v>1</v>
      </c>
      <c r="R392" s="217">
        <f>+BDATOS!BA392</f>
        <v>1</v>
      </c>
      <c r="S392" s="218">
        <f>+BDATOS!BK392</f>
        <v>1</v>
      </c>
      <c r="T392" s="289">
        <f>SUBTOTAL(9,S392:S396)/1</f>
        <v>1</v>
      </c>
      <c r="U392" s="289">
        <f>SUBTOTAL(9,S392:S405)/4</f>
        <v>1</v>
      </c>
      <c r="V392" s="290"/>
      <c r="W392" s="198" t="str">
        <f>+BDATOS!AC392</f>
        <v>SECRETARIA DE PLANEACIÓN</v>
      </c>
    </row>
    <row r="393" spans="1:23" ht="66" customHeight="1" x14ac:dyDescent="0.2">
      <c r="A393" s="13">
        <v>400</v>
      </c>
      <c r="B393" s="13">
        <v>3</v>
      </c>
      <c r="C393" s="10" t="s">
        <v>1060</v>
      </c>
      <c r="D393" s="5" t="s">
        <v>1127</v>
      </c>
      <c r="E393" s="4" t="s">
        <v>1533</v>
      </c>
      <c r="F393" s="295"/>
      <c r="G393" s="208" t="str">
        <f>+[1]Hoja1!K405</f>
        <v>A.13.8.2</v>
      </c>
      <c r="H393" s="208">
        <f>+[1]Hoja1!G405</f>
        <v>0</v>
      </c>
      <c r="I393" s="295"/>
      <c r="J393" s="295"/>
      <c r="K393" s="180" t="s">
        <v>1130</v>
      </c>
      <c r="L393" s="199" t="s">
        <v>249</v>
      </c>
      <c r="M393" s="198" t="s">
        <v>1534</v>
      </c>
      <c r="N393" s="3" t="str">
        <f>+[1]Hoja1!V405</f>
        <v>A,13</v>
      </c>
      <c r="O393" s="219">
        <v>0</v>
      </c>
      <c r="P393" s="219">
        <v>1</v>
      </c>
      <c r="Q393" s="168">
        <f>+BDATOS!AF393</f>
        <v>0</v>
      </c>
      <c r="R393" s="217">
        <f>+BDATOS!BA393</f>
        <v>0</v>
      </c>
      <c r="S393" s="218" t="str">
        <f>+BDATOS!BK393</f>
        <v>NA</v>
      </c>
      <c r="T393" s="290"/>
      <c r="U393" s="290"/>
      <c r="V393" s="290"/>
      <c r="W393" s="198" t="str">
        <f>+BDATOS!AC393</f>
        <v>SECRETARIA DE PLANEACIÓN</v>
      </c>
    </row>
    <row r="394" spans="1:23" ht="66" customHeight="1" x14ac:dyDescent="0.2">
      <c r="A394" s="13">
        <v>401</v>
      </c>
      <c r="B394" s="13">
        <v>3</v>
      </c>
      <c r="C394" s="10" t="s">
        <v>1060</v>
      </c>
      <c r="D394" s="5" t="s">
        <v>1127</v>
      </c>
      <c r="E394" s="4" t="s">
        <v>1533</v>
      </c>
      <c r="F394" s="295"/>
      <c r="G394" s="208" t="str">
        <f>+[1]Hoja1!K406</f>
        <v>A.13.8.3</v>
      </c>
      <c r="H394" s="208">
        <f>+[1]Hoja1!G406</f>
        <v>0</v>
      </c>
      <c r="I394" s="295"/>
      <c r="J394" s="295"/>
      <c r="K394" s="180" t="s">
        <v>1130</v>
      </c>
      <c r="L394" s="199" t="s">
        <v>249</v>
      </c>
      <c r="M394" s="198" t="s">
        <v>1535</v>
      </c>
      <c r="N394" s="3" t="str">
        <f>+[1]Hoja1!V406</f>
        <v>A,13</v>
      </c>
      <c r="O394" s="219">
        <v>0</v>
      </c>
      <c r="P394" s="219">
        <v>1</v>
      </c>
      <c r="Q394" s="168">
        <f>+BDATOS!AF394</f>
        <v>0</v>
      </c>
      <c r="R394" s="217">
        <f>+BDATOS!BA394</f>
        <v>0</v>
      </c>
      <c r="S394" s="218" t="str">
        <f>+BDATOS!BK394</f>
        <v>NA</v>
      </c>
      <c r="T394" s="290"/>
      <c r="U394" s="290"/>
      <c r="V394" s="290"/>
      <c r="W394" s="198" t="str">
        <f>+BDATOS!AC394</f>
        <v>SECRETARIA DE PLANEACIÓN</v>
      </c>
    </row>
    <row r="395" spans="1:23" ht="66" customHeight="1" x14ac:dyDescent="0.2">
      <c r="A395" s="13">
        <v>402</v>
      </c>
      <c r="B395" s="13">
        <v>3</v>
      </c>
      <c r="C395" s="10" t="s">
        <v>1060</v>
      </c>
      <c r="D395" s="5" t="s">
        <v>1127</v>
      </c>
      <c r="E395" s="4" t="s">
        <v>1533</v>
      </c>
      <c r="F395" s="295"/>
      <c r="G395" s="208" t="str">
        <f>+[1]Hoja1!K407</f>
        <v>A.13.8.4</v>
      </c>
      <c r="H395" s="208">
        <f>+[1]Hoja1!G407</f>
        <v>0</v>
      </c>
      <c r="I395" s="295"/>
      <c r="J395" s="295"/>
      <c r="K395" s="180" t="s">
        <v>1130</v>
      </c>
      <c r="L395" s="199" t="s">
        <v>249</v>
      </c>
      <c r="M395" s="198" t="s">
        <v>1536</v>
      </c>
      <c r="N395" s="3" t="str">
        <f>+[1]Hoja1!V407</f>
        <v>A,13</v>
      </c>
      <c r="O395" s="219">
        <v>0</v>
      </c>
      <c r="P395" s="219">
        <v>2</v>
      </c>
      <c r="Q395" s="168">
        <f>+BDATOS!AF395</f>
        <v>0</v>
      </c>
      <c r="R395" s="217">
        <f>+BDATOS!BA395</f>
        <v>0</v>
      </c>
      <c r="S395" s="218" t="str">
        <f>+BDATOS!BK395</f>
        <v>NA</v>
      </c>
      <c r="T395" s="290"/>
      <c r="U395" s="290"/>
      <c r="V395" s="290"/>
      <c r="W395" s="198" t="str">
        <f>+BDATOS!AC395</f>
        <v>SECRETARIA DE PLANEACIÓN</v>
      </c>
    </row>
    <row r="396" spans="1:23" ht="66" customHeight="1" x14ac:dyDescent="0.2">
      <c r="A396" s="13">
        <v>403</v>
      </c>
      <c r="B396" s="13">
        <v>3</v>
      </c>
      <c r="C396" s="10" t="s">
        <v>1060</v>
      </c>
      <c r="D396" s="5" t="s">
        <v>1127</v>
      </c>
      <c r="E396" s="4" t="s">
        <v>1533</v>
      </c>
      <c r="F396" s="295"/>
      <c r="G396" s="208" t="str">
        <f>+[1]Hoja1!K408</f>
        <v>A.13.8.5</v>
      </c>
      <c r="H396" s="208">
        <f>+[1]Hoja1!G408</f>
        <v>0</v>
      </c>
      <c r="I396" s="295"/>
      <c r="J396" s="295"/>
      <c r="K396" s="180" t="s">
        <v>1130</v>
      </c>
      <c r="L396" s="199" t="s">
        <v>249</v>
      </c>
      <c r="M396" s="198" t="s">
        <v>1537</v>
      </c>
      <c r="N396" s="3" t="str">
        <f>+[1]Hoja1!V408</f>
        <v>A,13</v>
      </c>
      <c r="O396" s="219">
        <v>0</v>
      </c>
      <c r="P396" s="219">
        <v>2</v>
      </c>
      <c r="Q396" s="168">
        <f>+BDATOS!AF396</f>
        <v>0</v>
      </c>
      <c r="R396" s="217">
        <f>+BDATOS!BA396</f>
        <v>0</v>
      </c>
      <c r="S396" s="218" t="str">
        <f>+BDATOS!BK396</f>
        <v>NA</v>
      </c>
      <c r="T396" s="291"/>
      <c r="U396" s="290"/>
      <c r="V396" s="290"/>
      <c r="W396" s="198" t="str">
        <f>+BDATOS!AC396</f>
        <v>SECRETARIA DE PLANEACIÓN</v>
      </c>
    </row>
    <row r="397" spans="1:23" ht="78.75" customHeight="1" x14ac:dyDescent="0.2">
      <c r="A397" s="13">
        <v>404</v>
      </c>
      <c r="B397" s="13">
        <v>3</v>
      </c>
      <c r="C397" s="10" t="s">
        <v>1060</v>
      </c>
      <c r="D397" s="5" t="s">
        <v>1127</v>
      </c>
      <c r="E397" s="4" t="s">
        <v>1533</v>
      </c>
      <c r="F397" s="295" t="s">
        <v>1129</v>
      </c>
      <c r="G397" s="208" t="str">
        <f>+[1]Hoja1!K409</f>
        <v>A.13.9.1</v>
      </c>
      <c r="H397" s="208">
        <f>+[1]Hoja1!G409</f>
        <v>0</v>
      </c>
      <c r="I397" s="295">
        <v>0</v>
      </c>
      <c r="J397" s="295">
        <v>45</v>
      </c>
      <c r="K397" s="180" t="s">
        <v>1131</v>
      </c>
      <c r="L397" s="199" t="s">
        <v>250</v>
      </c>
      <c r="M397" s="198" t="s">
        <v>1538</v>
      </c>
      <c r="N397" s="3" t="str">
        <f>+[1]Hoja1!V409</f>
        <v>A,13</v>
      </c>
      <c r="O397" s="219">
        <v>0</v>
      </c>
      <c r="P397" s="219">
        <v>1</v>
      </c>
      <c r="Q397" s="168">
        <f>+BDATOS!AF397</f>
        <v>0</v>
      </c>
      <c r="R397" s="217">
        <f>+BDATOS!BA397</f>
        <v>0</v>
      </c>
      <c r="S397" s="218" t="str">
        <f>+BDATOS!BK397</f>
        <v>NA</v>
      </c>
      <c r="T397" s="289">
        <f>SUBTOTAL(9,S397:S400)/1</f>
        <v>1</v>
      </c>
      <c r="U397" s="290"/>
      <c r="V397" s="290"/>
      <c r="W397" s="198" t="str">
        <f>+BDATOS!AC397</f>
        <v>SECRETARIA DE PLANEACIÓN</v>
      </c>
    </row>
    <row r="398" spans="1:23" ht="88.5" customHeight="1" x14ac:dyDescent="0.2">
      <c r="A398" s="13">
        <v>405</v>
      </c>
      <c r="B398" s="13">
        <v>3</v>
      </c>
      <c r="C398" s="10" t="s">
        <v>1060</v>
      </c>
      <c r="D398" s="5" t="s">
        <v>1127</v>
      </c>
      <c r="E398" s="4" t="s">
        <v>1533</v>
      </c>
      <c r="F398" s="295"/>
      <c r="G398" s="208" t="str">
        <f>+[1]Hoja1!K410</f>
        <v>A.13.9.2</v>
      </c>
      <c r="H398" s="208">
        <f>+[1]Hoja1!G410</f>
        <v>0</v>
      </c>
      <c r="I398" s="295"/>
      <c r="J398" s="295"/>
      <c r="K398" s="180" t="s">
        <v>1131</v>
      </c>
      <c r="L398" s="199" t="s">
        <v>250</v>
      </c>
      <c r="M398" s="198" t="s">
        <v>1538</v>
      </c>
      <c r="N398" s="3" t="str">
        <f>+[1]Hoja1!V410</f>
        <v>A,13</v>
      </c>
      <c r="O398" s="219">
        <v>0</v>
      </c>
      <c r="P398" s="219">
        <v>1</v>
      </c>
      <c r="Q398" s="168">
        <f>+BDATOS!AF398</f>
        <v>0</v>
      </c>
      <c r="R398" s="217">
        <f>+BDATOS!BA398</f>
        <v>0</v>
      </c>
      <c r="S398" s="218" t="str">
        <f>+BDATOS!BK398</f>
        <v>NA</v>
      </c>
      <c r="T398" s="290"/>
      <c r="U398" s="290"/>
      <c r="V398" s="290"/>
      <c r="W398" s="198" t="str">
        <f>+BDATOS!AC398</f>
        <v>SECRETARIA DE PLANEACIÓN</v>
      </c>
    </row>
    <row r="399" spans="1:23" ht="88.5" customHeight="1" x14ac:dyDescent="0.2">
      <c r="A399" s="13">
        <v>406</v>
      </c>
      <c r="B399" s="13">
        <v>3</v>
      </c>
      <c r="C399" s="10" t="s">
        <v>1060</v>
      </c>
      <c r="D399" s="5" t="s">
        <v>1127</v>
      </c>
      <c r="E399" s="4" t="s">
        <v>1533</v>
      </c>
      <c r="F399" s="295"/>
      <c r="G399" s="208" t="str">
        <f>+[1]Hoja1!K411</f>
        <v>A.13.9.3</v>
      </c>
      <c r="H399" s="208">
        <f>+[1]Hoja1!G411</f>
        <v>0</v>
      </c>
      <c r="I399" s="295"/>
      <c r="J399" s="295"/>
      <c r="K399" s="180" t="s">
        <v>1131</v>
      </c>
      <c r="L399" s="199" t="s">
        <v>250</v>
      </c>
      <c r="M399" s="198" t="s">
        <v>1538</v>
      </c>
      <c r="N399" s="3" t="str">
        <f>+[1]Hoja1!V411</f>
        <v>A,13</v>
      </c>
      <c r="O399" s="219">
        <v>0</v>
      </c>
      <c r="P399" s="219">
        <v>1</v>
      </c>
      <c r="Q399" s="168">
        <f>+BDATOS!AF399</f>
        <v>0</v>
      </c>
      <c r="R399" s="217">
        <f>+BDATOS!BA399</f>
        <v>0</v>
      </c>
      <c r="S399" s="218" t="str">
        <f>+BDATOS!BK399</f>
        <v>NA</v>
      </c>
      <c r="T399" s="290"/>
      <c r="U399" s="290"/>
      <c r="V399" s="290"/>
      <c r="W399" s="198" t="str">
        <f>+BDATOS!AC399</f>
        <v>SECRETARIA DE PLANEACIÓN</v>
      </c>
    </row>
    <row r="400" spans="1:23" ht="34.5" customHeight="1" x14ac:dyDescent="0.2">
      <c r="A400" s="13">
        <v>407</v>
      </c>
      <c r="B400" s="13">
        <v>3</v>
      </c>
      <c r="C400" s="10" t="s">
        <v>1060</v>
      </c>
      <c r="D400" s="5" t="s">
        <v>1127</v>
      </c>
      <c r="E400" s="4" t="s">
        <v>1533</v>
      </c>
      <c r="F400" s="295"/>
      <c r="G400" s="208" t="str">
        <f>+[1]Hoja1!K412</f>
        <v>A.13.9.4</v>
      </c>
      <c r="H400" s="208">
        <f>+[1]Hoja1!G412</f>
        <v>0</v>
      </c>
      <c r="I400" s="295"/>
      <c r="J400" s="295"/>
      <c r="K400" s="180" t="s">
        <v>1131</v>
      </c>
      <c r="L400" s="199" t="s">
        <v>250</v>
      </c>
      <c r="M400" s="198" t="s">
        <v>1538</v>
      </c>
      <c r="N400" s="3" t="str">
        <f>+[1]Hoja1!V412</f>
        <v>A,13</v>
      </c>
      <c r="O400" s="219">
        <v>0</v>
      </c>
      <c r="P400" s="219">
        <v>1</v>
      </c>
      <c r="Q400" s="168">
        <f>+BDATOS!AF400</f>
        <v>1</v>
      </c>
      <c r="R400" s="217">
        <f>+BDATOS!BA400</f>
        <v>1</v>
      </c>
      <c r="S400" s="218">
        <f>+BDATOS!BK400</f>
        <v>1</v>
      </c>
      <c r="T400" s="291"/>
      <c r="U400" s="290"/>
      <c r="V400" s="290"/>
      <c r="W400" s="198" t="str">
        <f>+BDATOS!AC400</f>
        <v>SECRETARIA DE PLANEACIÓN</v>
      </c>
    </row>
    <row r="401" spans="1:23" ht="93.75" customHeight="1" x14ac:dyDescent="0.2">
      <c r="A401" s="13">
        <v>408</v>
      </c>
      <c r="B401" s="13">
        <v>3</v>
      </c>
      <c r="C401" s="10" t="s">
        <v>1060</v>
      </c>
      <c r="D401" s="5" t="s">
        <v>1127</v>
      </c>
      <c r="E401" s="4" t="s">
        <v>1533</v>
      </c>
      <c r="F401" s="180" t="s">
        <v>1542</v>
      </c>
      <c r="G401" s="208" t="str">
        <f>+[1]Hoja1!K413</f>
        <v>A.13.10.1</v>
      </c>
      <c r="H401" s="208">
        <f>+[1]Hoja1!G413</f>
        <v>0</v>
      </c>
      <c r="I401" s="180">
        <v>0</v>
      </c>
      <c r="J401" s="180">
        <v>1</v>
      </c>
      <c r="K401" s="180" t="s">
        <v>1132</v>
      </c>
      <c r="L401" s="199" t="s">
        <v>251</v>
      </c>
      <c r="M401" s="198" t="s">
        <v>1543</v>
      </c>
      <c r="N401" s="3" t="str">
        <f>+[1]Hoja1!V413</f>
        <v>A,13</v>
      </c>
      <c r="O401" s="219">
        <v>0</v>
      </c>
      <c r="P401" s="219">
        <v>1</v>
      </c>
      <c r="Q401" s="168">
        <f>+BDATOS!AF401</f>
        <v>0</v>
      </c>
      <c r="R401" s="217">
        <f>+BDATOS!BA401</f>
        <v>0</v>
      </c>
      <c r="S401" s="218" t="str">
        <f>+BDATOS!BK401</f>
        <v>NA</v>
      </c>
      <c r="T401" s="218" t="str">
        <f>+S401</f>
        <v>NA</v>
      </c>
      <c r="U401" s="290"/>
      <c r="V401" s="290"/>
      <c r="W401" s="198" t="str">
        <f>+BDATOS!AC401</f>
        <v>SECRETARIA DE PLANEACIÓN</v>
      </c>
    </row>
    <row r="402" spans="1:23" ht="66.75" customHeight="1" x14ac:dyDescent="0.2">
      <c r="A402" s="13">
        <v>409</v>
      </c>
      <c r="B402" s="13">
        <v>3</v>
      </c>
      <c r="C402" s="10" t="s">
        <v>1060</v>
      </c>
      <c r="D402" s="5" t="s">
        <v>1127</v>
      </c>
      <c r="E402" s="4" t="s">
        <v>1533</v>
      </c>
      <c r="F402" s="295" t="s">
        <v>1544</v>
      </c>
      <c r="G402" s="208" t="str">
        <f>+[1]Hoja1!K414</f>
        <v>A.13.11.1</v>
      </c>
      <c r="H402" s="208">
        <f>+[1]Hoja1!G414</f>
        <v>0</v>
      </c>
      <c r="I402" s="295">
        <v>0</v>
      </c>
      <c r="J402" s="295">
        <v>1</v>
      </c>
      <c r="K402" s="180" t="s">
        <v>1133</v>
      </c>
      <c r="L402" s="199" t="s">
        <v>252</v>
      </c>
      <c r="M402" s="198" t="s">
        <v>1545</v>
      </c>
      <c r="N402" s="3" t="str">
        <f>+[1]Hoja1!V414</f>
        <v>A,13</v>
      </c>
      <c r="O402" s="219">
        <v>0</v>
      </c>
      <c r="P402" s="219">
        <v>1</v>
      </c>
      <c r="Q402" s="168">
        <f>+BDATOS!AF402</f>
        <v>0</v>
      </c>
      <c r="R402" s="217">
        <f>+BDATOS!BA402</f>
        <v>0</v>
      </c>
      <c r="S402" s="218" t="str">
        <f>+BDATOS!BK402</f>
        <v>NA</v>
      </c>
      <c r="T402" s="289">
        <f>SUBTOTAL(9,S402:S404)/1</f>
        <v>1</v>
      </c>
      <c r="U402" s="290"/>
      <c r="V402" s="290"/>
      <c r="W402" s="198" t="str">
        <f>+BDATOS!AC402</f>
        <v>SECRETARIA DE PLANEACIÓN</v>
      </c>
    </row>
    <row r="403" spans="1:23" ht="66.75" customHeight="1" x14ac:dyDescent="0.2">
      <c r="A403" s="13">
        <v>410</v>
      </c>
      <c r="B403" s="13">
        <v>3</v>
      </c>
      <c r="C403" s="10" t="s">
        <v>1060</v>
      </c>
      <c r="D403" s="5" t="s">
        <v>1127</v>
      </c>
      <c r="E403" s="4" t="s">
        <v>1533</v>
      </c>
      <c r="F403" s="295"/>
      <c r="G403" s="208" t="str">
        <f>+[1]Hoja1!K415</f>
        <v>A.13.11.2</v>
      </c>
      <c r="H403" s="208">
        <f>+[1]Hoja1!G415</f>
        <v>0</v>
      </c>
      <c r="I403" s="295"/>
      <c r="J403" s="295"/>
      <c r="K403" s="180" t="s">
        <v>1133</v>
      </c>
      <c r="L403" s="199" t="s">
        <v>252</v>
      </c>
      <c r="M403" s="198" t="s">
        <v>1546</v>
      </c>
      <c r="N403" s="3" t="str">
        <f>+[1]Hoja1!V415</f>
        <v>A,13</v>
      </c>
      <c r="O403" s="219">
        <v>0</v>
      </c>
      <c r="P403" s="219">
        <v>1</v>
      </c>
      <c r="Q403" s="168">
        <f>+BDATOS!AF403</f>
        <v>1</v>
      </c>
      <c r="R403" s="217">
        <f>+BDATOS!BA403</f>
        <v>1</v>
      </c>
      <c r="S403" s="218">
        <f>+BDATOS!BK403</f>
        <v>1</v>
      </c>
      <c r="T403" s="290"/>
      <c r="U403" s="290"/>
      <c r="V403" s="290"/>
      <c r="W403" s="198" t="str">
        <f>+BDATOS!AC403</f>
        <v>SECRETARIA DE PLANEACIÓN</v>
      </c>
    </row>
    <row r="404" spans="1:23" ht="66.75" customHeight="1" x14ac:dyDescent="0.2">
      <c r="A404" s="13">
        <v>411</v>
      </c>
      <c r="B404" s="13">
        <v>3</v>
      </c>
      <c r="C404" s="10" t="s">
        <v>1060</v>
      </c>
      <c r="D404" s="5" t="s">
        <v>1127</v>
      </c>
      <c r="E404" s="4" t="s">
        <v>1533</v>
      </c>
      <c r="F404" s="295"/>
      <c r="G404" s="208" t="str">
        <f>+[1]Hoja1!K416</f>
        <v>A.13.11.3</v>
      </c>
      <c r="H404" s="208">
        <f>+[1]Hoja1!G416</f>
        <v>0</v>
      </c>
      <c r="I404" s="295"/>
      <c r="J404" s="295"/>
      <c r="K404" s="180" t="s">
        <v>1133</v>
      </c>
      <c r="L404" s="199" t="s">
        <v>252</v>
      </c>
      <c r="M404" s="198" t="s">
        <v>1547</v>
      </c>
      <c r="N404" s="3" t="str">
        <f>+[1]Hoja1!V416</f>
        <v>A,13</v>
      </c>
      <c r="O404" s="219">
        <v>0</v>
      </c>
      <c r="P404" s="219">
        <v>1</v>
      </c>
      <c r="Q404" s="168">
        <f>+BDATOS!AF404</f>
        <v>0</v>
      </c>
      <c r="R404" s="217">
        <f>+BDATOS!BA404</f>
        <v>0</v>
      </c>
      <c r="S404" s="218" t="str">
        <f>+BDATOS!BK404</f>
        <v>NA</v>
      </c>
      <c r="T404" s="291"/>
      <c r="U404" s="290"/>
      <c r="V404" s="290"/>
      <c r="W404" s="198" t="str">
        <f>+BDATOS!AC404</f>
        <v>SECRETARIA DE PLANEACIÓN</v>
      </c>
    </row>
    <row r="405" spans="1:23" ht="114" customHeight="1" x14ac:dyDescent="0.2">
      <c r="A405" s="13">
        <v>412</v>
      </c>
      <c r="B405" s="13">
        <v>3</v>
      </c>
      <c r="C405" s="10" t="s">
        <v>1060</v>
      </c>
      <c r="D405" s="5" t="s">
        <v>1127</v>
      </c>
      <c r="E405" s="4" t="s">
        <v>1533</v>
      </c>
      <c r="F405" s="180" t="s">
        <v>1548</v>
      </c>
      <c r="G405" s="208" t="str">
        <f>+[1]Hoja1!K417</f>
        <v>A.13.12.1</v>
      </c>
      <c r="H405" s="208">
        <f>+[1]Hoja1!G417</f>
        <v>0</v>
      </c>
      <c r="I405" s="180">
        <v>0</v>
      </c>
      <c r="J405" s="180">
        <v>1</v>
      </c>
      <c r="K405" s="180" t="s">
        <v>1134</v>
      </c>
      <c r="L405" s="199" t="s">
        <v>253</v>
      </c>
      <c r="M405" s="198" t="s">
        <v>1549</v>
      </c>
      <c r="N405" s="3" t="str">
        <f>+[1]Hoja1!V417</f>
        <v>A,13</v>
      </c>
      <c r="O405" s="219">
        <v>0</v>
      </c>
      <c r="P405" s="219">
        <v>1</v>
      </c>
      <c r="Q405" s="168">
        <f>+BDATOS!AF405</f>
        <v>1</v>
      </c>
      <c r="R405" s="217">
        <f>+BDATOS!BA405</f>
        <v>1</v>
      </c>
      <c r="S405" s="218">
        <f>+BDATOS!BK405</f>
        <v>1</v>
      </c>
      <c r="T405" s="218">
        <f>+S405</f>
        <v>1</v>
      </c>
      <c r="U405" s="291"/>
      <c r="V405" s="290"/>
      <c r="W405" s="198" t="str">
        <f>+BDATOS!AC405</f>
        <v>SECRETARIA DE PLANEACIÓN</v>
      </c>
    </row>
    <row r="406" spans="1:23" ht="71.25" customHeight="1" x14ac:dyDescent="0.2">
      <c r="A406" s="13">
        <v>413</v>
      </c>
      <c r="B406" s="13">
        <v>3</v>
      </c>
      <c r="C406" s="10" t="s">
        <v>1060</v>
      </c>
      <c r="D406" s="5" t="s">
        <v>1137</v>
      </c>
      <c r="E406" s="4" t="s">
        <v>254</v>
      </c>
      <c r="F406" s="295" t="s">
        <v>1141</v>
      </c>
      <c r="G406" s="208" t="str">
        <f>+[1]Hoja1!K418</f>
        <v>A.13.13.1</v>
      </c>
      <c r="H406" s="208">
        <f>+[1]Hoja1!G418</f>
        <v>0</v>
      </c>
      <c r="I406" s="295">
        <v>0</v>
      </c>
      <c r="J406" s="295">
        <v>1</v>
      </c>
      <c r="K406" s="180" t="s">
        <v>1139</v>
      </c>
      <c r="L406" s="199" t="s">
        <v>1138</v>
      </c>
      <c r="M406" s="198" t="s">
        <v>1143</v>
      </c>
      <c r="N406" s="3" t="str">
        <f>+[1]Hoja1!V418</f>
        <v>A,13</v>
      </c>
      <c r="O406" s="219">
        <v>0</v>
      </c>
      <c r="P406" s="219">
        <v>1</v>
      </c>
      <c r="Q406" s="168">
        <f>+BDATOS!AF406</f>
        <v>0</v>
      </c>
      <c r="R406" s="217">
        <f>+BDATOS!BA406</f>
        <v>0</v>
      </c>
      <c r="S406" s="218" t="str">
        <f>+BDATOS!BK406</f>
        <v>NA</v>
      </c>
      <c r="T406" s="289">
        <f>SUBTOTAL(9,S406:S407)/1</f>
        <v>1</v>
      </c>
      <c r="U406" s="289">
        <f>SUBTOTAL(9,S406:S408)/2</f>
        <v>1</v>
      </c>
      <c r="V406" s="290"/>
      <c r="W406" s="198" t="str">
        <f>+BDATOS!AC406</f>
        <v>SECRETARIA DE PLANEACIÓN</v>
      </c>
    </row>
    <row r="407" spans="1:23" ht="60" x14ac:dyDescent="0.2">
      <c r="A407" s="13">
        <v>414</v>
      </c>
      <c r="B407" s="13">
        <v>3</v>
      </c>
      <c r="C407" s="10" t="s">
        <v>1060</v>
      </c>
      <c r="D407" s="5" t="s">
        <v>1137</v>
      </c>
      <c r="E407" s="4" t="s">
        <v>254</v>
      </c>
      <c r="F407" s="295"/>
      <c r="G407" s="208" t="str">
        <f>+[1]Hoja1!K419</f>
        <v>A.13.13.2</v>
      </c>
      <c r="H407" s="208">
        <f>+[1]Hoja1!G419</f>
        <v>0</v>
      </c>
      <c r="I407" s="295"/>
      <c r="J407" s="295"/>
      <c r="K407" s="180" t="s">
        <v>1139</v>
      </c>
      <c r="L407" s="199" t="s">
        <v>1138</v>
      </c>
      <c r="M407" s="198" t="s">
        <v>1144</v>
      </c>
      <c r="N407" s="3" t="str">
        <f>+[1]Hoja1!V419</f>
        <v>A,13</v>
      </c>
      <c r="O407" s="219">
        <v>0</v>
      </c>
      <c r="P407" s="219">
        <v>5</v>
      </c>
      <c r="Q407" s="168">
        <f>+BDATOS!AF407</f>
        <v>1</v>
      </c>
      <c r="R407" s="217">
        <f>+BDATOS!BA407</f>
        <v>1</v>
      </c>
      <c r="S407" s="218">
        <f>+BDATOS!BK407</f>
        <v>1</v>
      </c>
      <c r="T407" s="291"/>
      <c r="U407" s="290"/>
      <c r="V407" s="290"/>
      <c r="W407" s="198" t="str">
        <f>+BDATOS!AC407</f>
        <v>SECRETARIA DE PLANEACIÓN</v>
      </c>
    </row>
    <row r="408" spans="1:23" ht="78.75" x14ac:dyDescent="0.2">
      <c r="A408" s="13">
        <v>415</v>
      </c>
      <c r="B408" s="13">
        <v>3</v>
      </c>
      <c r="C408" s="10" t="s">
        <v>1060</v>
      </c>
      <c r="D408" s="5" t="s">
        <v>1137</v>
      </c>
      <c r="E408" s="4" t="s">
        <v>254</v>
      </c>
      <c r="F408" s="180" t="s">
        <v>1148</v>
      </c>
      <c r="G408" s="208" t="str">
        <f>+[1]Hoja1!K420</f>
        <v>A.13.14.1</v>
      </c>
      <c r="H408" s="208">
        <f>+[1]Hoja1!G420</f>
        <v>0</v>
      </c>
      <c r="I408" s="180">
        <v>0</v>
      </c>
      <c r="J408" s="180">
        <v>5</v>
      </c>
      <c r="K408" s="180" t="s">
        <v>1140</v>
      </c>
      <c r="L408" s="199" t="s">
        <v>255</v>
      </c>
      <c r="M408" s="198" t="s">
        <v>1146</v>
      </c>
      <c r="N408" s="3" t="str">
        <f>+[1]Hoja1!V420</f>
        <v>A,13</v>
      </c>
      <c r="O408" s="219">
        <v>0</v>
      </c>
      <c r="P408" s="219">
        <v>5</v>
      </c>
      <c r="Q408" s="168">
        <f>+BDATOS!AF408</f>
        <v>1</v>
      </c>
      <c r="R408" s="217">
        <f>+BDATOS!BA408</f>
        <v>1</v>
      </c>
      <c r="S408" s="218">
        <f>+BDATOS!BK408</f>
        <v>1</v>
      </c>
      <c r="T408" s="218">
        <f>+S408</f>
        <v>1</v>
      </c>
      <c r="U408" s="291"/>
      <c r="V408" s="290"/>
      <c r="W408" s="198" t="str">
        <f>+BDATOS!AC408</f>
        <v>SECRETARIA DE PLANEACIÓN</v>
      </c>
    </row>
    <row r="409" spans="1:23" ht="60" x14ac:dyDescent="0.2">
      <c r="A409" s="13">
        <v>416</v>
      </c>
      <c r="B409" s="13">
        <v>3</v>
      </c>
      <c r="C409" s="10" t="s">
        <v>1060</v>
      </c>
      <c r="D409" s="5" t="s">
        <v>1160</v>
      </c>
      <c r="E409" s="4" t="s">
        <v>1150</v>
      </c>
      <c r="F409" s="295" t="s">
        <v>1153</v>
      </c>
      <c r="G409" s="208" t="str">
        <f>+[1]Hoja1!K421</f>
        <v>A.13.15.1</v>
      </c>
      <c r="H409" s="208">
        <f>+[1]Hoja1!G421</f>
        <v>0</v>
      </c>
      <c r="I409" s="295">
        <v>0</v>
      </c>
      <c r="J409" s="295">
        <v>1</v>
      </c>
      <c r="K409" s="180" t="s">
        <v>1183</v>
      </c>
      <c r="L409" s="199" t="s">
        <v>1151</v>
      </c>
      <c r="M409" s="198" t="s">
        <v>1156</v>
      </c>
      <c r="N409" s="3" t="str">
        <f>+[1]Hoja1!V421</f>
        <v>A,13</v>
      </c>
      <c r="O409" s="219">
        <v>0</v>
      </c>
      <c r="P409" s="219">
        <v>1</v>
      </c>
      <c r="Q409" s="168">
        <f>+BDATOS!AF409</f>
        <v>1</v>
      </c>
      <c r="R409" s="217">
        <f>+BDATOS!BA409</f>
        <v>1</v>
      </c>
      <c r="S409" s="218">
        <f>+BDATOS!BK409</f>
        <v>1</v>
      </c>
      <c r="T409" s="289">
        <f>SUBTOTAL(9,S409:S411)/1</f>
        <v>1</v>
      </c>
      <c r="U409" s="289">
        <f>+T409</f>
        <v>1</v>
      </c>
      <c r="V409" s="290"/>
      <c r="W409" s="198" t="str">
        <f>+BDATOS!AC409</f>
        <v>SECRETARIA DE PLANEACIÓN</v>
      </c>
    </row>
    <row r="410" spans="1:23" ht="60" x14ac:dyDescent="0.2">
      <c r="A410" s="13">
        <v>417</v>
      </c>
      <c r="B410" s="13">
        <v>3</v>
      </c>
      <c r="C410" s="10" t="s">
        <v>1060</v>
      </c>
      <c r="D410" s="5" t="s">
        <v>1160</v>
      </c>
      <c r="E410" s="4" t="s">
        <v>1150</v>
      </c>
      <c r="F410" s="295"/>
      <c r="G410" s="208" t="str">
        <f>+[1]Hoja1!K422</f>
        <v>A.13.15.2</v>
      </c>
      <c r="H410" s="208">
        <f>+[1]Hoja1!G422</f>
        <v>0</v>
      </c>
      <c r="I410" s="295"/>
      <c r="J410" s="295"/>
      <c r="K410" s="180" t="s">
        <v>1183</v>
      </c>
      <c r="L410" s="199" t="s">
        <v>1151</v>
      </c>
      <c r="M410" s="198" t="s">
        <v>1158</v>
      </c>
      <c r="N410" s="3" t="str">
        <f>+[1]Hoja1!V422</f>
        <v>A,13</v>
      </c>
      <c r="O410" s="219">
        <v>0</v>
      </c>
      <c r="P410" s="219">
        <v>100</v>
      </c>
      <c r="Q410" s="168">
        <f>+BDATOS!AF410</f>
        <v>0</v>
      </c>
      <c r="R410" s="217">
        <f>+BDATOS!BA410</f>
        <v>0</v>
      </c>
      <c r="S410" s="218" t="str">
        <f>+BDATOS!BK410</f>
        <v>NA</v>
      </c>
      <c r="T410" s="290"/>
      <c r="U410" s="290"/>
      <c r="V410" s="290"/>
      <c r="W410" s="198" t="str">
        <f>+BDATOS!AC410</f>
        <v>SECRETARIA DE PLANEACIÓN</v>
      </c>
    </row>
    <row r="411" spans="1:23" ht="60" x14ac:dyDescent="0.2">
      <c r="A411" s="13">
        <v>418</v>
      </c>
      <c r="B411" s="13">
        <v>3</v>
      </c>
      <c r="C411" s="10" t="s">
        <v>1060</v>
      </c>
      <c r="D411" s="5" t="s">
        <v>1160</v>
      </c>
      <c r="E411" s="4" t="s">
        <v>1150</v>
      </c>
      <c r="F411" s="295"/>
      <c r="G411" s="208" t="str">
        <f>+[1]Hoja1!K423</f>
        <v>A.13.15.3</v>
      </c>
      <c r="H411" s="208">
        <f>+[1]Hoja1!G423</f>
        <v>0</v>
      </c>
      <c r="I411" s="295"/>
      <c r="J411" s="295"/>
      <c r="K411" s="180" t="s">
        <v>1183</v>
      </c>
      <c r="L411" s="199" t="s">
        <v>1151</v>
      </c>
      <c r="M411" s="198" t="s">
        <v>1159</v>
      </c>
      <c r="N411" s="3" t="str">
        <f>+[1]Hoja1!V423</f>
        <v>A,13</v>
      </c>
      <c r="O411" s="219">
        <v>0</v>
      </c>
      <c r="P411" s="219">
        <v>5</v>
      </c>
      <c r="Q411" s="168">
        <f>+BDATOS!AF411</f>
        <v>0</v>
      </c>
      <c r="R411" s="217">
        <f>+BDATOS!BA411</f>
        <v>0</v>
      </c>
      <c r="S411" s="218" t="str">
        <f>+BDATOS!BK411</f>
        <v>NA</v>
      </c>
      <c r="T411" s="291"/>
      <c r="U411" s="291"/>
      <c r="V411" s="290"/>
      <c r="W411" s="198" t="str">
        <f>+BDATOS!AC411</f>
        <v>SECRETARIA DE PLANEACIÓN</v>
      </c>
    </row>
    <row r="412" spans="1:23" ht="60" x14ac:dyDescent="0.2">
      <c r="A412" s="13">
        <v>419</v>
      </c>
      <c r="B412" s="13">
        <v>3</v>
      </c>
      <c r="C412" s="10" t="s">
        <v>1060</v>
      </c>
      <c r="D412" s="5" t="s">
        <v>1149</v>
      </c>
      <c r="E412" s="4" t="s">
        <v>1161</v>
      </c>
      <c r="F412" s="180" t="s">
        <v>1163</v>
      </c>
      <c r="G412" s="208" t="str">
        <f>+[1]Hoja1!K424</f>
        <v>A.6.1.1</v>
      </c>
      <c r="H412" s="208">
        <f>+[1]Hoja1!G424</f>
        <v>0</v>
      </c>
      <c r="I412" s="180">
        <v>0</v>
      </c>
      <c r="J412" s="180">
        <v>800</v>
      </c>
      <c r="K412" s="180" t="s">
        <v>1152</v>
      </c>
      <c r="L412" s="199" t="s">
        <v>1162</v>
      </c>
      <c r="M412" s="198" t="s">
        <v>1163</v>
      </c>
      <c r="N412" s="3" t="str">
        <f>+[1]Hoja1!V424</f>
        <v>A.6</v>
      </c>
      <c r="O412" s="219">
        <v>0</v>
      </c>
      <c r="P412" s="219">
        <v>800</v>
      </c>
      <c r="Q412" s="168">
        <f>+BDATOS!AF412</f>
        <v>200</v>
      </c>
      <c r="R412" s="217">
        <f>+BDATOS!BA412</f>
        <v>0</v>
      </c>
      <c r="S412" s="218">
        <f>+BDATOS!BK412</f>
        <v>0</v>
      </c>
      <c r="T412" s="289">
        <f>SUBTOTAL(9,S412:S417)/2</f>
        <v>0.5</v>
      </c>
      <c r="U412" s="289">
        <f>SUBTOTAL(9,S412:S424)/2</f>
        <v>0.5</v>
      </c>
      <c r="V412" s="290"/>
      <c r="W412" s="198" t="str">
        <f>+BDATOS!AC412</f>
        <v xml:space="preserve">SECRETARÍA DE MINAS Y ENERGIA </v>
      </c>
    </row>
    <row r="413" spans="1:23" ht="36" x14ac:dyDescent="0.2">
      <c r="A413" s="13">
        <v>420</v>
      </c>
      <c r="B413" s="13">
        <v>3</v>
      </c>
      <c r="C413" s="10" t="s">
        <v>1060</v>
      </c>
      <c r="D413" s="5" t="s">
        <v>1149</v>
      </c>
      <c r="E413" s="4" t="s">
        <v>1161</v>
      </c>
      <c r="F413" s="180" t="s">
        <v>1164</v>
      </c>
      <c r="G413" s="208" t="str">
        <f>+[1]Hoja1!K425</f>
        <v>A.6.2.1</v>
      </c>
      <c r="H413" s="208">
        <f>+[1]Hoja1!G425</f>
        <v>0</v>
      </c>
      <c r="I413" s="180">
        <v>0</v>
      </c>
      <c r="J413" s="180">
        <v>800</v>
      </c>
      <c r="K413" s="180" t="s">
        <v>1152</v>
      </c>
      <c r="L413" s="199" t="s">
        <v>1162</v>
      </c>
      <c r="M413" s="198" t="s">
        <v>1164</v>
      </c>
      <c r="N413" s="3" t="str">
        <f>+[1]Hoja1!V425</f>
        <v>A.6</v>
      </c>
      <c r="O413" s="219">
        <v>0</v>
      </c>
      <c r="P413" s="219">
        <v>800</v>
      </c>
      <c r="Q413" s="168">
        <f>+BDATOS!AF413</f>
        <v>100</v>
      </c>
      <c r="R413" s="217">
        <f>+BDATOS!BA413</f>
        <v>100</v>
      </c>
      <c r="S413" s="218">
        <f>+BDATOS!BK413</f>
        <v>1</v>
      </c>
      <c r="T413" s="290"/>
      <c r="U413" s="290"/>
      <c r="V413" s="290"/>
      <c r="W413" s="198" t="str">
        <f>+BDATOS!AC413</f>
        <v xml:space="preserve">SECRETARÍA DE MINAS Y ENERGIA </v>
      </c>
    </row>
    <row r="414" spans="1:23" ht="48" x14ac:dyDescent="0.2">
      <c r="A414" s="13">
        <v>421</v>
      </c>
      <c r="B414" s="13">
        <v>3</v>
      </c>
      <c r="C414" s="10" t="s">
        <v>1060</v>
      </c>
      <c r="D414" s="5" t="s">
        <v>1149</v>
      </c>
      <c r="E414" s="4" t="s">
        <v>1161</v>
      </c>
      <c r="F414" s="180" t="s">
        <v>1165</v>
      </c>
      <c r="G414" s="208" t="str">
        <f>+[1]Hoja1!K426</f>
        <v>A.6.3.1</v>
      </c>
      <c r="H414" s="208">
        <f>+[1]Hoja1!G426</f>
        <v>0</v>
      </c>
      <c r="I414" s="180">
        <v>0</v>
      </c>
      <c r="J414" s="180">
        <v>25</v>
      </c>
      <c r="K414" s="180" t="s">
        <v>1152</v>
      </c>
      <c r="L414" s="199" t="s">
        <v>1162</v>
      </c>
      <c r="M414" s="198" t="s">
        <v>1175</v>
      </c>
      <c r="N414" s="3" t="str">
        <f>+[1]Hoja1!V426</f>
        <v>A.6</v>
      </c>
      <c r="O414" s="219">
        <v>0</v>
      </c>
      <c r="P414" s="219">
        <v>25</v>
      </c>
      <c r="Q414" s="168">
        <f>+BDATOS!AF414</f>
        <v>0</v>
      </c>
      <c r="R414" s="217">
        <f>+BDATOS!BA414</f>
        <v>0</v>
      </c>
      <c r="S414" s="218" t="str">
        <f>+BDATOS!BK414</f>
        <v>NA</v>
      </c>
      <c r="T414" s="290"/>
      <c r="U414" s="290"/>
      <c r="V414" s="290"/>
      <c r="W414" s="198" t="str">
        <f>+BDATOS!AC414</f>
        <v xml:space="preserve">SECRETARÍA DE MINAS Y ENERGIA </v>
      </c>
    </row>
    <row r="415" spans="1:23" ht="36" x14ac:dyDescent="0.2">
      <c r="A415" s="13">
        <v>422</v>
      </c>
      <c r="B415" s="13">
        <v>3</v>
      </c>
      <c r="C415" s="10" t="s">
        <v>1060</v>
      </c>
      <c r="D415" s="5" t="s">
        <v>1149</v>
      </c>
      <c r="E415" s="4" t="s">
        <v>1161</v>
      </c>
      <c r="F415" s="180" t="s">
        <v>1166</v>
      </c>
      <c r="G415" s="208" t="str">
        <f>+[1]Hoja1!K427</f>
        <v>A.6.4.1</v>
      </c>
      <c r="H415" s="208">
        <f>+[1]Hoja1!G427</f>
        <v>0</v>
      </c>
      <c r="I415" s="180">
        <v>0</v>
      </c>
      <c r="J415" s="180">
        <v>3</v>
      </c>
      <c r="K415" s="180" t="s">
        <v>1152</v>
      </c>
      <c r="L415" s="199" t="s">
        <v>1162</v>
      </c>
      <c r="M415" s="198" t="s">
        <v>1166</v>
      </c>
      <c r="N415" s="3" t="str">
        <f>+[1]Hoja1!V427</f>
        <v>A.6</v>
      </c>
      <c r="O415" s="219">
        <v>0</v>
      </c>
      <c r="P415" s="219">
        <v>3</v>
      </c>
      <c r="Q415" s="168">
        <f>+BDATOS!AF415</f>
        <v>0</v>
      </c>
      <c r="R415" s="217">
        <f>+BDATOS!BA415</f>
        <v>0</v>
      </c>
      <c r="S415" s="218" t="str">
        <f>+BDATOS!BK415</f>
        <v>NA</v>
      </c>
      <c r="T415" s="290"/>
      <c r="U415" s="290"/>
      <c r="V415" s="290"/>
      <c r="W415" s="198" t="str">
        <f>+BDATOS!AC415</f>
        <v xml:space="preserve">SECRETARÍA DE MINAS Y ENERGIA </v>
      </c>
    </row>
    <row r="416" spans="1:23" ht="48" x14ac:dyDescent="0.2">
      <c r="A416" s="13">
        <v>423</v>
      </c>
      <c r="B416" s="13">
        <v>3</v>
      </c>
      <c r="C416" s="10" t="s">
        <v>1060</v>
      </c>
      <c r="D416" s="5" t="s">
        <v>1149</v>
      </c>
      <c r="E416" s="4" t="s">
        <v>1161</v>
      </c>
      <c r="F416" s="180" t="s">
        <v>1167</v>
      </c>
      <c r="G416" s="208" t="str">
        <f>+[1]Hoja1!K428</f>
        <v>A.6.5.1</v>
      </c>
      <c r="H416" s="208">
        <f>+[1]Hoja1!G428</f>
        <v>0</v>
      </c>
      <c r="I416" s="180">
        <v>0</v>
      </c>
      <c r="J416" s="180">
        <v>1</v>
      </c>
      <c r="K416" s="180" t="s">
        <v>1152</v>
      </c>
      <c r="L416" s="199" t="s">
        <v>1162</v>
      </c>
      <c r="M416" s="198" t="s">
        <v>1167</v>
      </c>
      <c r="N416" s="3" t="str">
        <f>+[1]Hoja1!V428</f>
        <v>A.6</v>
      </c>
      <c r="O416" s="219">
        <v>0</v>
      </c>
      <c r="P416" s="219">
        <v>1</v>
      </c>
      <c r="Q416" s="168">
        <f>+BDATOS!AF416</f>
        <v>0</v>
      </c>
      <c r="R416" s="217">
        <f>+BDATOS!BA416</f>
        <v>0</v>
      </c>
      <c r="S416" s="218" t="str">
        <f>+BDATOS!BK416</f>
        <v>NA</v>
      </c>
      <c r="T416" s="290"/>
      <c r="U416" s="290"/>
      <c r="V416" s="290"/>
      <c r="W416" s="198" t="str">
        <f>+BDATOS!AC416</f>
        <v xml:space="preserve">SECRETARÍA DE MINAS Y ENERGIA </v>
      </c>
    </row>
    <row r="417" spans="1:23" ht="48" x14ac:dyDescent="0.2">
      <c r="A417" s="13">
        <v>424</v>
      </c>
      <c r="B417" s="13">
        <v>3</v>
      </c>
      <c r="C417" s="10" t="s">
        <v>1060</v>
      </c>
      <c r="D417" s="5" t="s">
        <v>1149</v>
      </c>
      <c r="E417" s="4" t="s">
        <v>1161</v>
      </c>
      <c r="F417" s="180" t="s">
        <v>1168</v>
      </c>
      <c r="G417" s="208" t="str">
        <f>+[1]Hoja1!K429</f>
        <v>A.6.6.1</v>
      </c>
      <c r="H417" s="208">
        <f>+[1]Hoja1!G429</f>
        <v>0</v>
      </c>
      <c r="I417" s="180">
        <v>0</v>
      </c>
      <c r="J417" s="180">
        <v>1</v>
      </c>
      <c r="K417" s="180" t="s">
        <v>1152</v>
      </c>
      <c r="L417" s="199" t="s">
        <v>1162</v>
      </c>
      <c r="M417" s="198" t="s">
        <v>1168</v>
      </c>
      <c r="N417" s="3" t="str">
        <f>+[1]Hoja1!V429</f>
        <v>A.6</v>
      </c>
      <c r="O417" s="219">
        <v>0</v>
      </c>
      <c r="P417" s="219">
        <v>1</v>
      </c>
      <c r="Q417" s="168">
        <f>+BDATOS!AF417</f>
        <v>0</v>
      </c>
      <c r="R417" s="217">
        <f>+BDATOS!BA417</f>
        <v>0</v>
      </c>
      <c r="S417" s="218" t="str">
        <f>+BDATOS!BK417</f>
        <v>NA</v>
      </c>
      <c r="T417" s="291"/>
      <c r="U417" s="290"/>
      <c r="V417" s="290"/>
      <c r="W417" s="198" t="str">
        <f>+BDATOS!AC417</f>
        <v xml:space="preserve">SECRETARÍA DE MINAS Y ENERGIA </v>
      </c>
    </row>
    <row r="418" spans="1:23" ht="60" customHeight="1" x14ac:dyDescent="0.2">
      <c r="A418" s="13">
        <v>425</v>
      </c>
      <c r="B418" s="13">
        <v>3</v>
      </c>
      <c r="C418" s="10" t="s">
        <v>1060</v>
      </c>
      <c r="D418" s="5" t="s">
        <v>1149</v>
      </c>
      <c r="E418" s="4" t="s">
        <v>1161</v>
      </c>
      <c r="F418" s="180" t="s">
        <v>1177</v>
      </c>
      <c r="G418" s="208" t="str">
        <f>+[1]Hoja1!K430</f>
        <v>A.6.7.1</v>
      </c>
      <c r="H418" s="208">
        <f>+[1]Hoja1!G430</f>
        <v>0</v>
      </c>
      <c r="I418" s="180">
        <v>0</v>
      </c>
      <c r="J418" s="180">
        <v>13</v>
      </c>
      <c r="K418" s="180" t="s">
        <v>1184</v>
      </c>
      <c r="L418" s="199" t="s">
        <v>1176</v>
      </c>
      <c r="M418" s="198" t="s">
        <v>1177</v>
      </c>
      <c r="N418" s="3" t="str">
        <f>+[1]Hoja1!V430</f>
        <v>A.6</v>
      </c>
      <c r="O418" s="219">
        <v>0</v>
      </c>
      <c r="P418" s="219">
        <v>13</v>
      </c>
      <c r="Q418" s="168">
        <f>+BDATOS!AF418</f>
        <v>0</v>
      </c>
      <c r="R418" s="217">
        <f>+BDATOS!BA418</f>
        <v>0</v>
      </c>
      <c r="S418" s="218" t="str">
        <f>+BDATOS!BK418</f>
        <v>NA</v>
      </c>
      <c r="T418" s="289" t="str">
        <f>+S419</f>
        <v>NA</v>
      </c>
      <c r="U418" s="290"/>
      <c r="V418" s="290"/>
      <c r="W418" s="198" t="str">
        <f>+BDATOS!AC418</f>
        <v xml:space="preserve">SECRETARÍA DE MINAS Y ENERGIA </v>
      </c>
    </row>
    <row r="419" spans="1:23" ht="47.25" customHeight="1" x14ac:dyDescent="0.2">
      <c r="A419" s="13">
        <v>426</v>
      </c>
      <c r="B419" s="13">
        <v>3</v>
      </c>
      <c r="C419" s="10" t="s">
        <v>1060</v>
      </c>
      <c r="D419" s="5" t="s">
        <v>1149</v>
      </c>
      <c r="E419" s="4" t="s">
        <v>1161</v>
      </c>
      <c r="F419" s="180" t="s">
        <v>1178</v>
      </c>
      <c r="G419" s="208" t="str">
        <f>+[1]Hoja1!K431</f>
        <v>A.6.8.1</v>
      </c>
      <c r="H419" s="208">
        <f>+[1]Hoja1!G431</f>
        <v>0</v>
      </c>
      <c r="I419" s="180">
        <v>0</v>
      </c>
      <c r="J419" s="180">
        <v>1</v>
      </c>
      <c r="K419" s="180" t="s">
        <v>1184</v>
      </c>
      <c r="L419" s="199" t="s">
        <v>1176</v>
      </c>
      <c r="M419" s="198" t="s">
        <v>1178</v>
      </c>
      <c r="N419" s="3" t="str">
        <f>+[1]Hoja1!V431</f>
        <v>A.6</v>
      </c>
      <c r="O419" s="219">
        <v>0</v>
      </c>
      <c r="P419" s="219">
        <v>1</v>
      </c>
      <c r="Q419" s="168">
        <f>+BDATOS!AF419</f>
        <v>0</v>
      </c>
      <c r="R419" s="217">
        <f>+BDATOS!BA419</f>
        <v>0</v>
      </c>
      <c r="S419" s="218" t="str">
        <f>+BDATOS!BK419</f>
        <v>NA</v>
      </c>
      <c r="T419" s="290"/>
      <c r="U419" s="290"/>
      <c r="V419" s="290"/>
      <c r="W419" s="198" t="str">
        <f>+BDATOS!AC419</f>
        <v xml:space="preserve">SECRETARÍA DE MINAS Y ENERGIA </v>
      </c>
    </row>
    <row r="420" spans="1:23" ht="53.25" customHeight="1" x14ac:dyDescent="0.2">
      <c r="A420" s="13">
        <v>427</v>
      </c>
      <c r="B420" s="13">
        <v>3</v>
      </c>
      <c r="C420" s="10" t="s">
        <v>1060</v>
      </c>
      <c r="D420" s="5" t="s">
        <v>1149</v>
      </c>
      <c r="E420" s="4" t="s">
        <v>1161</v>
      </c>
      <c r="F420" s="180" t="s">
        <v>1179</v>
      </c>
      <c r="G420" s="208" t="str">
        <f>+[1]Hoja1!K432</f>
        <v>A.6.9.1</v>
      </c>
      <c r="H420" s="208">
        <f>+[1]Hoja1!G432</f>
        <v>0</v>
      </c>
      <c r="I420" s="180">
        <v>0</v>
      </c>
      <c r="J420" s="180">
        <v>30</v>
      </c>
      <c r="K420" s="180" t="s">
        <v>1184</v>
      </c>
      <c r="L420" s="199" t="s">
        <v>1176</v>
      </c>
      <c r="M420" s="198" t="s">
        <v>1179</v>
      </c>
      <c r="N420" s="3" t="str">
        <f>+[1]Hoja1!V432</f>
        <v>A.6</v>
      </c>
      <c r="O420" s="219">
        <v>0</v>
      </c>
      <c r="P420" s="219">
        <v>1</v>
      </c>
      <c r="Q420" s="168">
        <f>+BDATOS!AF420</f>
        <v>0</v>
      </c>
      <c r="R420" s="217">
        <f>+BDATOS!BA420</f>
        <v>0</v>
      </c>
      <c r="S420" s="218" t="str">
        <f>+BDATOS!BK420</f>
        <v>NA</v>
      </c>
      <c r="T420" s="291"/>
      <c r="U420" s="290"/>
      <c r="V420" s="290"/>
      <c r="W420" s="198" t="str">
        <f>+BDATOS!AC420</f>
        <v xml:space="preserve">SECRETARÍA DE MINAS Y ENERGIA </v>
      </c>
    </row>
    <row r="421" spans="1:23" ht="48" x14ac:dyDescent="0.2">
      <c r="A421" s="13">
        <v>428</v>
      </c>
      <c r="B421" s="13">
        <v>3</v>
      </c>
      <c r="C421" s="10" t="s">
        <v>1060</v>
      </c>
      <c r="D421" s="5" t="s">
        <v>1149</v>
      </c>
      <c r="E421" s="4" t="s">
        <v>1161</v>
      </c>
      <c r="F421" s="180" t="s">
        <v>1193</v>
      </c>
      <c r="G421" s="208" t="str">
        <f>+[1]Hoja1!K433</f>
        <v>A.6.10.1</v>
      </c>
      <c r="H421" s="208">
        <f>+[1]Hoja1!G433</f>
        <v>0</v>
      </c>
      <c r="I421" s="180">
        <v>0</v>
      </c>
      <c r="J421" s="180">
        <v>5</v>
      </c>
      <c r="K421" s="180" t="s">
        <v>1185</v>
      </c>
      <c r="L421" s="199" t="s">
        <v>1186</v>
      </c>
      <c r="M421" s="198" t="s">
        <v>1193</v>
      </c>
      <c r="N421" s="3" t="str">
        <f>+[1]Hoja1!V433</f>
        <v>A.6</v>
      </c>
      <c r="O421" s="219">
        <v>0</v>
      </c>
      <c r="P421" s="219">
        <v>25</v>
      </c>
      <c r="Q421" s="168">
        <f>+BDATOS!AF421</f>
        <v>0</v>
      </c>
      <c r="R421" s="217">
        <f>+BDATOS!BA421</f>
        <v>0</v>
      </c>
      <c r="S421" s="218" t="str">
        <f>+BDATOS!BK421</f>
        <v>NA</v>
      </c>
      <c r="T421" s="218" t="str">
        <f>+S421</f>
        <v>NA</v>
      </c>
      <c r="U421" s="290"/>
      <c r="V421" s="290"/>
      <c r="W421" s="198" t="str">
        <f>+BDATOS!AC421</f>
        <v xml:space="preserve">SECRETARÍA DE MINAS Y ENERGIA </v>
      </c>
    </row>
    <row r="422" spans="1:23" ht="49.5" customHeight="1" x14ac:dyDescent="0.2">
      <c r="A422" s="13">
        <v>429</v>
      </c>
      <c r="B422" s="13">
        <v>3</v>
      </c>
      <c r="C422" s="10" t="s">
        <v>1060</v>
      </c>
      <c r="D422" s="5" t="s">
        <v>1149</v>
      </c>
      <c r="E422" s="4" t="s">
        <v>1161</v>
      </c>
      <c r="F422" s="180" t="s">
        <v>1194</v>
      </c>
      <c r="G422" s="208" t="str">
        <f>+[1]Hoja1!K434</f>
        <v>A.6.11.1</v>
      </c>
      <c r="H422" s="208">
        <f>+[1]Hoja1!G434</f>
        <v>0</v>
      </c>
      <c r="I422" s="180">
        <v>0</v>
      </c>
      <c r="J422" s="180">
        <v>2</v>
      </c>
      <c r="K422" s="180" t="s">
        <v>1190</v>
      </c>
      <c r="L422" s="199" t="s">
        <v>1187</v>
      </c>
      <c r="M422" s="198" t="s">
        <v>1194</v>
      </c>
      <c r="N422" s="3" t="str">
        <f>+[1]Hoja1!V434</f>
        <v>A.6</v>
      </c>
      <c r="O422" s="219">
        <v>0</v>
      </c>
      <c r="P422" s="219">
        <v>2</v>
      </c>
      <c r="Q422" s="168">
        <f>+BDATOS!AF422</f>
        <v>0</v>
      </c>
      <c r="R422" s="217">
        <f>+BDATOS!BA422</f>
        <v>0</v>
      </c>
      <c r="S422" s="218" t="str">
        <f>+BDATOS!BK422</f>
        <v>NA</v>
      </c>
      <c r="T422" s="218" t="str">
        <f>+S422</f>
        <v>NA</v>
      </c>
      <c r="U422" s="290"/>
      <c r="V422" s="290"/>
      <c r="W422" s="198" t="str">
        <f>+BDATOS!AC422</f>
        <v xml:space="preserve">SECRETARÍA DE MINAS Y ENERGIA </v>
      </c>
    </row>
    <row r="423" spans="1:23" ht="46.5" customHeight="1" x14ac:dyDescent="0.2">
      <c r="A423" s="13">
        <v>430</v>
      </c>
      <c r="B423" s="13">
        <v>3</v>
      </c>
      <c r="C423" s="10" t="s">
        <v>1060</v>
      </c>
      <c r="D423" s="5" t="s">
        <v>1149</v>
      </c>
      <c r="E423" s="4" t="s">
        <v>1161</v>
      </c>
      <c r="F423" s="180" t="s">
        <v>1195</v>
      </c>
      <c r="G423" s="208" t="str">
        <f>+[1]Hoja1!K435</f>
        <v>A.6.12.1</v>
      </c>
      <c r="H423" s="208">
        <f>+[1]Hoja1!G435</f>
        <v>0</v>
      </c>
      <c r="I423" s="180">
        <v>0</v>
      </c>
      <c r="J423" s="180">
        <v>50</v>
      </c>
      <c r="K423" s="180" t="s">
        <v>1191</v>
      </c>
      <c r="L423" s="199" t="s">
        <v>1188</v>
      </c>
      <c r="M423" s="198" t="s">
        <v>1195</v>
      </c>
      <c r="N423" s="3" t="str">
        <f>+[1]Hoja1!V435</f>
        <v>A.6</v>
      </c>
      <c r="O423" s="219">
        <v>0</v>
      </c>
      <c r="P423" s="219">
        <v>50</v>
      </c>
      <c r="Q423" s="168">
        <f>+BDATOS!AF423</f>
        <v>0</v>
      </c>
      <c r="R423" s="217">
        <f>+BDATOS!BA423</f>
        <v>0</v>
      </c>
      <c r="S423" s="218" t="str">
        <f>+BDATOS!BK423</f>
        <v>NA</v>
      </c>
      <c r="T423" s="218" t="str">
        <f>+S423</f>
        <v>NA</v>
      </c>
      <c r="U423" s="290"/>
      <c r="V423" s="290"/>
      <c r="W423" s="198" t="str">
        <f>+BDATOS!AC423</f>
        <v xml:space="preserve">SECRETARÍA DE MINAS Y ENERGIA </v>
      </c>
    </row>
    <row r="424" spans="1:23" ht="54.75" customHeight="1" x14ac:dyDescent="0.2">
      <c r="A424" s="13">
        <v>431</v>
      </c>
      <c r="B424" s="13">
        <v>3</v>
      </c>
      <c r="C424" s="10" t="s">
        <v>1060</v>
      </c>
      <c r="D424" s="5" t="s">
        <v>1149</v>
      </c>
      <c r="E424" s="4" t="s">
        <v>1161</v>
      </c>
      <c r="F424" s="180" t="s">
        <v>1196</v>
      </c>
      <c r="G424" s="208" t="str">
        <f>+[1]Hoja1!K436</f>
        <v>A.6.13.1</v>
      </c>
      <c r="H424" s="208">
        <f>+[1]Hoja1!G436</f>
        <v>0</v>
      </c>
      <c r="I424" s="180">
        <v>0</v>
      </c>
      <c r="J424" s="180">
        <v>2</v>
      </c>
      <c r="K424" s="180" t="s">
        <v>1192</v>
      </c>
      <c r="L424" s="199" t="s">
        <v>1189</v>
      </c>
      <c r="M424" s="198" t="s">
        <v>1196</v>
      </c>
      <c r="N424" s="3" t="str">
        <f>+[1]Hoja1!V436</f>
        <v>A.6</v>
      </c>
      <c r="O424" s="219">
        <v>0</v>
      </c>
      <c r="P424" s="219">
        <v>2</v>
      </c>
      <c r="Q424" s="168">
        <f>+BDATOS!AF424</f>
        <v>0</v>
      </c>
      <c r="R424" s="217">
        <f>+BDATOS!BA424</f>
        <v>0</v>
      </c>
      <c r="S424" s="218" t="str">
        <f>+BDATOS!BK424</f>
        <v>NA</v>
      </c>
      <c r="T424" s="218" t="str">
        <f>+S424</f>
        <v>NA</v>
      </c>
      <c r="U424" s="291"/>
      <c r="V424" s="291"/>
      <c r="W424" s="198" t="str">
        <f>+BDATOS!AC424</f>
        <v xml:space="preserve">SECRETARÍA DE MINAS Y ENERGIA </v>
      </c>
    </row>
    <row r="425" spans="1:23" ht="78.75" customHeight="1" x14ac:dyDescent="0.2">
      <c r="A425" s="13">
        <v>432</v>
      </c>
      <c r="B425" s="20">
        <v>4</v>
      </c>
      <c r="C425" s="4" t="s">
        <v>1201</v>
      </c>
      <c r="D425" s="5" t="s">
        <v>69</v>
      </c>
      <c r="E425" s="4" t="s">
        <v>257</v>
      </c>
      <c r="F425" s="295" t="s">
        <v>1202</v>
      </c>
      <c r="G425" s="208" t="str">
        <f>+[1]Hoja1!K437</f>
        <v>A.9.1.1</v>
      </c>
      <c r="H425" s="208">
        <f>+[1]Hoja1!G437</f>
        <v>83</v>
      </c>
      <c r="I425" s="180">
        <v>83</v>
      </c>
      <c r="J425" s="180">
        <v>123</v>
      </c>
      <c r="K425" s="180" t="s">
        <v>70</v>
      </c>
      <c r="L425" s="199" t="s">
        <v>258</v>
      </c>
      <c r="M425" s="198" t="s">
        <v>1594</v>
      </c>
      <c r="N425" s="3" t="str">
        <f>+[1]Hoja1!V437</f>
        <v>A.9</v>
      </c>
      <c r="O425" s="219">
        <v>83</v>
      </c>
      <c r="P425" s="219">
        <v>40</v>
      </c>
      <c r="Q425" s="168">
        <f>+BDATOS!AF425</f>
        <v>28</v>
      </c>
      <c r="R425" s="217">
        <f>+BDATOS!BA425</f>
        <v>27.7</v>
      </c>
      <c r="S425" s="218">
        <f>+BDATOS!BK425</f>
        <v>0.98928571428571421</v>
      </c>
      <c r="T425" s="289">
        <f>SUBTOTAL(9,S425:S428)/3</f>
        <v>0.65142857142857136</v>
      </c>
      <c r="U425" s="289">
        <f>SUBTOTAL(9,S425:S431)/4</f>
        <v>0.73857142857142855</v>
      </c>
      <c r="V425" s="289">
        <f>SUBTOTAL(9,S425:S441)/7</f>
        <v>0.85061224489795906</v>
      </c>
      <c r="W425" s="198" t="str">
        <f>+BDATOS!AC425</f>
        <v>SECRETARÍA DE INFRAESTRUCTURA</v>
      </c>
    </row>
    <row r="426" spans="1:23" ht="82.5" customHeight="1" x14ac:dyDescent="0.2">
      <c r="A426" s="13">
        <v>433</v>
      </c>
      <c r="B426" s="20">
        <v>4</v>
      </c>
      <c r="C426" s="4" t="s">
        <v>1201</v>
      </c>
      <c r="D426" s="5" t="s">
        <v>69</v>
      </c>
      <c r="E426" s="4" t="s">
        <v>257</v>
      </c>
      <c r="F426" s="295"/>
      <c r="G426" s="208" t="str">
        <f>+[1]Hoja1!K438</f>
        <v>A.9.1.2</v>
      </c>
      <c r="H426" s="208">
        <f>+[1]Hoja1!G438</f>
        <v>674</v>
      </c>
      <c r="I426" s="180">
        <v>674</v>
      </c>
      <c r="J426" s="180">
        <v>1034</v>
      </c>
      <c r="K426" s="180" t="s">
        <v>70</v>
      </c>
      <c r="L426" s="199" t="s">
        <v>258</v>
      </c>
      <c r="M426" s="198" t="s">
        <v>1208</v>
      </c>
      <c r="N426" s="3" t="str">
        <f>+[1]Hoja1!V438</f>
        <v>A.9</v>
      </c>
      <c r="O426" s="219">
        <v>674</v>
      </c>
      <c r="P426" s="223">
        <v>360</v>
      </c>
      <c r="Q426" s="168">
        <f>+BDATOS!AF426</f>
        <v>60</v>
      </c>
      <c r="R426" s="217">
        <f>+BDATOS!BA426</f>
        <v>0</v>
      </c>
      <c r="S426" s="218">
        <f>+BDATOS!BK426</f>
        <v>0</v>
      </c>
      <c r="T426" s="290"/>
      <c r="U426" s="290"/>
      <c r="V426" s="290"/>
      <c r="W426" s="198" t="str">
        <f>+BDATOS!AC426</f>
        <v>SECRETARÍA DE INFRAESTRUCTURA</v>
      </c>
    </row>
    <row r="427" spans="1:23" ht="78.75" customHeight="1" x14ac:dyDescent="0.2">
      <c r="A427" s="13">
        <v>434</v>
      </c>
      <c r="B427" s="20">
        <v>4</v>
      </c>
      <c r="C427" s="4" t="s">
        <v>1201</v>
      </c>
      <c r="D427" s="5" t="s">
        <v>69</v>
      </c>
      <c r="E427" s="4" t="s">
        <v>257</v>
      </c>
      <c r="F427" s="295"/>
      <c r="G427" s="208" t="str">
        <f>+[1]Hoja1!K439</f>
        <v>A.9.1.3</v>
      </c>
      <c r="H427" s="208" t="str">
        <f>+[1]Hoja1!G439</f>
        <v>ND</v>
      </c>
      <c r="I427" s="180" t="s">
        <v>874</v>
      </c>
      <c r="J427" s="180">
        <v>5</v>
      </c>
      <c r="K427" s="180" t="s">
        <v>70</v>
      </c>
      <c r="L427" s="199" t="s">
        <v>258</v>
      </c>
      <c r="M427" s="198" t="s">
        <v>1209</v>
      </c>
      <c r="N427" s="3" t="str">
        <f>+[1]Hoja1!V439</f>
        <v>A.9</v>
      </c>
      <c r="O427" s="219" t="s">
        <v>874</v>
      </c>
      <c r="P427" s="219">
        <v>5</v>
      </c>
      <c r="Q427" s="168">
        <f>+BDATOS!AF427</f>
        <v>2</v>
      </c>
      <c r="R427" s="217">
        <f>+BDATOS!BA427</f>
        <v>1.93</v>
      </c>
      <c r="S427" s="218">
        <f>+BDATOS!BK427</f>
        <v>0.96499999999999997</v>
      </c>
      <c r="T427" s="290"/>
      <c r="U427" s="290"/>
      <c r="V427" s="290"/>
      <c r="W427" s="198" t="str">
        <f>+BDATOS!AC427</f>
        <v>SECRETARÍA DE INFRAESTRUCTURA</v>
      </c>
    </row>
    <row r="428" spans="1:23" ht="78.75" customHeight="1" x14ac:dyDescent="0.2">
      <c r="A428" s="13">
        <v>435</v>
      </c>
      <c r="B428" s="20">
        <v>4</v>
      </c>
      <c r="C428" s="4" t="s">
        <v>1201</v>
      </c>
      <c r="D428" s="5" t="s">
        <v>69</v>
      </c>
      <c r="E428" s="4" t="s">
        <v>257</v>
      </c>
      <c r="F428" s="295"/>
      <c r="G428" s="208" t="str">
        <f>+[1]Hoja1!K440</f>
        <v>A.9.1.4</v>
      </c>
      <c r="H428" s="208">
        <f>+[1]Hoja1!G440</f>
        <v>0</v>
      </c>
      <c r="I428" s="180">
        <v>0</v>
      </c>
      <c r="J428" s="180">
        <v>1</v>
      </c>
      <c r="K428" s="180" t="s">
        <v>70</v>
      </c>
      <c r="L428" s="199" t="s">
        <v>258</v>
      </c>
      <c r="M428" s="198" t="s">
        <v>1210</v>
      </c>
      <c r="N428" s="3" t="str">
        <f>+[1]Hoja1!V440</f>
        <v>A.9</v>
      </c>
      <c r="O428" s="219">
        <v>0</v>
      </c>
      <c r="P428" s="219">
        <v>1</v>
      </c>
      <c r="Q428" s="168">
        <f>+BDATOS!AF428</f>
        <v>0</v>
      </c>
      <c r="R428" s="217">
        <f>+BDATOS!BA428</f>
        <v>0</v>
      </c>
      <c r="S428" s="218" t="str">
        <f>+BDATOS!BK428</f>
        <v>NA</v>
      </c>
      <c r="T428" s="291"/>
      <c r="U428" s="290"/>
      <c r="V428" s="290"/>
      <c r="W428" s="198" t="str">
        <f>+BDATOS!AC428</f>
        <v>SECRETARÍA DE INFRAESTRUCTURA</v>
      </c>
    </row>
    <row r="429" spans="1:23" ht="96" customHeight="1" x14ac:dyDescent="0.2">
      <c r="A429" s="13">
        <v>436</v>
      </c>
      <c r="B429" s="20">
        <v>4</v>
      </c>
      <c r="C429" s="4" t="s">
        <v>1201</v>
      </c>
      <c r="D429" s="5" t="s">
        <v>69</v>
      </c>
      <c r="E429" s="4" t="s">
        <v>257</v>
      </c>
      <c r="F429" s="295" t="s">
        <v>1216</v>
      </c>
      <c r="G429" s="208" t="str">
        <f>+[1]Hoja1!K441</f>
        <v>A.10</v>
      </c>
      <c r="H429" s="208" t="str">
        <f>+[1]Hoja1!G441</f>
        <v>ND</v>
      </c>
      <c r="I429" s="295" t="s">
        <v>874</v>
      </c>
      <c r="J429" s="295">
        <v>1</v>
      </c>
      <c r="K429" s="180" t="s">
        <v>71</v>
      </c>
      <c r="L429" s="199" t="s">
        <v>1211</v>
      </c>
      <c r="M429" s="198" t="s">
        <v>1214</v>
      </c>
      <c r="N429" s="3" t="str">
        <f>+[1]Hoja1!V441</f>
        <v>A.9</v>
      </c>
      <c r="O429" s="219" t="s">
        <v>874</v>
      </c>
      <c r="P429" s="219">
        <v>1</v>
      </c>
      <c r="Q429" s="168">
        <f>+BDATOS!AF429</f>
        <v>0</v>
      </c>
      <c r="R429" s="217">
        <f>+BDATOS!BA429</f>
        <v>0</v>
      </c>
      <c r="S429" s="218" t="str">
        <f>+BDATOS!BK429</f>
        <v>NA</v>
      </c>
      <c r="T429" s="289" t="str">
        <f>+S429</f>
        <v>NA</v>
      </c>
      <c r="U429" s="290"/>
      <c r="V429" s="290"/>
      <c r="W429" s="198" t="str">
        <f>+BDATOS!AC429</f>
        <v>SECRETARÍA DE INFRAESTRUCTURA</v>
      </c>
    </row>
    <row r="430" spans="1:23" ht="81" customHeight="1" x14ac:dyDescent="0.2">
      <c r="A430" s="13">
        <v>437</v>
      </c>
      <c r="B430" s="20">
        <v>4</v>
      </c>
      <c r="C430" s="4" t="s">
        <v>1201</v>
      </c>
      <c r="D430" s="5" t="s">
        <v>69</v>
      </c>
      <c r="E430" s="4" t="s">
        <v>257</v>
      </c>
      <c r="F430" s="295"/>
      <c r="G430" s="208" t="str">
        <f>+[1]Hoja1!K442</f>
        <v>A.10</v>
      </c>
      <c r="H430" s="208" t="str">
        <f>+[1]Hoja1!G442</f>
        <v>ND</v>
      </c>
      <c r="I430" s="295"/>
      <c r="J430" s="295"/>
      <c r="K430" s="180" t="s">
        <v>71</v>
      </c>
      <c r="L430" s="199" t="s">
        <v>1211</v>
      </c>
      <c r="M430" s="198" t="s">
        <v>1215</v>
      </c>
      <c r="N430" s="3" t="str">
        <f>+[1]Hoja1!V442</f>
        <v>A.9</v>
      </c>
      <c r="O430" s="219" t="s">
        <v>874</v>
      </c>
      <c r="P430" s="219">
        <v>1</v>
      </c>
      <c r="Q430" s="168">
        <f>+BDATOS!AF430</f>
        <v>0</v>
      </c>
      <c r="R430" s="217">
        <f>+BDATOS!BA430</f>
        <v>0</v>
      </c>
      <c r="S430" s="218" t="str">
        <f>+BDATOS!BK430</f>
        <v>NA</v>
      </c>
      <c r="T430" s="291"/>
      <c r="U430" s="290"/>
      <c r="V430" s="290"/>
      <c r="W430" s="198" t="str">
        <f>+BDATOS!AC430</f>
        <v>SECRETARÍA DE INFRAESTRUCTURA</v>
      </c>
    </row>
    <row r="431" spans="1:23" ht="117" customHeight="1" x14ac:dyDescent="0.2">
      <c r="A431" s="13">
        <v>438</v>
      </c>
      <c r="B431" s="13">
        <v>4</v>
      </c>
      <c r="C431" s="4" t="s">
        <v>1201</v>
      </c>
      <c r="D431" s="5" t="s">
        <v>69</v>
      </c>
      <c r="E431" s="4" t="s">
        <v>257</v>
      </c>
      <c r="F431" s="180" t="s">
        <v>1217</v>
      </c>
      <c r="G431" s="208" t="str">
        <f>+[1]Hoja1!K443</f>
        <v>A.10</v>
      </c>
      <c r="H431" s="208">
        <f>+[1]Hoja1!G443</f>
        <v>0</v>
      </c>
      <c r="I431" s="180">
        <v>0</v>
      </c>
      <c r="J431" s="180" t="s">
        <v>709</v>
      </c>
      <c r="K431" s="180" t="s">
        <v>72</v>
      </c>
      <c r="L431" s="199" t="s">
        <v>259</v>
      </c>
      <c r="M431" s="198" t="s">
        <v>1219</v>
      </c>
      <c r="N431" s="3" t="str">
        <f>+[1]Hoja1!V443</f>
        <v>A.9</v>
      </c>
      <c r="O431" s="219" t="s">
        <v>874</v>
      </c>
      <c r="P431" s="219">
        <v>22</v>
      </c>
      <c r="Q431" s="168">
        <f>+BDATOS!AF431</f>
        <v>5</v>
      </c>
      <c r="R431" s="217">
        <f>+BDATOS!BA431</f>
        <v>5</v>
      </c>
      <c r="S431" s="218">
        <f>+BDATOS!BK431</f>
        <v>1</v>
      </c>
      <c r="T431" s="218">
        <f>+S431</f>
        <v>1</v>
      </c>
      <c r="U431" s="291"/>
      <c r="V431" s="290"/>
      <c r="W431" s="198" t="str">
        <f>+BDATOS!AC431</f>
        <v>SECRETARÍA DE INFRAESTRUCTURA</v>
      </c>
    </row>
    <row r="432" spans="1:23" ht="53.25" customHeight="1" x14ac:dyDescent="0.2">
      <c r="A432" s="13">
        <v>439</v>
      </c>
      <c r="B432" s="13">
        <v>4</v>
      </c>
      <c r="C432" s="4" t="s">
        <v>1201</v>
      </c>
      <c r="D432" s="5" t="s">
        <v>73</v>
      </c>
      <c r="E432" s="4" t="s">
        <v>262</v>
      </c>
      <c r="F432" s="295" t="s">
        <v>1232</v>
      </c>
      <c r="G432" s="208" t="str">
        <f>+[1]Hoja1!K444</f>
        <v>A.10</v>
      </c>
      <c r="H432" s="208">
        <f>+[1]Hoja1!G444</f>
        <v>112</v>
      </c>
      <c r="I432" s="295">
        <v>112</v>
      </c>
      <c r="J432" s="295">
        <v>78</v>
      </c>
      <c r="K432" s="180" t="s">
        <v>74</v>
      </c>
      <c r="L432" s="199" t="s">
        <v>263</v>
      </c>
      <c r="M432" s="198" t="s">
        <v>1226</v>
      </c>
      <c r="N432" s="3" t="str">
        <f>+[1]Hoja1!V444</f>
        <v>A.9</v>
      </c>
      <c r="O432" s="219">
        <v>0</v>
      </c>
      <c r="P432" s="219">
        <v>1</v>
      </c>
      <c r="Q432" s="168">
        <f>+BDATOS!AF432</f>
        <v>0</v>
      </c>
      <c r="R432" s="217">
        <f>+BDATOS!BA432</f>
        <v>0</v>
      </c>
      <c r="S432" s="218" t="str">
        <f>+BDATOS!BK432</f>
        <v>NA</v>
      </c>
      <c r="T432" s="289">
        <f>SUBTOTAL(9,S432:S437)/3</f>
        <v>1</v>
      </c>
      <c r="U432" s="289">
        <f>SUBTOTAL(9,S432:S441)/3</f>
        <v>1</v>
      </c>
      <c r="V432" s="290"/>
      <c r="W432" s="198" t="str">
        <f>+BDATOS!AC432</f>
        <v>SECRETARÍA DE TRANSITO</v>
      </c>
    </row>
    <row r="433" spans="1:23" ht="54.75" customHeight="1" x14ac:dyDescent="0.2">
      <c r="A433" s="13">
        <v>440</v>
      </c>
      <c r="B433" s="13">
        <v>4</v>
      </c>
      <c r="C433" s="4" t="s">
        <v>1201</v>
      </c>
      <c r="D433" s="5" t="s">
        <v>73</v>
      </c>
      <c r="E433" s="4" t="s">
        <v>262</v>
      </c>
      <c r="F433" s="295"/>
      <c r="G433" s="208" t="str">
        <f>+[1]Hoja1!K445</f>
        <v>A.10</v>
      </c>
      <c r="H433" s="208">
        <f>+[1]Hoja1!G445</f>
        <v>112</v>
      </c>
      <c r="I433" s="295"/>
      <c r="J433" s="295"/>
      <c r="K433" s="180" t="s">
        <v>74</v>
      </c>
      <c r="L433" s="199" t="s">
        <v>263</v>
      </c>
      <c r="M433" s="198" t="s">
        <v>1227</v>
      </c>
      <c r="N433" s="3" t="str">
        <f>+[1]Hoja1!V445</f>
        <v>A.9</v>
      </c>
      <c r="O433" s="219">
        <v>0</v>
      </c>
      <c r="P433" s="219">
        <v>4</v>
      </c>
      <c r="Q433" s="168">
        <f>+BDATOS!AF433</f>
        <v>4</v>
      </c>
      <c r="R433" s="217">
        <f>+BDATOS!BA433</f>
        <v>5</v>
      </c>
      <c r="S433" s="218">
        <f>+BDATOS!BK433</f>
        <v>1</v>
      </c>
      <c r="T433" s="290"/>
      <c r="U433" s="290"/>
      <c r="V433" s="290"/>
      <c r="W433" s="198" t="str">
        <f>+BDATOS!AC433</f>
        <v>SECRETARÍA DE TRANSITO</v>
      </c>
    </row>
    <row r="434" spans="1:23" ht="42" customHeight="1" x14ac:dyDescent="0.2">
      <c r="A434" s="13">
        <v>441</v>
      </c>
      <c r="B434" s="13">
        <v>4</v>
      </c>
      <c r="C434" s="4" t="s">
        <v>1201</v>
      </c>
      <c r="D434" s="5" t="s">
        <v>73</v>
      </c>
      <c r="E434" s="4" t="s">
        <v>262</v>
      </c>
      <c r="F434" s="295"/>
      <c r="G434" s="208" t="str">
        <f>+[1]Hoja1!K446</f>
        <v>A.10</v>
      </c>
      <c r="H434" s="208">
        <f>+[1]Hoja1!G446</f>
        <v>112</v>
      </c>
      <c r="I434" s="295"/>
      <c r="J434" s="295"/>
      <c r="K434" s="180" t="s">
        <v>74</v>
      </c>
      <c r="L434" s="199" t="s">
        <v>263</v>
      </c>
      <c r="M434" s="198" t="s">
        <v>1228</v>
      </c>
      <c r="N434" s="3" t="str">
        <f>+[1]Hoja1!V446</f>
        <v>A.9</v>
      </c>
      <c r="O434" s="219">
        <v>0</v>
      </c>
      <c r="P434" s="219">
        <v>4</v>
      </c>
      <c r="Q434" s="168">
        <f>+BDATOS!AF434</f>
        <v>2</v>
      </c>
      <c r="R434" s="217">
        <f>+BDATOS!BA434</f>
        <v>2</v>
      </c>
      <c r="S434" s="218">
        <f>+BDATOS!BK434</f>
        <v>1</v>
      </c>
      <c r="T434" s="290"/>
      <c r="U434" s="290"/>
      <c r="V434" s="290"/>
      <c r="W434" s="198" t="str">
        <f>+BDATOS!AC434</f>
        <v>SECRETARÍA DE TRANSITO</v>
      </c>
    </row>
    <row r="435" spans="1:23" ht="42" customHeight="1" x14ac:dyDescent="0.2">
      <c r="A435" s="13">
        <v>442</v>
      </c>
      <c r="B435" s="13">
        <v>4</v>
      </c>
      <c r="C435" s="4" t="s">
        <v>1201</v>
      </c>
      <c r="D435" s="5" t="s">
        <v>73</v>
      </c>
      <c r="E435" s="4" t="s">
        <v>262</v>
      </c>
      <c r="F435" s="295"/>
      <c r="G435" s="208" t="str">
        <f>+[1]Hoja1!K447</f>
        <v>A.10</v>
      </c>
      <c r="H435" s="208">
        <f>+[1]Hoja1!G447</f>
        <v>112</v>
      </c>
      <c r="I435" s="295"/>
      <c r="J435" s="295"/>
      <c r="K435" s="180" t="s">
        <v>74</v>
      </c>
      <c r="L435" s="199" t="s">
        <v>263</v>
      </c>
      <c r="M435" s="198" t="s">
        <v>1229</v>
      </c>
      <c r="N435" s="3" t="str">
        <f>+[1]Hoja1!V447</f>
        <v>A.9</v>
      </c>
      <c r="O435" s="219">
        <v>0</v>
      </c>
      <c r="P435" s="219">
        <v>4</v>
      </c>
      <c r="Q435" s="168">
        <f>+BDATOS!AF435</f>
        <v>2</v>
      </c>
      <c r="R435" s="217">
        <f>+BDATOS!BA435</f>
        <v>2</v>
      </c>
      <c r="S435" s="218">
        <f>+BDATOS!BK435</f>
        <v>1</v>
      </c>
      <c r="T435" s="290"/>
      <c r="U435" s="290"/>
      <c r="V435" s="290"/>
      <c r="W435" s="198" t="str">
        <f>+BDATOS!AC435</f>
        <v>SECRETARÍA DE TRANSITO</v>
      </c>
    </row>
    <row r="436" spans="1:23" ht="40.5" customHeight="1" x14ac:dyDescent="0.2">
      <c r="A436" s="13">
        <v>443</v>
      </c>
      <c r="B436" s="13">
        <v>4</v>
      </c>
      <c r="C436" s="4" t="s">
        <v>1201</v>
      </c>
      <c r="D436" s="5" t="s">
        <v>73</v>
      </c>
      <c r="E436" s="4" t="s">
        <v>262</v>
      </c>
      <c r="F436" s="295"/>
      <c r="G436" s="208" t="str">
        <f>+[1]Hoja1!K448</f>
        <v>A.12</v>
      </c>
      <c r="H436" s="208">
        <f>+[1]Hoja1!G448</f>
        <v>112</v>
      </c>
      <c r="I436" s="295"/>
      <c r="J436" s="295"/>
      <c r="K436" s="180" t="s">
        <v>74</v>
      </c>
      <c r="L436" s="199" t="s">
        <v>263</v>
      </c>
      <c r="M436" s="198" t="s">
        <v>1230</v>
      </c>
      <c r="N436" s="3" t="str">
        <f>+[1]Hoja1!V448</f>
        <v>A.9</v>
      </c>
      <c r="O436" s="219">
        <v>0</v>
      </c>
      <c r="P436" s="219">
        <v>1</v>
      </c>
      <c r="Q436" s="168">
        <f>+BDATOS!AF436</f>
        <v>0</v>
      </c>
      <c r="R436" s="217">
        <f>+BDATOS!BA436</f>
        <v>0</v>
      </c>
      <c r="S436" s="218" t="str">
        <f>+BDATOS!BK436</f>
        <v>NA</v>
      </c>
      <c r="T436" s="290"/>
      <c r="U436" s="290"/>
      <c r="V436" s="290"/>
      <c r="W436" s="198" t="str">
        <f>+BDATOS!AC436</f>
        <v>SECRETARÍA DE TRANSITO</v>
      </c>
    </row>
    <row r="437" spans="1:23" ht="51" customHeight="1" x14ac:dyDescent="0.2">
      <c r="A437" s="13">
        <v>444</v>
      </c>
      <c r="B437" s="13">
        <v>4</v>
      </c>
      <c r="C437" s="4" t="s">
        <v>1201</v>
      </c>
      <c r="D437" s="5" t="s">
        <v>73</v>
      </c>
      <c r="E437" s="4" t="s">
        <v>262</v>
      </c>
      <c r="F437" s="295"/>
      <c r="G437" s="208" t="str">
        <f>+[1]Hoja1!K449</f>
        <v>A.12</v>
      </c>
      <c r="H437" s="208">
        <f>+[1]Hoja1!G449</f>
        <v>112</v>
      </c>
      <c r="I437" s="295"/>
      <c r="J437" s="295"/>
      <c r="K437" s="180" t="s">
        <v>74</v>
      </c>
      <c r="L437" s="199" t="s">
        <v>263</v>
      </c>
      <c r="M437" s="198" t="s">
        <v>1231</v>
      </c>
      <c r="N437" s="3" t="str">
        <f>+[1]Hoja1!V449</f>
        <v>A.9</v>
      </c>
      <c r="O437" s="219">
        <v>0</v>
      </c>
      <c r="P437" s="219">
        <v>34</v>
      </c>
      <c r="Q437" s="168">
        <f>+BDATOS!AF437</f>
        <v>0</v>
      </c>
      <c r="R437" s="217">
        <f>+BDATOS!BA437</f>
        <v>0</v>
      </c>
      <c r="S437" s="218" t="str">
        <f>+BDATOS!BK437</f>
        <v>NA</v>
      </c>
      <c r="T437" s="291"/>
      <c r="U437" s="290"/>
      <c r="V437" s="290"/>
      <c r="W437" s="198" t="str">
        <f>+BDATOS!AC437</f>
        <v>SECRETARÍA DE TRANSITO</v>
      </c>
    </row>
    <row r="438" spans="1:23" ht="62.25" customHeight="1" x14ac:dyDescent="0.2">
      <c r="A438" s="13">
        <v>445</v>
      </c>
      <c r="B438" s="13">
        <v>4</v>
      </c>
      <c r="C438" s="4" t="s">
        <v>1201</v>
      </c>
      <c r="D438" s="5" t="s">
        <v>73</v>
      </c>
      <c r="E438" s="4" t="s">
        <v>262</v>
      </c>
      <c r="F438" s="295" t="s">
        <v>1237</v>
      </c>
      <c r="G438" s="208" t="str">
        <f>+[1]Hoja1!K450</f>
        <v>A.12</v>
      </c>
      <c r="H438" s="208" t="str">
        <f>+[1]Hoja1!G450</f>
        <v>ND</v>
      </c>
      <c r="I438" s="295" t="s">
        <v>874</v>
      </c>
      <c r="J438" s="295">
        <v>3</v>
      </c>
      <c r="K438" s="180" t="s">
        <v>1234</v>
      </c>
      <c r="L438" s="199" t="s">
        <v>1233</v>
      </c>
      <c r="M438" s="198" t="s">
        <v>1550</v>
      </c>
      <c r="N438" s="3" t="str">
        <f>+[1]Hoja1!V450</f>
        <v>A.9</v>
      </c>
      <c r="O438" s="219">
        <v>0</v>
      </c>
      <c r="P438" s="219">
        <v>5</v>
      </c>
      <c r="Q438" s="168">
        <f>+BDATOS!AF438</f>
        <v>0</v>
      </c>
      <c r="R438" s="217">
        <f>+BDATOS!BA438</f>
        <v>0</v>
      </c>
      <c r="S438" s="218" t="str">
        <f>+BDATOS!BK438</f>
        <v>NA</v>
      </c>
      <c r="T438" s="289" t="str">
        <f>+S438</f>
        <v>NA</v>
      </c>
      <c r="U438" s="290"/>
      <c r="V438" s="290"/>
      <c r="W438" s="198" t="str">
        <f>+BDATOS!AC438</f>
        <v>SECRETARÍA DE TRANSITO</v>
      </c>
    </row>
    <row r="439" spans="1:23" ht="62.25" customHeight="1" x14ac:dyDescent="0.2">
      <c r="A439" s="13">
        <v>446</v>
      </c>
      <c r="B439" s="13">
        <v>4</v>
      </c>
      <c r="C439" s="4" t="s">
        <v>1201</v>
      </c>
      <c r="D439" s="5" t="s">
        <v>73</v>
      </c>
      <c r="E439" s="4" t="s">
        <v>262</v>
      </c>
      <c r="F439" s="295"/>
      <c r="G439" s="208" t="str">
        <f>+[1]Hoja1!K451</f>
        <v>A.12</v>
      </c>
      <c r="H439" s="208" t="str">
        <f>+[1]Hoja1!G451</f>
        <v>ND</v>
      </c>
      <c r="I439" s="295"/>
      <c r="J439" s="295"/>
      <c r="K439" s="180" t="s">
        <v>1234</v>
      </c>
      <c r="L439" s="199" t="s">
        <v>1233</v>
      </c>
      <c r="M439" s="198" t="s">
        <v>1236</v>
      </c>
      <c r="N439" s="3" t="str">
        <f>+[1]Hoja1!V451</f>
        <v>A.9</v>
      </c>
      <c r="O439" s="219" t="s">
        <v>874</v>
      </c>
      <c r="P439" s="219">
        <v>2000</v>
      </c>
      <c r="Q439" s="168">
        <f>+BDATOS!AF439</f>
        <v>0</v>
      </c>
      <c r="R439" s="217">
        <f>+BDATOS!BA439</f>
        <v>0</v>
      </c>
      <c r="S439" s="218" t="str">
        <f>+BDATOS!BK439</f>
        <v>NA</v>
      </c>
      <c r="T439" s="291"/>
      <c r="U439" s="290"/>
      <c r="V439" s="290"/>
      <c r="W439" s="198" t="str">
        <f>+BDATOS!AC439</f>
        <v>SECRETARÍA DE TRANSITO</v>
      </c>
    </row>
    <row r="440" spans="1:23" ht="73.5" customHeight="1" x14ac:dyDescent="0.2">
      <c r="A440" s="13">
        <v>447</v>
      </c>
      <c r="B440" s="13">
        <v>4</v>
      </c>
      <c r="C440" s="4" t="s">
        <v>1201</v>
      </c>
      <c r="D440" s="5" t="s">
        <v>73</v>
      </c>
      <c r="E440" s="4" t="s">
        <v>262</v>
      </c>
      <c r="F440" s="7" t="s">
        <v>1244</v>
      </c>
      <c r="G440" s="208" t="str">
        <f>+[1]Hoja1!K452</f>
        <v>A.12</v>
      </c>
      <c r="H440" s="208">
        <f>+[1]Hoja1!G452</f>
        <v>0</v>
      </c>
      <c r="I440" s="180">
        <v>0</v>
      </c>
      <c r="J440" s="180">
        <v>50</v>
      </c>
      <c r="K440" s="180" t="s">
        <v>1238</v>
      </c>
      <c r="L440" s="199" t="s">
        <v>1239</v>
      </c>
      <c r="M440" s="198" t="s">
        <v>1240</v>
      </c>
      <c r="N440" s="3" t="str">
        <f>+[1]Hoja1!V452</f>
        <v>A.9</v>
      </c>
      <c r="O440" s="219">
        <v>0</v>
      </c>
      <c r="P440" s="219">
        <v>3</v>
      </c>
      <c r="Q440" s="168">
        <f>+BDATOS!AF440</f>
        <v>0</v>
      </c>
      <c r="R440" s="217">
        <f>+BDATOS!BA440</f>
        <v>0</v>
      </c>
      <c r="S440" s="218" t="str">
        <f>+BDATOS!BK440</f>
        <v>NA</v>
      </c>
      <c r="T440" s="218" t="str">
        <f>+S440</f>
        <v>NA</v>
      </c>
      <c r="U440" s="290"/>
      <c r="V440" s="290"/>
      <c r="W440" s="198" t="str">
        <f>+BDATOS!AC440</f>
        <v>SECRETARÍA DE TRANSITO</v>
      </c>
    </row>
    <row r="441" spans="1:23" ht="65.25" customHeight="1" x14ac:dyDescent="0.2">
      <c r="A441" s="13">
        <v>448</v>
      </c>
      <c r="B441" s="13">
        <v>4</v>
      </c>
      <c r="C441" s="4" t="s">
        <v>1201</v>
      </c>
      <c r="D441" s="5" t="s">
        <v>73</v>
      </c>
      <c r="E441" s="4" t="s">
        <v>262</v>
      </c>
      <c r="F441" s="180" t="s">
        <v>1245</v>
      </c>
      <c r="G441" s="208" t="str">
        <f>+[1]Hoja1!K453</f>
        <v>A.12</v>
      </c>
      <c r="H441" s="208" t="str">
        <f>+[1]Hoja1!G453</f>
        <v>ND</v>
      </c>
      <c r="I441" s="180" t="s">
        <v>874</v>
      </c>
      <c r="J441" s="180">
        <v>50</v>
      </c>
      <c r="K441" s="180" t="s">
        <v>1242</v>
      </c>
      <c r="L441" s="199" t="s">
        <v>1243</v>
      </c>
      <c r="M441" s="198" t="s">
        <v>1246</v>
      </c>
      <c r="N441" s="3" t="str">
        <f>+[1]Hoja1!V453</f>
        <v>A.9</v>
      </c>
      <c r="O441" s="219">
        <v>0</v>
      </c>
      <c r="P441" s="224">
        <v>0.5</v>
      </c>
      <c r="Q441" s="168">
        <f>+BDATOS!AF441</f>
        <v>0</v>
      </c>
      <c r="R441" s="217">
        <f>+BDATOS!BA441</f>
        <v>0</v>
      </c>
      <c r="S441" s="218" t="str">
        <f>+BDATOS!BK441</f>
        <v>NA</v>
      </c>
      <c r="T441" s="218" t="str">
        <f>+S441</f>
        <v>NA</v>
      </c>
      <c r="U441" s="291"/>
      <c r="V441" s="291"/>
      <c r="W441" s="198" t="str">
        <f>+BDATOS!AC441</f>
        <v>SECRETARÍA DE TRANSITO</v>
      </c>
    </row>
    <row r="442" spans="1:23" ht="65.25" customHeight="1" x14ac:dyDescent="0.2">
      <c r="A442" s="13">
        <v>449</v>
      </c>
      <c r="B442" s="13">
        <v>5</v>
      </c>
      <c r="C442" s="4" t="s">
        <v>1247</v>
      </c>
      <c r="D442" s="5" t="s">
        <v>1248</v>
      </c>
      <c r="E442" s="4" t="s">
        <v>265</v>
      </c>
      <c r="F442" s="295" t="s">
        <v>1253</v>
      </c>
      <c r="G442" s="208" t="str">
        <f>+[1]Hoja1!K454</f>
        <v>A.10.1.1</v>
      </c>
      <c r="H442" s="208">
        <f>+[1]Hoja1!G454</f>
        <v>0</v>
      </c>
      <c r="I442" s="295">
        <v>0</v>
      </c>
      <c r="J442" s="295">
        <v>1</v>
      </c>
      <c r="K442" s="180" t="s">
        <v>1249</v>
      </c>
      <c r="L442" s="199" t="s">
        <v>266</v>
      </c>
      <c r="M442" s="198" t="s">
        <v>1250</v>
      </c>
      <c r="N442" s="3" t="str">
        <f>+[1]Hoja1!V454</f>
        <v>A.10</v>
      </c>
      <c r="O442" s="219">
        <v>0</v>
      </c>
      <c r="P442" s="219">
        <v>1</v>
      </c>
      <c r="Q442" s="168">
        <f>+BDATOS!AF442</f>
        <v>1</v>
      </c>
      <c r="R442" s="217">
        <f>+BDATOS!BA442</f>
        <v>0</v>
      </c>
      <c r="S442" s="218">
        <f>+BDATOS!BK442</f>
        <v>0</v>
      </c>
      <c r="T442" s="289">
        <f>SUBTOTAL(9,R442:R445)/1</f>
        <v>0</v>
      </c>
      <c r="U442" s="289">
        <f>SUBTOTAL(9,S442:S448)/2</f>
        <v>0</v>
      </c>
      <c r="V442" s="289">
        <f>SUBTOTAL(9,S442:S460)/8</f>
        <v>0.375</v>
      </c>
      <c r="W442" s="198" t="str">
        <f>+BDATOS!AC442</f>
        <v>SECRETARÍA DE HÁBITAT  - AMBIENTE</v>
      </c>
    </row>
    <row r="443" spans="1:23" ht="51.75" customHeight="1" x14ac:dyDescent="0.2">
      <c r="A443" s="13">
        <v>450</v>
      </c>
      <c r="B443" s="13">
        <v>5</v>
      </c>
      <c r="C443" s="4" t="s">
        <v>1247</v>
      </c>
      <c r="D443" s="5" t="s">
        <v>1248</v>
      </c>
      <c r="E443" s="4" t="s">
        <v>265</v>
      </c>
      <c r="F443" s="295"/>
      <c r="G443" s="208" t="str">
        <f>+[1]Hoja1!K455</f>
        <v>A.10.1.2</v>
      </c>
      <c r="H443" s="208">
        <f>+[1]Hoja1!G455</f>
        <v>0</v>
      </c>
      <c r="I443" s="295"/>
      <c r="J443" s="295"/>
      <c r="K443" s="180" t="s">
        <v>1249</v>
      </c>
      <c r="L443" s="199" t="s">
        <v>266</v>
      </c>
      <c r="M443" s="198" t="s">
        <v>1551</v>
      </c>
      <c r="N443" s="3" t="str">
        <f>+[1]Hoja1!V455</f>
        <v>A.10</v>
      </c>
      <c r="O443" s="219">
        <v>0</v>
      </c>
      <c r="P443" s="219">
        <v>1</v>
      </c>
      <c r="Q443" s="168">
        <f>+BDATOS!AF443</f>
        <v>0</v>
      </c>
      <c r="R443" s="217">
        <f>+BDATOS!BA443</f>
        <v>0</v>
      </c>
      <c r="S443" s="218" t="str">
        <f>+BDATOS!BK443</f>
        <v>NA</v>
      </c>
      <c r="T443" s="290"/>
      <c r="U443" s="290"/>
      <c r="V443" s="290"/>
      <c r="W443" s="198" t="str">
        <f>+BDATOS!AC443</f>
        <v>SECRETARÍA DE HÁBITAT  - AMBIENTE</v>
      </c>
    </row>
    <row r="444" spans="1:23" ht="60" x14ac:dyDescent="0.2">
      <c r="A444" s="13">
        <v>451</v>
      </c>
      <c r="B444" s="13">
        <v>5</v>
      </c>
      <c r="C444" s="4" t="s">
        <v>1247</v>
      </c>
      <c r="D444" s="5" t="s">
        <v>1248</v>
      </c>
      <c r="E444" s="4" t="s">
        <v>265</v>
      </c>
      <c r="F444" s="295"/>
      <c r="G444" s="208" t="str">
        <f>+[1]Hoja1!K456</f>
        <v>A.10.1.3</v>
      </c>
      <c r="H444" s="208">
        <f>+[1]Hoja1!G456</f>
        <v>0</v>
      </c>
      <c r="I444" s="295"/>
      <c r="J444" s="295"/>
      <c r="K444" s="180" t="s">
        <v>1249</v>
      </c>
      <c r="L444" s="199" t="s">
        <v>266</v>
      </c>
      <c r="M444" s="198" t="s">
        <v>1251</v>
      </c>
      <c r="N444" s="3" t="str">
        <f>+[1]Hoja1!V456</f>
        <v>A.10</v>
      </c>
      <c r="O444" s="219">
        <v>0</v>
      </c>
      <c r="P444" s="219">
        <v>1</v>
      </c>
      <c r="Q444" s="168">
        <f>+BDATOS!AF444</f>
        <v>0</v>
      </c>
      <c r="R444" s="217">
        <f>+BDATOS!BA444</f>
        <v>0</v>
      </c>
      <c r="S444" s="218" t="str">
        <f>+BDATOS!BK444</f>
        <v>NA</v>
      </c>
      <c r="T444" s="290"/>
      <c r="U444" s="290"/>
      <c r="V444" s="290"/>
      <c r="W444" s="198" t="str">
        <f>+BDATOS!AC444</f>
        <v>SECRETARÍA DE HÁBITAT  - AMBIENTE</v>
      </c>
    </row>
    <row r="445" spans="1:23" ht="60" x14ac:dyDescent="0.2">
      <c r="A445" s="13">
        <v>452</v>
      </c>
      <c r="B445" s="13">
        <v>5</v>
      </c>
      <c r="C445" s="4" t="s">
        <v>1247</v>
      </c>
      <c r="D445" s="5" t="s">
        <v>1248</v>
      </c>
      <c r="E445" s="4" t="s">
        <v>265</v>
      </c>
      <c r="F445" s="295"/>
      <c r="G445" s="208" t="str">
        <f>+[1]Hoja1!K457</f>
        <v>A.10.1.4</v>
      </c>
      <c r="H445" s="208">
        <f>+[1]Hoja1!G457</f>
        <v>0</v>
      </c>
      <c r="I445" s="295"/>
      <c r="J445" s="295"/>
      <c r="K445" s="180" t="s">
        <v>1249</v>
      </c>
      <c r="L445" s="199" t="s">
        <v>266</v>
      </c>
      <c r="M445" s="198" t="s">
        <v>1252</v>
      </c>
      <c r="N445" s="3" t="str">
        <f>+[1]Hoja1!V457</f>
        <v>A.10</v>
      </c>
      <c r="O445" s="219">
        <v>0</v>
      </c>
      <c r="P445" s="219">
        <v>3</v>
      </c>
      <c r="Q445" s="168">
        <f>+BDATOS!AF445</f>
        <v>0</v>
      </c>
      <c r="R445" s="217">
        <f>+BDATOS!BA445</f>
        <v>0</v>
      </c>
      <c r="S445" s="218" t="str">
        <f>+BDATOS!BK445</f>
        <v>NA</v>
      </c>
      <c r="T445" s="291"/>
      <c r="U445" s="290"/>
      <c r="V445" s="290"/>
      <c r="W445" s="198" t="str">
        <f>+BDATOS!AC445</f>
        <v>SECRETARÍA DE HÁBITAT  - AMBIENTE</v>
      </c>
    </row>
    <row r="446" spans="1:23" ht="60" x14ac:dyDescent="0.2">
      <c r="A446" s="13">
        <v>453</v>
      </c>
      <c r="B446" s="13">
        <v>5</v>
      </c>
      <c r="C446" s="4" t="s">
        <v>264</v>
      </c>
      <c r="D446" s="5" t="s">
        <v>1248</v>
      </c>
      <c r="E446" s="4" t="s">
        <v>265</v>
      </c>
      <c r="F446" s="295" t="s">
        <v>1267</v>
      </c>
      <c r="G446" s="208" t="str">
        <f>+[1]Hoja1!K458</f>
        <v>A.10.2.1</v>
      </c>
      <c r="H446" s="208">
        <f>+[1]Hoja1!G458</f>
        <v>0</v>
      </c>
      <c r="I446" s="295">
        <v>0</v>
      </c>
      <c r="J446" s="295">
        <v>1</v>
      </c>
      <c r="K446" s="180" t="s">
        <v>1254</v>
      </c>
      <c r="L446" s="199" t="s">
        <v>267</v>
      </c>
      <c r="M446" s="198" t="s">
        <v>1258</v>
      </c>
      <c r="N446" s="3" t="str">
        <f>+[1]Hoja1!V458</f>
        <v>A.10</v>
      </c>
      <c r="O446" s="219">
        <v>0</v>
      </c>
      <c r="P446" s="219">
        <v>6</v>
      </c>
      <c r="Q446" s="168">
        <f>+BDATOS!AF446</f>
        <v>1</v>
      </c>
      <c r="R446" s="217">
        <f>+BDATOS!BA446</f>
        <v>0</v>
      </c>
      <c r="S446" s="218">
        <f>+BDATOS!BK446</f>
        <v>0</v>
      </c>
      <c r="T446" s="289">
        <f>SUBTOTAL(9,S446:S448)/1</f>
        <v>0</v>
      </c>
      <c r="U446" s="290"/>
      <c r="V446" s="290"/>
      <c r="W446" s="198" t="str">
        <f>+BDATOS!AC446</f>
        <v>SECRETARÍA DE HÁBITAT  - AMBIENTE</v>
      </c>
    </row>
    <row r="447" spans="1:23" ht="60" x14ac:dyDescent="0.2">
      <c r="A447" s="13">
        <v>454</v>
      </c>
      <c r="B447" s="13">
        <v>5</v>
      </c>
      <c r="C447" s="4" t="s">
        <v>264</v>
      </c>
      <c r="D447" s="5" t="s">
        <v>1248</v>
      </c>
      <c r="E447" s="4" t="s">
        <v>265</v>
      </c>
      <c r="F447" s="295"/>
      <c r="G447" s="208" t="str">
        <f>+[1]Hoja1!K459</f>
        <v>A.10.2.2</v>
      </c>
      <c r="H447" s="208">
        <f>+[1]Hoja1!G459</f>
        <v>0</v>
      </c>
      <c r="I447" s="295"/>
      <c r="J447" s="295"/>
      <c r="K447" s="180" t="s">
        <v>1254</v>
      </c>
      <c r="L447" s="199" t="s">
        <v>267</v>
      </c>
      <c r="M447" s="198" t="s">
        <v>1259</v>
      </c>
      <c r="N447" s="3" t="str">
        <f>+[1]Hoja1!V459</f>
        <v>A.10</v>
      </c>
      <c r="O447" s="219">
        <v>0</v>
      </c>
      <c r="P447" s="219">
        <v>1</v>
      </c>
      <c r="Q447" s="168">
        <f>+BDATOS!AF447</f>
        <v>0</v>
      </c>
      <c r="R447" s="217">
        <f>+BDATOS!BA447</f>
        <v>0</v>
      </c>
      <c r="S447" s="218" t="str">
        <f>+BDATOS!BK447</f>
        <v>NA</v>
      </c>
      <c r="T447" s="290"/>
      <c r="U447" s="290"/>
      <c r="V447" s="290"/>
      <c r="W447" s="198" t="str">
        <f>+BDATOS!AC447</f>
        <v>SECRETARÍA DE HÁBITAT  - AMBIENTE</v>
      </c>
    </row>
    <row r="448" spans="1:23" ht="60" x14ac:dyDescent="0.2">
      <c r="A448" s="13">
        <v>455</v>
      </c>
      <c r="B448" s="13">
        <v>5</v>
      </c>
      <c r="C448" s="4" t="s">
        <v>264</v>
      </c>
      <c r="D448" s="5" t="s">
        <v>1248</v>
      </c>
      <c r="E448" s="4" t="s">
        <v>265</v>
      </c>
      <c r="F448" s="295"/>
      <c r="G448" s="208" t="str">
        <f>+[1]Hoja1!K460</f>
        <v>A.10.2.3</v>
      </c>
      <c r="H448" s="208">
        <f>+[1]Hoja1!G460</f>
        <v>0</v>
      </c>
      <c r="I448" s="295"/>
      <c r="J448" s="295"/>
      <c r="K448" s="180" t="s">
        <v>1254</v>
      </c>
      <c r="L448" s="199" t="s">
        <v>267</v>
      </c>
      <c r="M448" s="198" t="s">
        <v>1260</v>
      </c>
      <c r="N448" s="3" t="str">
        <f>+[1]Hoja1!V460</f>
        <v>A.10</v>
      </c>
      <c r="O448" s="219">
        <v>0</v>
      </c>
      <c r="P448" s="219">
        <v>1</v>
      </c>
      <c r="Q448" s="168">
        <f>+BDATOS!AF448</f>
        <v>0</v>
      </c>
      <c r="R448" s="217">
        <f>+BDATOS!BA448</f>
        <v>0</v>
      </c>
      <c r="S448" s="218" t="str">
        <f>+BDATOS!BK448</f>
        <v>NA</v>
      </c>
      <c r="T448" s="291"/>
      <c r="U448" s="291"/>
      <c r="V448" s="290"/>
      <c r="W448" s="198" t="str">
        <f>+BDATOS!AC448</f>
        <v>SECRETARÍA DE HÁBITAT  - AMBIENTE</v>
      </c>
    </row>
    <row r="449" spans="1:23" ht="61.5" customHeight="1" x14ac:dyDescent="0.2">
      <c r="A449" s="13">
        <v>456</v>
      </c>
      <c r="B449" s="13">
        <v>5</v>
      </c>
      <c r="C449" s="4" t="s">
        <v>264</v>
      </c>
      <c r="D449" s="5" t="s">
        <v>1261</v>
      </c>
      <c r="E449" s="4" t="s">
        <v>268</v>
      </c>
      <c r="F449" s="295" t="s">
        <v>1266</v>
      </c>
      <c r="G449" s="208" t="str">
        <f>+[1]Hoja1!K461</f>
        <v>A.12.1.1</v>
      </c>
      <c r="H449" s="208">
        <f>+[1]Hoja1!G461</f>
        <v>0</v>
      </c>
      <c r="I449" s="295">
        <v>0</v>
      </c>
      <c r="J449" s="295">
        <v>46</v>
      </c>
      <c r="K449" s="180" t="s">
        <v>1262</v>
      </c>
      <c r="L449" s="199" t="s">
        <v>269</v>
      </c>
      <c r="M449" s="198" t="s">
        <v>1271</v>
      </c>
      <c r="N449" s="3" t="str">
        <f>+[1]Hoja1!V461</f>
        <v>A.12</v>
      </c>
      <c r="O449" s="219">
        <v>0</v>
      </c>
      <c r="P449" s="219">
        <v>46</v>
      </c>
      <c r="Q449" s="168">
        <f>+BDATOS!AF449</f>
        <v>45</v>
      </c>
      <c r="R449" s="217">
        <f>+BDATOS!BA449</f>
        <v>45</v>
      </c>
      <c r="S449" s="218">
        <f>+BDATOS!BK449</f>
        <v>1</v>
      </c>
      <c r="T449" s="289">
        <f>SUBTOTAL(9,S449:S451)/2</f>
        <v>1</v>
      </c>
      <c r="U449" s="289">
        <f>SUBTOTAL(9,S449:S455)/4</f>
        <v>0.5</v>
      </c>
      <c r="V449" s="290"/>
      <c r="W449" s="198" t="str">
        <f>+BDATOS!AC449</f>
        <v xml:space="preserve">SECRETARÍA DEL INTERIOR  - ARIEL </v>
      </c>
    </row>
    <row r="450" spans="1:23" ht="61.5" customHeight="1" x14ac:dyDescent="0.2">
      <c r="A450" s="13">
        <v>457</v>
      </c>
      <c r="B450" s="13">
        <v>5</v>
      </c>
      <c r="C450" s="4" t="s">
        <v>264</v>
      </c>
      <c r="D450" s="5" t="s">
        <v>1261</v>
      </c>
      <c r="E450" s="4" t="s">
        <v>268</v>
      </c>
      <c r="F450" s="295"/>
      <c r="G450" s="208" t="str">
        <f>+[1]Hoja1!K462</f>
        <v>A.12.1.2</v>
      </c>
      <c r="H450" s="208">
        <f>+[1]Hoja1!G462</f>
        <v>0</v>
      </c>
      <c r="I450" s="301"/>
      <c r="J450" s="301"/>
      <c r="K450" s="180" t="s">
        <v>1262</v>
      </c>
      <c r="L450" s="199" t="s">
        <v>269</v>
      </c>
      <c r="M450" s="198" t="s">
        <v>1272</v>
      </c>
      <c r="N450" s="3" t="str">
        <f>+[1]Hoja1!V462</f>
        <v>A.12</v>
      </c>
      <c r="O450" s="219">
        <v>0</v>
      </c>
      <c r="P450" s="219">
        <v>46</v>
      </c>
      <c r="Q450" s="168">
        <f>+BDATOS!AF450</f>
        <v>0</v>
      </c>
      <c r="R450" s="217">
        <f>+BDATOS!BA450</f>
        <v>0</v>
      </c>
      <c r="S450" s="218" t="str">
        <f>+BDATOS!BK450</f>
        <v>NA</v>
      </c>
      <c r="T450" s="290"/>
      <c r="U450" s="290"/>
      <c r="V450" s="290"/>
      <c r="W450" s="198" t="str">
        <f>+BDATOS!AC450</f>
        <v xml:space="preserve">SECRETARÍA DEL INTERIOR  - ARIEL </v>
      </c>
    </row>
    <row r="451" spans="1:23" ht="61.5" customHeight="1" x14ac:dyDescent="0.2">
      <c r="A451" s="13">
        <v>458</v>
      </c>
      <c r="B451" s="13">
        <v>5</v>
      </c>
      <c r="C451" s="4" t="s">
        <v>264</v>
      </c>
      <c r="D451" s="5" t="s">
        <v>1261</v>
      </c>
      <c r="E451" s="4" t="s">
        <v>268</v>
      </c>
      <c r="F451" s="295"/>
      <c r="G451" s="208" t="str">
        <f>+[1]Hoja1!K463</f>
        <v>A.12.1.3</v>
      </c>
      <c r="H451" s="208">
        <f>+[1]Hoja1!G463</f>
        <v>0</v>
      </c>
      <c r="I451" s="301"/>
      <c r="J451" s="301"/>
      <c r="K451" s="180" t="s">
        <v>1262</v>
      </c>
      <c r="L451" s="199" t="s">
        <v>269</v>
      </c>
      <c r="M451" s="198" t="s">
        <v>1273</v>
      </c>
      <c r="N451" s="3" t="str">
        <f>+[1]Hoja1!V463</f>
        <v>A.12</v>
      </c>
      <c r="O451" s="219">
        <v>0</v>
      </c>
      <c r="P451" s="219">
        <v>46</v>
      </c>
      <c r="Q451" s="168">
        <f>+BDATOS!AF451</f>
        <v>1</v>
      </c>
      <c r="R451" s="217">
        <f>+BDATOS!BA451</f>
        <v>1</v>
      </c>
      <c r="S451" s="218">
        <f>+BDATOS!BK451</f>
        <v>1</v>
      </c>
      <c r="T451" s="291"/>
      <c r="U451" s="290"/>
      <c r="V451" s="290"/>
      <c r="W451" s="198" t="str">
        <f>+BDATOS!AC451</f>
        <v xml:space="preserve">SECRETARÍA DEL INTERIOR  - ARIEL </v>
      </c>
    </row>
    <row r="452" spans="1:23" ht="61.5" customHeight="1" x14ac:dyDescent="0.2">
      <c r="A452" s="13">
        <v>459</v>
      </c>
      <c r="B452" s="13">
        <v>5</v>
      </c>
      <c r="C452" s="4" t="s">
        <v>264</v>
      </c>
      <c r="D452" s="5" t="s">
        <v>1261</v>
      </c>
      <c r="E452" s="4" t="s">
        <v>268</v>
      </c>
      <c r="F452" s="295" t="s">
        <v>1281</v>
      </c>
      <c r="G452" s="208" t="str">
        <f>+[1]Hoja1!K464</f>
        <v>A.12.1.1</v>
      </c>
      <c r="H452" s="208">
        <f>+[1]Hoja1!G464</f>
        <v>0</v>
      </c>
      <c r="I452" s="295">
        <v>0</v>
      </c>
      <c r="J452" s="295">
        <v>1</v>
      </c>
      <c r="K452" s="180" t="s">
        <v>1270</v>
      </c>
      <c r="L452" s="199" t="s">
        <v>270</v>
      </c>
      <c r="M452" s="198" t="s">
        <v>1274</v>
      </c>
      <c r="N452" s="3" t="str">
        <f>+[1]Hoja1!V464</f>
        <v>A.12</v>
      </c>
      <c r="O452" s="219">
        <v>0</v>
      </c>
      <c r="P452" s="219">
        <v>1</v>
      </c>
      <c r="Q452" s="168">
        <f>+BDATOS!AF452</f>
        <v>1</v>
      </c>
      <c r="R452" s="217">
        <f>+BDATOS!BA452</f>
        <v>0</v>
      </c>
      <c r="S452" s="218">
        <f>+BDATOS!BK452</f>
        <v>0</v>
      </c>
      <c r="T452" s="289">
        <f>SUBTOTAL(9,S452:S453)/1</f>
        <v>0</v>
      </c>
      <c r="U452" s="290"/>
      <c r="V452" s="290"/>
      <c r="W452" s="198" t="str">
        <f>+BDATOS!AC452</f>
        <v xml:space="preserve">SECRETARÍA DEL INTERIOR  - ARIEL </v>
      </c>
    </row>
    <row r="453" spans="1:23" ht="49.5" customHeight="1" x14ac:dyDescent="0.2">
      <c r="A453" s="13">
        <v>460</v>
      </c>
      <c r="B453" s="13">
        <v>5</v>
      </c>
      <c r="C453" s="4" t="s">
        <v>264</v>
      </c>
      <c r="D453" s="5" t="s">
        <v>1261</v>
      </c>
      <c r="E453" s="4" t="s">
        <v>268</v>
      </c>
      <c r="F453" s="295"/>
      <c r="G453" s="208" t="str">
        <f>+[1]Hoja1!K465</f>
        <v>A.12.1.2</v>
      </c>
      <c r="H453" s="208">
        <f>+[1]Hoja1!G465</f>
        <v>0</v>
      </c>
      <c r="I453" s="295"/>
      <c r="J453" s="295"/>
      <c r="K453" s="180" t="s">
        <v>1270</v>
      </c>
      <c r="L453" s="199" t="s">
        <v>270</v>
      </c>
      <c r="M453" s="198" t="s">
        <v>1275</v>
      </c>
      <c r="N453" s="3" t="str">
        <f>+[1]Hoja1!V465</f>
        <v>A.12</v>
      </c>
      <c r="O453" s="219">
        <v>0</v>
      </c>
      <c r="P453" s="219">
        <v>1</v>
      </c>
      <c r="Q453" s="168">
        <f>+BDATOS!AF453</f>
        <v>0</v>
      </c>
      <c r="R453" s="217">
        <f>+BDATOS!BA453</f>
        <v>0</v>
      </c>
      <c r="S453" s="218" t="str">
        <f>+BDATOS!BK453</f>
        <v>NA</v>
      </c>
      <c r="T453" s="291"/>
      <c r="U453" s="290"/>
      <c r="V453" s="290"/>
      <c r="W453" s="198" t="str">
        <f>+BDATOS!AC453</f>
        <v xml:space="preserve">SECRETARÍA DEL INTERIOR  - ARIEL </v>
      </c>
    </row>
    <row r="454" spans="1:23" ht="60" x14ac:dyDescent="0.2">
      <c r="A454" s="13">
        <v>461</v>
      </c>
      <c r="B454" s="13">
        <v>5</v>
      </c>
      <c r="C454" s="4" t="s">
        <v>264</v>
      </c>
      <c r="D454" s="5" t="s">
        <v>1261</v>
      </c>
      <c r="E454" s="4" t="s">
        <v>268</v>
      </c>
      <c r="F454" s="295" t="s">
        <v>1282</v>
      </c>
      <c r="G454" s="208" t="str">
        <f>+[1]Hoja1!K466</f>
        <v>A.12.2.1</v>
      </c>
      <c r="H454" s="208">
        <f>+[1]Hoja1!G466</f>
        <v>0</v>
      </c>
      <c r="I454" s="295">
        <v>0</v>
      </c>
      <c r="J454" s="295">
        <v>2</v>
      </c>
      <c r="K454" s="180" t="s">
        <v>1278</v>
      </c>
      <c r="L454" s="199" t="s">
        <v>271</v>
      </c>
      <c r="M454" s="198" t="s">
        <v>1279</v>
      </c>
      <c r="N454" s="3" t="str">
        <f>+[1]Hoja1!V466</f>
        <v>A.12</v>
      </c>
      <c r="O454" s="219">
        <v>0</v>
      </c>
      <c r="P454" s="219">
        <v>1</v>
      </c>
      <c r="Q454" s="168">
        <f>+BDATOS!AF454</f>
        <v>0</v>
      </c>
      <c r="R454" s="217">
        <f>+BDATOS!BA454</f>
        <v>0</v>
      </c>
      <c r="S454" s="218" t="str">
        <f>+BDATOS!BK454</f>
        <v>NA</v>
      </c>
      <c r="T454" s="289">
        <f>SUBTOTAL(9,S454:S455)/1</f>
        <v>0</v>
      </c>
      <c r="U454" s="290"/>
      <c r="V454" s="290"/>
      <c r="W454" s="198" t="str">
        <f>+BDATOS!AC454</f>
        <v xml:space="preserve">SECRETARÍA DEL INTERIOR  - ARIEL </v>
      </c>
    </row>
    <row r="455" spans="1:23" ht="60" x14ac:dyDescent="0.2">
      <c r="A455" s="13">
        <v>462</v>
      </c>
      <c r="B455" s="13">
        <v>5</v>
      </c>
      <c r="C455" s="4" t="s">
        <v>264</v>
      </c>
      <c r="D455" s="5" t="s">
        <v>1261</v>
      </c>
      <c r="E455" s="4" t="s">
        <v>268</v>
      </c>
      <c r="F455" s="295"/>
      <c r="G455" s="208" t="str">
        <f>+[1]Hoja1!K467</f>
        <v>A.12.2.2</v>
      </c>
      <c r="H455" s="208">
        <f>+[1]Hoja1!G467</f>
        <v>0</v>
      </c>
      <c r="I455" s="295"/>
      <c r="J455" s="295"/>
      <c r="K455" s="180" t="s">
        <v>1278</v>
      </c>
      <c r="L455" s="199" t="s">
        <v>271</v>
      </c>
      <c r="M455" s="198" t="s">
        <v>1280</v>
      </c>
      <c r="N455" s="3" t="str">
        <f>+[1]Hoja1!V467</f>
        <v>A.12</v>
      </c>
      <c r="O455" s="219">
        <v>0</v>
      </c>
      <c r="P455" s="219">
        <v>2</v>
      </c>
      <c r="Q455" s="168">
        <f>+BDATOS!AF455</f>
        <v>1</v>
      </c>
      <c r="R455" s="217">
        <f>+BDATOS!BA455</f>
        <v>0</v>
      </c>
      <c r="S455" s="218">
        <f>+BDATOS!BK455</f>
        <v>0</v>
      </c>
      <c r="T455" s="291"/>
      <c r="U455" s="291"/>
      <c r="V455" s="290"/>
      <c r="W455" s="198" t="str">
        <f>+BDATOS!AC455</f>
        <v xml:space="preserve">SECRETARÍA DEL INTERIOR  - ARIEL </v>
      </c>
    </row>
    <row r="456" spans="1:23" ht="60" x14ac:dyDescent="0.2">
      <c r="A456" s="13">
        <v>463</v>
      </c>
      <c r="B456" s="13">
        <v>5</v>
      </c>
      <c r="C456" s="4" t="s">
        <v>264</v>
      </c>
      <c r="D456" s="5" t="s">
        <v>1283</v>
      </c>
      <c r="E456" s="4" t="s">
        <v>272</v>
      </c>
      <c r="F456" s="7" t="s">
        <v>1288</v>
      </c>
      <c r="G456" s="208" t="str">
        <f>+[1]Hoja1!K468</f>
        <v>A.17.1.1</v>
      </c>
      <c r="H456" s="208">
        <f>+[1]Hoja1!G468</f>
        <v>0</v>
      </c>
      <c r="I456" s="180">
        <v>0</v>
      </c>
      <c r="J456" s="180">
        <v>1</v>
      </c>
      <c r="K456" s="180" t="s">
        <v>1284</v>
      </c>
      <c r="L456" s="220" t="s">
        <v>273</v>
      </c>
      <c r="M456" s="198" t="s">
        <v>1294</v>
      </c>
      <c r="N456" s="3" t="str">
        <f>+[1]Hoja1!V468</f>
        <v>A.17</v>
      </c>
      <c r="O456" s="219">
        <v>0</v>
      </c>
      <c r="P456" s="219">
        <v>1</v>
      </c>
      <c r="Q456" s="168">
        <f>+BDATOS!AF456</f>
        <v>0</v>
      </c>
      <c r="R456" s="217">
        <f>+BDATOS!BA456</f>
        <v>0</v>
      </c>
      <c r="S456" s="218" t="str">
        <f>+BDATOS!BK456</f>
        <v>NA</v>
      </c>
      <c r="T456" s="218" t="str">
        <f>+S456</f>
        <v>NA</v>
      </c>
      <c r="U456" s="289">
        <f>SUBTOTAL(9,S456:S460)/2</f>
        <v>0.5</v>
      </c>
      <c r="V456" s="290"/>
      <c r="W456" s="198" t="str">
        <f>+BDATOS!AC456</f>
        <v>SECRETARIA DE PLANEACIÓN</v>
      </c>
    </row>
    <row r="457" spans="1:23" ht="48" customHeight="1" x14ac:dyDescent="0.2">
      <c r="A457" s="13">
        <v>464</v>
      </c>
      <c r="B457" s="13">
        <v>5</v>
      </c>
      <c r="C457" s="4" t="s">
        <v>264</v>
      </c>
      <c r="D457" s="5" t="s">
        <v>1283</v>
      </c>
      <c r="E457" s="4" t="s">
        <v>272</v>
      </c>
      <c r="F457" s="295" t="s">
        <v>1289</v>
      </c>
      <c r="G457" s="208" t="str">
        <f>+[1]Hoja1!K469</f>
        <v>A.17.2.1</v>
      </c>
      <c r="H457" s="208">
        <f>+[1]Hoja1!G469</f>
        <v>0</v>
      </c>
      <c r="I457" s="295">
        <v>0</v>
      </c>
      <c r="J457" s="295">
        <v>45</v>
      </c>
      <c r="K457" s="180" t="s">
        <v>1285</v>
      </c>
      <c r="L457" s="220" t="s">
        <v>274</v>
      </c>
      <c r="M457" s="198" t="s">
        <v>1295</v>
      </c>
      <c r="N457" s="3" t="str">
        <f>+[1]Hoja1!V469</f>
        <v>A.17</v>
      </c>
      <c r="O457" s="219">
        <v>0</v>
      </c>
      <c r="P457" s="219">
        <v>45</v>
      </c>
      <c r="Q457" s="168">
        <f>+BDATOS!AF457</f>
        <v>10</v>
      </c>
      <c r="R457" s="217">
        <f>+BDATOS!BA457</f>
        <v>0</v>
      </c>
      <c r="S457" s="218">
        <f>+BDATOS!BK457</f>
        <v>0</v>
      </c>
      <c r="T457" s="289">
        <f>SUBTOTAL(9,S457:S458)/1</f>
        <v>0</v>
      </c>
      <c r="U457" s="290"/>
      <c r="V457" s="290"/>
      <c r="W457" s="198" t="str">
        <f>+BDATOS!AC457</f>
        <v xml:space="preserve">SECRETARÍA DE PLANEACION  </v>
      </c>
    </row>
    <row r="458" spans="1:23" ht="45" x14ac:dyDescent="0.2">
      <c r="A458" s="13">
        <v>465</v>
      </c>
      <c r="B458" s="13">
        <v>5</v>
      </c>
      <c r="C458" s="4" t="s">
        <v>264</v>
      </c>
      <c r="D458" s="5" t="s">
        <v>1283</v>
      </c>
      <c r="E458" s="4" t="s">
        <v>272</v>
      </c>
      <c r="F458" s="295"/>
      <c r="G458" s="208" t="str">
        <f>+[1]Hoja1!K470</f>
        <v>A.17.2.2</v>
      </c>
      <c r="H458" s="208">
        <f>+[1]Hoja1!G470</f>
        <v>0</v>
      </c>
      <c r="I458" s="295"/>
      <c r="J458" s="295"/>
      <c r="K458" s="180" t="s">
        <v>1285</v>
      </c>
      <c r="L458" s="220" t="s">
        <v>274</v>
      </c>
      <c r="M458" s="198" t="s">
        <v>1275</v>
      </c>
      <c r="N458" s="3" t="str">
        <f>+[1]Hoja1!V470</f>
        <v>A.17</v>
      </c>
      <c r="O458" s="219">
        <v>0</v>
      </c>
      <c r="P458" s="219">
        <v>1</v>
      </c>
      <c r="Q458" s="168">
        <f>+BDATOS!AF458</f>
        <v>0</v>
      </c>
      <c r="R458" s="217">
        <f>+BDATOS!BA458</f>
        <v>0</v>
      </c>
      <c r="S458" s="218" t="str">
        <f>+BDATOS!BK458</f>
        <v>NA</v>
      </c>
      <c r="T458" s="291"/>
      <c r="U458" s="290"/>
      <c r="V458" s="290"/>
      <c r="W458" s="198" t="str">
        <f>+BDATOS!AC458</f>
        <v xml:space="preserve">SECRETARÍA DE PLANEACION  </v>
      </c>
    </row>
    <row r="459" spans="1:23" ht="36" customHeight="1" x14ac:dyDescent="0.2">
      <c r="A459" s="13">
        <v>466</v>
      </c>
      <c r="B459" s="13">
        <v>5</v>
      </c>
      <c r="C459" s="4" t="s">
        <v>264</v>
      </c>
      <c r="D459" s="5" t="s">
        <v>1283</v>
      </c>
      <c r="E459" s="4" t="s">
        <v>272</v>
      </c>
      <c r="F459" s="7" t="s">
        <v>1290</v>
      </c>
      <c r="G459" s="208" t="str">
        <f>+[1]Hoja1!K471</f>
        <v>A.17.3.1</v>
      </c>
      <c r="H459" s="208">
        <f>+[1]Hoja1!G471</f>
        <v>0</v>
      </c>
      <c r="I459" s="180">
        <v>0</v>
      </c>
      <c r="J459" s="180">
        <v>1</v>
      </c>
      <c r="K459" s="180" t="s">
        <v>1286</v>
      </c>
      <c r="L459" s="220" t="s">
        <v>275</v>
      </c>
      <c r="M459" s="198" t="s">
        <v>1296</v>
      </c>
      <c r="N459" s="3" t="str">
        <f>+[1]Hoja1!V471</f>
        <v>A.17</v>
      </c>
      <c r="O459" s="219">
        <v>0</v>
      </c>
      <c r="P459" s="219">
        <v>1</v>
      </c>
      <c r="Q459" s="168">
        <f>+BDATOS!AF459</f>
        <v>1</v>
      </c>
      <c r="R459" s="217">
        <f>+BDATOS!BA459</f>
        <v>1</v>
      </c>
      <c r="S459" s="218">
        <f>+BDATOS!BK459</f>
        <v>1</v>
      </c>
      <c r="T459" s="218">
        <f>+S459</f>
        <v>1</v>
      </c>
      <c r="U459" s="290"/>
      <c r="V459" s="290"/>
      <c r="W459" s="198" t="str">
        <f>+BDATOS!AC459</f>
        <v>SECRETARIA DE PLANEACIÓN</v>
      </c>
    </row>
    <row r="460" spans="1:23" ht="60" x14ac:dyDescent="0.2">
      <c r="A460" s="13">
        <v>467</v>
      </c>
      <c r="B460" s="13">
        <v>5</v>
      </c>
      <c r="C460" s="4" t="s">
        <v>264</v>
      </c>
      <c r="D460" s="5" t="s">
        <v>1283</v>
      </c>
      <c r="E460" s="4" t="s">
        <v>272</v>
      </c>
      <c r="F460" s="7" t="s">
        <v>1291</v>
      </c>
      <c r="G460" s="208" t="str">
        <f>+[1]Hoja1!K472</f>
        <v>A.17.4.1</v>
      </c>
      <c r="H460" s="208">
        <f>+[1]Hoja1!G472</f>
        <v>0</v>
      </c>
      <c r="I460" s="180">
        <v>0</v>
      </c>
      <c r="J460" s="180">
        <v>15</v>
      </c>
      <c r="K460" s="180" t="s">
        <v>1287</v>
      </c>
      <c r="L460" s="199" t="s">
        <v>276</v>
      </c>
      <c r="M460" s="198" t="s">
        <v>1298</v>
      </c>
      <c r="N460" s="3" t="str">
        <f>+[1]Hoja1!V472</f>
        <v>A.17</v>
      </c>
      <c r="O460" s="219" t="s">
        <v>874</v>
      </c>
      <c r="P460" s="219">
        <v>15</v>
      </c>
      <c r="Q460" s="168">
        <f>+BDATOS!AF460</f>
        <v>0</v>
      </c>
      <c r="R460" s="217">
        <f>+BDATOS!BA460</f>
        <v>0</v>
      </c>
      <c r="S460" s="218" t="str">
        <f>+BDATOS!BK460</f>
        <v>NA</v>
      </c>
      <c r="T460" s="218" t="str">
        <f>+S460</f>
        <v>NA</v>
      </c>
      <c r="U460" s="291"/>
      <c r="V460" s="291"/>
      <c r="W460" s="198" t="str">
        <f>+BDATOS!AC460</f>
        <v>SECRETARIA DE PLANEACIÓN</v>
      </c>
    </row>
    <row r="461" spans="1:23" ht="48" customHeight="1" x14ac:dyDescent="0.2">
      <c r="A461" s="13">
        <v>468</v>
      </c>
      <c r="B461" s="13">
        <v>6</v>
      </c>
      <c r="C461" s="4" t="s">
        <v>1300</v>
      </c>
      <c r="D461" s="5" t="s">
        <v>1301</v>
      </c>
      <c r="E461" s="4" t="s">
        <v>278</v>
      </c>
      <c r="F461" s="300" t="s">
        <v>1310</v>
      </c>
      <c r="G461" s="208" t="str">
        <f>+[1]Hoja1!K473</f>
        <v>A.17.5.1</v>
      </c>
      <c r="H461" s="208">
        <f>+[1]Hoja1!G473</f>
        <v>62.48</v>
      </c>
      <c r="I461" s="300">
        <v>62.48</v>
      </c>
      <c r="J461" s="300">
        <v>82</v>
      </c>
      <c r="K461" s="180" t="s">
        <v>1302</v>
      </c>
      <c r="L461" s="199" t="s">
        <v>279</v>
      </c>
      <c r="M461" s="198" t="s">
        <v>1303</v>
      </c>
      <c r="N461" s="3" t="str">
        <f>+[1]Hoja1!V473</f>
        <v>A.17</v>
      </c>
      <c r="O461" s="219">
        <v>0</v>
      </c>
      <c r="P461" s="219">
        <v>12</v>
      </c>
      <c r="Q461" s="168">
        <f>+BDATOS!AF461</f>
        <v>12</v>
      </c>
      <c r="R461" s="217">
        <f>+BDATOS!BA461</f>
        <v>5.1100000000000003</v>
      </c>
      <c r="S461" s="218">
        <f>+BDATOS!BK461</f>
        <v>0.42583333333333334</v>
      </c>
      <c r="T461" s="289">
        <f>SUBTOTAL(9,S461:S467)/4</f>
        <v>0.60645833333333332</v>
      </c>
      <c r="U461" s="289">
        <f>SUBTOTAL(9,S461:S467)/4</f>
        <v>0.60645833333333332</v>
      </c>
      <c r="V461" s="289">
        <f>SUBTOTAL(9,S461:S503)/31</f>
        <v>0.61266129032258065</v>
      </c>
      <c r="W461" s="198" t="str">
        <f>+BDATOS!AC461</f>
        <v>SECRETARÍA DE HACIENDA</v>
      </c>
    </row>
    <row r="462" spans="1:23" ht="36" x14ac:dyDescent="0.2">
      <c r="A462" s="13">
        <v>469</v>
      </c>
      <c r="B462" s="13">
        <v>6</v>
      </c>
      <c r="C462" s="4" t="s">
        <v>1300</v>
      </c>
      <c r="D462" s="5" t="s">
        <v>1301</v>
      </c>
      <c r="E462" s="4" t="s">
        <v>278</v>
      </c>
      <c r="F462" s="300"/>
      <c r="G462" s="208" t="str">
        <f>+[1]Hoja1!K474</f>
        <v>A.17.5.2</v>
      </c>
      <c r="H462" s="208">
        <f>+[1]Hoja1!G474</f>
        <v>62.48</v>
      </c>
      <c r="I462" s="300"/>
      <c r="J462" s="300"/>
      <c r="K462" s="180" t="s">
        <v>1302</v>
      </c>
      <c r="L462" s="199" t="s">
        <v>279</v>
      </c>
      <c r="M462" s="198" t="s">
        <v>1304</v>
      </c>
      <c r="N462" s="3" t="str">
        <f>+[1]Hoja1!V474</f>
        <v>A.17</v>
      </c>
      <c r="O462" s="219">
        <v>0</v>
      </c>
      <c r="P462" s="219">
        <v>1</v>
      </c>
      <c r="Q462" s="168">
        <f>+BDATOS!AF462</f>
        <v>0</v>
      </c>
      <c r="R462" s="217">
        <f>+BDATOS!BA462</f>
        <v>0</v>
      </c>
      <c r="S462" s="218" t="str">
        <f>+BDATOS!BK462</f>
        <v>NA</v>
      </c>
      <c r="T462" s="290"/>
      <c r="U462" s="290"/>
      <c r="V462" s="290"/>
      <c r="W462" s="198" t="str">
        <f>+BDATOS!AC462</f>
        <v>SECRETARÍA DE HACIENDA</v>
      </c>
    </row>
    <row r="463" spans="1:23" ht="36" x14ac:dyDescent="0.2">
      <c r="A463" s="13">
        <v>470</v>
      </c>
      <c r="B463" s="13">
        <v>6</v>
      </c>
      <c r="C463" s="4" t="s">
        <v>1300</v>
      </c>
      <c r="D463" s="5" t="s">
        <v>1301</v>
      </c>
      <c r="E463" s="4" t="s">
        <v>278</v>
      </c>
      <c r="F463" s="300"/>
      <c r="G463" s="208" t="str">
        <f>+[1]Hoja1!K475</f>
        <v>A.17.5.3</v>
      </c>
      <c r="H463" s="208">
        <f>+[1]Hoja1!G475</f>
        <v>62.48</v>
      </c>
      <c r="I463" s="300"/>
      <c r="J463" s="300"/>
      <c r="K463" s="180" t="s">
        <v>1302</v>
      </c>
      <c r="L463" s="199" t="s">
        <v>279</v>
      </c>
      <c r="M463" s="198" t="s">
        <v>1305</v>
      </c>
      <c r="N463" s="3" t="str">
        <f>+[1]Hoja1!V475</f>
        <v>A.17</v>
      </c>
      <c r="O463" s="219">
        <v>0</v>
      </c>
      <c r="P463" s="219">
        <v>1</v>
      </c>
      <c r="Q463" s="168">
        <f>+BDATOS!AF463</f>
        <v>0</v>
      </c>
      <c r="R463" s="217">
        <f>+BDATOS!BA463</f>
        <v>0</v>
      </c>
      <c r="S463" s="218" t="str">
        <f>+BDATOS!BK463</f>
        <v>NA</v>
      </c>
      <c r="T463" s="290"/>
      <c r="U463" s="290"/>
      <c r="V463" s="290"/>
      <c r="W463" s="198" t="str">
        <f>+BDATOS!AC463</f>
        <v>SECRETARÍA DE HACIENDA</v>
      </c>
    </row>
    <row r="464" spans="1:23" ht="36" x14ac:dyDescent="0.2">
      <c r="A464" s="13">
        <v>471</v>
      </c>
      <c r="B464" s="13">
        <v>6</v>
      </c>
      <c r="C464" s="4" t="s">
        <v>1300</v>
      </c>
      <c r="D464" s="5" t="s">
        <v>1301</v>
      </c>
      <c r="E464" s="4" t="s">
        <v>278</v>
      </c>
      <c r="F464" s="300"/>
      <c r="G464" s="208" t="str">
        <f>+[1]Hoja1!K476</f>
        <v>A.17.5.4</v>
      </c>
      <c r="H464" s="208">
        <f>+[1]Hoja1!G476</f>
        <v>62.48</v>
      </c>
      <c r="I464" s="300"/>
      <c r="J464" s="300"/>
      <c r="K464" s="180" t="s">
        <v>1302</v>
      </c>
      <c r="L464" s="199" t="s">
        <v>279</v>
      </c>
      <c r="M464" s="198" t="s">
        <v>1306</v>
      </c>
      <c r="N464" s="3" t="str">
        <f>+[1]Hoja1!V476</f>
        <v>A.17</v>
      </c>
      <c r="O464" s="219">
        <v>0</v>
      </c>
      <c r="P464" s="219">
        <v>60</v>
      </c>
      <c r="Q464" s="168">
        <f>+BDATOS!AF464</f>
        <v>10</v>
      </c>
      <c r="R464" s="217">
        <f>+BDATOS!BA464</f>
        <v>10</v>
      </c>
      <c r="S464" s="218">
        <f>+BDATOS!BK464</f>
        <v>1</v>
      </c>
      <c r="T464" s="290"/>
      <c r="U464" s="290"/>
      <c r="V464" s="290"/>
      <c r="W464" s="198" t="str">
        <f>+BDATOS!AC464</f>
        <v>SECRETARÍA DE HACIENDA</v>
      </c>
    </row>
    <row r="465" spans="1:23" ht="36" customHeight="1" x14ac:dyDescent="0.2">
      <c r="A465" s="13">
        <v>472</v>
      </c>
      <c r="B465" s="13">
        <v>6</v>
      </c>
      <c r="C465" s="4" t="s">
        <v>1300</v>
      </c>
      <c r="D465" s="5" t="s">
        <v>1301</v>
      </c>
      <c r="E465" s="4" t="s">
        <v>278</v>
      </c>
      <c r="F465" s="300"/>
      <c r="G465" s="208" t="str">
        <f>+[1]Hoja1!K477</f>
        <v>A.17.5.5</v>
      </c>
      <c r="H465" s="208">
        <f>+[1]Hoja1!G477</f>
        <v>62.48</v>
      </c>
      <c r="I465" s="300"/>
      <c r="J465" s="300"/>
      <c r="K465" s="180" t="s">
        <v>1302</v>
      </c>
      <c r="L465" s="199" t="s">
        <v>279</v>
      </c>
      <c r="M465" s="198" t="s">
        <v>1307</v>
      </c>
      <c r="N465" s="3" t="str">
        <f>+[1]Hoja1!V477</f>
        <v>A.17</v>
      </c>
      <c r="O465" s="219">
        <v>0</v>
      </c>
      <c r="P465" s="219">
        <v>100</v>
      </c>
      <c r="Q465" s="168">
        <f>+BDATOS!AF465</f>
        <v>25</v>
      </c>
      <c r="R465" s="217">
        <f>+BDATOS!BA465</f>
        <v>25</v>
      </c>
      <c r="S465" s="218">
        <f>+BDATOS!BK465</f>
        <v>1</v>
      </c>
      <c r="T465" s="290"/>
      <c r="U465" s="290"/>
      <c r="V465" s="290"/>
      <c r="W465" s="198" t="str">
        <f>+BDATOS!AC465</f>
        <v>SECRETARÍA DE HACIENDA</v>
      </c>
    </row>
    <row r="466" spans="1:23" ht="36" x14ac:dyDescent="0.2">
      <c r="A466" s="13">
        <v>473</v>
      </c>
      <c r="B466" s="13">
        <v>6</v>
      </c>
      <c r="C466" s="4" t="s">
        <v>1300</v>
      </c>
      <c r="D466" s="5" t="s">
        <v>1301</v>
      </c>
      <c r="E466" s="4" t="s">
        <v>278</v>
      </c>
      <c r="F466" s="300"/>
      <c r="G466" s="208" t="str">
        <f>+[1]Hoja1!K478</f>
        <v>A.17.5.6</v>
      </c>
      <c r="H466" s="208">
        <f>+[1]Hoja1!G478</f>
        <v>62.48</v>
      </c>
      <c r="I466" s="300"/>
      <c r="J466" s="300"/>
      <c r="K466" s="180" t="s">
        <v>1302</v>
      </c>
      <c r="L466" s="199" t="s">
        <v>279</v>
      </c>
      <c r="M466" s="198" t="s">
        <v>1308</v>
      </c>
      <c r="N466" s="3" t="str">
        <f>+[1]Hoja1!V478</f>
        <v>A.17</v>
      </c>
      <c r="O466" s="219">
        <v>0</v>
      </c>
      <c r="P466" s="219">
        <v>46</v>
      </c>
      <c r="Q466" s="168">
        <f>+BDATOS!AF466</f>
        <v>10</v>
      </c>
      <c r="R466" s="217">
        <f>+BDATOS!BA466</f>
        <v>0</v>
      </c>
      <c r="S466" s="218">
        <f>+BDATOS!BK466</f>
        <v>0</v>
      </c>
      <c r="T466" s="290"/>
      <c r="U466" s="290"/>
      <c r="V466" s="290"/>
      <c r="W466" s="198" t="str">
        <f>+BDATOS!AC466</f>
        <v>SECRETARÍA DE HACIENDA</v>
      </c>
    </row>
    <row r="467" spans="1:23" ht="36" x14ac:dyDescent="0.2">
      <c r="A467" s="13">
        <v>474</v>
      </c>
      <c r="B467" s="13">
        <v>6</v>
      </c>
      <c r="C467" s="4" t="s">
        <v>1300</v>
      </c>
      <c r="D467" s="5" t="s">
        <v>1301</v>
      </c>
      <c r="E467" s="4" t="s">
        <v>278</v>
      </c>
      <c r="F467" s="300"/>
      <c r="G467" s="208" t="str">
        <f>+[1]Hoja1!K479</f>
        <v>A.17.5.7</v>
      </c>
      <c r="H467" s="208">
        <f>+[1]Hoja1!G479</f>
        <v>62.48</v>
      </c>
      <c r="I467" s="300"/>
      <c r="J467" s="300"/>
      <c r="K467" s="180" t="s">
        <v>1302</v>
      </c>
      <c r="L467" s="199" t="s">
        <v>279</v>
      </c>
      <c r="M467" s="198" t="s">
        <v>1309</v>
      </c>
      <c r="N467" s="3" t="str">
        <f>+[1]Hoja1!V479</f>
        <v>A.17</v>
      </c>
      <c r="O467" s="219">
        <v>0</v>
      </c>
      <c r="P467" s="219">
        <v>1</v>
      </c>
      <c r="Q467" s="168">
        <f>+BDATOS!AF467</f>
        <v>0</v>
      </c>
      <c r="R467" s="217">
        <f>+BDATOS!BA467</f>
        <v>0</v>
      </c>
      <c r="S467" s="218" t="str">
        <f>+BDATOS!BK467</f>
        <v>NA</v>
      </c>
      <c r="T467" s="291"/>
      <c r="U467" s="291"/>
      <c r="V467" s="290"/>
      <c r="W467" s="198" t="str">
        <f>+BDATOS!AC467</f>
        <v>SECRETARÍA DE HACIENDA</v>
      </c>
    </row>
    <row r="468" spans="1:23" ht="60" x14ac:dyDescent="0.2">
      <c r="A468" s="13">
        <v>475</v>
      </c>
      <c r="B468" s="13">
        <v>6</v>
      </c>
      <c r="C468" s="4" t="s">
        <v>1300</v>
      </c>
      <c r="D468" s="9" t="s">
        <v>1311</v>
      </c>
      <c r="E468" s="10" t="s">
        <v>281</v>
      </c>
      <c r="F468" s="295" t="s">
        <v>1313</v>
      </c>
      <c r="G468" s="208" t="str">
        <f>+[1]Hoja1!K480</f>
        <v>A.17.6.1</v>
      </c>
      <c r="H468" s="208">
        <f>+[1]Hoja1!G480</f>
        <v>55.5</v>
      </c>
      <c r="I468" s="295">
        <v>55.5</v>
      </c>
      <c r="J468" s="295">
        <v>66.599999999999994</v>
      </c>
      <c r="K468" s="180" t="s">
        <v>1312</v>
      </c>
      <c r="L468" s="220" t="s">
        <v>282</v>
      </c>
      <c r="M468" s="198" t="s">
        <v>1314</v>
      </c>
      <c r="N468" s="3" t="str">
        <f>+[1]Hoja1!V480</f>
        <v>A.17</v>
      </c>
      <c r="O468" s="219">
        <v>1</v>
      </c>
      <c r="P468" s="219">
        <v>1</v>
      </c>
      <c r="Q468" s="168">
        <f>+BDATOS!AF468</f>
        <v>1</v>
      </c>
      <c r="R468" s="217">
        <f>+BDATOS!BA468</f>
        <v>0</v>
      </c>
      <c r="S468" s="218">
        <f>+BDATOS!BK468</f>
        <v>0</v>
      </c>
      <c r="T468" s="289">
        <f>SUBTOTAL(9,S468:S473)/5</f>
        <v>0</v>
      </c>
      <c r="U468" s="289">
        <f>+T468/5</f>
        <v>0</v>
      </c>
      <c r="V468" s="290"/>
      <c r="W468" s="198" t="str">
        <f>+BDATOS!AC468</f>
        <v xml:space="preserve">CONTROL INTERNO </v>
      </c>
    </row>
    <row r="469" spans="1:23" ht="60" x14ac:dyDescent="0.2">
      <c r="A469" s="13">
        <v>476</v>
      </c>
      <c r="B469" s="13">
        <v>6</v>
      </c>
      <c r="C469" s="4" t="s">
        <v>1300</v>
      </c>
      <c r="D469" s="9" t="s">
        <v>1311</v>
      </c>
      <c r="E469" s="10" t="s">
        <v>281</v>
      </c>
      <c r="F469" s="295"/>
      <c r="G469" s="208" t="str">
        <f>+[1]Hoja1!K481</f>
        <v>A.17.6.2</v>
      </c>
      <c r="H469" s="208">
        <f>+[1]Hoja1!G481</f>
        <v>55.5</v>
      </c>
      <c r="I469" s="295"/>
      <c r="J469" s="295"/>
      <c r="K469" s="180" t="s">
        <v>1312</v>
      </c>
      <c r="L469" s="220" t="s">
        <v>282</v>
      </c>
      <c r="M469" s="198" t="s">
        <v>1315</v>
      </c>
      <c r="N469" s="3" t="str">
        <f>+[1]Hoja1!V481</f>
        <v>A.17</v>
      </c>
      <c r="O469" s="219">
        <v>0</v>
      </c>
      <c r="P469" s="219">
        <v>1</v>
      </c>
      <c r="Q469" s="168">
        <f>+BDATOS!AF469</f>
        <v>0</v>
      </c>
      <c r="R469" s="217">
        <f>+BDATOS!BA469</f>
        <v>0</v>
      </c>
      <c r="S469" s="218" t="str">
        <f>+BDATOS!BK469</f>
        <v>NA</v>
      </c>
      <c r="T469" s="290"/>
      <c r="U469" s="290"/>
      <c r="V469" s="290"/>
      <c r="W469" s="198" t="str">
        <f>+BDATOS!AC469</f>
        <v xml:space="preserve">CONTROL INTERNO </v>
      </c>
    </row>
    <row r="470" spans="1:23" ht="60" x14ac:dyDescent="0.2">
      <c r="A470" s="13">
        <v>477</v>
      </c>
      <c r="B470" s="13">
        <v>6</v>
      </c>
      <c r="C470" s="4" t="s">
        <v>1300</v>
      </c>
      <c r="D470" s="9" t="s">
        <v>1311</v>
      </c>
      <c r="E470" s="10" t="s">
        <v>281</v>
      </c>
      <c r="F470" s="295"/>
      <c r="G470" s="208" t="str">
        <f>+[1]Hoja1!K482</f>
        <v>A.17.6.3</v>
      </c>
      <c r="H470" s="208">
        <f>+[1]Hoja1!G482</f>
        <v>55.5</v>
      </c>
      <c r="I470" s="295"/>
      <c r="J470" s="295"/>
      <c r="K470" s="180" t="s">
        <v>1312</v>
      </c>
      <c r="L470" s="199" t="s">
        <v>282</v>
      </c>
      <c r="M470" s="198" t="s">
        <v>1316</v>
      </c>
      <c r="N470" s="3" t="str">
        <f>+[1]Hoja1!V482</f>
        <v>A.17</v>
      </c>
      <c r="O470" s="219">
        <v>0</v>
      </c>
      <c r="P470" s="219">
        <v>100</v>
      </c>
      <c r="Q470" s="168">
        <f>+BDATOS!AF470</f>
        <v>25</v>
      </c>
      <c r="R470" s="217">
        <f>+BDATOS!BA470</f>
        <v>0</v>
      </c>
      <c r="S470" s="218">
        <f>+BDATOS!BK470</f>
        <v>0</v>
      </c>
      <c r="T470" s="290"/>
      <c r="U470" s="290"/>
      <c r="V470" s="290"/>
      <c r="W470" s="198" t="str">
        <f>+BDATOS!AC470</f>
        <v xml:space="preserve">CONTROL INTERNO </v>
      </c>
    </row>
    <row r="471" spans="1:23" ht="60" x14ac:dyDescent="0.2">
      <c r="A471" s="13">
        <v>478</v>
      </c>
      <c r="B471" s="13">
        <v>6</v>
      </c>
      <c r="C471" s="4" t="s">
        <v>1300</v>
      </c>
      <c r="D471" s="9" t="s">
        <v>1311</v>
      </c>
      <c r="E471" s="10" t="s">
        <v>281</v>
      </c>
      <c r="F471" s="295"/>
      <c r="G471" s="208" t="str">
        <f>+[1]Hoja1!K483</f>
        <v>A.17.6.4</v>
      </c>
      <c r="H471" s="208">
        <f>+[1]Hoja1!G483</f>
        <v>55.5</v>
      </c>
      <c r="I471" s="295"/>
      <c r="J471" s="295"/>
      <c r="K471" s="180" t="s">
        <v>1312</v>
      </c>
      <c r="L471" s="199" t="s">
        <v>282</v>
      </c>
      <c r="M471" s="198" t="s">
        <v>1317</v>
      </c>
      <c r="N471" s="3" t="str">
        <f>+[1]Hoja1!V483</f>
        <v>A.17</v>
      </c>
      <c r="O471" s="219">
        <v>0</v>
      </c>
      <c r="P471" s="219">
        <v>200</v>
      </c>
      <c r="Q471" s="168">
        <f>+BDATOS!AF471</f>
        <v>50</v>
      </c>
      <c r="R471" s="217">
        <f>+BDATOS!BA471</f>
        <v>0</v>
      </c>
      <c r="S471" s="218">
        <f>+BDATOS!BK471</f>
        <v>0</v>
      </c>
      <c r="T471" s="290"/>
      <c r="U471" s="290"/>
      <c r="V471" s="290"/>
      <c r="W471" s="198" t="str">
        <f>+BDATOS!AC471</f>
        <v xml:space="preserve">CONTROL INTERNO </v>
      </c>
    </row>
    <row r="472" spans="1:23" ht="60" x14ac:dyDescent="0.2">
      <c r="A472" s="13">
        <v>479</v>
      </c>
      <c r="B472" s="13">
        <v>6</v>
      </c>
      <c r="C472" s="4" t="s">
        <v>1300</v>
      </c>
      <c r="D472" s="9" t="s">
        <v>1311</v>
      </c>
      <c r="E472" s="10" t="s">
        <v>281</v>
      </c>
      <c r="F472" s="295"/>
      <c r="G472" s="208" t="str">
        <f>+[1]Hoja1!K484</f>
        <v>A.17.6.5</v>
      </c>
      <c r="H472" s="208">
        <f>+[1]Hoja1!G484</f>
        <v>55.5</v>
      </c>
      <c r="I472" s="295"/>
      <c r="J472" s="295"/>
      <c r="K472" s="180" t="s">
        <v>1312</v>
      </c>
      <c r="L472" s="199" t="s">
        <v>282</v>
      </c>
      <c r="M472" s="198" t="s">
        <v>1318</v>
      </c>
      <c r="N472" s="3" t="str">
        <f>+[1]Hoja1!V484</f>
        <v>A.17</v>
      </c>
      <c r="O472" s="219">
        <v>0</v>
      </c>
      <c r="P472" s="219">
        <v>24</v>
      </c>
      <c r="Q472" s="168">
        <f>+BDATOS!AF472</f>
        <v>6</v>
      </c>
      <c r="R472" s="217">
        <f>+BDATOS!BA472</f>
        <v>0</v>
      </c>
      <c r="S472" s="218">
        <f>+BDATOS!BK472</f>
        <v>0</v>
      </c>
      <c r="T472" s="290"/>
      <c r="U472" s="290"/>
      <c r="V472" s="290"/>
      <c r="W472" s="198" t="str">
        <f>+BDATOS!AC472</f>
        <v xml:space="preserve">CONTROL INTERNO </v>
      </c>
    </row>
    <row r="473" spans="1:23" ht="45" customHeight="1" x14ac:dyDescent="0.2">
      <c r="A473" s="13">
        <v>480</v>
      </c>
      <c r="B473" s="13">
        <v>6</v>
      </c>
      <c r="C473" s="4" t="s">
        <v>1300</v>
      </c>
      <c r="D473" s="9" t="s">
        <v>1311</v>
      </c>
      <c r="E473" s="10" t="s">
        <v>281</v>
      </c>
      <c r="F473" s="295"/>
      <c r="G473" s="208" t="str">
        <f>+[1]Hoja1!K485</f>
        <v>A.17.6.6</v>
      </c>
      <c r="H473" s="208">
        <f>+[1]Hoja1!G485</f>
        <v>55.5</v>
      </c>
      <c r="I473" s="295"/>
      <c r="J473" s="295"/>
      <c r="K473" s="180" t="s">
        <v>1312</v>
      </c>
      <c r="L473" s="199" t="s">
        <v>282</v>
      </c>
      <c r="M473" s="198" t="s">
        <v>1556</v>
      </c>
      <c r="N473" s="3" t="str">
        <f>+[1]Hoja1!V485</f>
        <v>A.17</v>
      </c>
      <c r="O473" s="219">
        <v>0</v>
      </c>
      <c r="P473" s="219">
        <v>1</v>
      </c>
      <c r="Q473" s="168">
        <f>+BDATOS!AF473</f>
        <v>1</v>
      </c>
      <c r="R473" s="217">
        <f>+BDATOS!BA473</f>
        <v>0</v>
      </c>
      <c r="S473" s="218">
        <f>+BDATOS!BK473</f>
        <v>0</v>
      </c>
      <c r="T473" s="291"/>
      <c r="U473" s="291"/>
      <c r="V473" s="290"/>
      <c r="W473" s="198" t="str">
        <f>+BDATOS!AC473</f>
        <v xml:space="preserve">CONTROL INTERNO </v>
      </c>
    </row>
    <row r="474" spans="1:23" ht="48" customHeight="1" x14ac:dyDescent="0.2">
      <c r="A474" s="13">
        <v>481</v>
      </c>
      <c r="B474" s="13">
        <v>6</v>
      </c>
      <c r="C474" s="4" t="s">
        <v>1300</v>
      </c>
      <c r="D474" s="5" t="s">
        <v>1319</v>
      </c>
      <c r="E474" s="4" t="s">
        <v>283</v>
      </c>
      <c r="F474" s="295" t="s">
        <v>1321</v>
      </c>
      <c r="G474" s="208" t="str">
        <f>+[1]Hoja1!K486</f>
        <v>A.17.7.1</v>
      </c>
      <c r="H474" s="208">
        <f>+[1]Hoja1!G486</f>
        <v>55.5</v>
      </c>
      <c r="I474" s="295">
        <v>55.5</v>
      </c>
      <c r="J474" s="295">
        <v>61.05</v>
      </c>
      <c r="K474" s="180" t="s">
        <v>1320</v>
      </c>
      <c r="L474" s="199" t="s">
        <v>284</v>
      </c>
      <c r="M474" s="198" t="s">
        <v>1322</v>
      </c>
      <c r="N474" s="3" t="str">
        <f>+[1]Hoja1!V486</f>
        <v>A.17</v>
      </c>
      <c r="O474" s="219">
        <v>0</v>
      </c>
      <c r="P474" s="219">
        <v>1</v>
      </c>
      <c r="Q474" s="168">
        <f>+BDATOS!AF474</f>
        <v>1</v>
      </c>
      <c r="R474" s="217">
        <f>+BDATOS!BA474</f>
        <v>0</v>
      </c>
      <c r="S474" s="218">
        <f>+BDATOS!BK474</f>
        <v>0</v>
      </c>
      <c r="T474" s="289">
        <f>SUBTOTAL(9,S474:S478)/5</f>
        <v>0.4</v>
      </c>
      <c r="U474" s="289">
        <f>+T474/5</f>
        <v>0.08</v>
      </c>
      <c r="V474" s="290"/>
      <c r="W474" s="198" t="str">
        <f>+BDATOS!AC474</f>
        <v>SECRETARÍA DEL INTERIOR - SARA</v>
      </c>
    </row>
    <row r="475" spans="1:23" ht="48" customHeight="1" x14ac:dyDescent="0.2">
      <c r="A475" s="13">
        <v>482</v>
      </c>
      <c r="B475" s="13">
        <v>6</v>
      </c>
      <c r="C475" s="4" t="s">
        <v>1300</v>
      </c>
      <c r="D475" s="5" t="s">
        <v>1319</v>
      </c>
      <c r="E475" s="4" t="s">
        <v>283</v>
      </c>
      <c r="F475" s="295"/>
      <c r="G475" s="208" t="str">
        <f>+[1]Hoja1!K487</f>
        <v>A.17.7.2</v>
      </c>
      <c r="H475" s="208">
        <f>+[1]Hoja1!G487</f>
        <v>55.5</v>
      </c>
      <c r="I475" s="295"/>
      <c r="J475" s="295"/>
      <c r="K475" s="180" t="s">
        <v>1320</v>
      </c>
      <c r="L475" s="199" t="s">
        <v>284</v>
      </c>
      <c r="M475" s="198" t="s">
        <v>1323</v>
      </c>
      <c r="N475" s="3" t="str">
        <f>+[1]Hoja1!V487</f>
        <v>A.17</v>
      </c>
      <c r="O475" s="219">
        <v>0</v>
      </c>
      <c r="P475" s="219">
        <v>10</v>
      </c>
      <c r="Q475" s="168">
        <f>+BDATOS!AF475</f>
        <v>1</v>
      </c>
      <c r="R475" s="217">
        <f>+BDATOS!BA475</f>
        <v>0</v>
      </c>
      <c r="S475" s="218">
        <f>+BDATOS!BK475</f>
        <v>0</v>
      </c>
      <c r="T475" s="290"/>
      <c r="U475" s="290"/>
      <c r="V475" s="290"/>
      <c r="W475" s="198" t="str">
        <f>+BDATOS!AC475</f>
        <v>SECRETARÍA DEL INTERIOR - SARA</v>
      </c>
    </row>
    <row r="476" spans="1:23" ht="48" customHeight="1" x14ac:dyDescent="0.2">
      <c r="A476" s="13">
        <v>483</v>
      </c>
      <c r="B476" s="13">
        <v>6</v>
      </c>
      <c r="C476" s="4" t="s">
        <v>1300</v>
      </c>
      <c r="D476" s="5" t="s">
        <v>1319</v>
      </c>
      <c r="E476" s="4" t="s">
        <v>283</v>
      </c>
      <c r="F476" s="295"/>
      <c r="G476" s="208" t="str">
        <f>+[1]Hoja1!K488</f>
        <v>A.17.7.3</v>
      </c>
      <c r="H476" s="208">
        <f>+[1]Hoja1!G488</f>
        <v>55.5</v>
      </c>
      <c r="I476" s="295"/>
      <c r="J476" s="295"/>
      <c r="K476" s="180" t="s">
        <v>1320</v>
      </c>
      <c r="L476" s="199" t="s">
        <v>284</v>
      </c>
      <c r="M476" s="198" t="s">
        <v>1324</v>
      </c>
      <c r="N476" s="3" t="str">
        <f>+[1]Hoja1!V488</f>
        <v>A.17</v>
      </c>
      <c r="O476" s="219">
        <v>0</v>
      </c>
      <c r="P476" s="219">
        <v>46</v>
      </c>
      <c r="Q476" s="168">
        <f>+BDATOS!AF476</f>
        <v>45</v>
      </c>
      <c r="R476" s="217">
        <f>+BDATOS!BA476</f>
        <v>45</v>
      </c>
      <c r="S476" s="218">
        <f>+R476/Q476</f>
        <v>1</v>
      </c>
      <c r="T476" s="290"/>
      <c r="U476" s="290"/>
      <c r="V476" s="290"/>
      <c r="W476" s="198" t="str">
        <f>+BDATOS!AC476</f>
        <v>SECRETARÍA DEL INTERIOR - SARA</v>
      </c>
    </row>
    <row r="477" spans="1:23" ht="48" customHeight="1" x14ac:dyDescent="0.2">
      <c r="A477" s="13">
        <v>484</v>
      </c>
      <c r="B477" s="13">
        <v>6</v>
      </c>
      <c r="C477" s="4" t="s">
        <v>1300</v>
      </c>
      <c r="D477" s="5" t="s">
        <v>1319</v>
      </c>
      <c r="E477" s="4" t="s">
        <v>283</v>
      </c>
      <c r="F477" s="295"/>
      <c r="G477" s="208" t="str">
        <f>+[1]Hoja1!K489</f>
        <v>A.17.7.4</v>
      </c>
      <c r="H477" s="208">
        <f>+[1]Hoja1!G489</f>
        <v>55.5</v>
      </c>
      <c r="I477" s="295"/>
      <c r="J477" s="295"/>
      <c r="K477" s="180" t="s">
        <v>1320</v>
      </c>
      <c r="L477" s="199" t="s">
        <v>284</v>
      </c>
      <c r="M477" s="198" t="s">
        <v>1325</v>
      </c>
      <c r="N477" s="3" t="str">
        <f>+[1]Hoja1!V489</f>
        <v>A.17</v>
      </c>
      <c r="O477" s="219">
        <v>0</v>
      </c>
      <c r="P477" s="219">
        <v>4</v>
      </c>
      <c r="Q477" s="168">
        <f>+BDATOS!AF477</f>
        <v>1</v>
      </c>
      <c r="R477" s="217">
        <f>+BDATOS!BA477</f>
        <v>1</v>
      </c>
      <c r="S477" s="218">
        <f>+BDATOS!BK477</f>
        <v>1</v>
      </c>
      <c r="T477" s="290"/>
      <c r="U477" s="290"/>
      <c r="V477" s="290"/>
      <c r="W477" s="198" t="str">
        <f>+BDATOS!AC477</f>
        <v>SECRETARÍA DEL INTERIOR - SARA</v>
      </c>
    </row>
    <row r="478" spans="1:23" ht="48" customHeight="1" x14ac:dyDescent="0.2">
      <c r="A478" s="13">
        <v>485</v>
      </c>
      <c r="B478" s="13">
        <v>6</v>
      </c>
      <c r="C478" s="4" t="s">
        <v>1300</v>
      </c>
      <c r="D478" s="5" t="s">
        <v>1319</v>
      </c>
      <c r="E478" s="4" t="s">
        <v>283</v>
      </c>
      <c r="F478" s="295"/>
      <c r="G478" s="208" t="str">
        <f>+[1]Hoja1!K490</f>
        <v>A.17.7.5</v>
      </c>
      <c r="H478" s="208">
        <f>+[1]Hoja1!G490</f>
        <v>55.5</v>
      </c>
      <c r="I478" s="295"/>
      <c r="J478" s="295"/>
      <c r="K478" s="180" t="s">
        <v>1320</v>
      </c>
      <c r="L478" s="199" t="s">
        <v>284</v>
      </c>
      <c r="M478" s="198" t="s">
        <v>1326</v>
      </c>
      <c r="N478" s="3" t="str">
        <f>+[1]Hoja1!V490</f>
        <v>A.17</v>
      </c>
      <c r="O478" s="219">
        <v>0</v>
      </c>
      <c r="P478" s="219">
        <v>5</v>
      </c>
      <c r="Q478" s="168">
        <f>+BDATOS!AF478</f>
        <v>1</v>
      </c>
      <c r="R478" s="217">
        <f>+BDATOS!BA478</f>
        <v>0</v>
      </c>
      <c r="S478" s="218">
        <f>+BDATOS!BK478</f>
        <v>0</v>
      </c>
      <c r="T478" s="291"/>
      <c r="U478" s="291"/>
      <c r="V478" s="290"/>
      <c r="W478" s="198" t="str">
        <f>+BDATOS!AC478</f>
        <v>SECRETARÍA DEL INTERIOR - SARA</v>
      </c>
    </row>
    <row r="479" spans="1:23" ht="84" x14ac:dyDescent="0.2">
      <c r="A479" s="13">
        <v>486</v>
      </c>
      <c r="B479" s="13">
        <v>6</v>
      </c>
      <c r="C479" s="4" t="s">
        <v>1300</v>
      </c>
      <c r="D479" s="5" t="s">
        <v>1327</v>
      </c>
      <c r="E479" s="4" t="s">
        <v>285</v>
      </c>
      <c r="F479" s="7" t="s">
        <v>1336</v>
      </c>
      <c r="G479" s="208" t="str">
        <f>+[1]Hoja1!K491</f>
        <v>A.17.8,1</v>
      </c>
      <c r="H479" s="208">
        <f>+[1]Hoja1!G491</f>
        <v>78</v>
      </c>
      <c r="I479" s="180">
        <v>78</v>
      </c>
      <c r="J479" s="180">
        <v>100</v>
      </c>
      <c r="K479" s="180" t="s">
        <v>1329</v>
      </c>
      <c r="L479" s="199" t="s">
        <v>1328</v>
      </c>
      <c r="M479" s="198" t="s">
        <v>1337</v>
      </c>
      <c r="N479" s="3" t="str">
        <f>+[1]Hoja1!V491</f>
        <v>A.17</v>
      </c>
      <c r="O479" s="219">
        <v>35</v>
      </c>
      <c r="P479" s="219">
        <v>45</v>
      </c>
      <c r="Q479" s="168">
        <f>+BDATOS!AF479</f>
        <v>1</v>
      </c>
      <c r="R479" s="217">
        <f>+BDATOS!BA479</f>
        <v>1</v>
      </c>
      <c r="S479" s="218">
        <f>+BDATOS!BK479</f>
        <v>1</v>
      </c>
      <c r="T479" s="218">
        <f>+S479</f>
        <v>1</v>
      </c>
      <c r="U479" s="289">
        <f>SUBTOTAL(9,S479:S487)/7</f>
        <v>0.95238095238095233</v>
      </c>
      <c r="V479" s="290"/>
      <c r="W479" s="198" t="str">
        <f>+BDATOS!AC479</f>
        <v>SECRETARÍA DEL INTERIOR - DIRECCION DE SEGURIDAD Y CONVIVENCIA</v>
      </c>
    </row>
    <row r="480" spans="1:23" ht="84" x14ac:dyDescent="0.2">
      <c r="A480" s="13">
        <v>487</v>
      </c>
      <c r="B480" s="13">
        <v>6</v>
      </c>
      <c r="C480" s="4" t="s">
        <v>1300</v>
      </c>
      <c r="D480" s="5" t="s">
        <v>1327</v>
      </c>
      <c r="E480" s="4" t="s">
        <v>285</v>
      </c>
      <c r="F480" s="7" t="s">
        <v>1557</v>
      </c>
      <c r="G480" s="208" t="str">
        <f>+[1]Hoja1!K492</f>
        <v>A.17.9.1</v>
      </c>
      <c r="H480" s="208">
        <f>+[1]Hoja1!G492</f>
        <v>0</v>
      </c>
      <c r="I480" s="180">
        <v>0</v>
      </c>
      <c r="J480" s="180">
        <v>1</v>
      </c>
      <c r="K480" s="180" t="s">
        <v>1330</v>
      </c>
      <c r="L480" s="199" t="s">
        <v>286</v>
      </c>
      <c r="M480" s="198" t="s">
        <v>1338</v>
      </c>
      <c r="N480" s="3" t="str">
        <f>+[1]Hoja1!V492</f>
        <v>A.17</v>
      </c>
      <c r="O480" s="219">
        <v>0</v>
      </c>
      <c r="P480" s="219">
        <v>4</v>
      </c>
      <c r="Q480" s="168">
        <f>+BDATOS!AF480</f>
        <v>1</v>
      </c>
      <c r="R480" s="217">
        <f>+BDATOS!BA480</f>
        <v>1</v>
      </c>
      <c r="S480" s="218">
        <f>+BDATOS!BK480</f>
        <v>1</v>
      </c>
      <c r="T480" s="218">
        <f>+S480</f>
        <v>1</v>
      </c>
      <c r="U480" s="290"/>
      <c r="V480" s="290"/>
      <c r="W480" s="198" t="str">
        <f>+BDATOS!AC480</f>
        <v>SECRETARÍA DEL INTERIOR - DIRECCION DE SEGURIDAD Y CONVIVENCIA</v>
      </c>
    </row>
    <row r="481" spans="1:23" ht="60" customHeight="1" x14ac:dyDescent="0.2">
      <c r="A481" s="13">
        <v>488</v>
      </c>
      <c r="B481" s="13">
        <v>6</v>
      </c>
      <c r="C481" s="4" t="s">
        <v>1300</v>
      </c>
      <c r="D481" s="5" t="s">
        <v>1327</v>
      </c>
      <c r="E481" s="4" t="s">
        <v>285</v>
      </c>
      <c r="F481" s="7" t="s">
        <v>1558</v>
      </c>
      <c r="G481" s="208" t="str">
        <f>+[1]Hoja1!K493</f>
        <v>A.17.10.1</v>
      </c>
      <c r="H481" s="208">
        <f>+[1]Hoja1!G493</f>
        <v>22</v>
      </c>
      <c r="I481" s="180">
        <v>22</v>
      </c>
      <c r="J481" s="180">
        <v>23</v>
      </c>
      <c r="K481" s="180" t="s">
        <v>1331</v>
      </c>
      <c r="L481" s="199" t="s">
        <v>287</v>
      </c>
      <c r="M481" s="198" t="s">
        <v>1339</v>
      </c>
      <c r="N481" s="3" t="str">
        <f>+[1]Hoja1!V493</f>
        <v>A.17</v>
      </c>
      <c r="O481" s="219">
        <v>22</v>
      </c>
      <c r="P481" s="219">
        <v>23</v>
      </c>
      <c r="Q481" s="168">
        <f>+BDATOS!AF481</f>
        <v>23</v>
      </c>
      <c r="R481" s="217">
        <f>+BDATOS!BA481</f>
        <v>45</v>
      </c>
      <c r="S481" s="218">
        <f>+BDATOS!BK481</f>
        <v>1</v>
      </c>
      <c r="T481" s="218">
        <f>+S481</f>
        <v>1</v>
      </c>
      <c r="U481" s="290"/>
      <c r="V481" s="290"/>
      <c r="W481" s="198" t="str">
        <f>+BDATOS!AC481</f>
        <v>SECRETARÍA DEL INTERIOR - DIRECCION DE SEGURIDAD Y CONVIVENCIA</v>
      </c>
    </row>
    <row r="482" spans="1:23" ht="120" customHeight="1" x14ac:dyDescent="0.2">
      <c r="A482" s="13">
        <v>489</v>
      </c>
      <c r="B482" s="13">
        <v>6</v>
      </c>
      <c r="C482" s="4" t="s">
        <v>1300</v>
      </c>
      <c r="D482" s="5" t="s">
        <v>1327</v>
      </c>
      <c r="E482" s="4" t="s">
        <v>285</v>
      </c>
      <c r="F482" s="295" t="s">
        <v>1559</v>
      </c>
      <c r="G482" s="208" t="str">
        <f>+[1]Hoja1!K494</f>
        <v>A.17.11.1</v>
      </c>
      <c r="H482" s="208">
        <f>+[1]Hoja1!G494</f>
        <v>0</v>
      </c>
      <c r="I482" s="295">
        <v>0</v>
      </c>
      <c r="J482" s="295">
        <v>1</v>
      </c>
      <c r="K482" s="180" t="s">
        <v>1332</v>
      </c>
      <c r="L482" s="199" t="s">
        <v>288</v>
      </c>
      <c r="M482" s="198" t="s">
        <v>1340</v>
      </c>
      <c r="N482" s="3" t="str">
        <f>+[1]Hoja1!V494</f>
        <v>A.17</v>
      </c>
      <c r="O482" s="219">
        <v>0</v>
      </c>
      <c r="P482" s="219">
        <v>12</v>
      </c>
      <c r="Q482" s="168">
        <f>+BDATOS!AF482</f>
        <v>3</v>
      </c>
      <c r="R482" s="217">
        <f>+BDATOS!BA482</f>
        <v>2</v>
      </c>
      <c r="S482" s="218">
        <f>+BDATOS!BK482</f>
        <v>0.66666666666666663</v>
      </c>
      <c r="T482" s="289">
        <f>SUBTOTAL(9,S482:S484)/2</f>
        <v>0.83333333333333326</v>
      </c>
      <c r="U482" s="290"/>
      <c r="V482" s="290"/>
      <c r="W482" s="198" t="str">
        <f>+BDATOS!AC482</f>
        <v>SECRETARÍA DEL INTERIOR - DIRECCION DE SEGURIDAD Y CONVIVENCIA</v>
      </c>
    </row>
    <row r="483" spans="1:23" ht="84" x14ac:dyDescent="0.2">
      <c r="A483" s="13">
        <v>490</v>
      </c>
      <c r="B483" s="13">
        <v>6</v>
      </c>
      <c r="C483" s="4" t="s">
        <v>1300</v>
      </c>
      <c r="D483" s="5" t="s">
        <v>1327</v>
      </c>
      <c r="E483" s="4" t="s">
        <v>285</v>
      </c>
      <c r="F483" s="295"/>
      <c r="G483" s="208" t="str">
        <f>+[1]Hoja1!K495</f>
        <v>A.17.11.2</v>
      </c>
      <c r="H483" s="208">
        <f>+[1]Hoja1!G495</f>
        <v>0</v>
      </c>
      <c r="I483" s="295"/>
      <c r="J483" s="295"/>
      <c r="K483" s="180" t="s">
        <v>1332</v>
      </c>
      <c r="L483" s="199" t="s">
        <v>288</v>
      </c>
      <c r="M483" s="198" t="s">
        <v>1341</v>
      </c>
      <c r="N483" s="3" t="str">
        <f>+[1]Hoja1!V495</f>
        <v>A.17</v>
      </c>
      <c r="O483" s="219">
        <v>0</v>
      </c>
      <c r="P483" s="219">
        <v>15</v>
      </c>
      <c r="Q483" s="168">
        <f>+BDATOS!AF483</f>
        <v>2</v>
      </c>
      <c r="R483" s="217">
        <f>+BDATOS!BA483</f>
        <v>2</v>
      </c>
      <c r="S483" s="218">
        <f>+BDATOS!BK483</f>
        <v>1</v>
      </c>
      <c r="T483" s="290"/>
      <c r="U483" s="290"/>
      <c r="V483" s="290"/>
      <c r="W483" s="198" t="str">
        <f>+BDATOS!AC483</f>
        <v>SECRETARÍA DEL INTERIOR - DIRECCION DE SEGURIDAD Y CONVIVENCIA</v>
      </c>
    </row>
    <row r="484" spans="1:23" ht="84" x14ac:dyDescent="0.2">
      <c r="A484" s="13">
        <v>491</v>
      </c>
      <c r="B484" s="13">
        <v>6</v>
      </c>
      <c r="C484" s="4" t="s">
        <v>1300</v>
      </c>
      <c r="D484" s="5" t="s">
        <v>1327</v>
      </c>
      <c r="E484" s="4" t="s">
        <v>285</v>
      </c>
      <c r="F484" s="295"/>
      <c r="G484" s="208" t="str">
        <f>+[1]Hoja1!K496</f>
        <v>A.17.11.3</v>
      </c>
      <c r="H484" s="208">
        <f>+[1]Hoja1!G496</f>
        <v>0</v>
      </c>
      <c r="I484" s="295"/>
      <c r="J484" s="295"/>
      <c r="K484" s="180" t="s">
        <v>1332</v>
      </c>
      <c r="L484" s="199" t="s">
        <v>288</v>
      </c>
      <c r="M484" s="198" t="s">
        <v>1342</v>
      </c>
      <c r="N484" s="3" t="str">
        <f>+[1]Hoja1!V496</f>
        <v>A.17</v>
      </c>
      <c r="O484" s="219">
        <v>0</v>
      </c>
      <c r="P484" s="219">
        <v>1</v>
      </c>
      <c r="Q484" s="168">
        <f>+BDATOS!AF484</f>
        <v>0</v>
      </c>
      <c r="R484" s="217">
        <f>+BDATOS!BA484</f>
        <v>0</v>
      </c>
      <c r="S484" s="218" t="str">
        <f>+BDATOS!BK484</f>
        <v>NA</v>
      </c>
      <c r="T484" s="291"/>
      <c r="U484" s="290"/>
      <c r="V484" s="290"/>
      <c r="W484" s="198" t="str">
        <f>+BDATOS!AC484</f>
        <v>SECRETARÍA DEL INTERIOR - DIRECCION DE SEGURIDAD Y CONVIVENCIA</v>
      </c>
    </row>
    <row r="485" spans="1:23" ht="60" customHeight="1" x14ac:dyDescent="0.2">
      <c r="A485" s="13">
        <v>492</v>
      </c>
      <c r="B485" s="13">
        <v>6</v>
      </c>
      <c r="C485" s="4" t="s">
        <v>1300</v>
      </c>
      <c r="D485" s="5" t="s">
        <v>1327</v>
      </c>
      <c r="E485" s="4" t="s">
        <v>285</v>
      </c>
      <c r="F485" s="7" t="s">
        <v>1560</v>
      </c>
      <c r="G485" s="208" t="str">
        <f>+[1]Hoja1!K497</f>
        <v>A.17.12.1</v>
      </c>
      <c r="H485" s="208">
        <f>+[1]Hoja1!G497</f>
        <v>0</v>
      </c>
      <c r="I485" s="180">
        <v>0</v>
      </c>
      <c r="J485" s="180">
        <v>1</v>
      </c>
      <c r="K485" s="180" t="s">
        <v>1333</v>
      </c>
      <c r="L485" s="199" t="s">
        <v>289</v>
      </c>
      <c r="M485" s="198" t="s">
        <v>1343</v>
      </c>
      <c r="N485" s="3" t="str">
        <f>+[1]Hoja1!V497</f>
        <v>A.17</v>
      </c>
      <c r="O485" s="219">
        <v>0</v>
      </c>
      <c r="P485" s="219">
        <v>1</v>
      </c>
      <c r="Q485" s="168">
        <f>+BDATOS!AF485</f>
        <v>1</v>
      </c>
      <c r="R485" s="217">
        <f>+BDATOS!BA485</f>
        <v>1</v>
      </c>
      <c r="S485" s="218">
        <f>+BDATOS!BK485</f>
        <v>1</v>
      </c>
      <c r="T485" s="218">
        <f t="shared" ref="T485:T494" si="8">+S485</f>
        <v>1</v>
      </c>
      <c r="U485" s="290"/>
      <c r="V485" s="290"/>
      <c r="W485" s="198" t="str">
        <f>+BDATOS!AC485</f>
        <v>SECRETARÍA DEL INTERIOR - DIRECCION DE SEGURIDAD Y CONVIVENCIA</v>
      </c>
    </row>
    <row r="486" spans="1:23" ht="87" customHeight="1" x14ac:dyDescent="0.2">
      <c r="A486" s="13">
        <v>493</v>
      </c>
      <c r="B486" s="13">
        <v>6</v>
      </c>
      <c r="C486" s="4" t="s">
        <v>1300</v>
      </c>
      <c r="D486" s="5" t="s">
        <v>1327</v>
      </c>
      <c r="E486" s="4" t="s">
        <v>285</v>
      </c>
      <c r="F486" s="7" t="s">
        <v>1561</v>
      </c>
      <c r="G486" s="208" t="str">
        <f>+[1]Hoja1!K498</f>
        <v>A.17.13.1</v>
      </c>
      <c r="H486" s="208">
        <f>+[1]Hoja1!G498</f>
        <v>0</v>
      </c>
      <c r="I486" s="180">
        <v>0</v>
      </c>
      <c r="J486" s="180">
        <v>1</v>
      </c>
      <c r="K486" s="180" t="s">
        <v>1334</v>
      </c>
      <c r="L486" s="199" t="s">
        <v>290</v>
      </c>
      <c r="M486" s="198" t="s">
        <v>1344</v>
      </c>
      <c r="N486" s="3" t="str">
        <f>+[1]Hoja1!V498</f>
        <v>A.17</v>
      </c>
      <c r="O486" s="219">
        <v>0</v>
      </c>
      <c r="P486" s="219">
        <v>1</v>
      </c>
      <c r="Q486" s="168">
        <f>+BDATOS!AF486</f>
        <v>0</v>
      </c>
      <c r="R486" s="217">
        <f>+BDATOS!BA486</f>
        <v>0</v>
      </c>
      <c r="S486" s="218" t="str">
        <f>+BDATOS!BK486</f>
        <v>NA</v>
      </c>
      <c r="T486" s="218" t="str">
        <f t="shared" si="8"/>
        <v>NA</v>
      </c>
      <c r="U486" s="290"/>
      <c r="V486" s="290"/>
      <c r="W486" s="198" t="str">
        <f>+BDATOS!AC486</f>
        <v>SECRETARÍA DEL INTERIOR - DIRECCION DE SEGURIDAD Y CONVIVENCIA</v>
      </c>
    </row>
    <row r="487" spans="1:23" ht="86.25" customHeight="1" x14ac:dyDescent="0.2">
      <c r="A487" s="13">
        <v>494</v>
      </c>
      <c r="B487" s="13">
        <v>6</v>
      </c>
      <c r="C487" s="4" t="s">
        <v>1300</v>
      </c>
      <c r="D487" s="5" t="s">
        <v>1327</v>
      </c>
      <c r="E487" s="4" t="s">
        <v>285</v>
      </c>
      <c r="F487" s="7" t="s">
        <v>1562</v>
      </c>
      <c r="G487" s="208" t="str">
        <f>+[1]Hoja1!K499</f>
        <v>A.17.14.1</v>
      </c>
      <c r="H487" s="208">
        <f>+[1]Hoja1!G499</f>
        <v>0</v>
      </c>
      <c r="I487" s="180">
        <v>0</v>
      </c>
      <c r="J487" s="180">
        <v>1</v>
      </c>
      <c r="K487" s="180" t="s">
        <v>1335</v>
      </c>
      <c r="L487" s="199" t="s">
        <v>291</v>
      </c>
      <c r="M487" s="198" t="s">
        <v>1345</v>
      </c>
      <c r="N487" s="3" t="str">
        <f>+[1]Hoja1!V499</f>
        <v>A.17</v>
      </c>
      <c r="O487" s="219">
        <v>0</v>
      </c>
      <c r="P487" s="219">
        <v>23</v>
      </c>
      <c r="Q487" s="168">
        <f>+BDATOS!AF487</f>
        <v>23</v>
      </c>
      <c r="R487" s="217">
        <f>+BDATOS!BA487</f>
        <v>45</v>
      </c>
      <c r="S487" s="218">
        <f>+BDATOS!BK487</f>
        <v>1</v>
      </c>
      <c r="T487" s="218">
        <f t="shared" si="8"/>
        <v>1</v>
      </c>
      <c r="U487" s="291"/>
      <c r="V487" s="290"/>
      <c r="W487" s="198" t="str">
        <f>+BDATOS!AC487</f>
        <v>SECRETARÍA DEL INTERIOR - DIRECCION DE SEGURIDAD Y CONVIVENCIA</v>
      </c>
    </row>
    <row r="488" spans="1:23" ht="48.75" customHeight="1" x14ac:dyDescent="0.2">
      <c r="A488" s="13">
        <v>495</v>
      </c>
      <c r="B488" s="13">
        <v>6</v>
      </c>
      <c r="C488" s="4" t="s">
        <v>1300</v>
      </c>
      <c r="D488" s="5" t="s">
        <v>1346</v>
      </c>
      <c r="E488" s="4" t="s">
        <v>1347</v>
      </c>
      <c r="F488" s="180" t="s">
        <v>1376</v>
      </c>
      <c r="G488" s="208" t="str">
        <f>+[1]Hoja1!K500</f>
        <v>A.17.15.1</v>
      </c>
      <c r="H488" s="208">
        <f>+[1]Hoja1!G500</f>
        <v>0</v>
      </c>
      <c r="I488" s="180">
        <v>0</v>
      </c>
      <c r="J488" s="180">
        <v>1</v>
      </c>
      <c r="K488" s="180" t="s">
        <v>1348</v>
      </c>
      <c r="L488" s="199" t="s">
        <v>1349</v>
      </c>
      <c r="M488" s="198" t="s">
        <v>1364</v>
      </c>
      <c r="N488" s="3" t="str">
        <f>+[1]Hoja1!V500</f>
        <v>A.17</v>
      </c>
      <c r="O488" s="219">
        <v>0</v>
      </c>
      <c r="P488" s="219">
        <v>1</v>
      </c>
      <c r="Q488" s="168">
        <f>+BDATOS!AF488</f>
        <v>0</v>
      </c>
      <c r="R488" s="217">
        <f>+BDATOS!BA488</f>
        <v>0</v>
      </c>
      <c r="S488" s="218" t="str">
        <f>+BDATOS!BK488</f>
        <v>NA</v>
      </c>
      <c r="T488" s="218" t="str">
        <f t="shared" si="8"/>
        <v>NA</v>
      </c>
      <c r="U488" s="289">
        <f>SUBTOTAL(9,S488:S500)/9</f>
        <v>0.76666666666666672</v>
      </c>
      <c r="V488" s="290"/>
      <c r="W488" s="198" t="str">
        <f>+BDATOS!AC488</f>
        <v>SECRETARIA GENERAL</v>
      </c>
    </row>
    <row r="489" spans="1:23" ht="72" x14ac:dyDescent="0.2">
      <c r="A489" s="13">
        <v>496</v>
      </c>
      <c r="B489" s="13">
        <v>6</v>
      </c>
      <c r="C489" s="4" t="s">
        <v>1300</v>
      </c>
      <c r="D489" s="5" t="s">
        <v>1346</v>
      </c>
      <c r="E489" s="4" t="s">
        <v>1347</v>
      </c>
      <c r="F489" s="180" t="s">
        <v>1377</v>
      </c>
      <c r="G489" s="208" t="str">
        <f>+[1]Hoja1!K501</f>
        <v>A.17.16.1</v>
      </c>
      <c r="H489" s="208">
        <f>+[1]Hoja1!G501</f>
        <v>0</v>
      </c>
      <c r="I489" s="180">
        <v>0</v>
      </c>
      <c r="J489" s="180">
        <v>1</v>
      </c>
      <c r="K489" s="180" t="s">
        <v>1357</v>
      </c>
      <c r="L489" s="199" t="s">
        <v>1350</v>
      </c>
      <c r="M489" s="198" t="s">
        <v>1365</v>
      </c>
      <c r="N489" s="3" t="str">
        <f>+[1]Hoja1!V501</f>
        <v>A.17</v>
      </c>
      <c r="O489" s="219">
        <v>0</v>
      </c>
      <c r="P489" s="219">
        <v>1</v>
      </c>
      <c r="Q489" s="168">
        <f>+BDATOS!AF489</f>
        <v>0</v>
      </c>
      <c r="R489" s="217">
        <f>+BDATOS!BA489</f>
        <v>0</v>
      </c>
      <c r="S489" s="218" t="str">
        <f>+BDATOS!BK489</f>
        <v>NA</v>
      </c>
      <c r="T489" s="218" t="str">
        <f t="shared" si="8"/>
        <v>NA</v>
      </c>
      <c r="U489" s="290"/>
      <c r="V489" s="290"/>
      <c r="W489" s="198" t="str">
        <f>+BDATOS!AC489</f>
        <v>SECRETARIA GENERAL</v>
      </c>
    </row>
    <row r="490" spans="1:23" ht="84" x14ac:dyDescent="0.2">
      <c r="A490" s="13">
        <v>497</v>
      </c>
      <c r="B490" s="13">
        <v>6</v>
      </c>
      <c r="C490" s="4" t="s">
        <v>1300</v>
      </c>
      <c r="D490" s="5" t="s">
        <v>1346</v>
      </c>
      <c r="E490" s="4" t="s">
        <v>1347</v>
      </c>
      <c r="F490" s="180" t="s">
        <v>1378</v>
      </c>
      <c r="G490" s="208" t="str">
        <f>+[1]Hoja1!K502</f>
        <v>A.17.17.1</v>
      </c>
      <c r="H490" s="208">
        <f>+[1]Hoja1!G502</f>
        <v>30</v>
      </c>
      <c r="I490" s="180">
        <v>30</v>
      </c>
      <c r="J490" s="180">
        <v>90</v>
      </c>
      <c r="K490" s="180" t="s">
        <v>1358</v>
      </c>
      <c r="L490" s="199" t="s">
        <v>1351</v>
      </c>
      <c r="M490" s="198" t="s">
        <v>1366</v>
      </c>
      <c r="N490" s="3" t="str">
        <f>+[1]Hoja1!V502</f>
        <v>A.17</v>
      </c>
      <c r="O490" s="219">
        <v>30</v>
      </c>
      <c r="P490" s="219">
        <v>90</v>
      </c>
      <c r="Q490" s="168">
        <f>+BDATOS!AF490</f>
        <v>10</v>
      </c>
      <c r="R490" s="217">
        <f>+BDATOS!BA490</f>
        <v>10</v>
      </c>
      <c r="S490" s="218">
        <f>+BDATOS!BK490</f>
        <v>1</v>
      </c>
      <c r="T490" s="218">
        <f t="shared" si="8"/>
        <v>1</v>
      </c>
      <c r="U490" s="290"/>
      <c r="V490" s="290"/>
      <c r="W490" s="198" t="str">
        <f>+BDATOS!AC490</f>
        <v>SECRETARIA GENERAL</v>
      </c>
    </row>
    <row r="491" spans="1:23" ht="96" x14ac:dyDescent="0.2">
      <c r="A491" s="13">
        <v>498</v>
      </c>
      <c r="B491" s="13">
        <v>6</v>
      </c>
      <c r="C491" s="4" t="s">
        <v>1300</v>
      </c>
      <c r="D491" s="5" t="s">
        <v>1346</v>
      </c>
      <c r="E491" s="4" t="s">
        <v>1347</v>
      </c>
      <c r="F491" s="180" t="s">
        <v>1379</v>
      </c>
      <c r="G491" s="208" t="str">
        <f>+[1]Hoja1!K503</f>
        <v>A.17.18.1</v>
      </c>
      <c r="H491" s="208">
        <f>+[1]Hoja1!G503</f>
        <v>69</v>
      </c>
      <c r="I491" s="180">
        <v>69</v>
      </c>
      <c r="J491" s="180">
        <v>80</v>
      </c>
      <c r="K491" s="180" t="s">
        <v>1359</v>
      </c>
      <c r="L491" s="199" t="s">
        <v>1352</v>
      </c>
      <c r="M491" s="198" t="s">
        <v>1367</v>
      </c>
      <c r="N491" s="3" t="str">
        <f>+[1]Hoja1!V503</f>
        <v>A.17</v>
      </c>
      <c r="O491" s="219">
        <v>69</v>
      </c>
      <c r="P491" s="219">
        <v>80</v>
      </c>
      <c r="Q491" s="168">
        <f>+BDATOS!AF491</f>
        <v>20</v>
      </c>
      <c r="R491" s="217">
        <f>+BDATOS!BA491</f>
        <v>20</v>
      </c>
      <c r="S491" s="218">
        <f>+BDATOS!BK491</f>
        <v>1</v>
      </c>
      <c r="T491" s="218">
        <f t="shared" si="8"/>
        <v>1</v>
      </c>
      <c r="U491" s="290"/>
      <c r="V491" s="290"/>
      <c r="W491" s="198" t="str">
        <f>+BDATOS!AC491</f>
        <v>SECRETARIA GENERAL</v>
      </c>
    </row>
    <row r="492" spans="1:23" ht="108" x14ac:dyDescent="0.2">
      <c r="A492" s="13">
        <v>499</v>
      </c>
      <c r="B492" s="13">
        <v>6</v>
      </c>
      <c r="C492" s="4" t="s">
        <v>1300</v>
      </c>
      <c r="D492" s="5" t="s">
        <v>1346</v>
      </c>
      <c r="E492" s="4" t="s">
        <v>1347</v>
      </c>
      <c r="F492" s="180" t="s">
        <v>1380</v>
      </c>
      <c r="G492" s="208" t="str">
        <f>+[1]Hoja1!K504</f>
        <v>A.17.19.1</v>
      </c>
      <c r="H492" s="208">
        <f>+[1]Hoja1!G504</f>
        <v>30</v>
      </c>
      <c r="I492" s="180">
        <v>30</v>
      </c>
      <c r="J492" s="180">
        <v>90</v>
      </c>
      <c r="K492" s="180" t="s">
        <v>1360</v>
      </c>
      <c r="L492" s="199" t="s">
        <v>1353</v>
      </c>
      <c r="M492" s="198" t="s">
        <v>1368</v>
      </c>
      <c r="N492" s="3" t="str">
        <f>+[1]Hoja1!V504</f>
        <v>A.17</v>
      </c>
      <c r="O492" s="219">
        <v>30</v>
      </c>
      <c r="P492" s="219">
        <v>90</v>
      </c>
      <c r="Q492" s="168">
        <f>+BDATOS!AF492</f>
        <v>10</v>
      </c>
      <c r="R492" s="217">
        <f>+BDATOS!BA492</f>
        <v>10</v>
      </c>
      <c r="S492" s="218">
        <f>+BDATOS!BK492</f>
        <v>1</v>
      </c>
      <c r="T492" s="218">
        <f t="shared" si="8"/>
        <v>1</v>
      </c>
      <c r="U492" s="290"/>
      <c r="V492" s="290"/>
      <c r="W492" s="198" t="str">
        <f>+BDATOS!AC492</f>
        <v>SECRETARIA GENERAL</v>
      </c>
    </row>
    <row r="493" spans="1:23" ht="36" customHeight="1" x14ac:dyDescent="0.2">
      <c r="A493" s="13">
        <v>500</v>
      </c>
      <c r="B493" s="13">
        <v>6</v>
      </c>
      <c r="C493" s="4" t="s">
        <v>1300</v>
      </c>
      <c r="D493" s="5" t="s">
        <v>1346</v>
      </c>
      <c r="E493" s="4" t="s">
        <v>1347</v>
      </c>
      <c r="F493" s="180" t="s">
        <v>1381</v>
      </c>
      <c r="G493" s="208" t="str">
        <f>+[1]Hoja1!K505</f>
        <v>A.17.20.1</v>
      </c>
      <c r="H493" s="208">
        <f>+[1]Hoja1!G505</f>
        <v>0</v>
      </c>
      <c r="I493" s="180">
        <v>0</v>
      </c>
      <c r="J493" s="180">
        <v>1</v>
      </c>
      <c r="K493" s="180" t="s">
        <v>1361</v>
      </c>
      <c r="L493" s="199" t="s">
        <v>1354</v>
      </c>
      <c r="M493" s="198" t="s">
        <v>1369</v>
      </c>
      <c r="N493" s="3" t="str">
        <f>+[1]Hoja1!V505</f>
        <v>A.17</v>
      </c>
      <c r="O493" s="219">
        <v>0</v>
      </c>
      <c r="P493" s="219">
        <v>1</v>
      </c>
      <c r="Q493" s="168">
        <f>+BDATOS!AF493</f>
        <v>0</v>
      </c>
      <c r="R493" s="217">
        <f>+BDATOS!BA493</f>
        <v>0</v>
      </c>
      <c r="S493" s="218" t="str">
        <f>+BDATOS!BK493</f>
        <v>NA</v>
      </c>
      <c r="T493" s="218" t="str">
        <f t="shared" si="8"/>
        <v>NA</v>
      </c>
      <c r="U493" s="290"/>
      <c r="V493" s="290"/>
      <c r="W493" s="198" t="str">
        <f>+BDATOS!AC493</f>
        <v>SECRETARIA GENERAL</v>
      </c>
    </row>
    <row r="494" spans="1:23" ht="66" customHeight="1" x14ac:dyDescent="0.2">
      <c r="A494" s="13">
        <v>501</v>
      </c>
      <c r="B494" s="13">
        <v>6</v>
      </c>
      <c r="C494" s="4" t="s">
        <v>1300</v>
      </c>
      <c r="D494" s="5" t="s">
        <v>1346</v>
      </c>
      <c r="E494" s="4" t="s">
        <v>1347</v>
      </c>
      <c r="F494" s="180" t="s">
        <v>1382</v>
      </c>
      <c r="G494" s="208" t="str">
        <f>+[1]Hoja1!K506</f>
        <v>A.17.21.1</v>
      </c>
      <c r="H494" s="208" t="str">
        <f>+[1]Hoja1!G506</f>
        <v>ND</v>
      </c>
      <c r="I494" s="180" t="s">
        <v>874</v>
      </c>
      <c r="J494" s="180">
        <v>100</v>
      </c>
      <c r="K494" s="180" t="s">
        <v>1362</v>
      </c>
      <c r="L494" s="199" t="s">
        <v>1355</v>
      </c>
      <c r="M494" s="198" t="s">
        <v>1370</v>
      </c>
      <c r="N494" s="3" t="str">
        <f>+[1]Hoja1!V506</f>
        <v>A.17</v>
      </c>
      <c r="O494" s="219" t="s">
        <v>874</v>
      </c>
      <c r="P494" s="219">
        <v>1</v>
      </c>
      <c r="Q494" s="168">
        <f>+BDATOS!AF494</f>
        <v>1</v>
      </c>
      <c r="R494" s="217">
        <f>+BDATOS!BA494</f>
        <v>0</v>
      </c>
      <c r="S494" s="218">
        <f>+BDATOS!BK494</f>
        <v>0</v>
      </c>
      <c r="T494" s="218">
        <f t="shared" si="8"/>
        <v>0</v>
      </c>
      <c r="U494" s="290"/>
      <c r="V494" s="290"/>
      <c r="W494" s="198" t="str">
        <f>+BDATOS!AC494</f>
        <v>SECRETARIA GENERAL</v>
      </c>
    </row>
    <row r="495" spans="1:23" ht="58.5" customHeight="1" x14ac:dyDescent="0.2">
      <c r="A495" s="13">
        <v>502</v>
      </c>
      <c r="B495" s="13">
        <v>6</v>
      </c>
      <c r="C495" s="4" t="s">
        <v>1300</v>
      </c>
      <c r="D495" s="5" t="s">
        <v>1346</v>
      </c>
      <c r="E495" s="4" t="s">
        <v>1347</v>
      </c>
      <c r="F495" s="295" t="s">
        <v>1383</v>
      </c>
      <c r="G495" s="208" t="str">
        <f>+[1]Hoja1!K507</f>
        <v>A.17.22.1</v>
      </c>
      <c r="H495" s="208">
        <f>+[1]Hoja1!G507</f>
        <v>0</v>
      </c>
      <c r="I495" s="295">
        <v>0</v>
      </c>
      <c r="J495" s="295">
        <v>100</v>
      </c>
      <c r="K495" s="180" t="s">
        <v>1363</v>
      </c>
      <c r="L495" s="199" t="s">
        <v>1356</v>
      </c>
      <c r="M495" s="198" t="s">
        <v>1371</v>
      </c>
      <c r="N495" s="3" t="str">
        <f>+[1]Hoja1!V507</f>
        <v>A.17</v>
      </c>
      <c r="O495" s="219">
        <v>90</v>
      </c>
      <c r="P495" s="219">
        <v>100</v>
      </c>
      <c r="Q495" s="168">
        <f>+BDATOS!AF495</f>
        <v>100</v>
      </c>
      <c r="R495" s="217">
        <f>+BDATOS!BA495</f>
        <v>60</v>
      </c>
      <c r="S495" s="218">
        <f>+BDATOS!BK495</f>
        <v>0.6</v>
      </c>
      <c r="T495" s="289">
        <f>SUBTOTAL(9,S495:S499)/4</f>
        <v>0.72499999999999998</v>
      </c>
      <c r="U495" s="290"/>
      <c r="V495" s="290"/>
      <c r="W495" s="198" t="str">
        <f>+BDATOS!AC495</f>
        <v>SECRETARIA GENERAL</v>
      </c>
    </row>
    <row r="496" spans="1:23" ht="48" x14ac:dyDescent="0.2">
      <c r="A496" s="13">
        <v>503</v>
      </c>
      <c r="B496" s="13">
        <v>6</v>
      </c>
      <c r="C496" s="4" t="s">
        <v>1300</v>
      </c>
      <c r="D496" s="5" t="s">
        <v>1346</v>
      </c>
      <c r="E496" s="4" t="s">
        <v>1347</v>
      </c>
      <c r="F496" s="295"/>
      <c r="G496" s="208" t="str">
        <f>+[1]Hoja1!K508</f>
        <v>A.17.22.2</v>
      </c>
      <c r="H496" s="208">
        <f>+[1]Hoja1!G508</f>
        <v>0</v>
      </c>
      <c r="I496" s="295"/>
      <c r="J496" s="295"/>
      <c r="K496" s="180" t="s">
        <v>1363</v>
      </c>
      <c r="L496" s="199" t="s">
        <v>1356</v>
      </c>
      <c r="M496" s="198" t="s">
        <v>1372</v>
      </c>
      <c r="N496" s="3" t="str">
        <f>+[1]Hoja1!V508</f>
        <v>A.17</v>
      </c>
      <c r="O496" s="219">
        <v>260</v>
      </c>
      <c r="P496" s="219">
        <v>300</v>
      </c>
      <c r="Q496" s="168">
        <f>+BDATOS!AF496</f>
        <v>50</v>
      </c>
      <c r="R496" s="217">
        <f>+BDATOS!BA496</f>
        <v>15</v>
      </c>
      <c r="S496" s="218">
        <f>+BDATOS!BK496</f>
        <v>0.3</v>
      </c>
      <c r="T496" s="290"/>
      <c r="U496" s="290"/>
      <c r="V496" s="290"/>
      <c r="W496" s="198" t="str">
        <f>+BDATOS!AC496</f>
        <v>SECRETARIA GENERAL</v>
      </c>
    </row>
    <row r="497" spans="1:23" ht="48" customHeight="1" x14ac:dyDescent="0.2">
      <c r="A497" s="13">
        <v>504</v>
      </c>
      <c r="B497" s="13">
        <v>6</v>
      </c>
      <c r="C497" s="4" t="s">
        <v>1300</v>
      </c>
      <c r="D497" s="5" t="s">
        <v>1346</v>
      </c>
      <c r="E497" s="4" t="s">
        <v>1347</v>
      </c>
      <c r="F497" s="295"/>
      <c r="G497" s="208" t="str">
        <f>+[1]Hoja1!K509</f>
        <v>A.17.22.3</v>
      </c>
      <c r="H497" s="208">
        <f>+[1]Hoja1!G509</f>
        <v>0</v>
      </c>
      <c r="I497" s="295"/>
      <c r="J497" s="295"/>
      <c r="K497" s="180" t="s">
        <v>1363</v>
      </c>
      <c r="L497" s="199" t="s">
        <v>1356</v>
      </c>
      <c r="M497" s="198" t="s">
        <v>1373</v>
      </c>
      <c r="N497" s="3" t="str">
        <f>+[1]Hoja1!V509</f>
        <v>A.17</v>
      </c>
      <c r="O497" s="219">
        <v>10</v>
      </c>
      <c r="P497" s="219">
        <v>70</v>
      </c>
      <c r="Q497" s="168">
        <f>+BDATOS!AF497</f>
        <v>10</v>
      </c>
      <c r="R497" s="217">
        <f>+BDATOS!BA497</f>
        <v>10</v>
      </c>
      <c r="S497" s="218">
        <f>+BDATOS!BK497</f>
        <v>1</v>
      </c>
      <c r="T497" s="290"/>
      <c r="U497" s="290"/>
      <c r="V497" s="290"/>
      <c r="W497" s="198" t="str">
        <f>+BDATOS!AC497</f>
        <v>SECRETARIA GENERAL</v>
      </c>
    </row>
    <row r="498" spans="1:23" ht="48" customHeight="1" x14ac:dyDescent="0.2">
      <c r="A498" s="13">
        <v>505</v>
      </c>
      <c r="B498" s="13">
        <v>6</v>
      </c>
      <c r="C498" s="4" t="s">
        <v>1300</v>
      </c>
      <c r="D498" s="5" t="s">
        <v>1346</v>
      </c>
      <c r="E498" s="4" t="s">
        <v>1347</v>
      </c>
      <c r="F498" s="295"/>
      <c r="G498" s="208" t="str">
        <f>+[1]Hoja1!K510</f>
        <v>A.17.22.4</v>
      </c>
      <c r="H498" s="208">
        <f>+[1]Hoja1!G510</f>
        <v>0</v>
      </c>
      <c r="I498" s="295"/>
      <c r="J498" s="295"/>
      <c r="K498" s="258" t="s">
        <v>1363</v>
      </c>
      <c r="L498" s="199" t="s">
        <v>1356</v>
      </c>
      <c r="M498" s="198" t="s">
        <v>1374</v>
      </c>
      <c r="N498" s="3" t="str">
        <f>+[1]Hoja1!V510</f>
        <v>A.17</v>
      </c>
      <c r="O498" s="219">
        <v>196</v>
      </c>
      <c r="P498" s="219">
        <v>300</v>
      </c>
      <c r="Q498" s="168">
        <f>+BDATOS!AF498</f>
        <v>50</v>
      </c>
      <c r="R498" s="217">
        <f>+BDATOS!BA498</f>
        <v>50</v>
      </c>
      <c r="S498" s="218">
        <f>+BDATOS!BK498</f>
        <v>1</v>
      </c>
      <c r="T498" s="290"/>
      <c r="U498" s="290"/>
      <c r="V498" s="290"/>
      <c r="W498" s="198" t="str">
        <f>+BDATOS!AC498</f>
        <v>SECRETARIA GENERAL</v>
      </c>
    </row>
    <row r="499" spans="1:23" ht="36.75" customHeight="1" x14ac:dyDescent="0.2">
      <c r="A499" s="13">
        <v>506</v>
      </c>
      <c r="B499" s="13">
        <v>6</v>
      </c>
      <c r="C499" s="4" t="s">
        <v>1300</v>
      </c>
      <c r="D499" s="5" t="s">
        <v>1346</v>
      </c>
      <c r="E499" s="4" t="s">
        <v>1347</v>
      </c>
      <c r="F499" s="295"/>
      <c r="G499" s="208" t="str">
        <f>+[1]Hoja1!K511</f>
        <v>A.17.22.5</v>
      </c>
      <c r="H499" s="208">
        <f>+[1]Hoja1!G511</f>
        <v>0</v>
      </c>
      <c r="I499" s="295"/>
      <c r="J499" s="295"/>
      <c r="K499" s="180" t="s">
        <v>1363</v>
      </c>
      <c r="L499" s="199" t="s">
        <v>1356</v>
      </c>
      <c r="M499" s="198" t="s">
        <v>1563</v>
      </c>
      <c r="N499" s="3" t="str">
        <f>+[1]Hoja1!V511</f>
        <v>A.17</v>
      </c>
      <c r="O499" s="219" t="s">
        <v>874</v>
      </c>
      <c r="P499" s="219">
        <v>100</v>
      </c>
      <c r="Q499" s="168">
        <f>+BDATOS!AF499</f>
        <v>0</v>
      </c>
      <c r="R499" s="217">
        <f>+BDATOS!BA499</f>
        <v>0</v>
      </c>
      <c r="S499" s="218" t="str">
        <f>+BDATOS!BK499</f>
        <v>NA</v>
      </c>
      <c r="T499" s="291"/>
      <c r="U499" s="290"/>
      <c r="V499" s="290"/>
      <c r="W499" s="198" t="str">
        <f>+BDATOS!AC499</f>
        <v>SECRETARIA GENERAL</v>
      </c>
    </row>
    <row r="500" spans="1:23" ht="72" x14ac:dyDescent="0.2">
      <c r="A500" s="13">
        <v>507</v>
      </c>
      <c r="B500" s="13">
        <v>6</v>
      </c>
      <c r="C500" s="4" t="s">
        <v>1300</v>
      </c>
      <c r="D500" s="5" t="s">
        <v>1346</v>
      </c>
      <c r="E500" s="4" t="s">
        <v>1347</v>
      </c>
      <c r="F500" s="180" t="s">
        <v>1386</v>
      </c>
      <c r="G500" s="208" t="str">
        <f>+[1]Hoja1!K512</f>
        <v>A.17.23.1</v>
      </c>
      <c r="H500" s="208">
        <f>+[1]Hoja1!G512</f>
        <v>0</v>
      </c>
      <c r="I500" s="180">
        <v>0</v>
      </c>
      <c r="J500" s="180">
        <v>10</v>
      </c>
      <c r="K500" s="180" t="s">
        <v>1384</v>
      </c>
      <c r="L500" s="199" t="s">
        <v>1385</v>
      </c>
      <c r="M500" s="198" t="s">
        <v>1564</v>
      </c>
      <c r="N500" s="3" t="str">
        <f>+[1]Hoja1!V512</f>
        <v>A.17</v>
      </c>
      <c r="O500" s="219">
        <v>10</v>
      </c>
      <c r="P500" s="219">
        <v>80</v>
      </c>
      <c r="Q500" s="168">
        <f>+BDATOS!AF500</f>
        <v>20</v>
      </c>
      <c r="R500" s="217">
        <f>+BDATOS!BA500</f>
        <v>20</v>
      </c>
      <c r="S500" s="218">
        <f>+BDATOS!BK500</f>
        <v>1</v>
      </c>
      <c r="T500" s="218">
        <f>+S500</f>
        <v>1</v>
      </c>
      <c r="U500" s="291"/>
      <c r="V500" s="290"/>
      <c r="W500" s="198" t="str">
        <f>+BDATOS!AC500</f>
        <v>SECRETARIA GENERAL</v>
      </c>
    </row>
    <row r="501" spans="1:23" ht="120" x14ac:dyDescent="0.2">
      <c r="A501" s="13">
        <v>508</v>
      </c>
      <c r="B501" s="13">
        <v>6</v>
      </c>
      <c r="C501" s="4" t="s">
        <v>1300</v>
      </c>
      <c r="D501" s="5" t="s">
        <v>1388</v>
      </c>
      <c r="E501" s="4" t="s">
        <v>1389</v>
      </c>
      <c r="F501" s="180" t="s">
        <v>1390</v>
      </c>
      <c r="G501" s="208" t="str">
        <f>+[1]Hoja1!K513</f>
        <v>A.17.24.1</v>
      </c>
      <c r="H501" s="208">
        <f>+[1]Hoja1!G513</f>
        <v>0</v>
      </c>
      <c r="I501" s="180">
        <v>0</v>
      </c>
      <c r="J501" s="180">
        <v>1</v>
      </c>
      <c r="K501" s="180" t="s">
        <v>1391</v>
      </c>
      <c r="L501" s="199" t="s">
        <v>1393</v>
      </c>
      <c r="M501" s="198" t="s">
        <v>1392</v>
      </c>
      <c r="N501" s="3" t="str">
        <f>+[1]Hoja1!V513</f>
        <v>A.17</v>
      </c>
      <c r="O501" s="219">
        <v>0</v>
      </c>
      <c r="P501" s="219">
        <v>1</v>
      </c>
      <c r="Q501" s="168">
        <f>+BDATOS!AF501</f>
        <v>0</v>
      </c>
      <c r="R501" s="217">
        <f>+BDATOS!BA501</f>
        <v>0</v>
      </c>
      <c r="S501" s="218" t="str">
        <f>+BDATOS!BK501</f>
        <v>NA</v>
      </c>
      <c r="T501" s="218" t="str">
        <f>+S501</f>
        <v>NA</v>
      </c>
      <c r="U501" s="289">
        <f>SUBTOTAL(9,S501:S503)/2</f>
        <v>0.5</v>
      </c>
      <c r="V501" s="290"/>
      <c r="W501" s="198" t="str">
        <f>+BDATOS!AC501</f>
        <v>SECRETARIA PRIVADA</v>
      </c>
    </row>
    <row r="502" spans="1:23" ht="60" customHeight="1" x14ac:dyDescent="0.2">
      <c r="A502" s="13">
        <v>509</v>
      </c>
      <c r="B502" s="13">
        <v>6</v>
      </c>
      <c r="C502" s="4" t="s">
        <v>1300</v>
      </c>
      <c r="D502" s="5" t="s">
        <v>1388</v>
      </c>
      <c r="E502" s="4" t="s">
        <v>1389</v>
      </c>
      <c r="F502" s="295" t="s">
        <v>1569</v>
      </c>
      <c r="G502" s="208" t="str">
        <f>+[1]Hoja1!K514</f>
        <v>A.17.25.1</v>
      </c>
      <c r="H502" s="208">
        <f>+[1]Hoja1!G514</f>
        <v>0</v>
      </c>
      <c r="I502" s="295">
        <v>0</v>
      </c>
      <c r="J502" s="295">
        <v>1</v>
      </c>
      <c r="K502" s="180" t="s">
        <v>1565</v>
      </c>
      <c r="L502" s="199" t="s">
        <v>1566</v>
      </c>
      <c r="M502" s="198" t="s">
        <v>1567</v>
      </c>
      <c r="N502" s="3" t="str">
        <f>+[1]Hoja1!V514</f>
        <v>A.17</v>
      </c>
      <c r="O502" s="219">
        <v>0</v>
      </c>
      <c r="P502" s="219">
        <v>1</v>
      </c>
      <c r="Q502" s="168">
        <f>+BDATOS!AF502</f>
        <v>1</v>
      </c>
      <c r="R502" s="217">
        <f>+BDATOS!BA502</f>
        <v>1</v>
      </c>
      <c r="S502" s="218">
        <f>+BDATOS!BK502</f>
        <v>1</v>
      </c>
      <c r="T502" s="289">
        <f>SUBTOTAL(9,S502:S503)/2</f>
        <v>0.5</v>
      </c>
      <c r="U502" s="290"/>
      <c r="V502" s="290"/>
      <c r="W502" s="198" t="str">
        <f>+BDATOS!AC502</f>
        <v>SECRETARIA PRIVADA</v>
      </c>
    </row>
    <row r="503" spans="1:23" ht="60.75" customHeight="1" x14ac:dyDescent="0.2">
      <c r="A503" s="13">
        <v>510</v>
      </c>
      <c r="B503" s="13">
        <v>6</v>
      </c>
      <c r="C503" s="4" t="s">
        <v>1300</v>
      </c>
      <c r="D503" s="5" t="s">
        <v>1388</v>
      </c>
      <c r="E503" s="4" t="s">
        <v>1389</v>
      </c>
      <c r="F503" s="295"/>
      <c r="G503" s="208" t="str">
        <f>+[1]Hoja1!K515</f>
        <v>A.17.25.2</v>
      </c>
      <c r="H503" s="208">
        <f>+[1]Hoja1!G515</f>
        <v>0</v>
      </c>
      <c r="I503" s="295"/>
      <c r="J503" s="295"/>
      <c r="K503" s="180" t="s">
        <v>1565</v>
      </c>
      <c r="L503" s="199" t="s">
        <v>1566</v>
      </c>
      <c r="M503" s="198" t="s">
        <v>1568</v>
      </c>
      <c r="N503" s="3" t="str">
        <f>+[1]Hoja1!V515</f>
        <v>A.17</v>
      </c>
      <c r="O503" s="219">
        <v>0</v>
      </c>
      <c r="P503" s="219">
        <v>4</v>
      </c>
      <c r="Q503" s="168">
        <f>+BDATOS!AF503</f>
        <v>1</v>
      </c>
      <c r="R503" s="217">
        <f>+BDATOS!BA503</f>
        <v>0</v>
      </c>
      <c r="S503" s="218">
        <f>+BDATOS!BK503</f>
        <v>0</v>
      </c>
      <c r="T503" s="291"/>
      <c r="U503" s="291"/>
      <c r="V503" s="291"/>
      <c r="W503" s="198" t="str">
        <f>+BDATOS!AC503</f>
        <v>SECRETARIA PRIVADA</v>
      </c>
    </row>
    <row r="504" spans="1:23" x14ac:dyDescent="0.2">
      <c r="O504" s="203"/>
      <c r="P504" s="203"/>
      <c r="Q504" s="164"/>
      <c r="R504" s="203"/>
      <c r="S504" s="203"/>
      <c r="T504" s="203"/>
      <c r="U504" s="203"/>
      <c r="V504" s="203"/>
    </row>
    <row r="505" spans="1:23" x14ac:dyDescent="0.2">
      <c r="O505" s="203"/>
      <c r="P505" s="203"/>
      <c r="Q505" s="164"/>
      <c r="R505" s="203"/>
      <c r="S505" s="203"/>
      <c r="T505" s="203"/>
      <c r="U505" s="203"/>
      <c r="V505" s="203"/>
    </row>
    <row r="506" spans="1:23" x14ac:dyDescent="0.2">
      <c r="O506" s="203"/>
      <c r="P506" s="203"/>
      <c r="Q506" s="164"/>
      <c r="R506" s="203"/>
      <c r="S506" s="203"/>
      <c r="T506" s="203"/>
      <c r="U506" s="203"/>
      <c r="V506" s="203"/>
    </row>
    <row r="507" spans="1:23" x14ac:dyDescent="0.2">
      <c r="O507" s="203"/>
      <c r="P507" s="203"/>
      <c r="Q507" s="164"/>
      <c r="R507" s="203"/>
      <c r="S507" s="203"/>
      <c r="T507" s="203"/>
      <c r="U507" s="203"/>
      <c r="V507" s="203"/>
    </row>
    <row r="508" spans="1:23" x14ac:dyDescent="0.2">
      <c r="O508" s="203"/>
      <c r="P508" s="203"/>
      <c r="Q508" s="164"/>
      <c r="R508" s="203"/>
      <c r="S508" s="203"/>
      <c r="T508" s="203"/>
      <c r="U508" s="203"/>
      <c r="V508" s="203"/>
    </row>
    <row r="509" spans="1:23" x14ac:dyDescent="0.2">
      <c r="O509" s="203"/>
      <c r="P509" s="203"/>
      <c r="Q509" s="164"/>
      <c r="R509" s="203"/>
      <c r="S509" s="203"/>
      <c r="T509" s="203"/>
      <c r="U509" s="203"/>
      <c r="V509" s="203"/>
    </row>
    <row r="510" spans="1:23" x14ac:dyDescent="0.2">
      <c r="O510" s="203"/>
      <c r="P510" s="203"/>
      <c r="Q510" s="164"/>
      <c r="R510" s="203"/>
      <c r="S510" s="203"/>
      <c r="T510" s="203"/>
      <c r="U510" s="203"/>
      <c r="V510" s="203"/>
    </row>
    <row r="511" spans="1:23" x14ac:dyDescent="0.2">
      <c r="O511" s="203"/>
      <c r="P511" s="203"/>
      <c r="Q511" s="164"/>
      <c r="R511" s="203"/>
      <c r="S511" s="203"/>
      <c r="T511" s="203"/>
      <c r="U511" s="203"/>
      <c r="V511" s="203"/>
    </row>
    <row r="512" spans="1:23" x14ac:dyDescent="0.2">
      <c r="O512" s="203"/>
      <c r="P512" s="203"/>
      <c r="Q512" s="164"/>
      <c r="R512" s="203"/>
      <c r="S512" s="203"/>
      <c r="T512" s="203"/>
      <c r="U512" s="203"/>
      <c r="V512" s="203"/>
    </row>
    <row r="513" spans="15:22" x14ac:dyDescent="0.2">
      <c r="O513" s="203"/>
      <c r="P513" s="203"/>
      <c r="Q513" s="164"/>
      <c r="R513" s="203"/>
      <c r="S513" s="203"/>
      <c r="T513" s="203"/>
      <c r="U513" s="203"/>
      <c r="V513" s="203"/>
    </row>
    <row r="514" spans="15:22" x14ac:dyDescent="0.2">
      <c r="O514" s="203"/>
      <c r="P514" s="203"/>
      <c r="Q514" s="164"/>
      <c r="R514" s="203"/>
      <c r="S514" s="203"/>
      <c r="T514" s="203"/>
      <c r="U514" s="203"/>
      <c r="V514" s="203"/>
    </row>
    <row r="515" spans="15:22" x14ac:dyDescent="0.2">
      <c r="O515" s="203"/>
      <c r="P515" s="203"/>
      <c r="Q515" s="164"/>
      <c r="R515" s="203"/>
      <c r="S515" s="203"/>
      <c r="T515" s="203"/>
      <c r="U515" s="203"/>
      <c r="V515" s="203"/>
    </row>
    <row r="516" spans="15:22" x14ac:dyDescent="0.2">
      <c r="O516" s="203"/>
      <c r="P516" s="203"/>
      <c r="Q516" s="164"/>
      <c r="R516" s="203"/>
      <c r="S516" s="203"/>
      <c r="T516" s="203"/>
      <c r="U516" s="203"/>
      <c r="V516" s="203"/>
    </row>
    <row r="517" spans="15:22" x14ac:dyDescent="0.2">
      <c r="O517" s="203"/>
      <c r="P517" s="203"/>
      <c r="Q517" s="164"/>
      <c r="R517" s="203"/>
      <c r="S517" s="203"/>
      <c r="T517" s="203"/>
      <c r="U517" s="203"/>
      <c r="V517" s="203"/>
    </row>
    <row r="518" spans="15:22" x14ac:dyDescent="0.2">
      <c r="O518" s="203"/>
      <c r="P518" s="203"/>
      <c r="Q518" s="164"/>
      <c r="R518" s="203"/>
      <c r="S518" s="203"/>
      <c r="T518" s="203"/>
      <c r="U518" s="203"/>
      <c r="V518" s="203"/>
    </row>
    <row r="519" spans="15:22" x14ac:dyDescent="0.2">
      <c r="O519" s="203"/>
      <c r="P519" s="203"/>
      <c r="Q519" s="164"/>
      <c r="R519" s="203"/>
      <c r="S519" s="203"/>
      <c r="T519" s="203"/>
      <c r="U519" s="203"/>
      <c r="V519" s="203"/>
    </row>
    <row r="520" spans="15:22" x14ac:dyDescent="0.2">
      <c r="O520" s="203"/>
      <c r="P520" s="203"/>
      <c r="Q520" s="164"/>
      <c r="R520" s="203"/>
      <c r="S520" s="203"/>
      <c r="T520" s="203"/>
      <c r="U520" s="203"/>
      <c r="V520" s="203"/>
    </row>
    <row r="521" spans="15:22" x14ac:dyDescent="0.2">
      <c r="O521" s="203"/>
      <c r="P521" s="203"/>
      <c r="Q521" s="164"/>
      <c r="R521" s="203"/>
      <c r="S521" s="203"/>
      <c r="T521" s="203"/>
      <c r="U521" s="203"/>
      <c r="V521" s="203"/>
    </row>
    <row r="522" spans="15:22" x14ac:dyDescent="0.2">
      <c r="O522" s="203"/>
      <c r="P522" s="203"/>
      <c r="Q522" s="164"/>
      <c r="R522" s="203"/>
      <c r="S522" s="203"/>
      <c r="T522" s="203"/>
      <c r="U522" s="203"/>
      <c r="V522" s="203"/>
    </row>
    <row r="523" spans="15:22" x14ac:dyDescent="0.2">
      <c r="O523" s="203"/>
      <c r="P523" s="203"/>
      <c r="Q523" s="164"/>
      <c r="R523" s="203"/>
      <c r="S523" s="203"/>
      <c r="T523" s="203"/>
      <c r="U523" s="203"/>
      <c r="V523" s="203"/>
    </row>
    <row r="524" spans="15:22" x14ac:dyDescent="0.2">
      <c r="O524" s="203"/>
      <c r="P524" s="203"/>
      <c r="Q524" s="164"/>
      <c r="R524" s="203"/>
      <c r="S524" s="203"/>
      <c r="T524" s="203"/>
      <c r="U524" s="203"/>
      <c r="V524" s="203"/>
    </row>
    <row r="525" spans="15:22" x14ac:dyDescent="0.2">
      <c r="O525" s="203"/>
      <c r="P525" s="203"/>
      <c r="Q525" s="164"/>
      <c r="R525" s="203"/>
      <c r="S525" s="203"/>
      <c r="T525" s="203"/>
      <c r="U525" s="203"/>
      <c r="V525" s="203"/>
    </row>
    <row r="526" spans="15:22" x14ac:dyDescent="0.2">
      <c r="O526" s="203"/>
      <c r="P526" s="203"/>
      <c r="Q526" s="164"/>
      <c r="R526" s="203"/>
      <c r="S526" s="203"/>
      <c r="T526" s="203"/>
      <c r="U526" s="203"/>
      <c r="V526" s="203"/>
    </row>
    <row r="527" spans="15:22" x14ac:dyDescent="0.2">
      <c r="O527" s="203"/>
      <c r="P527" s="203"/>
      <c r="Q527" s="164"/>
      <c r="R527" s="203"/>
      <c r="S527" s="203"/>
      <c r="T527" s="203"/>
      <c r="U527" s="203"/>
      <c r="V527" s="203"/>
    </row>
    <row r="528" spans="15:22" x14ac:dyDescent="0.2">
      <c r="O528" s="203"/>
      <c r="P528" s="203"/>
      <c r="Q528" s="164"/>
      <c r="R528" s="203"/>
      <c r="S528" s="203"/>
      <c r="T528" s="203"/>
      <c r="U528" s="203"/>
      <c r="V528" s="203"/>
    </row>
    <row r="529" spans="15:22" x14ac:dyDescent="0.2">
      <c r="O529" s="203"/>
      <c r="P529" s="203"/>
      <c r="Q529" s="164"/>
      <c r="R529" s="203"/>
      <c r="S529" s="203"/>
      <c r="T529" s="203"/>
      <c r="U529" s="203"/>
      <c r="V529" s="203"/>
    </row>
    <row r="530" spans="15:22" x14ac:dyDescent="0.2">
      <c r="O530" s="203"/>
      <c r="P530" s="203"/>
      <c r="Q530" s="164"/>
      <c r="R530" s="203"/>
      <c r="S530" s="203"/>
      <c r="T530" s="203"/>
      <c r="U530" s="203"/>
      <c r="V530" s="203"/>
    </row>
    <row r="531" spans="15:22" x14ac:dyDescent="0.2">
      <c r="O531" s="203"/>
      <c r="P531" s="203"/>
      <c r="Q531" s="164"/>
      <c r="R531" s="203"/>
      <c r="S531" s="203"/>
      <c r="T531" s="203"/>
      <c r="U531" s="203"/>
      <c r="V531" s="203"/>
    </row>
    <row r="532" spans="15:22" x14ac:dyDescent="0.2">
      <c r="O532" s="203"/>
      <c r="P532" s="203"/>
      <c r="Q532" s="164"/>
      <c r="R532" s="203"/>
      <c r="S532" s="203"/>
      <c r="T532" s="203"/>
      <c r="U532" s="203"/>
      <c r="V532" s="203"/>
    </row>
    <row r="533" spans="15:22" x14ac:dyDescent="0.2">
      <c r="O533" s="203"/>
      <c r="P533" s="203"/>
      <c r="Q533" s="164"/>
      <c r="R533" s="203"/>
      <c r="S533" s="203"/>
      <c r="T533" s="203"/>
      <c r="U533" s="203"/>
      <c r="V533" s="203"/>
    </row>
    <row r="534" spans="15:22" x14ac:dyDescent="0.2">
      <c r="O534" s="203"/>
      <c r="P534" s="203"/>
      <c r="Q534" s="164"/>
      <c r="R534" s="203"/>
      <c r="S534" s="203"/>
      <c r="T534" s="203"/>
      <c r="U534" s="203"/>
      <c r="V534" s="203"/>
    </row>
    <row r="535" spans="15:22" x14ac:dyDescent="0.2">
      <c r="O535" s="203"/>
      <c r="P535" s="203"/>
      <c r="Q535" s="164"/>
      <c r="R535" s="203"/>
      <c r="S535" s="203"/>
      <c r="T535" s="203"/>
      <c r="U535" s="203"/>
      <c r="V535" s="203"/>
    </row>
    <row r="536" spans="15:22" x14ac:dyDescent="0.2">
      <c r="O536" s="203"/>
      <c r="P536" s="203"/>
      <c r="Q536" s="164"/>
      <c r="R536" s="203"/>
      <c r="S536" s="203"/>
      <c r="T536" s="203"/>
      <c r="U536" s="203"/>
      <c r="V536" s="203"/>
    </row>
    <row r="537" spans="15:22" x14ac:dyDescent="0.2">
      <c r="O537" s="203"/>
      <c r="P537" s="203"/>
      <c r="Q537" s="164"/>
      <c r="R537" s="203"/>
      <c r="S537" s="203"/>
      <c r="T537" s="203"/>
      <c r="U537" s="203"/>
      <c r="V537" s="203"/>
    </row>
    <row r="538" spans="15:22" x14ac:dyDescent="0.2">
      <c r="O538" s="203"/>
      <c r="P538" s="203"/>
      <c r="Q538" s="164"/>
      <c r="R538" s="203"/>
      <c r="S538" s="203"/>
      <c r="T538" s="203"/>
      <c r="U538" s="203"/>
      <c r="V538" s="203"/>
    </row>
    <row r="539" spans="15:22" x14ac:dyDescent="0.2">
      <c r="O539" s="203"/>
      <c r="P539" s="203"/>
      <c r="Q539" s="164"/>
      <c r="R539" s="203"/>
      <c r="S539" s="203"/>
      <c r="T539" s="203"/>
      <c r="U539" s="203"/>
      <c r="V539" s="203"/>
    </row>
    <row r="540" spans="15:22" x14ac:dyDescent="0.2">
      <c r="O540" s="203"/>
      <c r="P540" s="203"/>
      <c r="Q540" s="164"/>
      <c r="R540" s="203"/>
      <c r="S540" s="203"/>
      <c r="T540" s="203"/>
      <c r="U540" s="203"/>
      <c r="V540" s="203"/>
    </row>
    <row r="541" spans="15:22" x14ac:dyDescent="0.2">
      <c r="O541" s="203"/>
      <c r="P541" s="203"/>
      <c r="Q541" s="164"/>
      <c r="R541" s="203"/>
      <c r="S541" s="203"/>
      <c r="T541" s="203"/>
      <c r="U541" s="203"/>
      <c r="V541" s="203"/>
    </row>
    <row r="542" spans="15:22" x14ac:dyDescent="0.2">
      <c r="O542" s="203"/>
      <c r="P542" s="203"/>
      <c r="Q542" s="164"/>
      <c r="R542" s="203"/>
      <c r="S542" s="203"/>
      <c r="T542" s="203"/>
      <c r="U542" s="203"/>
      <c r="V542" s="203"/>
    </row>
    <row r="543" spans="15:22" x14ac:dyDescent="0.2">
      <c r="O543" s="203"/>
      <c r="P543" s="203"/>
      <c r="Q543" s="164"/>
      <c r="R543" s="203"/>
      <c r="S543" s="203"/>
      <c r="T543" s="203"/>
      <c r="U543" s="203"/>
      <c r="V543" s="203"/>
    </row>
    <row r="544" spans="15:22" x14ac:dyDescent="0.2">
      <c r="O544" s="203"/>
      <c r="P544" s="203"/>
      <c r="Q544" s="164"/>
      <c r="R544" s="203"/>
      <c r="S544" s="203"/>
      <c r="T544" s="203"/>
      <c r="U544" s="203"/>
      <c r="V544" s="203"/>
    </row>
    <row r="545" spans="15:22" x14ac:dyDescent="0.2">
      <c r="O545" s="203"/>
      <c r="P545" s="203"/>
      <c r="Q545" s="164"/>
      <c r="R545" s="203"/>
      <c r="S545" s="203"/>
      <c r="T545" s="203"/>
      <c r="U545" s="203"/>
      <c r="V545" s="203"/>
    </row>
    <row r="546" spans="15:22" x14ac:dyDescent="0.2">
      <c r="O546" s="203"/>
      <c r="P546" s="203"/>
      <c r="Q546" s="164"/>
      <c r="R546" s="203"/>
      <c r="S546" s="203"/>
      <c r="T546" s="203"/>
      <c r="U546" s="203"/>
      <c r="V546" s="203"/>
    </row>
    <row r="547" spans="15:22" x14ac:dyDescent="0.2">
      <c r="O547" s="203"/>
      <c r="P547" s="203"/>
      <c r="Q547" s="164"/>
      <c r="R547" s="203"/>
      <c r="S547" s="203"/>
      <c r="T547" s="203"/>
      <c r="U547" s="203"/>
      <c r="V547" s="203"/>
    </row>
    <row r="548" spans="15:22" x14ac:dyDescent="0.2">
      <c r="O548" s="203"/>
      <c r="P548" s="203"/>
      <c r="Q548" s="164"/>
      <c r="R548" s="203"/>
      <c r="S548" s="203"/>
      <c r="T548" s="203"/>
      <c r="U548" s="203"/>
      <c r="V548" s="203"/>
    </row>
    <row r="549" spans="15:22" x14ac:dyDescent="0.2">
      <c r="O549" s="203"/>
      <c r="P549" s="203"/>
      <c r="Q549" s="164"/>
      <c r="R549" s="203"/>
      <c r="S549" s="203"/>
      <c r="T549" s="203"/>
      <c r="U549" s="203"/>
      <c r="V549" s="203"/>
    </row>
    <row r="550" spans="15:22" x14ac:dyDescent="0.2">
      <c r="O550" s="203"/>
      <c r="P550" s="203"/>
      <c r="Q550" s="164"/>
      <c r="R550" s="203"/>
      <c r="S550" s="203"/>
      <c r="T550" s="203"/>
      <c r="U550" s="203"/>
      <c r="V550" s="203"/>
    </row>
    <row r="551" spans="15:22" x14ac:dyDescent="0.2">
      <c r="O551" s="203"/>
      <c r="P551" s="203"/>
      <c r="Q551" s="164"/>
      <c r="R551" s="203"/>
      <c r="S551" s="203"/>
      <c r="T551" s="203"/>
      <c r="U551" s="203"/>
      <c r="V551" s="203"/>
    </row>
    <row r="552" spans="15:22" x14ac:dyDescent="0.2">
      <c r="O552" s="203"/>
      <c r="P552" s="203"/>
      <c r="Q552" s="164"/>
      <c r="R552" s="203"/>
      <c r="S552" s="203"/>
      <c r="T552" s="203"/>
      <c r="U552" s="203"/>
      <c r="V552" s="203"/>
    </row>
    <row r="553" spans="15:22" x14ac:dyDescent="0.2">
      <c r="O553" s="203"/>
      <c r="P553" s="203"/>
      <c r="Q553" s="164"/>
      <c r="R553" s="203"/>
      <c r="S553" s="203"/>
      <c r="T553" s="203"/>
      <c r="U553" s="203"/>
      <c r="V553" s="203"/>
    </row>
    <row r="554" spans="15:22" x14ac:dyDescent="0.2">
      <c r="O554" s="203"/>
      <c r="P554" s="203"/>
      <c r="Q554" s="164"/>
      <c r="R554" s="203"/>
      <c r="S554" s="203"/>
      <c r="T554" s="203"/>
      <c r="U554" s="203"/>
      <c r="V554" s="203"/>
    </row>
    <row r="555" spans="15:22" x14ac:dyDescent="0.2">
      <c r="O555" s="203"/>
      <c r="P555" s="203"/>
      <c r="Q555" s="164"/>
      <c r="R555" s="203"/>
      <c r="S555" s="203"/>
      <c r="T555" s="203"/>
      <c r="U555" s="203"/>
      <c r="V555" s="203"/>
    </row>
    <row r="556" spans="15:22" x14ac:dyDescent="0.2">
      <c r="O556" s="203"/>
      <c r="P556" s="203"/>
      <c r="Q556" s="164"/>
      <c r="R556" s="203"/>
      <c r="S556" s="203"/>
      <c r="T556" s="203"/>
      <c r="U556" s="203"/>
      <c r="V556" s="203"/>
    </row>
    <row r="557" spans="15:22" x14ac:dyDescent="0.2">
      <c r="O557" s="203"/>
      <c r="P557" s="203"/>
      <c r="Q557" s="164"/>
      <c r="R557" s="203"/>
      <c r="S557" s="203"/>
      <c r="T557" s="203"/>
      <c r="U557" s="203"/>
      <c r="V557" s="203"/>
    </row>
    <row r="558" spans="15:22" x14ac:dyDescent="0.2">
      <c r="O558" s="203"/>
      <c r="P558" s="203"/>
      <c r="Q558" s="164"/>
      <c r="R558" s="203"/>
      <c r="S558" s="203"/>
      <c r="T558" s="203"/>
      <c r="U558" s="203"/>
      <c r="V558" s="203"/>
    </row>
    <row r="559" spans="15:22" x14ac:dyDescent="0.2">
      <c r="O559" s="203"/>
      <c r="P559" s="203"/>
      <c r="Q559" s="164"/>
      <c r="R559" s="203"/>
      <c r="S559" s="203"/>
      <c r="T559" s="203"/>
      <c r="U559" s="203"/>
      <c r="V559" s="203"/>
    </row>
    <row r="560" spans="15:22" x14ac:dyDescent="0.2">
      <c r="O560" s="203"/>
      <c r="P560" s="203"/>
      <c r="Q560" s="164"/>
      <c r="R560" s="203"/>
      <c r="S560" s="203"/>
      <c r="T560" s="203"/>
      <c r="U560" s="203"/>
      <c r="V560" s="203"/>
    </row>
    <row r="561" spans="15:22" x14ac:dyDescent="0.2">
      <c r="O561" s="203"/>
      <c r="P561" s="203"/>
      <c r="Q561" s="164"/>
      <c r="R561" s="203"/>
      <c r="S561" s="203"/>
      <c r="T561" s="203"/>
      <c r="U561" s="203"/>
      <c r="V561" s="203"/>
    </row>
    <row r="562" spans="15:22" x14ac:dyDescent="0.2">
      <c r="O562" s="203"/>
      <c r="P562" s="203"/>
      <c r="Q562" s="164"/>
      <c r="R562" s="203"/>
      <c r="S562" s="203"/>
      <c r="T562" s="203"/>
      <c r="U562" s="203"/>
      <c r="V562" s="203"/>
    </row>
    <row r="563" spans="15:22" x14ac:dyDescent="0.2">
      <c r="O563" s="203"/>
      <c r="P563" s="203"/>
      <c r="Q563" s="164"/>
      <c r="R563" s="203"/>
      <c r="S563" s="203"/>
      <c r="T563" s="203"/>
      <c r="U563" s="203"/>
      <c r="V563" s="203"/>
    </row>
    <row r="564" spans="15:22" x14ac:dyDescent="0.2">
      <c r="O564" s="203"/>
      <c r="P564" s="203"/>
      <c r="Q564" s="164"/>
      <c r="R564" s="203"/>
      <c r="S564" s="203"/>
      <c r="T564" s="203"/>
      <c r="U564" s="203"/>
      <c r="V564" s="203"/>
    </row>
    <row r="565" spans="15:22" x14ac:dyDescent="0.2">
      <c r="O565" s="203"/>
      <c r="P565" s="203"/>
      <c r="Q565" s="164"/>
      <c r="R565" s="203"/>
      <c r="S565" s="203"/>
      <c r="T565" s="203"/>
      <c r="U565" s="203"/>
      <c r="V565" s="203"/>
    </row>
    <row r="566" spans="15:22" x14ac:dyDescent="0.2">
      <c r="O566" s="203"/>
      <c r="P566" s="203"/>
      <c r="Q566" s="164"/>
      <c r="R566" s="203"/>
      <c r="S566" s="203"/>
      <c r="T566" s="203"/>
      <c r="U566" s="203"/>
      <c r="V566" s="203"/>
    </row>
    <row r="567" spans="15:22" x14ac:dyDescent="0.2">
      <c r="O567" s="203"/>
      <c r="P567" s="203"/>
      <c r="Q567" s="164"/>
      <c r="R567" s="203"/>
      <c r="S567" s="203"/>
      <c r="T567" s="203"/>
      <c r="U567" s="203"/>
      <c r="V567" s="203"/>
    </row>
    <row r="568" spans="15:22" x14ac:dyDescent="0.2">
      <c r="O568" s="203"/>
      <c r="P568" s="203"/>
      <c r="Q568" s="164"/>
      <c r="R568" s="203"/>
      <c r="S568" s="203"/>
      <c r="T568" s="203"/>
      <c r="U568" s="203"/>
      <c r="V568" s="203"/>
    </row>
    <row r="569" spans="15:22" x14ac:dyDescent="0.2">
      <c r="O569" s="203"/>
      <c r="P569" s="203"/>
      <c r="Q569" s="164"/>
      <c r="R569" s="203"/>
      <c r="S569" s="203"/>
      <c r="T569" s="203"/>
      <c r="U569" s="203"/>
      <c r="V569" s="203"/>
    </row>
    <row r="570" spans="15:22" x14ac:dyDescent="0.2">
      <c r="O570" s="203"/>
      <c r="P570" s="203"/>
      <c r="Q570" s="164"/>
      <c r="R570" s="203"/>
      <c r="S570" s="203"/>
      <c r="T570" s="203"/>
      <c r="U570" s="203"/>
      <c r="V570" s="203"/>
    </row>
    <row r="571" spans="15:22" x14ac:dyDescent="0.2">
      <c r="O571" s="203"/>
      <c r="P571" s="203"/>
      <c r="Q571" s="164"/>
      <c r="R571" s="203"/>
      <c r="S571" s="203"/>
      <c r="T571" s="203"/>
      <c r="U571" s="203"/>
      <c r="V571" s="203"/>
    </row>
    <row r="572" spans="15:22" x14ac:dyDescent="0.2">
      <c r="O572" s="203"/>
      <c r="P572" s="203"/>
      <c r="Q572" s="164"/>
      <c r="R572" s="203"/>
      <c r="S572" s="203"/>
      <c r="T572" s="203"/>
      <c r="U572" s="203"/>
      <c r="V572" s="203"/>
    </row>
    <row r="573" spans="15:22" x14ac:dyDescent="0.2">
      <c r="O573" s="203"/>
      <c r="P573" s="203"/>
      <c r="Q573" s="164"/>
      <c r="R573" s="203"/>
      <c r="S573" s="203"/>
      <c r="T573" s="203"/>
      <c r="U573" s="203"/>
      <c r="V573" s="203"/>
    </row>
    <row r="574" spans="15:22" x14ac:dyDescent="0.2">
      <c r="O574" s="203"/>
      <c r="P574" s="203"/>
      <c r="Q574" s="164"/>
      <c r="R574" s="203"/>
      <c r="S574" s="203"/>
      <c r="T574" s="203"/>
      <c r="U574" s="203"/>
      <c r="V574" s="203"/>
    </row>
    <row r="575" spans="15:22" x14ac:dyDescent="0.2">
      <c r="O575" s="203"/>
      <c r="P575" s="203"/>
      <c r="Q575" s="164"/>
      <c r="R575" s="203"/>
      <c r="S575" s="203"/>
      <c r="T575" s="203"/>
      <c r="U575" s="203"/>
      <c r="V575" s="203"/>
    </row>
    <row r="576" spans="15:22" x14ac:dyDescent="0.2">
      <c r="O576" s="203"/>
      <c r="P576" s="203"/>
      <c r="Q576" s="164"/>
      <c r="R576" s="203"/>
      <c r="S576" s="203"/>
      <c r="T576" s="203"/>
      <c r="U576" s="203"/>
      <c r="V576" s="203"/>
    </row>
    <row r="577" spans="15:22" x14ac:dyDescent="0.2">
      <c r="O577" s="203"/>
      <c r="P577" s="203"/>
      <c r="Q577" s="164"/>
      <c r="R577" s="203"/>
      <c r="S577" s="203"/>
      <c r="T577" s="203"/>
      <c r="U577" s="203"/>
      <c r="V577" s="203"/>
    </row>
    <row r="578" spans="15:22" x14ac:dyDescent="0.2">
      <c r="O578" s="203"/>
      <c r="P578" s="203"/>
      <c r="Q578" s="164"/>
      <c r="R578" s="203"/>
      <c r="S578" s="203"/>
      <c r="T578" s="203"/>
      <c r="U578" s="203"/>
      <c r="V578" s="203"/>
    </row>
    <row r="579" spans="15:22" x14ac:dyDescent="0.2">
      <c r="O579" s="203"/>
      <c r="P579" s="203"/>
      <c r="Q579" s="164"/>
      <c r="R579" s="203"/>
      <c r="S579" s="203"/>
      <c r="T579" s="203"/>
      <c r="U579" s="203"/>
      <c r="V579" s="203"/>
    </row>
    <row r="580" spans="15:22" x14ac:dyDescent="0.2">
      <c r="O580" s="203"/>
      <c r="P580" s="203"/>
      <c r="Q580" s="164"/>
      <c r="R580" s="203"/>
      <c r="S580" s="203"/>
      <c r="T580" s="203"/>
      <c r="U580" s="203"/>
      <c r="V580" s="203"/>
    </row>
    <row r="581" spans="15:22" x14ac:dyDescent="0.2">
      <c r="O581" s="203"/>
      <c r="P581" s="203"/>
      <c r="Q581" s="164"/>
      <c r="R581" s="203"/>
      <c r="S581" s="203"/>
      <c r="T581" s="203"/>
      <c r="U581" s="203"/>
      <c r="V581" s="203"/>
    </row>
    <row r="582" spans="15:22" x14ac:dyDescent="0.2">
      <c r="O582" s="203"/>
      <c r="P582" s="203"/>
      <c r="Q582" s="164"/>
      <c r="R582" s="203"/>
      <c r="S582" s="203"/>
      <c r="T582" s="203"/>
      <c r="U582" s="203"/>
      <c r="V582" s="203"/>
    </row>
    <row r="583" spans="15:22" x14ac:dyDescent="0.2">
      <c r="O583" s="203"/>
      <c r="P583" s="203"/>
      <c r="Q583" s="164"/>
      <c r="R583" s="203"/>
      <c r="S583" s="203"/>
      <c r="T583" s="203"/>
      <c r="U583" s="203"/>
      <c r="V583" s="203"/>
    </row>
    <row r="584" spans="15:22" x14ac:dyDescent="0.2">
      <c r="O584" s="203"/>
      <c r="P584" s="203"/>
      <c r="Q584" s="164"/>
      <c r="R584" s="203"/>
      <c r="S584" s="203"/>
      <c r="T584" s="203"/>
      <c r="U584" s="203"/>
      <c r="V584" s="203"/>
    </row>
    <row r="585" spans="15:22" x14ac:dyDescent="0.2">
      <c r="O585" s="203"/>
      <c r="P585" s="203"/>
      <c r="Q585" s="164"/>
      <c r="R585" s="203"/>
      <c r="S585" s="203"/>
      <c r="T585" s="203"/>
      <c r="U585" s="203"/>
      <c r="V585" s="203"/>
    </row>
    <row r="586" spans="15:22" x14ac:dyDescent="0.2">
      <c r="O586" s="203"/>
      <c r="P586" s="203"/>
      <c r="Q586" s="164"/>
      <c r="R586" s="203"/>
      <c r="S586" s="203"/>
      <c r="T586" s="203"/>
      <c r="U586" s="203"/>
      <c r="V586" s="203"/>
    </row>
    <row r="587" spans="15:22" x14ac:dyDescent="0.2">
      <c r="O587" s="203"/>
      <c r="P587" s="203"/>
      <c r="Q587" s="164"/>
      <c r="R587" s="203"/>
      <c r="S587" s="203"/>
      <c r="T587" s="203"/>
      <c r="U587" s="203"/>
      <c r="V587" s="203"/>
    </row>
    <row r="588" spans="15:22" x14ac:dyDescent="0.2">
      <c r="O588" s="203"/>
      <c r="P588" s="203"/>
      <c r="Q588" s="164"/>
      <c r="R588" s="203"/>
      <c r="S588" s="203"/>
      <c r="T588" s="203"/>
      <c r="U588" s="203"/>
      <c r="V588" s="203"/>
    </row>
    <row r="589" spans="15:22" x14ac:dyDescent="0.2">
      <c r="O589" s="203"/>
      <c r="P589" s="203"/>
      <c r="Q589" s="164"/>
      <c r="R589" s="203"/>
      <c r="S589" s="203"/>
      <c r="T589" s="203"/>
      <c r="U589" s="203"/>
      <c r="V589" s="203"/>
    </row>
    <row r="590" spans="15:22" x14ac:dyDescent="0.2">
      <c r="O590" s="203"/>
      <c r="P590" s="203"/>
      <c r="Q590" s="164"/>
      <c r="R590" s="203"/>
      <c r="S590" s="203"/>
      <c r="T590" s="203"/>
      <c r="U590" s="203"/>
      <c r="V590" s="203"/>
    </row>
    <row r="591" spans="15:22" x14ac:dyDescent="0.2">
      <c r="O591" s="203"/>
      <c r="P591" s="203"/>
      <c r="Q591" s="164"/>
      <c r="R591" s="203"/>
      <c r="S591" s="203"/>
      <c r="T591" s="203"/>
      <c r="U591" s="203"/>
      <c r="V591" s="203"/>
    </row>
    <row r="592" spans="15:22" x14ac:dyDescent="0.2">
      <c r="O592" s="203"/>
      <c r="P592" s="203"/>
      <c r="Q592" s="164"/>
      <c r="R592" s="203"/>
      <c r="S592" s="203"/>
      <c r="T592" s="203"/>
      <c r="U592" s="203"/>
      <c r="V592" s="203"/>
    </row>
    <row r="593" spans="15:22" x14ac:dyDescent="0.2">
      <c r="O593" s="203"/>
      <c r="P593" s="203"/>
      <c r="Q593" s="164"/>
      <c r="R593" s="203"/>
      <c r="S593" s="203"/>
      <c r="T593" s="203"/>
      <c r="U593" s="203"/>
      <c r="V593" s="203"/>
    </row>
    <row r="594" spans="15:22" x14ac:dyDescent="0.2">
      <c r="O594" s="203"/>
      <c r="P594" s="203"/>
      <c r="Q594" s="164"/>
      <c r="R594" s="203"/>
      <c r="S594" s="203"/>
      <c r="T594" s="203"/>
      <c r="U594" s="203"/>
      <c r="V594" s="203"/>
    </row>
    <row r="595" spans="15:22" x14ac:dyDescent="0.2">
      <c r="O595" s="203"/>
      <c r="P595" s="203"/>
      <c r="Q595" s="164"/>
      <c r="R595" s="203"/>
      <c r="S595" s="203"/>
      <c r="T595" s="203"/>
      <c r="U595" s="203"/>
      <c r="V595" s="203"/>
    </row>
    <row r="596" spans="15:22" x14ac:dyDescent="0.2">
      <c r="O596" s="203"/>
      <c r="P596" s="203"/>
      <c r="Q596" s="164"/>
      <c r="R596" s="203"/>
      <c r="S596" s="203"/>
      <c r="T596" s="203"/>
      <c r="U596" s="203"/>
      <c r="V596" s="203"/>
    </row>
    <row r="597" spans="15:22" x14ac:dyDescent="0.2">
      <c r="O597" s="203"/>
      <c r="P597" s="203"/>
      <c r="Q597" s="164"/>
      <c r="R597" s="203"/>
      <c r="S597" s="203"/>
      <c r="T597" s="203"/>
      <c r="U597" s="203"/>
      <c r="V597" s="203"/>
    </row>
    <row r="598" spans="15:22" x14ac:dyDescent="0.2">
      <c r="O598" s="203"/>
      <c r="P598" s="203"/>
      <c r="Q598" s="164"/>
      <c r="R598" s="203"/>
      <c r="S598" s="203"/>
      <c r="T598" s="203"/>
      <c r="U598" s="203"/>
      <c r="V598" s="203"/>
    </row>
    <row r="599" spans="15:22" x14ac:dyDescent="0.2">
      <c r="O599" s="203"/>
      <c r="P599" s="203"/>
      <c r="Q599" s="164"/>
      <c r="R599" s="203"/>
      <c r="S599" s="203"/>
      <c r="T599" s="203"/>
      <c r="U599" s="203"/>
      <c r="V599" s="203"/>
    </row>
    <row r="600" spans="15:22" x14ac:dyDescent="0.2">
      <c r="O600" s="203"/>
      <c r="P600" s="203"/>
      <c r="Q600" s="164"/>
      <c r="R600" s="203"/>
      <c r="S600" s="203"/>
      <c r="T600" s="203"/>
      <c r="U600" s="203"/>
      <c r="V600" s="203"/>
    </row>
    <row r="601" spans="15:22" x14ac:dyDescent="0.2">
      <c r="O601" s="203"/>
      <c r="P601" s="203"/>
      <c r="Q601" s="164"/>
      <c r="R601" s="203"/>
      <c r="S601" s="203"/>
      <c r="T601" s="203"/>
      <c r="U601" s="203"/>
      <c r="V601" s="203"/>
    </row>
    <row r="602" spans="15:22" x14ac:dyDescent="0.2">
      <c r="O602" s="203"/>
      <c r="P602" s="203"/>
      <c r="Q602" s="164"/>
      <c r="R602" s="203"/>
      <c r="S602" s="203"/>
      <c r="T602" s="203"/>
      <c r="U602" s="203"/>
      <c r="V602" s="203"/>
    </row>
    <row r="603" spans="15:22" x14ac:dyDescent="0.2">
      <c r="O603" s="203"/>
      <c r="P603" s="203"/>
      <c r="Q603" s="164"/>
      <c r="R603" s="203"/>
      <c r="S603" s="203"/>
      <c r="T603" s="203"/>
      <c r="U603" s="203"/>
      <c r="V603" s="203"/>
    </row>
    <row r="604" spans="15:22" x14ac:dyDescent="0.2">
      <c r="O604" s="203"/>
      <c r="P604" s="203"/>
      <c r="Q604" s="164"/>
      <c r="R604" s="203"/>
      <c r="S604" s="203"/>
      <c r="T604" s="203"/>
      <c r="U604" s="203"/>
      <c r="V604" s="203"/>
    </row>
    <row r="605" spans="15:22" x14ac:dyDescent="0.2">
      <c r="O605" s="203"/>
      <c r="P605" s="203"/>
      <c r="Q605" s="164"/>
      <c r="R605" s="203"/>
      <c r="S605" s="203"/>
      <c r="T605" s="203"/>
      <c r="U605" s="203"/>
      <c r="V605" s="203"/>
    </row>
    <row r="606" spans="15:22" x14ac:dyDescent="0.2">
      <c r="O606" s="203"/>
      <c r="P606" s="203"/>
      <c r="Q606" s="164"/>
      <c r="R606" s="203"/>
      <c r="S606" s="203"/>
      <c r="T606" s="203"/>
      <c r="U606" s="203"/>
      <c r="V606" s="203"/>
    </row>
    <row r="607" spans="15:22" x14ac:dyDescent="0.2">
      <c r="O607" s="203"/>
      <c r="P607" s="203"/>
      <c r="Q607" s="164"/>
      <c r="R607" s="203"/>
      <c r="S607" s="203"/>
      <c r="T607" s="203"/>
      <c r="U607" s="203"/>
      <c r="V607" s="203"/>
    </row>
    <row r="608" spans="15:22" x14ac:dyDescent="0.2">
      <c r="O608" s="203"/>
      <c r="P608" s="203"/>
      <c r="Q608" s="164"/>
      <c r="R608" s="203"/>
      <c r="S608" s="203"/>
      <c r="T608" s="203"/>
      <c r="U608" s="203"/>
      <c r="V608" s="203"/>
    </row>
    <row r="609" spans="15:22" x14ac:dyDescent="0.2">
      <c r="O609" s="203"/>
      <c r="P609" s="203"/>
      <c r="Q609" s="164"/>
      <c r="R609" s="203"/>
      <c r="S609" s="203"/>
      <c r="T609" s="203"/>
      <c r="U609" s="203"/>
      <c r="V609" s="203"/>
    </row>
    <row r="610" spans="15:22" x14ac:dyDescent="0.2">
      <c r="O610" s="203"/>
      <c r="P610" s="203"/>
      <c r="Q610" s="164"/>
      <c r="R610" s="203"/>
      <c r="S610" s="203"/>
      <c r="T610" s="203"/>
      <c r="U610" s="203"/>
      <c r="V610" s="203"/>
    </row>
    <row r="611" spans="15:22" x14ac:dyDescent="0.2">
      <c r="O611" s="203"/>
      <c r="P611" s="203"/>
      <c r="Q611" s="164"/>
      <c r="R611" s="203"/>
      <c r="S611" s="203"/>
      <c r="T611" s="203"/>
      <c r="U611" s="203"/>
      <c r="V611" s="203"/>
    </row>
    <row r="612" spans="15:22" x14ac:dyDescent="0.2">
      <c r="O612" s="203"/>
      <c r="P612" s="203"/>
      <c r="Q612" s="164"/>
      <c r="R612" s="203"/>
      <c r="S612" s="203"/>
      <c r="T612" s="203"/>
      <c r="U612" s="203"/>
      <c r="V612" s="203"/>
    </row>
    <row r="613" spans="15:22" x14ac:dyDescent="0.2">
      <c r="O613" s="203"/>
      <c r="P613" s="203"/>
      <c r="Q613" s="164"/>
      <c r="R613" s="203"/>
      <c r="S613" s="203"/>
      <c r="T613" s="203"/>
      <c r="U613" s="203"/>
      <c r="V613" s="203"/>
    </row>
    <row r="614" spans="15:22" x14ac:dyDescent="0.2">
      <c r="O614" s="203"/>
      <c r="P614" s="203"/>
      <c r="Q614" s="164"/>
      <c r="R614" s="203"/>
      <c r="S614" s="203"/>
      <c r="T614" s="203"/>
      <c r="U614" s="203"/>
      <c r="V614" s="203"/>
    </row>
    <row r="615" spans="15:22" x14ac:dyDescent="0.2">
      <c r="O615" s="203"/>
      <c r="P615" s="203"/>
      <c r="Q615" s="164"/>
      <c r="R615" s="203"/>
      <c r="S615" s="203"/>
      <c r="T615" s="203"/>
      <c r="U615" s="203"/>
      <c r="V615" s="203"/>
    </row>
    <row r="616" spans="15:22" x14ac:dyDescent="0.2">
      <c r="O616" s="203"/>
      <c r="P616" s="203"/>
      <c r="Q616" s="164"/>
      <c r="R616" s="203"/>
      <c r="S616" s="203"/>
      <c r="T616" s="203"/>
      <c r="U616" s="203"/>
      <c r="V616" s="203"/>
    </row>
    <row r="617" spans="15:22" x14ac:dyDescent="0.2">
      <c r="O617" s="203"/>
      <c r="P617" s="203"/>
      <c r="Q617" s="164"/>
      <c r="R617" s="203"/>
      <c r="S617" s="203"/>
      <c r="T617" s="203"/>
      <c r="U617" s="203"/>
      <c r="V617" s="203"/>
    </row>
    <row r="618" spans="15:22" x14ac:dyDescent="0.2">
      <c r="O618" s="203"/>
      <c r="P618" s="203"/>
      <c r="Q618" s="164"/>
      <c r="R618" s="203"/>
      <c r="S618" s="203"/>
      <c r="T618" s="203"/>
      <c r="U618" s="203"/>
      <c r="V618" s="203"/>
    </row>
    <row r="619" spans="15:22" x14ac:dyDescent="0.2">
      <c r="O619" s="203"/>
      <c r="P619" s="203"/>
      <c r="Q619" s="164"/>
      <c r="R619" s="203"/>
      <c r="S619" s="203"/>
      <c r="T619" s="203"/>
      <c r="U619" s="203"/>
      <c r="V619" s="203"/>
    </row>
    <row r="620" spans="15:22" x14ac:dyDescent="0.2">
      <c r="O620" s="203"/>
      <c r="P620" s="203"/>
      <c r="Q620" s="164"/>
      <c r="R620" s="203"/>
      <c r="S620" s="203"/>
      <c r="T620" s="203"/>
      <c r="U620" s="203"/>
      <c r="V620" s="203"/>
    </row>
    <row r="621" spans="15:22" x14ac:dyDescent="0.2">
      <c r="O621" s="203"/>
      <c r="P621" s="203"/>
      <c r="Q621" s="164"/>
      <c r="R621" s="203"/>
      <c r="S621" s="203"/>
      <c r="T621" s="203"/>
      <c r="U621" s="203"/>
      <c r="V621" s="203"/>
    </row>
    <row r="622" spans="15:22" x14ac:dyDescent="0.2">
      <c r="O622" s="203"/>
      <c r="P622" s="203"/>
      <c r="Q622" s="164"/>
      <c r="R622" s="203"/>
      <c r="S622" s="203"/>
      <c r="T622" s="203"/>
      <c r="U622" s="203"/>
      <c r="V622" s="203"/>
    </row>
    <row r="623" spans="15:22" x14ac:dyDescent="0.2">
      <c r="O623" s="203"/>
      <c r="P623" s="203"/>
      <c r="Q623" s="164"/>
      <c r="R623" s="203"/>
      <c r="S623" s="203"/>
      <c r="T623" s="203"/>
      <c r="U623" s="203"/>
      <c r="V623" s="203"/>
    </row>
    <row r="624" spans="15:22" x14ac:dyDescent="0.2">
      <c r="O624" s="203"/>
      <c r="P624" s="203"/>
      <c r="Q624" s="164"/>
      <c r="R624" s="203"/>
      <c r="S624" s="203"/>
      <c r="T624" s="203"/>
      <c r="U624" s="203"/>
      <c r="V624" s="203"/>
    </row>
    <row r="625" spans="15:22" x14ac:dyDescent="0.2">
      <c r="O625" s="203"/>
      <c r="P625" s="203"/>
      <c r="Q625" s="164"/>
      <c r="R625" s="203"/>
      <c r="S625" s="203"/>
      <c r="T625" s="203"/>
      <c r="U625" s="203"/>
      <c r="V625" s="203"/>
    </row>
    <row r="626" spans="15:22" x14ac:dyDescent="0.2">
      <c r="O626" s="203"/>
      <c r="P626" s="203"/>
      <c r="Q626" s="164"/>
      <c r="R626" s="203"/>
      <c r="S626" s="203"/>
      <c r="T626" s="203"/>
      <c r="U626" s="203"/>
      <c r="V626" s="203"/>
    </row>
    <row r="627" spans="15:22" x14ac:dyDescent="0.2">
      <c r="O627" s="203"/>
      <c r="P627" s="203"/>
      <c r="Q627" s="164"/>
      <c r="R627" s="203"/>
      <c r="S627" s="203"/>
      <c r="T627" s="203"/>
      <c r="U627" s="203"/>
      <c r="V627" s="203"/>
    </row>
    <row r="628" spans="15:22" x14ac:dyDescent="0.2">
      <c r="O628" s="203"/>
      <c r="P628" s="203"/>
      <c r="Q628" s="164"/>
      <c r="R628" s="203"/>
      <c r="S628" s="203"/>
      <c r="T628" s="203"/>
      <c r="U628" s="203"/>
      <c r="V628" s="203"/>
    </row>
    <row r="629" spans="15:22" x14ac:dyDescent="0.2">
      <c r="O629" s="203"/>
      <c r="P629" s="203"/>
      <c r="Q629" s="164"/>
      <c r="R629" s="203"/>
      <c r="S629" s="203"/>
      <c r="T629" s="203"/>
      <c r="U629" s="203"/>
      <c r="V629" s="203"/>
    </row>
    <row r="630" spans="15:22" x14ac:dyDescent="0.2">
      <c r="O630" s="203"/>
      <c r="P630" s="203"/>
      <c r="Q630" s="164"/>
      <c r="R630" s="203"/>
      <c r="S630" s="203"/>
      <c r="T630" s="203"/>
      <c r="U630" s="203"/>
      <c r="V630" s="203"/>
    </row>
    <row r="631" spans="15:22" x14ac:dyDescent="0.2">
      <c r="O631" s="203"/>
      <c r="P631" s="203"/>
      <c r="Q631" s="164"/>
      <c r="R631" s="203"/>
      <c r="S631" s="203"/>
      <c r="T631" s="203"/>
      <c r="U631" s="203"/>
      <c r="V631" s="203"/>
    </row>
    <row r="632" spans="15:22" x14ac:dyDescent="0.2">
      <c r="O632" s="203"/>
      <c r="P632" s="203"/>
      <c r="Q632" s="164"/>
      <c r="R632" s="203"/>
      <c r="S632" s="203"/>
      <c r="T632" s="203"/>
      <c r="U632" s="203"/>
      <c r="V632" s="203"/>
    </row>
    <row r="633" spans="15:22" x14ac:dyDescent="0.2">
      <c r="O633" s="203"/>
      <c r="P633" s="203"/>
      <c r="Q633" s="164"/>
      <c r="R633" s="203"/>
      <c r="S633" s="203"/>
      <c r="T633" s="203"/>
      <c r="U633" s="203"/>
      <c r="V633" s="203"/>
    </row>
    <row r="634" spans="15:22" x14ac:dyDescent="0.2">
      <c r="O634" s="203"/>
      <c r="P634" s="203"/>
      <c r="Q634" s="164"/>
      <c r="R634" s="203"/>
      <c r="S634" s="203"/>
      <c r="T634" s="203"/>
      <c r="U634" s="203"/>
      <c r="V634" s="203"/>
    </row>
    <row r="635" spans="15:22" x14ac:dyDescent="0.2">
      <c r="O635" s="203"/>
      <c r="P635" s="203"/>
      <c r="Q635" s="164"/>
      <c r="R635" s="203"/>
      <c r="S635" s="203"/>
      <c r="T635" s="203"/>
      <c r="U635" s="203"/>
      <c r="V635" s="203"/>
    </row>
    <row r="636" spans="15:22" x14ac:dyDescent="0.2">
      <c r="O636" s="203"/>
      <c r="P636" s="203"/>
      <c r="Q636" s="164"/>
      <c r="R636" s="203"/>
      <c r="S636" s="203"/>
      <c r="T636" s="203"/>
      <c r="U636" s="203"/>
      <c r="V636" s="203"/>
    </row>
    <row r="637" spans="15:22" x14ac:dyDescent="0.2">
      <c r="O637" s="203"/>
      <c r="P637" s="203"/>
      <c r="Q637" s="164"/>
      <c r="R637" s="203"/>
      <c r="S637" s="203"/>
      <c r="T637" s="203"/>
      <c r="U637" s="203"/>
      <c r="V637" s="203"/>
    </row>
    <row r="638" spans="15:22" x14ac:dyDescent="0.2">
      <c r="O638" s="203"/>
      <c r="P638" s="203"/>
      <c r="Q638" s="164"/>
      <c r="R638" s="203"/>
      <c r="S638" s="203"/>
      <c r="T638" s="203"/>
      <c r="U638" s="203"/>
      <c r="V638" s="203"/>
    </row>
    <row r="639" spans="15:22" x14ac:dyDescent="0.2">
      <c r="O639" s="203"/>
      <c r="P639" s="203"/>
      <c r="Q639" s="164"/>
      <c r="R639" s="203"/>
      <c r="S639" s="203"/>
      <c r="T639" s="203"/>
      <c r="U639" s="203"/>
      <c r="V639" s="203"/>
    </row>
    <row r="640" spans="15:22" x14ac:dyDescent="0.2">
      <c r="O640" s="203"/>
      <c r="P640" s="203"/>
      <c r="Q640" s="164"/>
      <c r="R640" s="203"/>
      <c r="S640" s="203"/>
      <c r="T640" s="203"/>
      <c r="U640" s="203"/>
      <c r="V640" s="203"/>
    </row>
    <row r="641" spans="15:22" x14ac:dyDescent="0.2">
      <c r="O641" s="203"/>
      <c r="P641" s="203"/>
      <c r="Q641" s="164"/>
      <c r="R641" s="203"/>
      <c r="S641" s="203"/>
      <c r="T641" s="203"/>
      <c r="U641" s="203"/>
      <c r="V641" s="203"/>
    </row>
    <row r="642" spans="15:22" x14ac:dyDescent="0.2">
      <c r="O642" s="203"/>
      <c r="P642" s="203"/>
      <c r="Q642" s="164"/>
      <c r="R642" s="203"/>
      <c r="S642" s="203"/>
      <c r="T642" s="203"/>
      <c r="U642" s="203"/>
      <c r="V642" s="203"/>
    </row>
    <row r="643" spans="15:22" x14ac:dyDescent="0.2">
      <c r="O643" s="203"/>
      <c r="P643" s="203"/>
      <c r="Q643" s="164"/>
      <c r="R643" s="203"/>
      <c r="S643" s="203"/>
      <c r="T643" s="203"/>
      <c r="U643" s="203"/>
      <c r="V643" s="203"/>
    </row>
    <row r="644" spans="15:22" x14ac:dyDescent="0.2">
      <c r="O644" s="203"/>
      <c r="P644" s="203"/>
      <c r="Q644" s="164"/>
      <c r="R644" s="203"/>
      <c r="S644" s="203"/>
      <c r="T644" s="203"/>
      <c r="U644" s="203"/>
      <c r="V644" s="203"/>
    </row>
    <row r="645" spans="15:22" x14ac:dyDescent="0.2">
      <c r="O645" s="203"/>
      <c r="P645" s="203"/>
      <c r="Q645" s="164"/>
      <c r="R645" s="203"/>
      <c r="S645" s="203"/>
      <c r="T645" s="203"/>
      <c r="U645" s="203"/>
      <c r="V645" s="203"/>
    </row>
    <row r="646" spans="15:22" x14ac:dyDescent="0.2">
      <c r="O646" s="203"/>
      <c r="P646" s="203"/>
      <c r="Q646" s="164"/>
      <c r="R646" s="203"/>
      <c r="S646" s="203"/>
      <c r="T646" s="203"/>
      <c r="U646" s="203"/>
      <c r="V646" s="203"/>
    </row>
    <row r="647" spans="15:22" x14ac:dyDescent="0.2">
      <c r="O647" s="203"/>
      <c r="P647" s="203"/>
      <c r="Q647" s="164"/>
      <c r="R647" s="203"/>
      <c r="S647" s="203"/>
      <c r="T647" s="203"/>
      <c r="U647" s="203"/>
      <c r="V647" s="203"/>
    </row>
    <row r="648" spans="15:22" x14ac:dyDescent="0.2">
      <c r="O648" s="203"/>
      <c r="P648" s="203"/>
      <c r="Q648" s="164"/>
      <c r="R648" s="203"/>
      <c r="S648" s="203"/>
      <c r="T648" s="203"/>
      <c r="U648" s="203"/>
      <c r="V648" s="203"/>
    </row>
    <row r="649" spans="15:22" x14ac:dyDescent="0.2">
      <c r="O649" s="203"/>
      <c r="P649" s="203"/>
      <c r="Q649" s="164"/>
      <c r="R649" s="203"/>
      <c r="S649" s="203"/>
      <c r="T649" s="203"/>
      <c r="U649" s="203"/>
      <c r="V649" s="203"/>
    </row>
    <row r="650" spans="15:22" x14ac:dyDescent="0.2">
      <c r="O650" s="203"/>
      <c r="P650" s="203"/>
      <c r="Q650" s="164"/>
      <c r="R650" s="203"/>
      <c r="S650" s="203"/>
      <c r="T650" s="203"/>
      <c r="U650" s="203"/>
      <c r="V650" s="203"/>
    </row>
    <row r="651" spans="15:22" x14ac:dyDescent="0.2">
      <c r="O651" s="203"/>
      <c r="P651" s="203"/>
      <c r="Q651" s="164"/>
      <c r="R651" s="203"/>
      <c r="S651" s="203"/>
      <c r="T651" s="203"/>
      <c r="U651" s="203"/>
      <c r="V651" s="203"/>
    </row>
    <row r="652" spans="15:22" x14ac:dyDescent="0.2">
      <c r="O652" s="203"/>
      <c r="P652" s="203"/>
      <c r="Q652" s="164"/>
      <c r="R652" s="203"/>
      <c r="S652" s="203"/>
      <c r="T652" s="203"/>
      <c r="U652" s="203"/>
      <c r="V652" s="203"/>
    </row>
    <row r="653" spans="15:22" x14ac:dyDescent="0.2">
      <c r="O653" s="203"/>
      <c r="P653" s="203"/>
      <c r="Q653" s="164"/>
      <c r="R653" s="203"/>
      <c r="S653" s="203"/>
      <c r="T653" s="203"/>
      <c r="U653" s="203"/>
      <c r="V653" s="203"/>
    </row>
    <row r="654" spans="15:22" x14ac:dyDescent="0.2">
      <c r="O654" s="203"/>
      <c r="P654" s="203"/>
      <c r="Q654" s="164"/>
      <c r="R654" s="203"/>
      <c r="S654" s="203"/>
      <c r="T654" s="203"/>
      <c r="U654" s="203"/>
      <c r="V654" s="203"/>
    </row>
    <row r="655" spans="15:22" x14ac:dyDescent="0.2">
      <c r="O655" s="203"/>
      <c r="P655" s="203"/>
      <c r="Q655" s="164"/>
      <c r="R655" s="203"/>
      <c r="S655" s="203"/>
      <c r="T655" s="203"/>
      <c r="U655" s="203"/>
      <c r="V655" s="203"/>
    </row>
    <row r="656" spans="15:22" x14ac:dyDescent="0.2">
      <c r="O656" s="203"/>
      <c r="P656" s="203"/>
      <c r="Q656" s="164"/>
      <c r="R656" s="203"/>
      <c r="S656" s="203"/>
      <c r="T656" s="203"/>
      <c r="U656" s="203"/>
      <c r="V656" s="203"/>
    </row>
    <row r="657" spans="15:22" x14ac:dyDescent="0.2">
      <c r="O657" s="203"/>
      <c r="P657" s="203"/>
      <c r="Q657" s="164"/>
      <c r="R657" s="203"/>
      <c r="S657" s="203"/>
      <c r="T657" s="203"/>
      <c r="U657" s="203"/>
      <c r="V657" s="203"/>
    </row>
    <row r="658" spans="15:22" x14ac:dyDescent="0.2">
      <c r="O658" s="203"/>
      <c r="P658" s="203"/>
      <c r="Q658" s="164"/>
      <c r="R658" s="203"/>
      <c r="S658" s="203"/>
      <c r="T658" s="203"/>
      <c r="U658" s="203"/>
      <c r="V658" s="203"/>
    </row>
    <row r="659" spans="15:22" x14ac:dyDescent="0.2">
      <c r="O659" s="203"/>
      <c r="P659" s="203"/>
      <c r="Q659" s="164"/>
      <c r="R659" s="203"/>
      <c r="S659" s="203"/>
      <c r="T659" s="203"/>
      <c r="U659" s="203"/>
      <c r="V659" s="203"/>
    </row>
    <row r="660" spans="15:22" x14ac:dyDescent="0.2">
      <c r="O660" s="203"/>
      <c r="P660" s="203"/>
      <c r="Q660" s="164"/>
      <c r="R660" s="203"/>
      <c r="S660" s="203"/>
      <c r="T660" s="203"/>
      <c r="U660" s="203"/>
      <c r="V660" s="203"/>
    </row>
    <row r="661" spans="15:22" x14ac:dyDescent="0.2">
      <c r="O661" s="203"/>
      <c r="P661" s="203"/>
      <c r="Q661" s="164"/>
      <c r="R661" s="203"/>
      <c r="S661" s="203"/>
      <c r="T661" s="203"/>
      <c r="U661" s="203"/>
      <c r="V661" s="203"/>
    </row>
    <row r="662" spans="15:22" x14ac:dyDescent="0.2">
      <c r="O662" s="203"/>
      <c r="P662" s="203"/>
      <c r="Q662" s="164"/>
      <c r="R662" s="203"/>
      <c r="S662" s="203"/>
      <c r="T662" s="203"/>
      <c r="U662" s="203"/>
      <c r="V662" s="203"/>
    </row>
    <row r="663" spans="15:22" x14ac:dyDescent="0.2">
      <c r="O663" s="203"/>
      <c r="P663" s="203"/>
      <c r="Q663" s="164"/>
      <c r="R663" s="203"/>
      <c r="S663" s="203"/>
      <c r="T663" s="203"/>
      <c r="U663" s="203"/>
      <c r="V663" s="203"/>
    </row>
    <row r="664" spans="15:22" x14ac:dyDescent="0.2">
      <c r="O664" s="203"/>
      <c r="P664" s="203"/>
      <c r="Q664" s="164"/>
      <c r="R664" s="203"/>
      <c r="S664" s="203"/>
      <c r="T664" s="203"/>
      <c r="U664" s="203"/>
      <c r="V664" s="203"/>
    </row>
    <row r="665" spans="15:22" x14ac:dyDescent="0.2">
      <c r="O665" s="203"/>
      <c r="P665" s="203"/>
      <c r="Q665" s="164"/>
      <c r="R665" s="203"/>
      <c r="S665" s="203"/>
      <c r="T665" s="203"/>
      <c r="U665" s="203"/>
      <c r="V665" s="203"/>
    </row>
    <row r="666" spans="15:22" x14ac:dyDescent="0.2">
      <c r="O666" s="203"/>
      <c r="P666" s="203"/>
      <c r="Q666" s="164"/>
      <c r="R666" s="203"/>
      <c r="S666" s="203"/>
      <c r="T666" s="203"/>
      <c r="U666" s="203"/>
      <c r="V666" s="203"/>
    </row>
    <row r="667" spans="15:22" x14ac:dyDescent="0.2">
      <c r="O667" s="203"/>
      <c r="P667" s="203"/>
      <c r="Q667" s="164"/>
      <c r="R667" s="203"/>
      <c r="S667" s="203"/>
      <c r="T667" s="203"/>
      <c r="U667" s="203"/>
      <c r="V667" s="203"/>
    </row>
    <row r="668" spans="15:22" x14ac:dyDescent="0.2">
      <c r="O668" s="203"/>
      <c r="P668" s="203"/>
      <c r="Q668" s="164"/>
      <c r="R668" s="203"/>
      <c r="S668" s="203"/>
      <c r="T668" s="203"/>
      <c r="U668" s="203"/>
      <c r="V668" s="203"/>
    </row>
    <row r="669" spans="15:22" x14ac:dyDescent="0.2">
      <c r="O669" s="203"/>
      <c r="P669" s="203"/>
      <c r="Q669" s="164"/>
      <c r="R669" s="203"/>
      <c r="S669" s="203"/>
      <c r="T669" s="203"/>
      <c r="U669" s="203"/>
      <c r="V669" s="203"/>
    </row>
    <row r="670" spans="15:22" x14ac:dyDescent="0.2">
      <c r="O670" s="203"/>
      <c r="P670" s="203"/>
      <c r="Q670" s="164"/>
      <c r="R670" s="203"/>
      <c r="S670" s="203"/>
      <c r="T670" s="203"/>
      <c r="U670" s="203"/>
      <c r="V670" s="203"/>
    </row>
    <row r="671" spans="15:22" x14ac:dyDescent="0.2">
      <c r="O671" s="203"/>
      <c r="P671" s="203"/>
      <c r="Q671" s="164"/>
      <c r="R671" s="203"/>
      <c r="S671" s="203"/>
      <c r="T671" s="203"/>
      <c r="U671" s="203"/>
      <c r="V671" s="203"/>
    </row>
    <row r="672" spans="15:22" x14ac:dyDescent="0.2">
      <c r="O672" s="203"/>
      <c r="P672" s="203"/>
      <c r="Q672" s="164"/>
      <c r="R672" s="203"/>
      <c r="S672" s="203"/>
      <c r="T672" s="203"/>
      <c r="U672" s="203"/>
      <c r="V672" s="203"/>
    </row>
    <row r="673" spans="15:22" x14ac:dyDescent="0.2">
      <c r="O673" s="203"/>
      <c r="P673" s="203"/>
      <c r="Q673" s="164"/>
      <c r="R673" s="203"/>
      <c r="S673" s="203"/>
      <c r="T673" s="203"/>
      <c r="U673" s="203"/>
      <c r="V673" s="203"/>
    </row>
    <row r="674" spans="15:22" x14ac:dyDescent="0.2">
      <c r="O674" s="203"/>
      <c r="P674" s="203"/>
      <c r="Q674" s="164"/>
      <c r="R674" s="203"/>
      <c r="S674" s="203"/>
      <c r="T674" s="203"/>
      <c r="U674" s="203"/>
      <c r="V674" s="203"/>
    </row>
    <row r="675" spans="15:22" x14ac:dyDescent="0.2">
      <c r="O675" s="203"/>
      <c r="P675" s="203"/>
      <c r="Q675" s="164"/>
      <c r="R675" s="203"/>
      <c r="S675" s="203"/>
      <c r="T675" s="203"/>
      <c r="U675" s="203"/>
      <c r="V675" s="203"/>
    </row>
    <row r="676" spans="15:22" x14ac:dyDescent="0.2">
      <c r="O676" s="203"/>
      <c r="P676" s="203"/>
      <c r="Q676" s="164"/>
      <c r="R676" s="203"/>
      <c r="S676" s="203"/>
      <c r="T676" s="203"/>
      <c r="U676" s="203"/>
      <c r="V676" s="203"/>
    </row>
    <row r="677" spans="15:22" x14ac:dyDescent="0.2">
      <c r="O677" s="203"/>
      <c r="P677" s="203"/>
      <c r="Q677" s="164"/>
      <c r="R677" s="203"/>
      <c r="S677" s="203"/>
      <c r="T677" s="203"/>
      <c r="U677" s="203"/>
      <c r="V677" s="203"/>
    </row>
    <row r="678" spans="15:22" x14ac:dyDescent="0.2">
      <c r="O678" s="203"/>
      <c r="P678" s="203"/>
      <c r="Q678" s="164"/>
      <c r="R678" s="203"/>
      <c r="S678" s="203"/>
      <c r="T678" s="203"/>
      <c r="U678" s="203"/>
      <c r="V678" s="203"/>
    </row>
    <row r="679" spans="15:22" x14ac:dyDescent="0.2">
      <c r="O679" s="203"/>
      <c r="P679" s="203"/>
      <c r="Q679" s="164"/>
      <c r="R679" s="203"/>
      <c r="S679" s="203"/>
      <c r="T679" s="203"/>
      <c r="U679" s="203"/>
      <c r="V679" s="203"/>
    </row>
    <row r="680" spans="15:22" x14ac:dyDescent="0.2">
      <c r="O680" s="203"/>
      <c r="P680" s="203"/>
      <c r="Q680" s="164"/>
      <c r="R680" s="203"/>
      <c r="S680" s="203"/>
      <c r="T680" s="203"/>
      <c r="U680" s="203"/>
      <c r="V680" s="203"/>
    </row>
    <row r="681" spans="15:22" x14ac:dyDescent="0.2">
      <c r="O681" s="203"/>
      <c r="P681" s="203"/>
      <c r="Q681" s="164"/>
      <c r="R681" s="203"/>
      <c r="S681" s="203"/>
      <c r="T681" s="203"/>
      <c r="U681" s="203"/>
      <c r="V681" s="203"/>
    </row>
    <row r="682" spans="15:22" x14ac:dyDescent="0.2">
      <c r="O682" s="203"/>
      <c r="P682" s="203"/>
      <c r="Q682" s="164"/>
      <c r="R682" s="203"/>
      <c r="S682" s="203"/>
      <c r="T682" s="203"/>
      <c r="U682" s="203"/>
      <c r="V682" s="203"/>
    </row>
    <row r="683" spans="15:22" x14ac:dyDescent="0.2">
      <c r="O683" s="203"/>
      <c r="P683" s="203"/>
      <c r="Q683" s="164"/>
      <c r="R683" s="203"/>
      <c r="S683" s="203"/>
      <c r="T683" s="203"/>
      <c r="U683" s="203"/>
      <c r="V683" s="203"/>
    </row>
    <row r="684" spans="15:22" x14ac:dyDescent="0.2">
      <c r="O684" s="203"/>
      <c r="P684" s="203"/>
      <c r="Q684" s="164"/>
      <c r="R684" s="203"/>
      <c r="S684" s="203"/>
      <c r="T684" s="203"/>
      <c r="U684" s="203"/>
      <c r="V684" s="203"/>
    </row>
    <row r="685" spans="15:22" x14ac:dyDescent="0.2">
      <c r="O685" s="203"/>
      <c r="P685" s="203"/>
      <c r="Q685" s="164"/>
      <c r="R685" s="203"/>
      <c r="S685" s="203"/>
      <c r="T685" s="203"/>
      <c r="U685" s="203"/>
      <c r="V685" s="203"/>
    </row>
    <row r="686" spans="15:22" x14ac:dyDescent="0.2">
      <c r="O686" s="203"/>
      <c r="P686" s="203"/>
      <c r="Q686" s="164"/>
      <c r="R686" s="203"/>
      <c r="S686" s="203"/>
      <c r="T686" s="203"/>
      <c r="U686" s="203"/>
      <c r="V686" s="203"/>
    </row>
    <row r="687" spans="15:22" x14ac:dyDescent="0.2">
      <c r="O687" s="203"/>
      <c r="P687" s="203"/>
      <c r="Q687" s="164"/>
      <c r="R687" s="203"/>
      <c r="S687" s="203"/>
      <c r="T687" s="203"/>
      <c r="U687" s="203"/>
      <c r="V687" s="203"/>
    </row>
    <row r="688" spans="15:22" x14ac:dyDescent="0.2">
      <c r="O688" s="203"/>
      <c r="P688" s="203"/>
      <c r="Q688" s="164"/>
      <c r="R688" s="203"/>
      <c r="S688" s="203"/>
      <c r="T688" s="203"/>
      <c r="U688" s="203"/>
      <c r="V688" s="203"/>
    </row>
    <row r="689" spans="15:22" x14ac:dyDescent="0.2">
      <c r="O689" s="203"/>
      <c r="P689" s="203"/>
      <c r="Q689" s="164"/>
      <c r="R689" s="203"/>
      <c r="S689" s="203"/>
      <c r="T689" s="203"/>
      <c r="U689" s="203"/>
      <c r="V689" s="203"/>
    </row>
    <row r="690" spans="15:22" x14ac:dyDescent="0.2">
      <c r="O690" s="203"/>
      <c r="P690" s="203"/>
      <c r="Q690" s="164"/>
      <c r="R690" s="203"/>
      <c r="S690" s="203"/>
      <c r="T690" s="203"/>
      <c r="U690" s="203"/>
      <c r="V690" s="203"/>
    </row>
    <row r="691" spans="15:22" x14ac:dyDescent="0.2">
      <c r="O691" s="203"/>
      <c r="P691" s="203"/>
      <c r="Q691" s="164"/>
      <c r="R691" s="203"/>
      <c r="S691" s="203"/>
      <c r="T691" s="203"/>
      <c r="U691" s="203"/>
      <c r="V691" s="203"/>
    </row>
    <row r="692" spans="15:22" x14ac:dyDescent="0.2">
      <c r="O692" s="203"/>
      <c r="P692" s="203"/>
      <c r="Q692" s="164"/>
      <c r="R692" s="203"/>
      <c r="S692" s="203"/>
      <c r="T692" s="203"/>
      <c r="U692" s="203"/>
      <c r="V692" s="203"/>
    </row>
    <row r="693" spans="15:22" x14ac:dyDescent="0.2">
      <c r="O693" s="203"/>
      <c r="P693" s="203"/>
      <c r="Q693" s="164"/>
      <c r="R693" s="203"/>
      <c r="S693" s="203"/>
      <c r="T693" s="203"/>
      <c r="U693" s="203"/>
      <c r="V693" s="203"/>
    </row>
    <row r="694" spans="15:22" x14ac:dyDescent="0.2">
      <c r="O694" s="203"/>
      <c r="P694" s="203"/>
      <c r="Q694" s="164"/>
      <c r="R694" s="203"/>
      <c r="S694" s="203"/>
      <c r="T694" s="203"/>
      <c r="U694" s="203"/>
      <c r="V694" s="203"/>
    </row>
    <row r="695" spans="15:22" x14ac:dyDescent="0.2">
      <c r="O695" s="203"/>
      <c r="P695" s="203"/>
      <c r="Q695" s="164"/>
      <c r="R695" s="203"/>
      <c r="S695" s="203"/>
      <c r="T695" s="203"/>
      <c r="U695" s="203"/>
      <c r="V695" s="203"/>
    </row>
    <row r="696" spans="15:22" x14ac:dyDescent="0.2">
      <c r="O696" s="203"/>
      <c r="P696" s="203"/>
      <c r="Q696" s="164"/>
      <c r="R696" s="203"/>
      <c r="S696" s="203"/>
      <c r="T696" s="203"/>
      <c r="U696" s="203"/>
      <c r="V696" s="203"/>
    </row>
    <row r="697" spans="15:22" x14ac:dyDescent="0.2">
      <c r="O697" s="203"/>
      <c r="P697" s="203"/>
      <c r="Q697" s="164"/>
      <c r="R697" s="203"/>
      <c r="S697" s="203"/>
      <c r="T697" s="203"/>
      <c r="U697" s="203"/>
      <c r="V697" s="203"/>
    </row>
    <row r="698" spans="15:22" x14ac:dyDescent="0.2">
      <c r="O698" s="203"/>
      <c r="P698" s="203"/>
      <c r="Q698" s="164"/>
      <c r="R698" s="203"/>
      <c r="S698" s="203"/>
      <c r="T698" s="203"/>
      <c r="U698" s="203"/>
      <c r="V698" s="203"/>
    </row>
    <row r="699" spans="15:22" x14ac:dyDescent="0.2">
      <c r="O699" s="203"/>
      <c r="P699" s="203"/>
      <c r="Q699" s="164"/>
      <c r="R699" s="203"/>
      <c r="S699" s="203"/>
      <c r="T699" s="203"/>
      <c r="U699" s="203"/>
      <c r="V699" s="203"/>
    </row>
    <row r="700" spans="15:22" x14ac:dyDescent="0.2">
      <c r="O700" s="203"/>
      <c r="P700" s="203"/>
      <c r="Q700" s="164"/>
      <c r="R700" s="203"/>
      <c r="S700" s="203"/>
      <c r="T700" s="203"/>
      <c r="U700" s="203"/>
      <c r="V700" s="203"/>
    </row>
    <row r="701" spans="15:22" x14ac:dyDescent="0.2">
      <c r="O701" s="203"/>
      <c r="P701" s="203"/>
      <c r="Q701" s="164"/>
      <c r="R701" s="203"/>
      <c r="S701" s="203"/>
      <c r="T701" s="203"/>
      <c r="U701" s="203"/>
      <c r="V701" s="203"/>
    </row>
    <row r="702" spans="15:22" x14ac:dyDescent="0.2">
      <c r="O702" s="203"/>
      <c r="P702" s="203"/>
      <c r="Q702" s="164"/>
      <c r="R702" s="203"/>
      <c r="S702" s="203"/>
      <c r="T702" s="203"/>
      <c r="U702" s="203"/>
      <c r="V702" s="203"/>
    </row>
    <row r="703" spans="15:22" x14ac:dyDescent="0.2">
      <c r="O703" s="203"/>
      <c r="P703" s="203"/>
      <c r="Q703" s="164"/>
      <c r="R703" s="203"/>
      <c r="S703" s="203"/>
      <c r="T703" s="203"/>
      <c r="U703" s="203"/>
      <c r="V703" s="203"/>
    </row>
    <row r="704" spans="15:22" x14ac:dyDescent="0.2">
      <c r="O704" s="203"/>
      <c r="P704" s="203"/>
      <c r="Q704" s="164"/>
      <c r="R704" s="203"/>
      <c r="S704" s="203"/>
      <c r="T704" s="203"/>
      <c r="U704" s="203"/>
      <c r="V704" s="203"/>
    </row>
    <row r="705" spans="15:22" x14ac:dyDescent="0.2">
      <c r="O705" s="203"/>
      <c r="P705" s="203"/>
      <c r="Q705" s="164"/>
      <c r="R705" s="203"/>
      <c r="S705" s="203"/>
      <c r="T705" s="203"/>
      <c r="U705" s="203"/>
      <c r="V705" s="203"/>
    </row>
    <row r="706" spans="15:22" x14ac:dyDescent="0.2">
      <c r="O706" s="203"/>
      <c r="P706" s="203"/>
      <c r="Q706" s="164"/>
      <c r="R706" s="203"/>
      <c r="S706" s="203"/>
      <c r="T706" s="203"/>
      <c r="U706" s="203"/>
      <c r="V706" s="203"/>
    </row>
    <row r="707" spans="15:22" x14ac:dyDescent="0.2">
      <c r="O707" s="203"/>
      <c r="P707" s="203"/>
      <c r="Q707" s="164"/>
      <c r="R707" s="203"/>
      <c r="S707" s="203"/>
      <c r="T707" s="203"/>
      <c r="U707" s="203"/>
      <c r="V707" s="203"/>
    </row>
    <row r="708" spans="15:22" x14ac:dyDescent="0.2">
      <c r="O708" s="203"/>
      <c r="P708" s="203"/>
      <c r="Q708" s="164"/>
      <c r="R708" s="203"/>
      <c r="S708" s="203"/>
      <c r="T708" s="203"/>
      <c r="U708" s="203"/>
      <c r="V708" s="203"/>
    </row>
    <row r="709" spans="15:22" x14ac:dyDescent="0.2">
      <c r="O709" s="203"/>
      <c r="P709" s="203"/>
      <c r="Q709" s="164"/>
      <c r="R709" s="203"/>
      <c r="S709" s="203"/>
      <c r="T709" s="203"/>
      <c r="U709" s="203"/>
      <c r="V709" s="203"/>
    </row>
    <row r="710" spans="15:22" x14ac:dyDescent="0.2">
      <c r="O710" s="203"/>
      <c r="P710" s="203"/>
      <c r="Q710" s="164"/>
      <c r="R710" s="203"/>
      <c r="S710" s="203"/>
      <c r="T710" s="203"/>
      <c r="U710" s="203"/>
      <c r="V710" s="203"/>
    </row>
    <row r="711" spans="15:22" x14ac:dyDescent="0.2">
      <c r="O711" s="203"/>
      <c r="P711" s="203"/>
      <c r="Q711" s="164"/>
      <c r="R711" s="203"/>
      <c r="S711" s="203"/>
      <c r="T711" s="203"/>
      <c r="U711" s="203"/>
      <c r="V711" s="203"/>
    </row>
    <row r="712" spans="15:22" x14ac:dyDescent="0.2">
      <c r="O712" s="203"/>
      <c r="P712" s="203"/>
      <c r="Q712" s="164"/>
      <c r="R712" s="203"/>
      <c r="S712" s="203"/>
      <c r="T712" s="203"/>
      <c r="U712" s="203"/>
      <c r="V712" s="203"/>
    </row>
    <row r="713" spans="15:22" x14ac:dyDescent="0.2">
      <c r="O713" s="203"/>
      <c r="P713" s="203"/>
      <c r="Q713" s="164"/>
      <c r="R713" s="203"/>
      <c r="S713" s="203"/>
      <c r="T713" s="203"/>
      <c r="U713" s="203"/>
      <c r="V713" s="203"/>
    </row>
    <row r="714" spans="15:22" x14ac:dyDescent="0.2">
      <c r="O714" s="203"/>
      <c r="P714" s="203"/>
      <c r="Q714" s="164"/>
      <c r="R714" s="203"/>
      <c r="S714" s="203"/>
      <c r="T714" s="203"/>
      <c r="U714" s="203"/>
      <c r="V714" s="203"/>
    </row>
    <row r="715" spans="15:22" x14ac:dyDescent="0.2">
      <c r="O715" s="203"/>
      <c r="P715" s="203"/>
      <c r="Q715" s="164"/>
      <c r="R715" s="203"/>
      <c r="S715" s="203"/>
      <c r="T715" s="203"/>
      <c r="U715" s="203"/>
      <c r="V715" s="203"/>
    </row>
    <row r="716" spans="15:22" x14ac:dyDescent="0.2">
      <c r="O716" s="203"/>
      <c r="P716" s="203"/>
      <c r="Q716" s="164"/>
      <c r="R716" s="203"/>
      <c r="S716" s="203"/>
      <c r="T716" s="203"/>
      <c r="U716" s="203"/>
      <c r="V716" s="203"/>
    </row>
    <row r="717" spans="15:22" x14ac:dyDescent="0.2">
      <c r="O717" s="203"/>
      <c r="P717" s="203"/>
      <c r="Q717" s="164"/>
      <c r="R717" s="203"/>
      <c r="S717" s="203"/>
      <c r="T717" s="203"/>
      <c r="U717" s="203"/>
      <c r="V717" s="203"/>
    </row>
    <row r="1040282" spans="4:4" x14ac:dyDescent="0.2">
      <c r="D1040282" s="5"/>
    </row>
  </sheetData>
  <autoFilter ref="A2:W503"/>
  <mergeCells count="447">
    <mergeCell ref="L1:P1"/>
    <mergeCell ref="V442:V460"/>
    <mergeCell ref="T461:T467"/>
    <mergeCell ref="T468:T473"/>
    <mergeCell ref="T474:T478"/>
    <mergeCell ref="T482:T484"/>
    <mergeCell ref="T495:T499"/>
    <mergeCell ref="T502:T503"/>
    <mergeCell ref="U461:U467"/>
    <mergeCell ref="U468:U473"/>
    <mergeCell ref="U474:U478"/>
    <mergeCell ref="U479:U487"/>
    <mergeCell ref="U488:U500"/>
    <mergeCell ref="U501:U503"/>
    <mergeCell ref="V461:V503"/>
    <mergeCell ref="T442:T445"/>
    <mergeCell ref="T446:T448"/>
    <mergeCell ref="T449:T451"/>
    <mergeCell ref="T452:T453"/>
    <mergeCell ref="T454:T455"/>
    <mergeCell ref="T457:T458"/>
    <mergeCell ref="U442:U448"/>
    <mergeCell ref="U449:U455"/>
    <mergeCell ref="U456:U460"/>
    <mergeCell ref="T418:T420"/>
    <mergeCell ref="U412:U424"/>
    <mergeCell ref="V367:V424"/>
    <mergeCell ref="T425:T428"/>
    <mergeCell ref="T429:T430"/>
    <mergeCell ref="U425:U431"/>
    <mergeCell ref="T432:T437"/>
    <mergeCell ref="T438:T439"/>
    <mergeCell ref="U432:U441"/>
    <mergeCell ref="V425:V441"/>
    <mergeCell ref="T392:T396"/>
    <mergeCell ref="T397:T400"/>
    <mergeCell ref="T402:T404"/>
    <mergeCell ref="U392:U405"/>
    <mergeCell ref="T406:T407"/>
    <mergeCell ref="U406:U408"/>
    <mergeCell ref="T409:T411"/>
    <mergeCell ref="U409:U411"/>
    <mergeCell ref="T412:T417"/>
    <mergeCell ref="T368:T373"/>
    <mergeCell ref="T374:T378"/>
    <mergeCell ref="T379:T380"/>
    <mergeCell ref="T382:T383"/>
    <mergeCell ref="T385:T388"/>
    <mergeCell ref="T389:T391"/>
    <mergeCell ref="U367:U378"/>
    <mergeCell ref="U379:U384"/>
    <mergeCell ref="U385:U391"/>
    <mergeCell ref="F109:F110"/>
    <mergeCell ref="G109:G110"/>
    <mergeCell ref="H109:H110"/>
    <mergeCell ref="I109:I110"/>
    <mergeCell ref="J109:J110"/>
    <mergeCell ref="U109:U119"/>
    <mergeCell ref="T365:T366"/>
    <mergeCell ref="U171:U180"/>
    <mergeCell ref="U181:U217"/>
    <mergeCell ref="U218:U225"/>
    <mergeCell ref="U226:U238"/>
    <mergeCell ref="U239:U250"/>
    <mergeCell ref="U251:U256"/>
    <mergeCell ref="T333:T340"/>
    <mergeCell ref="T341:T343"/>
    <mergeCell ref="T344:T345"/>
    <mergeCell ref="T350:T352"/>
    <mergeCell ref="T353:T357"/>
    <mergeCell ref="T358:T361"/>
    <mergeCell ref="T313:T315"/>
    <mergeCell ref="T290:T294"/>
    <mergeCell ref="T295:T297"/>
    <mergeCell ref="T298:T299"/>
    <mergeCell ref="T300:T301"/>
    <mergeCell ref="T302:T306"/>
    <mergeCell ref="T307:T310"/>
    <mergeCell ref="T275:T276"/>
    <mergeCell ref="T277:T279"/>
    <mergeCell ref="T280:T281"/>
    <mergeCell ref="T282:T285"/>
    <mergeCell ref="T286:T287"/>
    <mergeCell ref="T288:T289"/>
    <mergeCell ref="T326:T332"/>
    <mergeCell ref="T210:T211"/>
    <mergeCell ref="T212:T213"/>
    <mergeCell ref="T214:T216"/>
    <mergeCell ref="T218:T221"/>
    <mergeCell ref="T222:T225"/>
    <mergeCell ref="T226:T230"/>
    <mergeCell ref="T176:T177"/>
    <mergeCell ref="T179:T180"/>
    <mergeCell ref="T181:T186"/>
    <mergeCell ref="T187:T203"/>
    <mergeCell ref="T204:T206"/>
    <mergeCell ref="T207:T209"/>
    <mergeCell ref="T316:T317"/>
    <mergeCell ref="T318:T322"/>
    <mergeCell ref="T323:T325"/>
    <mergeCell ref="T257:T259"/>
    <mergeCell ref="T260:T261"/>
    <mergeCell ref="T262:T264"/>
    <mergeCell ref="T266:T274"/>
    <mergeCell ref="T231:T236"/>
    <mergeCell ref="T239:T250"/>
    <mergeCell ref="T251:T252"/>
    <mergeCell ref="T253:T256"/>
    <mergeCell ref="T163:T165"/>
    <mergeCell ref="T166:T167"/>
    <mergeCell ref="U154:U159"/>
    <mergeCell ref="U160:U170"/>
    <mergeCell ref="T172:T173"/>
    <mergeCell ref="T174:T175"/>
    <mergeCell ref="T141:T142"/>
    <mergeCell ref="U138:U147"/>
    <mergeCell ref="T151:T152"/>
    <mergeCell ref="U148:U153"/>
    <mergeCell ref="T160:T162"/>
    <mergeCell ref="T103:T105"/>
    <mergeCell ref="U103:U105"/>
    <mergeCell ref="U106:U108"/>
    <mergeCell ref="T115:T119"/>
    <mergeCell ref="T123:T124"/>
    <mergeCell ref="U120:U127"/>
    <mergeCell ref="T83:T84"/>
    <mergeCell ref="U83:U89"/>
    <mergeCell ref="T90:T94"/>
    <mergeCell ref="T95:T97"/>
    <mergeCell ref="U90:U98"/>
    <mergeCell ref="T99:T102"/>
    <mergeCell ref="U99:U102"/>
    <mergeCell ref="T109:T110"/>
    <mergeCell ref="T67:T69"/>
    <mergeCell ref="U67:U69"/>
    <mergeCell ref="T71:T72"/>
    <mergeCell ref="U70:U72"/>
    <mergeCell ref="U73:U82"/>
    <mergeCell ref="V3:V82"/>
    <mergeCell ref="U65:U66"/>
    <mergeCell ref="T47:T50"/>
    <mergeCell ref="T51:T57"/>
    <mergeCell ref="T58:T60"/>
    <mergeCell ref="T61:T62"/>
    <mergeCell ref="T63:T64"/>
    <mergeCell ref="U43:U50"/>
    <mergeCell ref="U51:U64"/>
    <mergeCell ref="T24:T28"/>
    <mergeCell ref="T29:T32"/>
    <mergeCell ref="T33:T35"/>
    <mergeCell ref="T36:T37"/>
    <mergeCell ref="T38:T42"/>
    <mergeCell ref="U11:U19"/>
    <mergeCell ref="U20:U42"/>
    <mergeCell ref="F502:F503"/>
    <mergeCell ref="I502:I503"/>
    <mergeCell ref="J502:J503"/>
    <mergeCell ref="T3:T4"/>
    <mergeCell ref="T6:T7"/>
    <mergeCell ref="U3:U10"/>
    <mergeCell ref="T11:T13"/>
    <mergeCell ref="T14:T16"/>
    <mergeCell ref="T18:T19"/>
    <mergeCell ref="T20:T23"/>
    <mergeCell ref="F482:F484"/>
    <mergeCell ref="I482:I484"/>
    <mergeCell ref="J482:J484"/>
    <mergeCell ref="F495:F499"/>
    <mergeCell ref="I495:I499"/>
    <mergeCell ref="J495:J499"/>
    <mergeCell ref="F468:F473"/>
    <mergeCell ref="I468:I473"/>
    <mergeCell ref="J468:J473"/>
    <mergeCell ref="F474:F478"/>
    <mergeCell ref="I474:I478"/>
    <mergeCell ref="J474:J478"/>
    <mergeCell ref="F457:F458"/>
    <mergeCell ref="I457:I458"/>
    <mergeCell ref="J457:J458"/>
    <mergeCell ref="F461:F467"/>
    <mergeCell ref="I461:I467"/>
    <mergeCell ref="J461:J467"/>
    <mergeCell ref="F452:F453"/>
    <mergeCell ref="I452:I453"/>
    <mergeCell ref="J452:J453"/>
    <mergeCell ref="F454:F455"/>
    <mergeCell ref="I454:I455"/>
    <mergeCell ref="J454:J455"/>
    <mergeCell ref="F446:F448"/>
    <mergeCell ref="I446:I448"/>
    <mergeCell ref="J446:J448"/>
    <mergeCell ref="F449:F451"/>
    <mergeCell ref="I449:I451"/>
    <mergeCell ref="J449:J451"/>
    <mergeCell ref="F438:F439"/>
    <mergeCell ref="I438:I439"/>
    <mergeCell ref="J438:J439"/>
    <mergeCell ref="F442:F445"/>
    <mergeCell ref="I442:I445"/>
    <mergeCell ref="J442:J445"/>
    <mergeCell ref="F425:F428"/>
    <mergeCell ref="F429:F430"/>
    <mergeCell ref="I429:I430"/>
    <mergeCell ref="J429:J430"/>
    <mergeCell ref="F432:F437"/>
    <mergeCell ref="I432:I437"/>
    <mergeCell ref="J432:J437"/>
    <mergeCell ref="F406:F407"/>
    <mergeCell ref="I406:I407"/>
    <mergeCell ref="J406:J407"/>
    <mergeCell ref="F409:F411"/>
    <mergeCell ref="I409:I411"/>
    <mergeCell ref="J409:J411"/>
    <mergeCell ref="F397:F400"/>
    <mergeCell ref="I397:I400"/>
    <mergeCell ref="J397:J400"/>
    <mergeCell ref="F402:F404"/>
    <mergeCell ref="I402:I404"/>
    <mergeCell ref="J402:J404"/>
    <mergeCell ref="F389:F391"/>
    <mergeCell ref="I389:I391"/>
    <mergeCell ref="J389:J391"/>
    <mergeCell ref="F392:F396"/>
    <mergeCell ref="I392:I396"/>
    <mergeCell ref="J392:J396"/>
    <mergeCell ref="F382:F383"/>
    <mergeCell ref="I382:I383"/>
    <mergeCell ref="J382:J383"/>
    <mergeCell ref="F385:F388"/>
    <mergeCell ref="I385:I388"/>
    <mergeCell ref="J385:J388"/>
    <mergeCell ref="F374:F378"/>
    <mergeCell ref="I374:I378"/>
    <mergeCell ref="J374:J378"/>
    <mergeCell ref="F379:F380"/>
    <mergeCell ref="I379:I380"/>
    <mergeCell ref="J379:J380"/>
    <mergeCell ref="F363:F366"/>
    <mergeCell ref="I363:I366"/>
    <mergeCell ref="J363:J366"/>
    <mergeCell ref="F368:F373"/>
    <mergeCell ref="I368:I373"/>
    <mergeCell ref="J368:J373"/>
    <mergeCell ref="F353:F357"/>
    <mergeCell ref="I353:I357"/>
    <mergeCell ref="J353:J357"/>
    <mergeCell ref="F358:F361"/>
    <mergeCell ref="I358:I361"/>
    <mergeCell ref="J358:J361"/>
    <mergeCell ref="F344:F345"/>
    <mergeCell ref="I344:I345"/>
    <mergeCell ref="J344:J345"/>
    <mergeCell ref="F350:F352"/>
    <mergeCell ref="I350:I352"/>
    <mergeCell ref="J350:J352"/>
    <mergeCell ref="F333:F340"/>
    <mergeCell ref="I333:I340"/>
    <mergeCell ref="J333:J340"/>
    <mergeCell ref="F341:F343"/>
    <mergeCell ref="I341:I343"/>
    <mergeCell ref="J341:J343"/>
    <mergeCell ref="F326:F327"/>
    <mergeCell ref="I326:I327"/>
    <mergeCell ref="J326:J327"/>
    <mergeCell ref="F330:F332"/>
    <mergeCell ref="I330:I332"/>
    <mergeCell ref="J330:J332"/>
    <mergeCell ref="F318:F322"/>
    <mergeCell ref="I318:I322"/>
    <mergeCell ref="J318:J322"/>
    <mergeCell ref="F323:F325"/>
    <mergeCell ref="I323:I325"/>
    <mergeCell ref="J323:J325"/>
    <mergeCell ref="F313:F315"/>
    <mergeCell ref="I313:I315"/>
    <mergeCell ref="J313:J315"/>
    <mergeCell ref="F316:F317"/>
    <mergeCell ref="I316:I317"/>
    <mergeCell ref="J316:J317"/>
    <mergeCell ref="F302:F306"/>
    <mergeCell ref="I302:I306"/>
    <mergeCell ref="J302:J306"/>
    <mergeCell ref="F307:F310"/>
    <mergeCell ref="I307:I310"/>
    <mergeCell ref="J307:J310"/>
    <mergeCell ref="F298:F299"/>
    <mergeCell ref="I298:I299"/>
    <mergeCell ref="J298:J299"/>
    <mergeCell ref="F300:F301"/>
    <mergeCell ref="I300:I301"/>
    <mergeCell ref="J300:J301"/>
    <mergeCell ref="F292:F294"/>
    <mergeCell ref="I292:I294"/>
    <mergeCell ref="J292:J294"/>
    <mergeCell ref="F295:F297"/>
    <mergeCell ref="I295:I297"/>
    <mergeCell ref="J295:J297"/>
    <mergeCell ref="F277:F279"/>
    <mergeCell ref="I277:I279"/>
    <mergeCell ref="J277:J279"/>
    <mergeCell ref="F286:F287"/>
    <mergeCell ref="I286:I287"/>
    <mergeCell ref="J286:J287"/>
    <mergeCell ref="F288:F289"/>
    <mergeCell ref="I288:I289"/>
    <mergeCell ref="J288:J289"/>
    <mergeCell ref="F280:F281"/>
    <mergeCell ref="I280:I281"/>
    <mergeCell ref="J280:J281"/>
    <mergeCell ref="F282:F285"/>
    <mergeCell ref="I282:I285"/>
    <mergeCell ref="J282:J285"/>
    <mergeCell ref="F254:F256"/>
    <mergeCell ref="I254:I256"/>
    <mergeCell ref="J254:J256"/>
    <mergeCell ref="F260:F261"/>
    <mergeCell ref="I260:I261"/>
    <mergeCell ref="J260:J261"/>
    <mergeCell ref="F267:F271"/>
    <mergeCell ref="I267:I271"/>
    <mergeCell ref="J267:J271"/>
    <mergeCell ref="F241:F250"/>
    <mergeCell ref="I241:I250"/>
    <mergeCell ref="J241:J250"/>
    <mergeCell ref="F251:F252"/>
    <mergeCell ref="I251:I252"/>
    <mergeCell ref="J251:J252"/>
    <mergeCell ref="F226:F230"/>
    <mergeCell ref="I226:I230"/>
    <mergeCell ref="J226:J230"/>
    <mergeCell ref="F231:F236"/>
    <mergeCell ref="I231:I236"/>
    <mergeCell ref="J231:J236"/>
    <mergeCell ref="F218:F221"/>
    <mergeCell ref="I218:I221"/>
    <mergeCell ref="J218:J221"/>
    <mergeCell ref="F222:F225"/>
    <mergeCell ref="I222:I225"/>
    <mergeCell ref="J222:J225"/>
    <mergeCell ref="F212:F213"/>
    <mergeCell ref="I212:I213"/>
    <mergeCell ref="J212:J213"/>
    <mergeCell ref="F214:F216"/>
    <mergeCell ref="I214:I216"/>
    <mergeCell ref="J214:J216"/>
    <mergeCell ref="F207:F209"/>
    <mergeCell ref="I207:I209"/>
    <mergeCell ref="J207:J209"/>
    <mergeCell ref="F210:F211"/>
    <mergeCell ref="I210:I211"/>
    <mergeCell ref="J210:J211"/>
    <mergeCell ref="I181:I186"/>
    <mergeCell ref="J181:J186"/>
    <mergeCell ref="F187:F203"/>
    <mergeCell ref="I187:I203"/>
    <mergeCell ref="J187:J203"/>
    <mergeCell ref="F204:F206"/>
    <mergeCell ref="I205:I206"/>
    <mergeCell ref="J205:J206"/>
    <mergeCell ref="F160:F162"/>
    <mergeCell ref="F163:F165"/>
    <mergeCell ref="F166:F167"/>
    <mergeCell ref="F172:F173"/>
    <mergeCell ref="F174:F175"/>
    <mergeCell ref="F181:F186"/>
    <mergeCell ref="F115:F119"/>
    <mergeCell ref="I115:I119"/>
    <mergeCell ref="J115:J119"/>
    <mergeCell ref="F151:F152"/>
    <mergeCell ref="I151:I152"/>
    <mergeCell ref="J151:J152"/>
    <mergeCell ref="F99:F102"/>
    <mergeCell ref="I99:I102"/>
    <mergeCell ref="J99:J102"/>
    <mergeCell ref="F103:F105"/>
    <mergeCell ref="I103:I105"/>
    <mergeCell ref="J103:J105"/>
    <mergeCell ref="F71:F72"/>
    <mergeCell ref="I71:I72"/>
    <mergeCell ref="J71:J72"/>
    <mergeCell ref="F83:F84"/>
    <mergeCell ref="I83:I84"/>
    <mergeCell ref="J83:J84"/>
    <mergeCell ref="F63:F64"/>
    <mergeCell ref="I63:I64"/>
    <mergeCell ref="J63:J64"/>
    <mergeCell ref="F67:F69"/>
    <mergeCell ref="I67:I69"/>
    <mergeCell ref="J67:J69"/>
    <mergeCell ref="F58:F60"/>
    <mergeCell ref="I58:I60"/>
    <mergeCell ref="J58:J60"/>
    <mergeCell ref="F61:F62"/>
    <mergeCell ref="I61:I62"/>
    <mergeCell ref="J61:J62"/>
    <mergeCell ref="J51:J57"/>
    <mergeCell ref="I18:I19"/>
    <mergeCell ref="J18:J19"/>
    <mergeCell ref="F20:F23"/>
    <mergeCell ref="I21:I23"/>
    <mergeCell ref="J21:J23"/>
    <mergeCell ref="F24:F28"/>
    <mergeCell ref="I24:I28"/>
    <mergeCell ref="J24:J28"/>
    <mergeCell ref="F33:F35"/>
    <mergeCell ref="I33:I35"/>
    <mergeCell ref="J33:J35"/>
    <mergeCell ref="F36:F37"/>
    <mergeCell ref="I36:I37"/>
    <mergeCell ref="J36:J37"/>
    <mergeCell ref="F38:F42"/>
    <mergeCell ref="F29:F32"/>
    <mergeCell ref="F3:F4"/>
    <mergeCell ref="I3:I4"/>
    <mergeCell ref="J3:J4"/>
    <mergeCell ref="F6:F7"/>
    <mergeCell ref="I6:I7"/>
    <mergeCell ref="J6:J7"/>
    <mergeCell ref="U257:U259"/>
    <mergeCell ref="U260:U264"/>
    <mergeCell ref="I29:I32"/>
    <mergeCell ref="J29:J32"/>
    <mergeCell ref="F14:F16"/>
    <mergeCell ref="I14:I16"/>
    <mergeCell ref="J14:J16"/>
    <mergeCell ref="F18:F19"/>
    <mergeCell ref="F11:F13"/>
    <mergeCell ref="I11:I13"/>
    <mergeCell ref="J11:J13"/>
    <mergeCell ref="I38:I42"/>
    <mergeCell ref="J38:J42"/>
    <mergeCell ref="F47:F50"/>
    <mergeCell ref="I47:I50"/>
    <mergeCell ref="J47:J50"/>
    <mergeCell ref="F51:F57"/>
    <mergeCell ref="I51:I57"/>
    <mergeCell ref="V83:V366"/>
    <mergeCell ref="U265:U274"/>
    <mergeCell ref="U275:U281"/>
    <mergeCell ref="U290:U310"/>
    <mergeCell ref="U311:U340"/>
    <mergeCell ref="U341:U345"/>
    <mergeCell ref="U350:U362"/>
    <mergeCell ref="U363:U366"/>
    <mergeCell ref="U128:U137"/>
    <mergeCell ref="U282:U285"/>
    <mergeCell ref="U286:U289"/>
  </mergeCells>
  <pageMargins left="0.51181102362204722" right="0.51181102362204722" top="0.35433070866141736" bottom="0.35433070866141736" header="0.11811023622047245" footer="0.11811023622047245"/>
  <pageSetup paperSize="122" scale="60" orientation="landscape" r:id="rId1"/>
  <headerFooter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G5" sqref="G5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164" customWidth="1"/>
    <col min="6" max="6" width="18.28515625" style="3" customWidth="1"/>
    <col min="7" max="7" width="10.42578125" style="3" customWidth="1"/>
    <col min="8" max="8" width="12.85546875" style="74" customWidth="1"/>
    <col min="9" max="16384" width="11.42578125" style="2"/>
  </cols>
  <sheetData>
    <row r="1" spans="1:8" ht="58.5" customHeight="1" thickBot="1" x14ac:dyDescent="0.25">
      <c r="A1" s="308" t="s">
        <v>1868</v>
      </c>
      <c r="B1" s="309"/>
      <c r="C1" s="309"/>
      <c r="D1" s="311"/>
      <c r="E1" s="147">
        <v>31</v>
      </c>
      <c r="F1" s="147" t="s">
        <v>1870</v>
      </c>
      <c r="G1" s="135">
        <f>SUM(G3:G18)/E1</f>
        <v>0.22580645161290322</v>
      </c>
      <c r="H1" s="136"/>
    </row>
    <row r="2" spans="1:8" ht="47.25" thickBot="1" x14ac:dyDescent="0.25">
      <c r="A2" s="133" t="s">
        <v>1613</v>
      </c>
      <c r="B2" s="129" t="s">
        <v>297</v>
      </c>
      <c r="C2" s="130" t="s">
        <v>82</v>
      </c>
      <c r="D2" s="130" t="s">
        <v>298</v>
      </c>
      <c r="E2" s="171" t="s">
        <v>1864</v>
      </c>
      <c r="F2" s="171" t="s">
        <v>1863</v>
      </c>
      <c r="G2" s="131" t="s">
        <v>1827</v>
      </c>
      <c r="H2" s="132" t="s">
        <v>87</v>
      </c>
    </row>
    <row r="3" spans="1:8" s="88" customFormat="1" ht="48" x14ac:dyDescent="0.2">
      <c r="A3" s="93" t="s">
        <v>331</v>
      </c>
      <c r="B3" s="61" t="s">
        <v>302</v>
      </c>
      <c r="C3" s="61">
        <v>0</v>
      </c>
      <c r="D3" s="61">
        <v>1</v>
      </c>
      <c r="E3" s="168">
        <f>+BDATOS!AF3</f>
        <v>0</v>
      </c>
      <c r="F3" s="169">
        <f>+BDATOS!BA3</f>
        <v>0</v>
      </c>
      <c r="G3" s="170" t="str">
        <f>+BDATOS!BK3</f>
        <v>NA</v>
      </c>
      <c r="H3" s="61" t="str">
        <f>+BDATOS!AC3</f>
        <v>SECRETARÍA DEL INTERIOR - CARCAMO</v>
      </c>
    </row>
    <row r="4" spans="1:8" s="88" customFormat="1" ht="60" x14ac:dyDescent="0.2">
      <c r="A4" s="14" t="s">
        <v>331</v>
      </c>
      <c r="B4" s="142" t="s">
        <v>305</v>
      </c>
      <c r="C4" s="142">
        <v>0</v>
      </c>
      <c r="D4" s="142">
        <v>4</v>
      </c>
      <c r="E4" s="163">
        <f>+BDATOS!AF4</f>
        <v>1</v>
      </c>
      <c r="F4" s="20">
        <f>+BDATOS!BA4</f>
        <v>0</v>
      </c>
      <c r="G4" s="165">
        <f>+BDATOS!BK4</f>
        <v>0</v>
      </c>
      <c r="H4" s="142" t="str">
        <f>+BDATOS!AC4</f>
        <v>SECRETARÍA DEL INTERIOR - CARCAMO</v>
      </c>
    </row>
    <row r="5" spans="1:8" s="88" customFormat="1" ht="60" x14ac:dyDescent="0.2">
      <c r="A5" s="14" t="s">
        <v>90</v>
      </c>
      <c r="B5" s="142" t="s">
        <v>306</v>
      </c>
      <c r="C5" s="142">
        <v>0</v>
      </c>
      <c r="D5" s="142">
        <v>15</v>
      </c>
      <c r="E5" s="163">
        <f>+BDATOS!AF5</f>
        <v>6</v>
      </c>
      <c r="F5" s="20">
        <f>+BDATOS!BA5</f>
        <v>6</v>
      </c>
      <c r="G5" s="165">
        <f>+BDATOS!BK5</f>
        <v>1</v>
      </c>
      <c r="H5" s="142" t="str">
        <f>+BDATOS!AC5</f>
        <v>SECRETARÍA DEL INTERIOR - CARCAMO</v>
      </c>
    </row>
    <row r="6" spans="1:8" s="88" customFormat="1" ht="132" x14ac:dyDescent="0.2">
      <c r="A6" s="14" t="s">
        <v>91</v>
      </c>
      <c r="B6" s="142" t="s">
        <v>308</v>
      </c>
      <c r="C6" s="142">
        <v>0</v>
      </c>
      <c r="D6" s="142">
        <v>12</v>
      </c>
      <c r="E6" s="163">
        <f>+BDATOS!AF6</f>
        <v>9</v>
      </c>
      <c r="F6" s="20">
        <f>+BDATOS!BA6</f>
        <v>9</v>
      </c>
      <c r="G6" s="165" t="str">
        <f>+BDATOS!BK6</f>
        <v>NA</v>
      </c>
      <c r="H6" s="142" t="str">
        <f>+BDATOS!AC6</f>
        <v>SECRETARÍA DEL INTERIOR - CARCAMO</v>
      </c>
    </row>
    <row r="7" spans="1:8" s="88" customFormat="1" ht="48" x14ac:dyDescent="0.2">
      <c r="A7" s="14" t="s">
        <v>91</v>
      </c>
      <c r="B7" s="142" t="s">
        <v>310</v>
      </c>
      <c r="C7" s="142">
        <v>0</v>
      </c>
      <c r="D7" s="142">
        <v>12</v>
      </c>
      <c r="E7" s="163">
        <f>+BDATOS!AF7</f>
        <v>3</v>
      </c>
      <c r="F7" s="20">
        <f>+BDATOS!BA7</f>
        <v>3</v>
      </c>
      <c r="G7" s="165" t="str">
        <f>+BDATOS!BK7</f>
        <v>NA</v>
      </c>
      <c r="H7" s="142" t="str">
        <f>+BDATOS!AC7</f>
        <v>SECRETARÍA DEL INTERIOR - CARCAMO</v>
      </c>
    </row>
    <row r="8" spans="1:8" s="88" customFormat="1" ht="36" x14ac:dyDescent="0.2">
      <c r="A8" s="14" t="s">
        <v>1399</v>
      </c>
      <c r="B8" s="142" t="s">
        <v>1404</v>
      </c>
      <c r="C8" s="142">
        <v>0</v>
      </c>
      <c r="D8" s="142">
        <v>1</v>
      </c>
      <c r="E8" s="163">
        <f>+BDATOS!AF8</f>
        <v>0</v>
      </c>
      <c r="F8" s="20">
        <f>+BDATOS!BA8</f>
        <v>0</v>
      </c>
      <c r="G8" s="165" t="str">
        <f>+BDATOS!BK8</f>
        <v>NA</v>
      </c>
      <c r="H8" s="142" t="str">
        <f>+BDATOS!AC8</f>
        <v>SECRETARÍA DEL INTERIOR - CARCAMO</v>
      </c>
    </row>
    <row r="9" spans="1:8" s="88" customFormat="1" ht="36" x14ac:dyDescent="0.2">
      <c r="A9" s="14" t="s">
        <v>333</v>
      </c>
      <c r="B9" s="142" t="s">
        <v>1407</v>
      </c>
      <c r="C9" s="142">
        <v>0</v>
      </c>
      <c r="D9" s="142">
        <v>1</v>
      </c>
      <c r="E9" s="163">
        <f>+BDATOS!AF9</f>
        <v>0</v>
      </c>
      <c r="F9" s="20">
        <f>+BDATOS!BA9</f>
        <v>0</v>
      </c>
      <c r="G9" s="165" t="str">
        <f>+BDATOS!BK9</f>
        <v>NA</v>
      </c>
      <c r="H9" s="142" t="str">
        <f>+BDATOS!AC9</f>
        <v>SECRETARÍA DEL INTERIOR - CARCAMO</v>
      </c>
    </row>
    <row r="10" spans="1:8" s="88" customFormat="1" ht="36" x14ac:dyDescent="0.2">
      <c r="A10" s="14" t="s">
        <v>1402</v>
      </c>
      <c r="B10" s="142" t="s">
        <v>1409</v>
      </c>
      <c r="C10" s="142">
        <v>0</v>
      </c>
      <c r="D10" s="142">
        <v>1</v>
      </c>
      <c r="E10" s="163">
        <f>+BDATOS!AF10</f>
        <v>0</v>
      </c>
      <c r="F10" s="20">
        <f>+BDATOS!BA10</f>
        <v>0</v>
      </c>
      <c r="G10" s="165" t="str">
        <f>+BDATOS!BK10</f>
        <v>NA</v>
      </c>
      <c r="H10" s="142" t="str">
        <f>+BDATOS!AC10</f>
        <v>SECRETARÍA DEL INTERIOR - CARCAMO</v>
      </c>
    </row>
    <row r="11" spans="1:8" s="88" customFormat="1" ht="60" x14ac:dyDescent="0.2">
      <c r="A11" s="14" t="s">
        <v>349</v>
      </c>
      <c r="B11" s="142" t="s">
        <v>350</v>
      </c>
      <c r="C11" s="143">
        <v>1</v>
      </c>
      <c r="D11" s="143">
        <v>1</v>
      </c>
      <c r="E11" s="163">
        <f>+BDATOS!AF43</f>
        <v>1</v>
      </c>
      <c r="F11" s="20">
        <f>+BDATOS!BA43</f>
        <v>1</v>
      </c>
      <c r="G11" s="165">
        <f>+BDATOS!BK43</f>
        <v>1</v>
      </c>
      <c r="H11" s="142" t="str">
        <f>+BDATOS!AC43</f>
        <v>SECRETARÍA DEL INTERIOR - DIRECCION DE SEGURIDAD Y CONVIVENCIA</v>
      </c>
    </row>
    <row r="12" spans="1:8" s="88" customFormat="1" ht="60" x14ac:dyDescent="0.2">
      <c r="A12" s="14" t="s">
        <v>353</v>
      </c>
      <c r="B12" s="142" t="s">
        <v>1426</v>
      </c>
      <c r="C12" s="143">
        <v>10</v>
      </c>
      <c r="D12" s="143">
        <v>27</v>
      </c>
      <c r="E12" s="163">
        <f>+BDATOS!AF44</f>
        <v>0</v>
      </c>
      <c r="F12" s="20">
        <f>+BDATOS!BA44</f>
        <v>0</v>
      </c>
      <c r="G12" s="165" t="str">
        <f>+BDATOS!BK44</f>
        <v>NA</v>
      </c>
      <c r="H12" s="142" t="str">
        <f>+BDATOS!AC44</f>
        <v>SECRETARÍA DEL INTERIOR - DIRECCION DE SEGURIDAD Y CONVIVENCIA</v>
      </c>
    </row>
    <row r="13" spans="1:8" s="88" customFormat="1" ht="60" x14ac:dyDescent="0.2">
      <c r="A13" s="14" t="s">
        <v>357</v>
      </c>
      <c r="B13" s="142" t="s">
        <v>359</v>
      </c>
      <c r="C13" s="143">
        <v>8</v>
      </c>
      <c r="D13" s="143">
        <v>10</v>
      </c>
      <c r="E13" s="163">
        <f>+BDATOS!AF45</f>
        <v>2</v>
      </c>
      <c r="F13" s="20">
        <f>+BDATOS!BA45</f>
        <v>0</v>
      </c>
      <c r="G13" s="165">
        <f>+BDATOS!BK45</f>
        <v>0</v>
      </c>
      <c r="H13" s="142" t="str">
        <f>+BDATOS!AC45</f>
        <v>SECRETARÍA DEL INTERIOR - DIRECCION DE SEGURIDAD Y CONVIVENCIA</v>
      </c>
    </row>
    <row r="14" spans="1:8" s="88" customFormat="1" ht="60" x14ac:dyDescent="0.2">
      <c r="A14" s="14" t="s">
        <v>102</v>
      </c>
      <c r="B14" s="142" t="s">
        <v>361</v>
      </c>
      <c r="C14" s="143">
        <v>45</v>
      </c>
      <c r="D14" s="143">
        <v>45</v>
      </c>
      <c r="E14" s="163">
        <f>+BDATOS!AF46</f>
        <v>45</v>
      </c>
      <c r="F14" s="20">
        <f>+BDATOS!BA46</f>
        <v>45</v>
      </c>
      <c r="G14" s="165">
        <f>+BDATOS!BK46</f>
        <v>1</v>
      </c>
      <c r="H14" s="142" t="str">
        <f>+BDATOS!AC46</f>
        <v>SECRETARÍA DEL INTERIOR - DIRECCION DE SEGURIDAD Y CONVIVENCIA</v>
      </c>
    </row>
    <row r="15" spans="1:8" s="88" customFormat="1" ht="60" x14ac:dyDescent="0.2">
      <c r="A15" s="14" t="s">
        <v>363</v>
      </c>
      <c r="B15" s="142" t="s">
        <v>365</v>
      </c>
      <c r="C15" s="143">
        <v>6</v>
      </c>
      <c r="D15" s="143">
        <v>12</v>
      </c>
      <c r="E15" s="163">
        <f>+BDATOS!AF47</f>
        <v>3</v>
      </c>
      <c r="F15" s="20">
        <f>+BDATOS!BA47</f>
        <v>3</v>
      </c>
      <c r="G15" s="165">
        <f>+BDATOS!BK47</f>
        <v>1</v>
      </c>
      <c r="H15" s="142" t="str">
        <f>+BDATOS!AC47</f>
        <v>SECRETARÍA DEL INTERIOR - DIRECCION DE SEGURIDAD Y CONVIVENCIA</v>
      </c>
    </row>
    <row r="16" spans="1:8" s="88" customFormat="1" ht="60" x14ac:dyDescent="0.2">
      <c r="A16" s="14" t="s">
        <v>363</v>
      </c>
      <c r="B16" s="142" t="s">
        <v>367</v>
      </c>
      <c r="C16" s="143">
        <v>0</v>
      </c>
      <c r="D16" s="143">
        <v>4</v>
      </c>
      <c r="E16" s="163">
        <f>+BDATOS!AF48</f>
        <v>1</v>
      </c>
      <c r="F16" s="20">
        <f>+BDATOS!BA48</f>
        <v>1</v>
      </c>
      <c r="G16" s="165">
        <f>+BDATOS!BK48</f>
        <v>1</v>
      </c>
      <c r="H16" s="142" t="str">
        <f>+BDATOS!AC48</f>
        <v>SECRETARÍA DEL INTERIOR - DIRECCION DE SEGURIDAD Y CONVIVENCIA</v>
      </c>
    </row>
    <row r="17" spans="1:8" s="88" customFormat="1" ht="60" x14ac:dyDescent="0.2">
      <c r="A17" s="14" t="s">
        <v>363</v>
      </c>
      <c r="B17" s="142" t="s">
        <v>369</v>
      </c>
      <c r="C17" s="143">
        <v>3</v>
      </c>
      <c r="D17" s="143">
        <v>4</v>
      </c>
      <c r="E17" s="163">
        <f>+BDATOS!AF49</f>
        <v>1</v>
      </c>
      <c r="F17" s="20">
        <f>+BDATOS!BA49</f>
        <v>1</v>
      </c>
      <c r="G17" s="165">
        <f>+BDATOS!BK49</f>
        <v>1</v>
      </c>
      <c r="H17" s="142" t="str">
        <f>+BDATOS!AC49</f>
        <v>SECRETARÍA DEL INTERIOR - DIRECCION DE SEGURIDAD Y CONVIVENCIA</v>
      </c>
    </row>
    <row r="18" spans="1:8" s="88" customFormat="1" ht="60" x14ac:dyDescent="0.2">
      <c r="A18" s="14" t="s">
        <v>363</v>
      </c>
      <c r="B18" s="142" t="s">
        <v>372</v>
      </c>
      <c r="C18" s="143">
        <v>1</v>
      </c>
      <c r="D18" s="143">
        <v>4</v>
      </c>
      <c r="E18" s="163">
        <f>+BDATOS!AF50</f>
        <v>1</v>
      </c>
      <c r="F18" s="20">
        <f>+BDATOS!BA50</f>
        <v>1</v>
      </c>
      <c r="G18" s="165">
        <f>+BDATOS!BK50</f>
        <v>1</v>
      </c>
      <c r="H18" s="142" t="str">
        <f>+BDATOS!AC50</f>
        <v>SECRETARÍA DEL INTERIOR - DIRECCION DE SEGURIDAD Y CONVIVENCIA</v>
      </c>
    </row>
    <row r="19" spans="1:8" s="88" customFormat="1" ht="36" x14ac:dyDescent="0.2">
      <c r="A19" s="14" t="s">
        <v>396</v>
      </c>
      <c r="B19" s="142" t="s">
        <v>397</v>
      </c>
      <c r="C19" s="143">
        <v>2</v>
      </c>
      <c r="D19" s="143">
        <v>2</v>
      </c>
      <c r="E19" s="163">
        <f>+BDATOS!AF65</f>
        <v>0</v>
      </c>
      <c r="F19" s="20">
        <f>+BDATOS!BA65</f>
        <v>0</v>
      </c>
      <c r="G19" s="165" t="str">
        <f>+BDATOS!BK65</f>
        <v>NA</v>
      </c>
      <c r="H19" s="142" t="str">
        <f>+BDATOS!AC65</f>
        <v>SECRETARÍA DEL INTERIOR - CIRA</v>
      </c>
    </row>
    <row r="20" spans="1:8" s="88" customFormat="1" ht="36" x14ac:dyDescent="0.2">
      <c r="A20" s="14" t="s">
        <v>399</v>
      </c>
      <c r="B20" s="142" t="s">
        <v>401</v>
      </c>
      <c r="C20" s="143">
        <v>0</v>
      </c>
      <c r="D20" s="143">
        <v>1</v>
      </c>
      <c r="E20" s="163">
        <f>+BDATOS!AF66</f>
        <v>0</v>
      </c>
      <c r="F20" s="20">
        <f>+BDATOS!BA66</f>
        <v>0</v>
      </c>
      <c r="G20" s="165" t="str">
        <f>+BDATOS!BK66</f>
        <v>NA</v>
      </c>
      <c r="H20" s="142" t="str">
        <f>+BDATOS!AC66</f>
        <v>SECRETARÍA DEL INTERIOR - CIRA</v>
      </c>
    </row>
    <row r="21" spans="1:8" s="88" customFormat="1" ht="60" x14ac:dyDescent="0.2">
      <c r="A21" s="14" t="s">
        <v>109</v>
      </c>
      <c r="B21" s="142" t="s">
        <v>403</v>
      </c>
      <c r="C21" s="143">
        <v>0</v>
      </c>
      <c r="D21" s="143">
        <v>7</v>
      </c>
      <c r="E21" s="163">
        <f>+BDATOS!AF67</f>
        <v>1</v>
      </c>
      <c r="F21" s="20">
        <f>+BDATOS!BA67</f>
        <v>1</v>
      </c>
      <c r="G21" s="165">
        <f>+BDATOS!BK67</f>
        <v>1</v>
      </c>
      <c r="H21" s="142" t="str">
        <f>+BDATOS!AC67</f>
        <v>SECRETARÍA DEL INTERIOR - CARCAMO</v>
      </c>
    </row>
    <row r="22" spans="1:8" s="88" customFormat="1" ht="48" x14ac:dyDescent="0.2">
      <c r="A22" s="14" t="s">
        <v>109</v>
      </c>
      <c r="B22" s="142" t="s">
        <v>405</v>
      </c>
      <c r="C22" s="143">
        <v>0</v>
      </c>
      <c r="D22" s="143">
        <v>1</v>
      </c>
      <c r="E22" s="163">
        <f>+BDATOS!AF68</f>
        <v>0</v>
      </c>
      <c r="F22" s="20">
        <f>+BDATOS!BA68</f>
        <v>0</v>
      </c>
      <c r="G22" s="165" t="str">
        <f>+BDATOS!BK68</f>
        <v>NA</v>
      </c>
      <c r="H22" s="142" t="str">
        <f>+BDATOS!AC68</f>
        <v>SECRETARÍA DEL INTERIOR - CARCAMO</v>
      </c>
    </row>
    <row r="23" spans="1:8" s="88" customFormat="1" ht="96" x14ac:dyDescent="0.2">
      <c r="A23" s="14" t="s">
        <v>109</v>
      </c>
      <c r="B23" s="142" t="s">
        <v>407</v>
      </c>
      <c r="C23" s="143">
        <v>0</v>
      </c>
      <c r="D23" s="143">
        <v>20</v>
      </c>
      <c r="E23" s="163">
        <f>+BDATOS!AF69</f>
        <v>5</v>
      </c>
      <c r="F23" s="20">
        <f>+BDATOS!BA69</f>
        <v>0</v>
      </c>
      <c r="G23" s="165">
        <f>+BDATOS!BK69</f>
        <v>0</v>
      </c>
      <c r="H23" s="142" t="str">
        <f>+BDATOS!AC69</f>
        <v>SECRETARÍA DEL INTERIOR - CARCAMO</v>
      </c>
    </row>
    <row r="24" spans="1:8" s="88" customFormat="1" ht="108" x14ac:dyDescent="0.2">
      <c r="A24" s="14" t="s">
        <v>110</v>
      </c>
      <c r="B24" s="142" t="s">
        <v>410</v>
      </c>
      <c r="C24" s="143">
        <v>0</v>
      </c>
      <c r="D24" s="143">
        <v>45</v>
      </c>
      <c r="E24" s="163">
        <f>+BDATOS!AF70</f>
        <v>0</v>
      </c>
      <c r="F24" s="20">
        <f>+BDATOS!BA70</f>
        <v>0</v>
      </c>
      <c r="G24" s="165" t="str">
        <f>+BDATOS!BK70</f>
        <v>NA</v>
      </c>
      <c r="H24" s="142" t="str">
        <f>+BDATOS!AC70</f>
        <v>SECRETARÍA DEL INTERIOR - CARCAMO</v>
      </c>
    </row>
    <row r="25" spans="1:8" s="88" customFormat="1" ht="84" x14ac:dyDescent="0.2">
      <c r="A25" s="14" t="s">
        <v>111</v>
      </c>
      <c r="B25" s="142" t="s">
        <v>414</v>
      </c>
      <c r="C25" s="143">
        <v>0</v>
      </c>
      <c r="D25" s="143">
        <v>180</v>
      </c>
      <c r="E25" s="163">
        <f>+BDATOS!AF71</f>
        <v>45</v>
      </c>
      <c r="F25" s="20">
        <f>+BDATOS!BA71</f>
        <v>0</v>
      </c>
      <c r="G25" s="165">
        <f>+BDATOS!BK71</f>
        <v>0</v>
      </c>
      <c r="H25" s="142" t="str">
        <f>+BDATOS!AC71</f>
        <v>SECRETARÍA DEL INTERIOR - CARCAMO</v>
      </c>
    </row>
    <row r="26" spans="1:8" s="88" customFormat="1" ht="60" x14ac:dyDescent="0.2">
      <c r="A26" s="14" t="s">
        <v>111</v>
      </c>
      <c r="B26" s="142" t="s">
        <v>415</v>
      </c>
      <c r="C26" s="143">
        <v>0</v>
      </c>
      <c r="D26" s="143">
        <v>1</v>
      </c>
      <c r="E26" s="163">
        <f>+BDATOS!AF72</f>
        <v>0</v>
      </c>
      <c r="F26" s="20">
        <f>+BDATOS!BA72</f>
        <v>0</v>
      </c>
      <c r="G26" s="165" t="str">
        <f>+BDATOS!BK72</f>
        <v>NA</v>
      </c>
      <c r="H26" s="142" t="str">
        <f>+BDATOS!AC72</f>
        <v>SECRETARÍA DEL INTERIOR - CARCAMO</v>
      </c>
    </row>
    <row r="27" spans="1:8" s="88" customFormat="1" ht="36" x14ac:dyDescent="0.2">
      <c r="A27" s="14" t="s">
        <v>175</v>
      </c>
      <c r="B27" s="142" t="s">
        <v>708</v>
      </c>
      <c r="C27" s="143">
        <v>0</v>
      </c>
      <c r="D27" s="143">
        <v>1</v>
      </c>
      <c r="E27" s="163">
        <f>+BDATOS!AF160</f>
        <v>0</v>
      </c>
      <c r="F27" s="20">
        <f>+BDATOS!BA160</f>
        <v>0</v>
      </c>
      <c r="G27" s="165" t="str">
        <f>+BDATOS!BK160</f>
        <v>NA</v>
      </c>
      <c r="H27" s="142" t="str">
        <f>+BDATOS!AC160</f>
        <v>SECRETARIA DEL INTERIOR  ??</v>
      </c>
    </row>
    <row r="28" spans="1:8" s="88" customFormat="1" ht="36" x14ac:dyDescent="0.2">
      <c r="A28" s="14" t="s">
        <v>175</v>
      </c>
      <c r="B28" s="142" t="s">
        <v>712</v>
      </c>
      <c r="C28" s="143">
        <v>0</v>
      </c>
      <c r="D28" s="143">
        <v>1</v>
      </c>
      <c r="E28" s="163">
        <f>+BDATOS!AF161</f>
        <v>0</v>
      </c>
      <c r="F28" s="20">
        <f>+BDATOS!BA161</f>
        <v>0</v>
      </c>
      <c r="G28" s="165" t="str">
        <f>+BDATOS!BK161</f>
        <v>NA</v>
      </c>
      <c r="H28" s="142" t="str">
        <f>+BDATOS!AC161</f>
        <v>SECRETARIA DEL INTERIOR  ??</v>
      </c>
    </row>
    <row r="29" spans="1:8" s="88" customFormat="1" ht="36" x14ac:dyDescent="0.2">
      <c r="A29" s="14" t="s">
        <v>175</v>
      </c>
      <c r="B29" s="142" t="s">
        <v>713</v>
      </c>
      <c r="C29" s="143">
        <v>0</v>
      </c>
      <c r="D29" s="143">
        <v>20</v>
      </c>
      <c r="E29" s="163">
        <f>+BDATOS!AF162</f>
        <v>0</v>
      </c>
      <c r="F29" s="20">
        <f>+BDATOS!BA162</f>
        <v>0</v>
      </c>
      <c r="G29" s="165" t="str">
        <f>+BDATOS!BK162</f>
        <v>NA</v>
      </c>
      <c r="H29" s="142" t="str">
        <f>+BDATOS!AC162</f>
        <v>SECRETARIA DEL INTERIOR  ??</v>
      </c>
    </row>
    <row r="30" spans="1:8" s="88" customFormat="1" ht="60" x14ac:dyDescent="0.2">
      <c r="A30" s="14" t="s">
        <v>176</v>
      </c>
      <c r="B30" s="142" t="s">
        <v>1498</v>
      </c>
      <c r="C30" s="143">
        <v>0</v>
      </c>
      <c r="D30" s="143">
        <v>5</v>
      </c>
      <c r="E30" s="163">
        <f>+BDATOS!AF163</f>
        <v>0</v>
      </c>
      <c r="F30" s="20">
        <f>+BDATOS!BA163</f>
        <v>0</v>
      </c>
      <c r="G30" s="165" t="str">
        <f>+BDATOS!BK163</f>
        <v>NA</v>
      </c>
      <c r="H30" s="142" t="str">
        <f>+BDATOS!AC163</f>
        <v>SECRETARIA DEL INTERIOR  ??</v>
      </c>
    </row>
    <row r="31" spans="1:8" s="88" customFormat="1" ht="60" x14ac:dyDescent="0.2">
      <c r="A31" s="14" t="s">
        <v>176</v>
      </c>
      <c r="B31" s="142" t="s">
        <v>1499</v>
      </c>
      <c r="C31" s="143">
        <v>0</v>
      </c>
      <c r="D31" s="143">
        <v>200</v>
      </c>
      <c r="E31" s="163">
        <f>+BDATOS!AF164</f>
        <v>0</v>
      </c>
      <c r="F31" s="20">
        <f>+BDATOS!BA164</f>
        <v>0</v>
      </c>
      <c r="G31" s="165" t="str">
        <f>+BDATOS!BK164</f>
        <v>NA</v>
      </c>
      <c r="H31" s="142" t="str">
        <f>+BDATOS!AC164</f>
        <v>SECRETARIA DEL INTERIOR  ??</v>
      </c>
    </row>
    <row r="32" spans="1:8" s="88" customFormat="1" ht="60" x14ac:dyDescent="0.2">
      <c r="A32" s="14" t="s">
        <v>176</v>
      </c>
      <c r="B32" s="142" t="s">
        <v>1500</v>
      </c>
      <c r="C32" s="143">
        <v>0</v>
      </c>
      <c r="D32" s="143">
        <v>400</v>
      </c>
      <c r="E32" s="163">
        <f>+BDATOS!AF165</f>
        <v>0</v>
      </c>
      <c r="F32" s="20">
        <f>+BDATOS!BA165</f>
        <v>0</v>
      </c>
      <c r="G32" s="165" t="str">
        <f>+BDATOS!BK165</f>
        <v>NA</v>
      </c>
      <c r="H32" s="142" t="str">
        <f>+BDATOS!AC165</f>
        <v>SECRETARIA DEL INTERIOR  ??</v>
      </c>
    </row>
    <row r="33" spans="1:8" s="88" customFormat="1" ht="48" x14ac:dyDescent="0.2">
      <c r="A33" s="77" t="s">
        <v>177</v>
      </c>
      <c r="B33" s="142" t="s">
        <v>720</v>
      </c>
      <c r="C33" s="143">
        <v>0</v>
      </c>
      <c r="D33" s="143">
        <v>1</v>
      </c>
      <c r="E33" s="163">
        <f>+BDATOS!AF166</f>
        <v>0</v>
      </c>
      <c r="F33" s="20">
        <f>+BDATOS!BA166</f>
        <v>0</v>
      </c>
      <c r="G33" s="165" t="str">
        <f>+BDATOS!BK166</f>
        <v>NA</v>
      </c>
      <c r="H33" s="142" t="str">
        <f>+BDATOS!AC166</f>
        <v>SECRETARIA DEL INTERIOR  ??</v>
      </c>
    </row>
    <row r="34" spans="1:8" s="88" customFormat="1" ht="48" x14ac:dyDescent="0.2">
      <c r="A34" s="77" t="s">
        <v>177</v>
      </c>
      <c r="B34" s="142" t="s">
        <v>724</v>
      </c>
      <c r="C34" s="143">
        <v>0</v>
      </c>
      <c r="D34" s="143">
        <v>1</v>
      </c>
      <c r="E34" s="163">
        <f>+BDATOS!AF167</f>
        <v>0</v>
      </c>
      <c r="F34" s="20">
        <f>+BDATOS!BA167</f>
        <v>0</v>
      </c>
      <c r="G34" s="165" t="str">
        <f>+BDATOS!BK167</f>
        <v>NA</v>
      </c>
      <c r="H34" s="142" t="str">
        <f>+BDATOS!AC167</f>
        <v>SECRETARIA DEL INTERIOR  ??</v>
      </c>
    </row>
    <row r="35" spans="1:8" s="88" customFormat="1" ht="48" x14ac:dyDescent="0.2">
      <c r="A35" s="14" t="s">
        <v>178</v>
      </c>
      <c r="B35" s="142" t="s">
        <v>1502</v>
      </c>
      <c r="C35" s="143">
        <v>0</v>
      </c>
      <c r="D35" s="143">
        <v>20</v>
      </c>
      <c r="E35" s="163">
        <f>+BDATOS!AF168</f>
        <v>5</v>
      </c>
      <c r="F35" s="20">
        <f>+BDATOS!BA168</f>
        <v>0</v>
      </c>
      <c r="G35" s="165">
        <f>+BDATOS!BK168</f>
        <v>0</v>
      </c>
      <c r="H35" s="142" t="str">
        <f>+BDATOS!AC168</f>
        <v>SECRETARIA DEL INTERIOR  ??</v>
      </c>
    </row>
    <row r="36" spans="1:8" s="88" customFormat="1" ht="96" x14ac:dyDescent="0.2">
      <c r="A36" s="77" t="s">
        <v>725</v>
      </c>
      <c r="B36" s="142" t="s">
        <v>1504</v>
      </c>
      <c r="C36" s="143">
        <v>0</v>
      </c>
      <c r="D36" s="143">
        <v>1</v>
      </c>
      <c r="E36" s="163">
        <f>+BDATOS!AF169</f>
        <v>0</v>
      </c>
      <c r="F36" s="20">
        <f>+BDATOS!BA169</f>
        <v>0</v>
      </c>
      <c r="G36" s="165" t="str">
        <f>+BDATOS!BK169</f>
        <v>NA</v>
      </c>
      <c r="H36" s="142" t="str">
        <f>+BDATOS!AC169</f>
        <v>SECRETARIA DEL INTERIOR  ??</v>
      </c>
    </row>
    <row r="37" spans="1:8" s="88" customFormat="1" ht="48" x14ac:dyDescent="0.2">
      <c r="A37" s="14" t="s">
        <v>726</v>
      </c>
      <c r="B37" s="142" t="s">
        <v>1505</v>
      </c>
      <c r="C37" s="143">
        <v>0</v>
      </c>
      <c r="D37" s="143">
        <v>10</v>
      </c>
      <c r="E37" s="163">
        <f>+BDATOS!AF170</f>
        <v>2</v>
      </c>
      <c r="F37" s="20">
        <f>+BDATOS!BA170</f>
        <v>0</v>
      </c>
      <c r="G37" s="165">
        <f>+BDATOS!BK170</f>
        <v>0</v>
      </c>
      <c r="H37" s="142" t="str">
        <f>+BDATOS!AC170</f>
        <v>SECRETARIA DEL INTERIOR  ??</v>
      </c>
    </row>
    <row r="38" spans="1:8" s="88" customFormat="1" ht="48" x14ac:dyDescent="0.2">
      <c r="A38" s="14" t="s">
        <v>1527</v>
      </c>
      <c r="B38" s="142" t="s">
        <v>1526</v>
      </c>
      <c r="C38" s="143">
        <v>100</v>
      </c>
      <c r="D38" s="143">
        <v>100</v>
      </c>
      <c r="E38" s="163">
        <f>+BDATOS!AF363</f>
        <v>100</v>
      </c>
      <c r="F38" s="20">
        <f>+BDATOS!BA363</f>
        <v>100</v>
      </c>
      <c r="G38" s="165">
        <f>+BDATOS!BK363</f>
        <v>1</v>
      </c>
      <c r="H38" s="142" t="str">
        <f>+BDATOS!AC363</f>
        <v>SECRETARIA DEL INTERIOR - CIRA</v>
      </c>
    </row>
    <row r="39" spans="1:8" s="88" customFormat="1" ht="36" x14ac:dyDescent="0.2">
      <c r="A39" s="14" t="s">
        <v>1529</v>
      </c>
      <c r="B39" s="142" t="s">
        <v>1528</v>
      </c>
      <c r="C39" s="143">
        <v>0</v>
      </c>
      <c r="D39" s="143">
        <v>1</v>
      </c>
      <c r="E39" s="163">
        <f>+BDATOS!AF364</f>
        <v>0</v>
      </c>
      <c r="F39" s="20">
        <f>+BDATOS!BA364</f>
        <v>0</v>
      </c>
      <c r="G39" s="165" t="str">
        <f>+BDATOS!BK364</f>
        <v>NA</v>
      </c>
      <c r="H39" s="142" t="str">
        <f>+BDATOS!AC364</f>
        <v>SECRETARIA DEL INTERIOR - CIRA</v>
      </c>
    </row>
    <row r="40" spans="1:8" s="88" customFormat="1" ht="60" x14ac:dyDescent="0.2">
      <c r="A40" s="14" t="s">
        <v>1530</v>
      </c>
      <c r="B40" s="142" t="s">
        <v>1531</v>
      </c>
      <c r="C40" s="143">
        <v>6</v>
      </c>
      <c r="D40" s="143">
        <v>5</v>
      </c>
      <c r="E40" s="163">
        <f>+BDATOS!AF365</f>
        <v>1</v>
      </c>
      <c r="F40" s="20">
        <f>+BDATOS!BA365</f>
        <v>1</v>
      </c>
      <c r="G40" s="165">
        <f>+BDATOS!BK365</f>
        <v>1</v>
      </c>
      <c r="H40" s="142" t="str">
        <f>+BDATOS!AC365</f>
        <v>SECRETARIA DEL INTERIOR - CIRA</v>
      </c>
    </row>
    <row r="41" spans="1:8" s="88" customFormat="1" ht="36" x14ac:dyDescent="0.2">
      <c r="A41" s="14" t="s">
        <v>1530</v>
      </c>
      <c r="B41" s="142" t="s">
        <v>1532</v>
      </c>
      <c r="C41" s="143" t="s">
        <v>874</v>
      </c>
      <c r="D41" s="143">
        <v>37</v>
      </c>
      <c r="E41" s="163">
        <f>+BDATOS!AF366</f>
        <v>2</v>
      </c>
      <c r="F41" s="20">
        <f>+BDATOS!BA366</f>
        <v>2</v>
      </c>
      <c r="G41" s="165">
        <f>+BDATOS!BK366</f>
        <v>1</v>
      </c>
      <c r="H41" s="142" t="str">
        <f>+BDATOS!AC366</f>
        <v>SECRETARIA DEL INTERIOR - CIRA</v>
      </c>
    </row>
    <row r="42" spans="1:8" s="88" customFormat="1" ht="36" x14ac:dyDescent="0.2">
      <c r="A42" s="14" t="s">
        <v>269</v>
      </c>
      <c r="B42" s="142" t="s">
        <v>1271</v>
      </c>
      <c r="C42" s="143">
        <v>0</v>
      </c>
      <c r="D42" s="143">
        <v>46</v>
      </c>
      <c r="E42" s="163">
        <f>+BDATOS!AF449</f>
        <v>45</v>
      </c>
      <c r="F42" s="20">
        <f>+BDATOS!BA449</f>
        <v>45</v>
      </c>
      <c r="G42" s="165">
        <f>+BDATOS!BK449</f>
        <v>1</v>
      </c>
      <c r="H42" s="142" t="str">
        <f>+BDATOS!AC449</f>
        <v xml:space="preserve">SECRETARÍA DEL INTERIOR  - ARIEL </v>
      </c>
    </row>
    <row r="43" spans="1:8" s="88" customFormat="1" ht="36" x14ac:dyDescent="0.2">
      <c r="A43" s="14" t="s">
        <v>269</v>
      </c>
      <c r="B43" s="142" t="s">
        <v>1272</v>
      </c>
      <c r="C43" s="143">
        <v>0</v>
      </c>
      <c r="D43" s="143">
        <v>46</v>
      </c>
      <c r="E43" s="163">
        <f>+BDATOS!AF450</f>
        <v>0</v>
      </c>
      <c r="F43" s="20">
        <f>+BDATOS!BA450</f>
        <v>0</v>
      </c>
      <c r="G43" s="165" t="str">
        <f>+BDATOS!BK450</f>
        <v>NA</v>
      </c>
      <c r="H43" s="142" t="str">
        <f>+BDATOS!AC450</f>
        <v xml:space="preserve">SECRETARÍA DEL INTERIOR  - ARIEL </v>
      </c>
    </row>
    <row r="44" spans="1:8" s="88" customFormat="1" ht="36" x14ac:dyDescent="0.2">
      <c r="A44" s="14" t="s">
        <v>269</v>
      </c>
      <c r="B44" s="142" t="s">
        <v>1273</v>
      </c>
      <c r="C44" s="143">
        <v>0</v>
      </c>
      <c r="D44" s="143">
        <v>46</v>
      </c>
      <c r="E44" s="163">
        <f>+BDATOS!AF451</f>
        <v>1</v>
      </c>
      <c r="F44" s="20">
        <f>+BDATOS!BA451</f>
        <v>1</v>
      </c>
      <c r="G44" s="165">
        <f>+BDATOS!BK451</f>
        <v>1</v>
      </c>
      <c r="H44" s="142" t="str">
        <f>+BDATOS!AC451</f>
        <v xml:space="preserve">SECRETARÍA DEL INTERIOR  - ARIEL </v>
      </c>
    </row>
    <row r="45" spans="1:8" s="88" customFormat="1" ht="36" x14ac:dyDescent="0.2">
      <c r="A45" s="14" t="s">
        <v>270</v>
      </c>
      <c r="B45" s="142" t="s">
        <v>1274</v>
      </c>
      <c r="C45" s="143">
        <v>0</v>
      </c>
      <c r="D45" s="143">
        <v>1</v>
      </c>
      <c r="E45" s="163">
        <f>+BDATOS!AF452</f>
        <v>1</v>
      </c>
      <c r="F45" s="20">
        <f>+BDATOS!BA452</f>
        <v>0</v>
      </c>
      <c r="G45" s="165">
        <f>+BDATOS!BK452</f>
        <v>0</v>
      </c>
      <c r="H45" s="142" t="str">
        <f>+BDATOS!AC452</f>
        <v xml:space="preserve">SECRETARÍA DEL INTERIOR  - ARIEL </v>
      </c>
    </row>
    <row r="46" spans="1:8" s="88" customFormat="1" ht="36" x14ac:dyDescent="0.2">
      <c r="A46" s="14" t="s">
        <v>270</v>
      </c>
      <c r="B46" s="142" t="s">
        <v>1275</v>
      </c>
      <c r="C46" s="143">
        <v>0</v>
      </c>
      <c r="D46" s="143">
        <v>1</v>
      </c>
      <c r="E46" s="163">
        <f>+BDATOS!AF453</f>
        <v>0</v>
      </c>
      <c r="F46" s="20">
        <f>+BDATOS!BA453</f>
        <v>0</v>
      </c>
      <c r="G46" s="165" t="str">
        <f>+BDATOS!BK453</f>
        <v>NA</v>
      </c>
      <c r="H46" s="142" t="str">
        <f>+BDATOS!AC453</f>
        <v xml:space="preserve">SECRETARÍA DEL INTERIOR  - ARIEL </v>
      </c>
    </row>
    <row r="47" spans="1:8" s="88" customFormat="1" ht="36" x14ac:dyDescent="0.2">
      <c r="A47" s="14" t="s">
        <v>271</v>
      </c>
      <c r="B47" s="142" t="s">
        <v>1279</v>
      </c>
      <c r="C47" s="143">
        <v>0</v>
      </c>
      <c r="D47" s="143">
        <v>1</v>
      </c>
      <c r="E47" s="163">
        <f>+BDATOS!AF454</f>
        <v>0</v>
      </c>
      <c r="F47" s="20">
        <f>+BDATOS!BA454</f>
        <v>0</v>
      </c>
      <c r="G47" s="165" t="str">
        <f>+BDATOS!BK454</f>
        <v>NA</v>
      </c>
      <c r="H47" s="142" t="str">
        <f>+BDATOS!AC454</f>
        <v xml:space="preserve">SECRETARÍA DEL INTERIOR  - ARIEL </v>
      </c>
    </row>
    <row r="48" spans="1:8" s="88" customFormat="1" ht="36" x14ac:dyDescent="0.2">
      <c r="A48" s="14" t="s">
        <v>271</v>
      </c>
      <c r="B48" s="142" t="s">
        <v>1280</v>
      </c>
      <c r="C48" s="143">
        <v>0</v>
      </c>
      <c r="D48" s="143">
        <v>2</v>
      </c>
      <c r="E48" s="163">
        <f>+BDATOS!AF455</f>
        <v>1</v>
      </c>
      <c r="F48" s="20">
        <f>+BDATOS!BA455</f>
        <v>0</v>
      </c>
      <c r="G48" s="165">
        <f>+BDATOS!BK455</f>
        <v>0</v>
      </c>
      <c r="H48" s="142" t="str">
        <f>+BDATOS!AC455</f>
        <v xml:space="preserve">SECRETARÍA DEL INTERIOR  - ARIEL </v>
      </c>
    </row>
    <row r="49" spans="1:8" s="88" customFormat="1" ht="48" x14ac:dyDescent="0.2">
      <c r="A49" s="14" t="s">
        <v>284</v>
      </c>
      <c r="B49" s="142" t="s">
        <v>1322</v>
      </c>
      <c r="C49" s="143">
        <v>0</v>
      </c>
      <c r="D49" s="143">
        <v>1</v>
      </c>
      <c r="E49" s="163">
        <f>+BDATOS!AF474</f>
        <v>1</v>
      </c>
      <c r="F49" s="20">
        <f>+BDATOS!BA474</f>
        <v>0</v>
      </c>
      <c r="G49" s="165">
        <f>+BDATOS!BK474</f>
        <v>0</v>
      </c>
      <c r="H49" s="142" t="str">
        <f>+BDATOS!AC474</f>
        <v>SECRETARÍA DEL INTERIOR - SARA</v>
      </c>
    </row>
    <row r="50" spans="1:8" s="88" customFormat="1" ht="84" x14ac:dyDescent="0.2">
      <c r="A50" s="14" t="s">
        <v>284</v>
      </c>
      <c r="B50" s="142" t="s">
        <v>1323</v>
      </c>
      <c r="C50" s="143">
        <v>0</v>
      </c>
      <c r="D50" s="143">
        <v>10</v>
      </c>
      <c r="E50" s="163">
        <f>+BDATOS!AF475</f>
        <v>1</v>
      </c>
      <c r="F50" s="20">
        <f>+BDATOS!BA475</f>
        <v>0</v>
      </c>
      <c r="G50" s="165">
        <f>+BDATOS!BK475</f>
        <v>0</v>
      </c>
      <c r="H50" s="142" t="str">
        <f>+BDATOS!AC475</f>
        <v>SECRETARÍA DEL INTERIOR - SARA</v>
      </c>
    </row>
    <row r="51" spans="1:8" s="88" customFormat="1" ht="36" x14ac:dyDescent="0.2">
      <c r="A51" s="14" t="s">
        <v>284</v>
      </c>
      <c r="B51" s="142" t="s">
        <v>1324</v>
      </c>
      <c r="C51" s="143">
        <v>0</v>
      </c>
      <c r="D51" s="143">
        <v>46</v>
      </c>
      <c r="E51" s="163">
        <f>+BDATOS!AF476</f>
        <v>45</v>
      </c>
      <c r="F51" s="20">
        <f>+BDATOS!BA476</f>
        <v>45</v>
      </c>
      <c r="G51" s="165" t="str">
        <f>+BDATOS!BK476</f>
        <v>NA</v>
      </c>
      <c r="H51" s="142" t="str">
        <f>+BDATOS!AC476</f>
        <v>SECRETARÍA DEL INTERIOR - SARA</v>
      </c>
    </row>
    <row r="52" spans="1:8" s="88" customFormat="1" ht="36" x14ac:dyDescent="0.2">
      <c r="A52" s="14" t="s">
        <v>284</v>
      </c>
      <c r="B52" s="142" t="s">
        <v>1325</v>
      </c>
      <c r="C52" s="143">
        <v>0</v>
      </c>
      <c r="D52" s="143">
        <v>4</v>
      </c>
      <c r="E52" s="163">
        <f>+BDATOS!AF477</f>
        <v>1</v>
      </c>
      <c r="F52" s="20">
        <f>+BDATOS!BA477</f>
        <v>1</v>
      </c>
      <c r="G52" s="165">
        <f>+BDATOS!BK477</f>
        <v>1</v>
      </c>
      <c r="H52" s="142" t="str">
        <f>+BDATOS!AC477</f>
        <v>SECRETARÍA DEL INTERIOR - SARA</v>
      </c>
    </row>
    <row r="53" spans="1:8" s="88" customFormat="1" ht="36" x14ac:dyDescent="0.2">
      <c r="A53" s="14" t="s">
        <v>284</v>
      </c>
      <c r="B53" s="142" t="s">
        <v>1326</v>
      </c>
      <c r="C53" s="143">
        <v>0</v>
      </c>
      <c r="D53" s="143">
        <v>5</v>
      </c>
      <c r="E53" s="163">
        <f>+BDATOS!AF478</f>
        <v>1</v>
      </c>
      <c r="F53" s="20">
        <f>+BDATOS!BA478</f>
        <v>0</v>
      </c>
      <c r="G53" s="165">
        <f>+BDATOS!BK478</f>
        <v>0</v>
      </c>
      <c r="H53" s="142" t="str">
        <f>+BDATOS!AC478</f>
        <v>SECRETARÍA DEL INTERIOR - SARA</v>
      </c>
    </row>
    <row r="54" spans="1:8" s="88" customFormat="1" ht="60" x14ac:dyDescent="0.2">
      <c r="A54" s="14" t="s">
        <v>1328</v>
      </c>
      <c r="B54" s="142" t="s">
        <v>1337</v>
      </c>
      <c r="C54" s="143">
        <v>35</v>
      </c>
      <c r="D54" s="143">
        <v>45</v>
      </c>
      <c r="E54" s="163">
        <f>+BDATOS!AF479</f>
        <v>1</v>
      </c>
      <c r="F54" s="20">
        <f>+BDATOS!BA479</f>
        <v>1</v>
      </c>
      <c r="G54" s="165">
        <f>+BDATOS!BK479</f>
        <v>1</v>
      </c>
      <c r="H54" s="142" t="str">
        <f>+BDATOS!AC479</f>
        <v>SECRETARÍA DEL INTERIOR - DIRECCION DE SEGURIDAD Y CONVIVENCIA</v>
      </c>
    </row>
    <row r="55" spans="1:8" s="88" customFormat="1" ht="60" x14ac:dyDescent="0.2">
      <c r="A55" s="14" t="s">
        <v>286</v>
      </c>
      <c r="B55" s="142" t="s">
        <v>1338</v>
      </c>
      <c r="C55" s="143">
        <v>0</v>
      </c>
      <c r="D55" s="143">
        <v>4</v>
      </c>
      <c r="E55" s="163">
        <f>+BDATOS!AF480</f>
        <v>1</v>
      </c>
      <c r="F55" s="20">
        <f>+BDATOS!BA480</f>
        <v>1</v>
      </c>
      <c r="G55" s="165">
        <f>+BDATOS!BK480</f>
        <v>1</v>
      </c>
      <c r="H55" s="142" t="str">
        <f>+BDATOS!AC480</f>
        <v>SECRETARÍA DEL INTERIOR - DIRECCION DE SEGURIDAD Y CONVIVENCIA</v>
      </c>
    </row>
    <row r="56" spans="1:8" s="88" customFormat="1" ht="60" x14ac:dyDescent="0.2">
      <c r="A56" s="14" t="s">
        <v>287</v>
      </c>
      <c r="B56" s="142" t="s">
        <v>1339</v>
      </c>
      <c r="C56" s="143">
        <v>22</v>
      </c>
      <c r="D56" s="143">
        <v>23</v>
      </c>
      <c r="E56" s="163">
        <f>+BDATOS!AF481</f>
        <v>23</v>
      </c>
      <c r="F56" s="20">
        <f>+BDATOS!BA481</f>
        <v>45</v>
      </c>
      <c r="G56" s="165">
        <f>+BDATOS!BK481</f>
        <v>1</v>
      </c>
      <c r="H56" s="142" t="str">
        <f>+BDATOS!AC481</f>
        <v>SECRETARÍA DEL INTERIOR - DIRECCION DE SEGURIDAD Y CONVIVENCIA</v>
      </c>
    </row>
    <row r="57" spans="1:8" s="88" customFormat="1" ht="60" x14ac:dyDescent="0.2">
      <c r="A57" s="14" t="s">
        <v>288</v>
      </c>
      <c r="B57" s="142" t="s">
        <v>1340</v>
      </c>
      <c r="C57" s="143">
        <v>0</v>
      </c>
      <c r="D57" s="143">
        <v>12</v>
      </c>
      <c r="E57" s="163">
        <f>+BDATOS!AF482</f>
        <v>3</v>
      </c>
      <c r="F57" s="20">
        <f>+BDATOS!BA482</f>
        <v>2</v>
      </c>
      <c r="G57" s="165">
        <f>+BDATOS!BK482</f>
        <v>0.66666666666666663</v>
      </c>
      <c r="H57" s="142" t="str">
        <f>+BDATOS!AC482</f>
        <v>SECRETARÍA DEL INTERIOR - DIRECCION DE SEGURIDAD Y CONVIVENCIA</v>
      </c>
    </row>
    <row r="58" spans="1:8" s="88" customFormat="1" ht="84" x14ac:dyDescent="0.2">
      <c r="A58" s="14" t="s">
        <v>288</v>
      </c>
      <c r="B58" s="142" t="s">
        <v>1341</v>
      </c>
      <c r="C58" s="143">
        <v>0</v>
      </c>
      <c r="D58" s="143">
        <v>15</v>
      </c>
      <c r="E58" s="163">
        <f>+BDATOS!AF483</f>
        <v>2</v>
      </c>
      <c r="F58" s="20">
        <f>+BDATOS!BA483</f>
        <v>2</v>
      </c>
      <c r="G58" s="165">
        <f>+BDATOS!BK483</f>
        <v>1</v>
      </c>
      <c r="H58" s="142" t="str">
        <f>+BDATOS!AC483</f>
        <v>SECRETARÍA DEL INTERIOR - DIRECCION DE SEGURIDAD Y CONVIVENCIA</v>
      </c>
    </row>
    <row r="59" spans="1:8" s="88" customFormat="1" ht="60" x14ac:dyDescent="0.2">
      <c r="A59" s="14" t="s">
        <v>288</v>
      </c>
      <c r="B59" s="142" t="s">
        <v>1342</v>
      </c>
      <c r="C59" s="143">
        <v>0</v>
      </c>
      <c r="D59" s="143">
        <v>1</v>
      </c>
      <c r="E59" s="163">
        <f>+BDATOS!AF484</f>
        <v>0</v>
      </c>
      <c r="F59" s="20">
        <f>+BDATOS!BA484</f>
        <v>0</v>
      </c>
      <c r="G59" s="165" t="str">
        <f>+BDATOS!BK484</f>
        <v>NA</v>
      </c>
      <c r="H59" s="142" t="str">
        <f>+BDATOS!AC484</f>
        <v>SECRETARÍA DEL INTERIOR - DIRECCION DE SEGURIDAD Y CONVIVENCIA</v>
      </c>
    </row>
    <row r="60" spans="1:8" s="88" customFormat="1" ht="60" x14ac:dyDescent="0.2">
      <c r="A60" s="14" t="s">
        <v>289</v>
      </c>
      <c r="B60" s="142" t="s">
        <v>1343</v>
      </c>
      <c r="C60" s="143">
        <v>0</v>
      </c>
      <c r="D60" s="143">
        <v>1</v>
      </c>
      <c r="E60" s="163">
        <f>+BDATOS!AF485</f>
        <v>1</v>
      </c>
      <c r="F60" s="20">
        <f>+BDATOS!BA485</f>
        <v>1</v>
      </c>
      <c r="G60" s="165">
        <f>+BDATOS!BK485</f>
        <v>1</v>
      </c>
      <c r="H60" s="142" t="str">
        <f>+BDATOS!AC485</f>
        <v>SECRETARÍA DEL INTERIOR - DIRECCION DE SEGURIDAD Y CONVIVENCIA</v>
      </c>
    </row>
    <row r="61" spans="1:8" s="88" customFormat="1" ht="60" x14ac:dyDescent="0.2">
      <c r="A61" s="14" t="s">
        <v>290</v>
      </c>
      <c r="B61" s="142" t="s">
        <v>1344</v>
      </c>
      <c r="C61" s="143">
        <v>0</v>
      </c>
      <c r="D61" s="143">
        <v>1</v>
      </c>
      <c r="E61" s="163">
        <f>+BDATOS!AF486</f>
        <v>0</v>
      </c>
      <c r="F61" s="20">
        <f>+BDATOS!BA486</f>
        <v>0</v>
      </c>
      <c r="G61" s="165" t="str">
        <f>+BDATOS!BK486</f>
        <v>NA</v>
      </c>
      <c r="H61" s="142" t="str">
        <f>+BDATOS!AC486</f>
        <v>SECRETARÍA DEL INTERIOR - DIRECCION DE SEGURIDAD Y CONVIVENCIA</v>
      </c>
    </row>
    <row r="62" spans="1:8" s="88" customFormat="1" ht="60" x14ac:dyDescent="0.2">
      <c r="A62" s="14" t="s">
        <v>291</v>
      </c>
      <c r="B62" s="142" t="s">
        <v>1345</v>
      </c>
      <c r="C62" s="143">
        <v>0</v>
      </c>
      <c r="D62" s="143">
        <v>23</v>
      </c>
      <c r="E62" s="163">
        <f>+BDATOS!AF487</f>
        <v>23</v>
      </c>
      <c r="F62" s="20">
        <f>+BDATOS!BA487</f>
        <v>45</v>
      </c>
      <c r="G62" s="165">
        <f>+BDATOS!BK487</f>
        <v>1</v>
      </c>
      <c r="H62" s="142" t="str">
        <f>+BDATOS!AC487</f>
        <v>SECRETARÍA DEL INTERIOR - DIRECCION DE SEGURIDAD Y CONVIVENCIA</v>
      </c>
    </row>
  </sheetData>
  <autoFilter ref="A2:H62"/>
  <mergeCells count="1">
    <mergeCell ref="A1:D1"/>
  </mergeCells>
  <pageMargins left="0.70866141732283472" right="0.70866141732283472" top="0.94488188976377963" bottom="0.74803149606299213" header="0.51181102362204722" footer="0.31496062992125984"/>
  <pageSetup orientation="landscape" r:id="rId1"/>
  <headerFooter>
    <oddHeader>&amp;A</oddHeader>
    <oddFooter>Página &amp;P de 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5" sqref="E5:E15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18.2851562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" ht="40.5" customHeight="1" thickBot="1" x14ac:dyDescent="0.25">
      <c r="A1" s="308" t="s">
        <v>1868</v>
      </c>
      <c r="B1" s="309"/>
      <c r="C1" s="309"/>
      <c r="D1" s="311"/>
      <c r="E1" s="147">
        <v>9</v>
      </c>
      <c r="F1" s="147" t="s">
        <v>1870</v>
      </c>
      <c r="G1" s="135">
        <f>SUM(G3:G15)/E1</f>
        <v>0.76666666666666672</v>
      </c>
      <c r="H1" s="136"/>
    </row>
    <row r="2" spans="1:8" ht="47.25" thickBot="1" x14ac:dyDescent="0.25">
      <c r="A2" s="12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36" x14ac:dyDescent="0.2">
      <c r="A3" s="14" t="s">
        <v>1349</v>
      </c>
      <c r="B3" s="142" t="s">
        <v>1364</v>
      </c>
      <c r="C3" s="143">
        <v>0</v>
      </c>
      <c r="D3" s="143">
        <v>1</v>
      </c>
      <c r="E3" s="163">
        <f>+BDATOS!AF488</f>
        <v>0</v>
      </c>
      <c r="F3" s="20">
        <f>+BDATOS!BA488</f>
        <v>0</v>
      </c>
      <c r="G3" s="165" t="str">
        <f>+BDATOS!BK488</f>
        <v>NA</v>
      </c>
      <c r="H3" s="142" t="str">
        <f>+BDATOS!AC488</f>
        <v>SECRETARIA GENERAL</v>
      </c>
    </row>
    <row r="4" spans="1:8" ht="60" x14ac:dyDescent="0.2">
      <c r="A4" s="14" t="s">
        <v>1350</v>
      </c>
      <c r="B4" s="142" t="s">
        <v>1365</v>
      </c>
      <c r="C4" s="143">
        <v>0</v>
      </c>
      <c r="D4" s="143">
        <v>1</v>
      </c>
      <c r="E4" s="163">
        <f>+BDATOS!AF489</f>
        <v>0</v>
      </c>
      <c r="F4" s="20">
        <f>+BDATOS!BA489</f>
        <v>0</v>
      </c>
      <c r="G4" s="165" t="str">
        <f>+BDATOS!BK489</f>
        <v>NA</v>
      </c>
      <c r="H4" s="142" t="str">
        <f>+BDATOS!AC489</f>
        <v>SECRETARIA GENERAL</v>
      </c>
    </row>
    <row r="5" spans="1:8" ht="36" x14ac:dyDescent="0.2">
      <c r="A5" s="14" t="s">
        <v>1351</v>
      </c>
      <c r="B5" s="142" t="s">
        <v>1366</v>
      </c>
      <c r="C5" s="143">
        <v>30</v>
      </c>
      <c r="D5" s="143">
        <v>90</v>
      </c>
      <c r="E5" s="163">
        <f>+BDATOS!AF490</f>
        <v>10</v>
      </c>
      <c r="F5" s="20">
        <f>+BDATOS!BA490</f>
        <v>10</v>
      </c>
      <c r="G5" s="165">
        <f>+BDATOS!BK490</f>
        <v>1</v>
      </c>
      <c r="H5" s="142" t="str">
        <f>+BDATOS!AC490</f>
        <v>SECRETARIA GENERAL</v>
      </c>
    </row>
    <row r="6" spans="1:8" ht="60" x14ac:dyDescent="0.2">
      <c r="A6" s="14" t="s">
        <v>1352</v>
      </c>
      <c r="B6" s="142" t="s">
        <v>1367</v>
      </c>
      <c r="C6" s="143">
        <v>69</v>
      </c>
      <c r="D6" s="143">
        <v>80</v>
      </c>
      <c r="E6" s="163">
        <f>+BDATOS!AF491</f>
        <v>20</v>
      </c>
      <c r="F6" s="20">
        <f>+BDATOS!BA491</f>
        <v>20</v>
      </c>
      <c r="G6" s="165">
        <f>+BDATOS!BK491</f>
        <v>1</v>
      </c>
      <c r="H6" s="142" t="str">
        <f>+BDATOS!AC491</f>
        <v>SECRETARIA GENERAL</v>
      </c>
    </row>
    <row r="7" spans="1:8" ht="24" x14ac:dyDescent="0.2">
      <c r="A7" s="14" t="s">
        <v>1353</v>
      </c>
      <c r="B7" s="142" t="s">
        <v>1368</v>
      </c>
      <c r="C7" s="143">
        <v>30</v>
      </c>
      <c r="D7" s="143">
        <v>90</v>
      </c>
      <c r="E7" s="163">
        <f>+BDATOS!AF492</f>
        <v>10</v>
      </c>
      <c r="F7" s="20">
        <f>+BDATOS!BA492</f>
        <v>10</v>
      </c>
      <c r="G7" s="165">
        <f>+BDATOS!BK492</f>
        <v>1</v>
      </c>
      <c r="H7" s="142" t="str">
        <f>+BDATOS!AC492</f>
        <v>SECRETARIA GENERAL</v>
      </c>
    </row>
    <row r="8" spans="1:8" ht="48" x14ac:dyDescent="0.2">
      <c r="A8" s="14" t="s">
        <v>1354</v>
      </c>
      <c r="B8" s="142" t="s">
        <v>1369</v>
      </c>
      <c r="C8" s="143">
        <v>0</v>
      </c>
      <c r="D8" s="143">
        <v>1</v>
      </c>
      <c r="E8" s="163">
        <f>+BDATOS!AF493</f>
        <v>0</v>
      </c>
      <c r="F8" s="20">
        <f>+BDATOS!BA493</f>
        <v>0</v>
      </c>
      <c r="G8" s="165" t="str">
        <f>+BDATOS!BK493</f>
        <v>NA</v>
      </c>
      <c r="H8" s="142" t="str">
        <f>+BDATOS!AC493</f>
        <v>SECRETARIA GENERAL</v>
      </c>
    </row>
    <row r="9" spans="1:8" ht="24" x14ac:dyDescent="0.2">
      <c r="A9" s="14" t="s">
        <v>1355</v>
      </c>
      <c r="B9" s="142" t="s">
        <v>1370</v>
      </c>
      <c r="C9" s="143" t="s">
        <v>874</v>
      </c>
      <c r="D9" s="143">
        <v>1</v>
      </c>
      <c r="E9" s="163">
        <f>+BDATOS!AF494</f>
        <v>1</v>
      </c>
      <c r="F9" s="20">
        <f>+BDATOS!BA494</f>
        <v>0</v>
      </c>
      <c r="G9" s="165">
        <f>+BDATOS!BK494</f>
        <v>0</v>
      </c>
      <c r="H9" s="142" t="str">
        <f>+BDATOS!AC494</f>
        <v>SECRETARIA GENERAL</v>
      </c>
    </row>
    <row r="10" spans="1:8" ht="36" x14ac:dyDescent="0.2">
      <c r="A10" s="14" t="s">
        <v>1356</v>
      </c>
      <c r="B10" s="142" t="s">
        <v>1371</v>
      </c>
      <c r="C10" s="143">
        <v>90</v>
      </c>
      <c r="D10" s="143">
        <v>100</v>
      </c>
      <c r="E10" s="163">
        <f>+BDATOS!AF495</f>
        <v>100</v>
      </c>
      <c r="F10" s="20">
        <f>+BDATOS!BA495</f>
        <v>60</v>
      </c>
      <c r="G10" s="165">
        <f>+BDATOS!BK495</f>
        <v>0.6</v>
      </c>
      <c r="H10" s="142" t="str">
        <f>+BDATOS!AC495</f>
        <v>SECRETARIA GENERAL</v>
      </c>
    </row>
    <row r="11" spans="1:8" ht="24" x14ac:dyDescent="0.2">
      <c r="A11" s="14" t="s">
        <v>1356</v>
      </c>
      <c r="B11" s="142" t="s">
        <v>1372</v>
      </c>
      <c r="C11" s="143">
        <v>260</v>
      </c>
      <c r="D11" s="143">
        <v>300</v>
      </c>
      <c r="E11" s="163">
        <f>+BDATOS!AF496</f>
        <v>50</v>
      </c>
      <c r="F11" s="20">
        <f>+BDATOS!BA496</f>
        <v>15</v>
      </c>
      <c r="G11" s="165">
        <f>+BDATOS!BK496</f>
        <v>0.3</v>
      </c>
      <c r="H11" s="142" t="str">
        <f>+BDATOS!AC496</f>
        <v>SECRETARIA GENERAL</v>
      </c>
    </row>
    <row r="12" spans="1:8" ht="48" x14ac:dyDescent="0.2">
      <c r="A12" s="14" t="s">
        <v>1356</v>
      </c>
      <c r="B12" s="142" t="s">
        <v>1373</v>
      </c>
      <c r="C12" s="143">
        <v>10</v>
      </c>
      <c r="D12" s="143">
        <v>70</v>
      </c>
      <c r="E12" s="163">
        <f>+BDATOS!AF497</f>
        <v>10</v>
      </c>
      <c r="F12" s="20">
        <f>+BDATOS!BA497</f>
        <v>10</v>
      </c>
      <c r="G12" s="165">
        <f>+BDATOS!BK497</f>
        <v>1</v>
      </c>
      <c r="H12" s="142" t="str">
        <f>+BDATOS!AC497</f>
        <v>SECRETARIA GENERAL</v>
      </c>
    </row>
    <row r="13" spans="1:8" ht="36" x14ac:dyDescent="0.2">
      <c r="A13" s="14" t="s">
        <v>1356</v>
      </c>
      <c r="B13" s="142" t="s">
        <v>1374</v>
      </c>
      <c r="C13" s="143">
        <v>196</v>
      </c>
      <c r="D13" s="143">
        <v>300</v>
      </c>
      <c r="E13" s="163">
        <f>+BDATOS!AF498</f>
        <v>50</v>
      </c>
      <c r="F13" s="20">
        <f>+BDATOS!BA498</f>
        <v>50</v>
      </c>
      <c r="G13" s="165">
        <f>+BDATOS!BK498</f>
        <v>1</v>
      </c>
      <c r="H13" s="142" t="str">
        <f>+BDATOS!AC498</f>
        <v>SECRETARIA GENERAL</v>
      </c>
    </row>
    <row r="14" spans="1:8" ht="24" x14ac:dyDescent="0.2">
      <c r="A14" s="14" t="s">
        <v>1356</v>
      </c>
      <c r="B14" s="142" t="s">
        <v>1563</v>
      </c>
      <c r="C14" s="143" t="s">
        <v>874</v>
      </c>
      <c r="D14" s="143">
        <v>100</v>
      </c>
      <c r="E14" s="163">
        <f>+BDATOS!AF499</f>
        <v>0</v>
      </c>
      <c r="F14" s="20">
        <f>+BDATOS!BA499</f>
        <v>0</v>
      </c>
      <c r="G14" s="165" t="str">
        <f>+BDATOS!BK499</f>
        <v>NA</v>
      </c>
      <c r="H14" s="142" t="str">
        <f>+BDATOS!AC499</f>
        <v>SECRETARIA GENERAL</v>
      </c>
    </row>
    <row r="15" spans="1:8" ht="36" x14ac:dyDescent="0.2">
      <c r="A15" s="14" t="s">
        <v>1385</v>
      </c>
      <c r="B15" s="142" t="s">
        <v>1564</v>
      </c>
      <c r="C15" s="143">
        <v>10</v>
      </c>
      <c r="D15" s="143">
        <v>80</v>
      </c>
      <c r="E15" s="163">
        <f>+BDATOS!AF500</f>
        <v>20</v>
      </c>
      <c r="F15" s="20">
        <f>+BDATOS!BA500</f>
        <v>20</v>
      </c>
      <c r="G15" s="165">
        <f>+BDATOS!BK500</f>
        <v>1</v>
      </c>
      <c r="H15" s="142" t="str">
        <f>+BDATOS!AC500</f>
        <v>SECRETARIA GENERAL</v>
      </c>
    </row>
  </sheetData>
  <autoFilter ref="A2:H15"/>
  <mergeCells count="1">
    <mergeCell ref="A1:D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&amp;A</oddHeader>
    <oddFooter>Página &amp;P de 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1"/>
  <sheetViews>
    <sheetView workbookViewId="0">
      <selection activeCell="H8" sqref="H8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18.2851562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" s="126" customFormat="1" ht="54.75" customHeight="1" thickBot="1" x14ac:dyDescent="0.4">
      <c r="A1" s="308" t="s">
        <v>1868</v>
      </c>
      <c r="B1" s="309"/>
      <c r="C1" s="309"/>
      <c r="D1" s="311"/>
      <c r="E1" s="147">
        <v>6</v>
      </c>
      <c r="F1" s="147" t="s">
        <v>1870</v>
      </c>
      <c r="G1" s="135">
        <f>SUM(G3:G11)/E1</f>
        <v>1</v>
      </c>
      <c r="H1" s="136"/>
    </row>
    <row r="2" spans="1:8" ht="47.25" thickBot="1" x14ac:dyDescent="0.25">
      <c r="A2" s="12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24" x14ac:dyDescent="0.2">
      <c r="A3" s="14" t="s">
        <v>995</v>
      </c>
      <c r="B3" s="142" t="s">
        <v>1000</v>
      </c>
      <c r="C3" s="5">
        <v>4</v>
      </c>
      <c r="D3" s="5">
        <v>4</v>
      </c>
      <c r="E3" s="29">
        <f>+BDATOS!AF341</f>
        <v>4</v>
      </c>
      <c r="F3" s="13">
        <f>+BDATOS!BA341</f>
        <v>4</v>
      </c>
      <c r="G3" s="63">
        <f>+BDATOS!BK341</f>
        <v>1</v>
      </c>
      <c r="H3" s="142" t="str">
        <f>+BDATOS!AC341</f>
        <v>IDERBOL</v>
      </c>
    </row>
    <row r="4" spans="1:8" ht="24" x14ac:dyDescent="0.2">
      <c r="A4" s="14" t="s">
        <v>995</v>
      </c>
      <c r="B4" s="142" t="s">
        <v>1001</v>
      </c>
      <c r="C4" s="5">
        <v>20</v>
      </c>
      <c r="D4" s="5">
        <v>25</v>
      </c>
      <c r="E4" s="29">
        <f>+BDATOS!AF342</f>
        <v>5</v>
      </c>
      <c r="F4" s="13">
        <f>+BDATOS!BA342</f>
        <v>5</v>
      </c>
      <c r="G4" s="63">
        <f>+BDATOS!BK342</f>
        <v>1</v>
      </c>
      <c r="H4" s="142" t="str">
        <f>+BDATOS!AC342</f>
        <v>IDERBOL</v>
      </c>
    </row>
    <row r="5" spans="1:8" ht="24" hidden="1" x14ac:dyDescent="0.2">
      <c r="A5" s="14" t="s">
        <v>995</v>
      </c>
      <c r="B5" s="142" t="s">
        <v>1002</v>
      </c>
      <c r="C5" s="5">
        <v>4</v>
      </c>
      <c r="D5" s="5">
        <v>6</v>
      </c>
      <c r="E5" s="29">
        <f>+BDATOS!AF343</f>
        <v>0</v>
      </c>
      <c r="F5" s="13">
        <f>+BDATOS!BA343</f>
        <v>0</v>
      </c>
      <c r="G5" s="63" t="str">
        <f>+BDATOS!BK343</f>
        <v>NA</v>
      </c>
      <c r="H5" s="142" t="str">
        <f>+BDATOS!AC343</f>
        <v>IDERBOL</v>
      </c>
    </row>
    <row r="6" spans="1:8" ht="48" x14ac:dyDescent="0.2">
      <c r="A6" s="14" t="s">
        <v>1517</v>
      </c>
      <c r="B6" s="142" t="s">
        <v>1519</v>
      </c>
      <c r="C6" s="5">
        <v>0</v>
      </c>
      <c r="D6" s="5">
        <v>1</v>
      </c>
      <c r="E6" s="29">
        <f>+BDATOS!AF344</f>
        <v>1</v>
      </c>
      <c r="F6" s="13">
        <f>+BDATOS!BA344</f>
        <v>1</v>
      </c>
      <c r="G6" s="63">
        <f>+BDATOS!BK344</f>
        <v>1</v>
      </c>
      <c r="H6" s="142" t="str">
        <f>+BDATOS!AC344</f>
        <v>IDERBOL</v>
      </c>
    </row>
    <row r="7" spans="1:8" ht="36" hidden="1" x14ac:dyDescent="0.2">
      <c r="A7" s="14" t="s">
        <v>1517</v>
      </c>
      <c r="B7" s="142" t="s">
        <v>1520</v>
      </c>
      <c r="C7" s="5">
        <v>0</v>
      </c>
      <c r="D7" s="5">
        <v>5</v>
      </c>
      <c r="E7" s="29">
        <f>+BDATOS!AF345</f>
        <v>0</v>
      </c>
      <c r="F7" s="13">
        <f>+BDATOS!BA345</f>
        <v>0</v>
      </c>
      <c r="G7" s="63" t="str">
        <f>+BDATOS!BK345</f>
        <v>NA</v>
      </c>
      <c r="H7" s="142" t="str">
        <f>+BDATOS!AC345</f>
        <v>IDERBOL</v>
      </c>
    </row>
    <row r="8" spans="1:8" ht="72" x14ac:dyDescent="0.2">
      <c r="A8" s="14" t="s">
        <v>1004</v>
      </c>
      <c r="B8" s="142" t="s">
        <v>1008</v>
      </c>
      <c r="C8" s="5">
        <v>4</v>
      </c>
      <c r="D8" s="5">
        <v>4</v>
      </c>
      <c r="E8" s="29">
        <f>+BDATOS!AF346</f>
        <v>1</v>
      </c>
      <c r="F8" s="13">
        <f>+BDATOS!BA346</f>
        <v>1</v>
      </c>
      <c r="G8" s="63">
        <f>+BDATOS!BK346</f>
        <v>1</v>
      </c>
      <c r="H8" s="142" t="str">
        <f>+BDATOS!AC346</f>
        <v>IDERBOL</v>
      </c>
    </row>
    <row r="9" spans="1:8" ht="24" x14ac:dyDescent="0.2">
      <c r="A9" s="83" t="s">
        <v>1012</v>
      </c>
      <c r="B9" s="142" t="s">
        <v>1016</v>
      </c>
      <c r="C9" s="5">
        <v>4</v>
      </c>
      <c r="D9" s="5">
        <v>4</v>
      </c>
      <c r="E9" s="29">
        <f>+BDATOS!AF347</f>
        <v>1</v>
      </c>
      <c r="F9" s="13">
        <f>+BDATOS!BA347</f>
        <v>1</v>
      </c>
      <c r="G9" s="63">
        <f>+BDATOS!BK347</f>
        <v>1</v>
      </c>
      <c r="H9" s="142" t="str">
        <f>+BDATOS!AC347</f>
        <v>IDERBOL</v>
      </c>
    </row>
    <row r="10" spans="1:8" ht="60" x14ac:dyDescent="0.2">
      <c r="A10" s="83" t="s">
        <v>1019</v>
      </c>
      <c r="B10" s="142" t="s">
        <v>1020</v>
      </c>
      <c r="C10" s="5">
        <v>50000</v>
      </c>
      <c r="D10" s="5">
        <v>80000</v>
      </c>
      <c r="E10" s="29">
        <f>+BDATOS!AF348</f>
        <v>20000</v>
      </c>
      <c r="F10" s="13">
        <f>+BDATOS!BA348</f>
        <v>20000</v>
      </c>
      <c r="G10" s="63">
        <f>+BDATOS!BK348</f>
        <v>1</v>
      </c>
      <c r="H10" s="142" t="str">
        <f>+BDATOS!AC348</f>
        <v>IDERBOL</v>
      </c>
    </row>
    <row r="11" spans="1:8" ht="48" hidden="1" x14ac:dyDescent="0.2">
      <c r="A11" s="14" t="s">
        <v>1024</v>
      </c>
      <c r="B11" s="142" t="s">
        <v>1026</v>
      </c>
      <c r="C11" s="5">
        <v>502</v>
      </c>
      <c r="D11" s="5">
        <v>27</v>
      </c>
      <c r="E11" s="29">
        <f>+BDATOS!AF349</f>
        <v>0</v>
      </c>
      <c r="F11" s="13">
        <f>+BDATOS!BA349</f>
        <v>0</v>
      </c>
      <c r="G11" s="63" t="str">
        <f>+BDATOS!BK349</f>
        <v>NA</v>
      </c>
      <c r="H11" s="142" t="str">
        <f>+BDATOS!AC349</f>
        <v>IDERBOL</v>
      </c>
    </row>
  </sheetData>
  <autoFilter ref="A2:H11">
    <filterColumn colId="4">
      <filters>
        <filter val="1"/>
        <filter val="20.000"/>
        <filter val="4"/>
        <filter val="5"/>
      </filters>
    </filterColumn>
  </autoFilter>
  <mergeCells count="1">
    <mergeCell ref="A1:D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&amp;A</oddHeader>
    <oddFooter>Página &amp;P de 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7" workbookViewId="0">
      <selection activeCell="G2" sqref="G2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19.4257812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" ht="41.25" customHeight="1" thickBot="1" x14ac:dyDescent="0.25">
      <c r="A1" s="308" t="s">
        <v>1868</v>
      </c>
      <c r="B1" s="309"/>
      <c r="C1" s="309"/>
      <c r="D1" s="311"/>
      <c r="E1" s="147">
        <v>4</v>
      </c>
      <c r="F1" s="147" t="s">
        <v>1870</v>
      </c>
      <c r="G1" s="135">
        <f>SUM(G3:G22)/E1</f>
        <v>0.44062499999999999</v>
      </c>
      <c r="H1" s="136"/>
    </row>
    <row r="2" spans="1:8" ht="47.25" thickBot="1" x14ac:dyDescent="0.25">
      <c r="A2" s="12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36" x14ac:dyDescent="0.2">
      <c r="A3" s="14" t="s">
        <v>125</v>
      </c>
      <c r="B3" s="142" t="s">
        <v>510</v>
      </c>
      <c r="C3" s="5">
        <v>0</v>
      </c>
      <c r="D3" s="5">
        <v>5</v>
      </c>
      <c r="E3" s="29">
        <f>+BDATOS!AF99</f>
        <v>0</v>
      </c>
      <c r="F3" s="13">
        <f>+BDATOS!BA99</f>
        <v>0</v>
      </c>
      <c r="G3" s="63" t="str">
        <f>+BDATOS!BK99</f>
        <v>NA</v>
      </c>
      <c r="H3" s="142" t="str">
        <f>+BDATOS!AC99</f>
        <v xml:space="preserve">SECRETARÍA DE MINAS Y ENERGIA </v>
      </c>
    </row>
    <row r="4" spans="1:8" ht="36" x14ac:dyDescent="0.2">
      <c r="A4" s="14" t="s">
        <v>125</v>
      </c>
      <c r="B4" s="142" t="s">
        <v>513</v>
      </c>
      <c r="C4" s="5">
        <v>94</v>
      </c>
      <c r="D4" s="5">
        <v>100</v>
      </c>
      <c r="E4" s="29">
        <f>+BDATOS!AF100</f>
        <v>0</v>
      </c>
      <c r="F4" s="13">
        <f>+BDATOS!BA100</f>
        <v>0</v>
      </c>
      <c r="G4" s="63" t="str">
        <f>+BDATOS!BK100</f>
        <v>NA</v>
      </c>
      <c r="H4" s="142" t="str">
        <f>+BDATOS!AC100</f>
        <v xml:space="preserve">SECRETARÍA DE MINAS Y ENERGIA </v>
      </c>
    </row>
    <row r="5" spans="1:8" ht="36" x14ac:dyDescent="0.2">
      <c r="A5" s="14" t="s">
        <v>125</v>
      </c>
      <c r="B5" s="142" t="s">
        <v>515</v>
      </c>
      <c r="C5" s="5">
        <v>0</v>
      </c>
      <c r="D5" s="5">
        <v>4</v>
      </c>
      <c r="E5" s="29">
        <f>+BDATOS!AF101</f>
        <v>1</v>
      </c>
      <c r="F5" s="13">
        <f>+BDATOS!BA101</f>
        <v>0</v>
      </c>
      <c r="G5" s="63">
        <f>+BDATOS!BK101</f>
        <v>0</v>
      </c>
      <c r="H5" s="142" t="str">
        <f>+BDATOS!AC101</f>
        <v xml:space="preserve">SECRETARÍA DE MINAS Y ENERGIA </v>
      </c>
    </row>
    <row r="6" spans="1:8" ht="48" x14ac:dyDescent="0.2">
      <c r="A6" s="14" t="s">
        <v>125</v>
      </c>
      <c r="B6" s="142" t="s">
        <v>516</v>
      </c>
      <c r="C6" s="5">
        <v>0</v>
      </c>
      <c r="D6" s="5">
        <v>100</v>
      </c>
      <c r="E6" s="29">
        <f>+BDATOS!AF102</f>
        <v>0</v>
      </c>
      <c r="F6" s="13">
        <f>+BDATOS!BA102</f>
        <v>0</v>
      </c>
      <c r="G6" s="63" t="str">
        <f>+BDATOS!BK102</f>
        <v>NA</v>
      </c>
      <c r="H6" s="142" t="str">
        <f>+BDATOS!AC102</f>
        <v xml:space="preserve">SECRETARÍA DE MINAS Y ENERGIA </v>
      </c>
    </row>
    <row r="7" spans="1:8" ht="36" x14ac:dyDescent="0.2">
      <c r="A7" s="14" t="s">
        <v>128</v>
      </c>
      <c r="B7" s="142" t="s">
        <v>522</v>
      </c>
      <c r="C7" s="5">
        <v>60</v>
      </c>
      <c r="D7" s="5">
        <v>20</v>
      </c>
      <c r="E7" s="29">
        <f>+BDATOS!AF103</f>
        <v>80</v>
      </c>
      <c r="F7" s="13">
        <f>+BDATOS!BA103</f>
        <v>61</v>
      </c>
      <c r="G7" s="63">
        <f>+BDATOS!BK103</f>
        <v>0.76249999999999996</v>
      </c>
      <c r="H7" s="142" t="str">
        <f>+BDATOS!AC103</f>
        <v xml:space="preserve">SECRETARÍA DE MINAS Y ENERGIA </v>
      </c>
    </row>
    <row r="8" spans="1:8" ht="36" x14ac:dyDescent="0.2">
      <c r="A8" s="14" t="s">
        <v>128</v>
      </c>
      <c r="B8" s="142" t="s">
        <v>524</v>
      </c>
      <c r="C8" s="5">
        <v>0</v>
      </c>
      <c r="D8" s="5">
        <v>15</v>
      </c>
      <c r="E8" s="29">
        <f>+BDATOS!AF104</f>
        <v>0</v>
      </c>
      <c r="F8" s="13">
        <f>+BDATOS!BA104</f>
        <v>0</v>
      </c>
      <c r="G8" s="63" t="str">
        <f>+BDATOS!BK104</f>
        <v>NA</v>
      </c>
      <c r="H8" s="142" t="str">
        <f>+BDATOS!AC104</f>
        <v xml:space="preserve">SECRETARÍA DE MINAS Y ENERGIA </v>
      </c>
    </row>
    <row r="9" spans="1:8" ht="36" x14ac:dyDescent="0.2">
      <c r="A9" s="14" t="s">
        <v>128</v>
      </c>
      <c r="B9" s="142" t="s">
        <v>525</v>
      </c>
      <c r="C9" s="5">
        <v>0</v>
      </c>
      <c r="D9" s="5">
        <v>10</v>
      </c>
      <c r="E9" s="29">
        <f>+BDATOS!AF105</f>
        <v>0</v>
      </c>
      <c r="F9" s="13">
        <f>+BDATOS!BA105</f>
        <v>0</v>
      </c>
      <c r="G9" s="63" t="str">
        <f>+BDATOS!BK105</f>
        <v>NA</v>
      </c>
      <c r="H9" s="142" t="str">
        <f>+BDATOS!AC105</f>
        <v xml:space="preserve">SECRETARÍA DE MINAS Y ENERGIA </v>
      </c>
    </row>
    <row r="10" spans="1:8" ht="36" x14ac:dyDescent="0.2">
      <c r="A10" s="14" t="s">
        <v>1162</v>
      </c>
      <c r="B10" s="142" t="s">
        <v>1163</v>
      </c>
      <c r="C10" s="5">
        <v>0</v>
      </c>
      <c r="D10" s="5">
        <v>800</v>
      </c>
      <c r="E10" s="29">
        <f>+BDATOS!AF412</f>
        <v>200</v>
      </c>
      <c r="F10" s="13">
        <f>+BDATOS!BA412</f>
        <v>0</v>
      </c>
      <c r="G10" s="63">
        <f>+BDATOS!BK412</f>
        <v>0</v>
      </c>
      <c r="H10" s="142" t="str">
        <f>+BDATOS!AC412</f>
        <v xml:space="preserve">SECRETARÍA DE MINAS Y ENERGIA </v>
      </c>
    </row>
    <row r="11" spans="1:8" ht="36" x14ac:dyDescent="0.2">
      <c r="A11" s="14" t="s">
        <v>1162</v>
      </c>
      <c r="B11" s="142" t="s">
        <v>1164</v>
      </c>
      <c r="C11" s="5">
        <v>0</v>
      </c>
      <c r="D11" s="5">
        <v>800</v>
      </c>
      <c r="E11" s="29">
        <f>+BDATOS!AF413</f>
        <v>100</v>
      </c>
      <c r="F11" s="13">
        <f>+BDATOS!BA413</f>
        <v>100</v>
      </c>
      <c r="G11" s="63">
        <f>+BDATOS!BK413</f>
        <v>1</v>
      </c>
      <c r="H11" s="142" t="str">
        <f>+BDATOS!AC413</f>
        <v xml:space="preserve">SECRETARÍA DE MINAS Y ENERGIA </v>
      </c>
    </row>
    <row r="12" spans="1:8" ht="36" x14ac:dyDescent="0.2">
      <c r="A12" s="14" t="s">
        <v>1162</v>
      </c>
      <c r="B12" s="142" t="s">
        <v>1175</v>
      </c>
      <c r="C12" s="5">
        <v>0</v>
      </c>
      <c r="D12" s="5">
        <v>25</v>
      </c>
      <c r="E12" s="29">
        <f>+BDATOS!AF414</f>
        <v>0</v>
      </c>
      <c r="F12" s="13">
        <f>+BDATOS!BA414</f>
        <v>0</v>
      </c>
      <c r="G12" s="63" t="str">
        <f>+BDATOS!BK414</f>
        <v>NA</v>
      </c>
      <c r="H12" s="142" t="str">
        <f>+BDATOS!AC414</f>
        <v xml:space="preserve">SECRETARÍA DE MINAS Y ENERGIA </v>
      </c>
    </row>
    <row r="13" spans="1:8" ht="36" x14ac:dyDescent="0.2">
      <c r="A13" s="14" t="s">
        <v>1162</v>
      </c>
      <c r="B13" s="142" t="s">
        <v>1166</v>
      </c>
      <c r="C13" s="5">
        <v>0</v>
      </c>
      <c r="D13" s="5">
        <v>3</v>
      </c>
      <c r="E13" s="29">
        <f>+BDATOS!AF415</f>
        <v>0</v>
      </c>
      <c r="F13" s="13">
        <f>+BDATOS!BA415</f>
        <v>0</v>
      </c>
      <c r="G13" s="63" t="str">
        <f>+BDATOS!BK415</f>
        <v>NA</v>
      </c>
      <c r="H13" s="142" t="str">
        <f>+BDATOS!AC415</f>
        <v xml:space="preserve">SECRETARÍA DE MINAS Y ENERGIA </v>
      </c>
    </row>
    <row r="14" spans="1:8" ht="36" x14ac:dyDescent="0.2">
      <c r="A14" s="14" t="s">
        <v>1162</v>
      </c>
      <c r="B14" s="142" t="s">
        <v>1167</v>
      </c>
      <c r="C14" s="5">
        <v>0</v>
      </c>
      <c r="D14" s="5">
        <v>1</v>
      </c>
      <c r="E14" s="29">
        <f>+BDATOS!AF416</f>
        <v>0</v>
      </c>
      <c r="F14" s="13">
        <f>+BDATOS!BA416</f>
        <v>0</v>
      </c>
      <c r="G14" s="63" t="str">
        <f>+BDATOS!BK416</f>
        <v>NA</v>
      </c>
      <c r="H14" s="142" t="str">
        <f>+BDATOS!AC416</f>
        <v xml:space="preserve">SECRETARÍA DE MINAS Y ENERGIA </v>
      </c>
    </row>
    <row r="15" spans="1:8" ht="36" x14ac:dyDescent="0.2">
      <c r="A15" s="14" t="s">
        <v>1162</v>
      </c>
      <c r="B15" s="142" t="s">
        <v>1168</v>
      </c>
      <c r="C15" s="5">
        <v>0</v>
      </c>
      <c r="D15" s="5">
        <v>1</v>
      </c>
      <c r="E15" s="29">
        <f>+BDATOS!AF417</f>
        <v>0</v>
      </c>
      <c r="F15" s="13">
        <f>+BDATOS!BA417</f>
        <v>0</v>
      </c>
      <c r="G15" s="63" t="str">
        <f>+BDATOS!BK417</f>
        <v>NA</v>
      </c>
      <c r="H15" s="142" t="str">
        <f>+BDATOS!AC417</f>
        <v xml:space="preserve">SECRETARÍA DE MINAS Y ENERGIA </v>
      </c>
    </row>
    <row r="16" spans="1:8" ht="36" x14ac:dyDescent="0.2">
      <c r="A16" s="14" t="s">
        <v>1176</v>
      </c>
      <c r="B16" s="142" t="s">
        <v>1177</v>
      </c>
      <c r="C16" s="5">
        <v>0</v>
      </c>
      <c r="D16" s="5">
        <v>13</v>
      </c>
      <c r="E16" s="29">
        <f>+BDATOS!AF418</f>
        <v>0</v>
      </c>
      <c r="F16" s="13">
        <f>+BDATOS!BA418</f>
        <v>0</v>
      </c>
      <c r="G16" s="63" t="str">
        <f>+BDATOS!BK418</f>
        <v>NA</v>
      </c>
      <c r="H16" s="142" t="str">
        <f>+BDATOS!AC418</f>
        <v xml:space="preserve">SECRETARÍA DE MINAS Y ENERGIA </v>
      </c>
    </row>
    <row r="17" spans="1:8" ht="36" x14ac:dyDescent="0.2">
      <c r="A17" s="14" t="s">
        <v>1176</v>
      </c>
      <c r="B17" s="142" t="s">
        <v>1178</v>
      </c>
      <c r="C17" s="5">
        <v>0</v>
      </c>
      <c r="D17" s="5">
        <v>1</v>
      </c>
      <c r="E17" s="29">
        <f>+BDATOS!AF419</f>
        <v>0</v>
      </c>
      <c r="F17" s="13">
        <f>+BDATOS!BA419</f>
        <v>0</v>
      </c>
      <c r="G17" s="63" t="str">
        <f>+BDATOS!BK419</f>
        <v>NA</v>
      </c>
      <c r="H17" s="142" t="str">
        <f>+BDATOS!AC419</f>
        <v xml:space="preserve">SECRETARÍA DE MINAS Y ENERGIA </v>
      </c>
    </row>
    <row r="18" spans="1:8" ht="36" x14ac:dyDescent="0.2">
      <c r="A18" s="14" t="s">
        <v>1176</v>
      </c>
      <c r="B18" s="142" t="s">
        <v>1179</v>
      </c>
      <c r="C18" s="5">
        <v>0</v>
      </c>
      <c r="D18" s="5">
        <v>1</v>
      </c>
      <c r="E18" s="29">
        <f>+BDATOS!AF420</f>
        <v>0</v>
      </c>
      <c r="F18" s="13">
        <f>+BDATOS!BA420</f>
        <v>0</v>
      </c>
      <c r="G18" s="63" t="str">
        <f>+BDATOS!BK420</f>
        <v>NA</v>
      </c>
      <c r="H18" s="142" t="str">
        <f>+BDATOS!AC420</f>
        <v xml:space="preserve">SECRETARÍA DE MINAS Y ENERGIA </v>
      </c>
    </row>
    <row r="19" spans="1:8" ht="36" x14ac:dyDescent="0.2">
      <c r="A19" s="14" t="s">
        <v>1186</v>
      </c>
      <c r="B19" s="142" t="s">
        <v>1193</v>
      </c>
      <c r="C19" s="5">
        <v>0</v>
      </c>
      <c r="D19" s="5">
        <v>25</v>
      </c>
      <c r="E19" s="29">
        <f>+BDATOS!AF421</f>
        <v>0</v>
      </c>
      <c r="F19" s="13">
        <f>+BDATOS!BA421</f>
        <v>0</v>
      </c>
      <c r="G19" s="63" t="str">
        <f>+BDATOS!BK421</f>
        <v>NA</v>
      </c>
      <c r="H19" s="142" t="str">
        <f>+BDATOS!AC421</f>
        <v xml:space="preserve">SECRETARÍA DE MINAS Y ENERGIA </v>
      </c>
    </row>
    <row r="20" spans="1:8" ht="36" x14ac:dyDescent="0.2">
      <c r="A20" s="14" t="s">
        <v>1187</v>
      </c>
      <c r="B20" s="142" t="s">
        <v>1194</v>
      </c>
      <c r="C20" s="5">
        <v>0</v>
      </c>
      <c r="D20" s="5">
        <v>2</v>
      </c>
      <c r="E20" s="29">
        <f>+BDATOS!AF422</f>
        <v>0</v>
      </c>
      <c r="F20" s="13">
        <f>+BDATOS!BA422</f>
        <v>0</v>
      </c>
      <c r="G20" s="63" t="str">
        <f>+BDATOS!BK422</f>
        <v>NA</v>
      </c>
      <c r="H20" s="142" t="str">
        <f>+BDATOS!AC422</f>
        <v xml:space="preserve">SECRETARÍA DE MINAS Y ENERGIA </v>
      </c>
    </row>
    <row r="21" spans="1:8" ht="36" x14ac:dyDescent="0.2">
      <c r="A21" s="14" t="s">
        <v>1188</v>
      </c>
      <c r="B21" s="142" t="s">
        <v>1195</v>
      </c>
      <c r="C21" s="5">
        <v>0</v>
      </c>
      <c r="D21" s="5">
        <v>50</v>
      </c>
      <c r="E21" s="29">
        <f>+BDATOS!AF423</f>
        <v>0</v>
      </c>
      <c r="F21" s="13">
        <f>+BDATOS!BA423</f>
        <v>0</v>
      </c>
      <c r="G21" s="63" t="str">
        <f>+BDATOS!BK423</f>
        <v>NA</v>
      </c>
      <c r="H21" s="142" t="str">
        <f>+BDATOS!AC423</f>
        <v xml:space="preserve">SECRETARÍA DE MINAS Y ENERGIA </v>
      </c>
    </row>
    <row r="22" spans="1:8" ht="36" x14ac:dyDescent="0.2">
      <c r="A22" s="14" t="s">
        <v>1189</v>
      </c>
      <c r="B22" s="142" t="s">
        <v>1196</v>
      </c>
      <c r="C22" s="5">
        <v>0</v>
      </c>
      <c r="D22" s="5">
        <v>2</v>
      </c>
      <c r="E22" s="29">
        <f>+BDATOS!AF424</f>
        <v>0</v>
      </c>
      <c r="F22" s="13">
        <f>+BDATOS!BA424</f>
        <v>0</v>
      </c>
      <c r="G22" s="63" t="str">
        <f>+BDATOS!BK424</f>
        <v>NA</v>
      </c>
      <c r="H22" s="142" t="str">
        <f>+BDATOS!AC424</f>
        <v xml:space="preserve">SECRETARÍA DE MINAS Y ENERGIA </v>
      </c>
    </row>
  </sheetData>
  <autoFilter ref="A2:H22"/>
  <mergeCells count="1">
    <mergeCell ref="A1:D1"/>
  </mergeCells>
  <pageMargins left="0.70866141732283472" right="0.70866141732283472" top="0.94488188976377963" bottom="0.74803149606299213" header="0.51181102362204722" footer="0.31496062992125984"/>
  <pageSetup orientation="landscape" r:id="rId1"/>
  <headerFooter>
    <oddHeader>&amp;A</oddHeader>
    <oddFooter>Página &amp;P de 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H4" sqref="H4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18.2851562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" ht="41.25" customHeight="1" thickBot="1" x14ac:dyDescent="0.25">
      <c r="A1" s="312" t="s">
        <v>1868</v>
      </c>
      <c r="B1" s="313"/>
      <c r="C1" s="313"/>
      <c r="D1" s="314"/>
      <c r="E1" s="173">
        <v>41</v>
      </c>
      <c r="F1" s="173" t="s">
        <v>1870</v>
      </c>
      <c r="G1" s="174">
        <f>SUM(G3:G58)/E1</f>
        <v>0</v>
      </c>
      <c r="H1" s="175"/>
    </row>
    <row r="2" spans="1:8" ht="47.25" thickBot="1" x14ac:dyDescent="0.25">
      <c r="A2" s="13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60" x14ac:dyDescent="0.2">
      <c r="A3" s="14" t="s">
        <v>94</v>
      </c>
      <c r="B3" s="142" t="s">
        <v>343</v>
      </c>
      <c r="C3" s="142">
        <v>0</v>
      </c>
      <c r="D3" s="142">
        <v>1</v>
      </c>
      <c r="E3" s="29">
        <f>+BDATOS!AF11</f>
        <v>0</v>
      </c>
      <c r="F3" s="13">
        <f>+BDATOS!BA11</f>
        <v>0</v>
      </c>
      <c r="G3" s="63" t="str">
        <f>+BDATOS!BK11</f>
        <v>NA</v>
      </c>
      <c r="H3" s="142" t="str">
        <f>+BDATOS!AC11</f>
        <v>SECRETARÍA DE VÍCTIMAS</v>
      </c>
    </row>
    <row r="4" spans="1:8" ht="84" x14ac:dyDescent="0.2">
      <c r="A4" s="14" t="s">
        <v>94</v>
      </c>
      <c r="B4" s="142" t="s">
        <v>312</v>
      </c>
      <c r="C4" s="142">
        <v>0</v>
      </c>
      <c r="D4" s="142">
        <v>6</v>
      </c>
      <c r="E4" s="29">
        <f>+BDATOS!AF12</f>
        <v>2</v>
      </c>
      <c r="F4" s="13">
        <f>+BDATOS!BA12</f>
        <v>0</v>
      </c>
      <c r="G4" s="63">
        <f>+BDATOS!BK12</f>
        <v>0</v>
      </c>
      <c r="H4" s="142" t="str">
        <f>+BDATOS!AC12</f>
        <v>SECRETARÍA DE VÍCTIMAS</v>
      </c>
    </row>
    <row r="5" spans="1:8" ht="60" x14ac:dyDescent="0.2">
      <c r="A5" s="14" t="s">
        <v>94</v>
      </c>
      <c r="B5" s="142" t="s">
        <v>314</v>
      </c>
      <c r="C5" s="142">
        <v>0</v>
      </c>
      <c r="D5" s="142">
        <v>1</v>
      </c>
      <c r="E5" s="29">
        <f>+BDATOS!AF13</f>
        <v>0</v>
      </c>
      <c r="F5" s="13">
        <f>+BDATOS!BA13</f>
        <v>0</v>
      </c>
      <c r="G5" s="63" t="str">
        <f>+BDATOS!BK13</f>
        <v>NA</v>
      </c>
      <c r="H5" s="142" t="str">
        <f>+BDATOS!AC13</f>
        <v>SECRETARÍA DE VÍCTIMAS</v>
      </c>
    </row>
    <row r="6" spans="1:8" ht="60" x14ac:dyDescent="0.2">
      <c r="A6" s="14" t="s">
        <v>96</v>
      </c>
      <c r="B6" s="142" t="s">
        <v>339</v>
      </c>
      <c r="C6" s="142">
        <v>0</v>
      </c>
      <c r="D6" s="142">
        <v>1</v>
      </c>
      <c r="E6" s="29">
        <f>+BDATOS!AF14</f>
        <v>0</v>
      </c>
      <c r="F6" s="13">
        <f>+BDATOS!BA14</f>
        <v>0</v>
      </c>
      <c r="G6" s="63" t="str">
        <f>+BDATOS!BK14</f>
        <v>NA</v>
      </c>
      <c r="H6" s="142" t="str">
        <f>+BDATOS!AC14</f>
        <v>SECRETARÍA DE VÍCTIMAS</v>
      </c>
    </row>
    <row r="7" spans="1:8" ht="48" x14ac:dyDescent="0.2">
      <c r="A7" s="14" t="s">
        <v>96</v>
      </c>
      <c r="B7" s="142" t="s">
        <v>341</v>
      </c>
      <c r="C7" s="142">
        <v>0</v>
      </c>
      <c r="D7" s="142">
        <v>7</v>
      </c>
      <c r="E7" s="29">
        <f>+BDATOS!AF15</f>
        <v>1</v>
      </c>
      <c r="F7" s="13">
        <f>+BDATOS!BA15</f>
        <v>0</v>
      </c>
      <c r="G7" s="63">
        <f>+BDATOS!BK15</f>
        <v>0</v>
      </c>
      <c r="H7" s="142" t="str">
        <f>+BDATOS!AC15</f>
        <v>SECRETARÍA DE VÍCTIMAS</v>
      </c>
    </row>
    <row r="8" spans="1:8" ht="36" x14ac:dyDescent="0.2">
      <c r="A8" s="14" t="s">
        <v>96</v>
      </c>
      <c r="B8" s="142" t="s">
        <v>318</v>
      </c>
      <c r="C8" s="142">
        <v>0</v>
      </c>
      <c r="D8" s="142">
        <v>6</v>
      </c>
      <c r="E8" s="29">
        <f>+BDATOS!AF16</f>
        <v>0</v>
      </c>
      <c r="F8" s="13">
        <f>+BDATOS!BA16</f>
        <v>0</v>
      </c>
      <c r="G8" s="63" t="str">
        <f>+BDATOS!BK16</f>
        <v>NA</v>
      </c>
      <c r="H8" s="142" t="str">
        <f>+BDATOS!AC16</f>
        <v>SECRETARÍA DE VÍCTIMAS</v>
      </c>
    </row>
    <row r="9" spans="1:8" ht="96" x14ac:dyDescent="0.2">
      <c r="A9" s="14" t="s">
        <v>97</v>
      </c>
      <c r="B9" s="142" t="s">
        <v>321</v>
      </c>
      <c r="C9" s="142">
        <v>0</v>
      </c>
      <c r="D9" s="142">
        <v>4</v>
      </c>
      <c r="E9" s="29">
        <f>+BDATOS!AF17</f>
        <v>1</v>
      </c>
      <c r="F9" s="13">
        <f>+BDATOS!BA17</f>
        <v>0</v>
      </c>
      <c r="G9" s="63">
        <f>+BDATOS!BK17</f>
        <v>0</v>
      </c>
      <c r="H9" s="142" t="str">
        <f>+BDATOS!AC17</f>
        <v>SECRETARÍA DE VÍCTIMAS</v>
      </c>
    </row>
    <row r="10" spans="1:8" ht="60" x14ac:dyDescent="0.2">
      <c r="A10" s="14" t="s">
        <v>98</v>
      </c>
      <c r="B10" s="142" t="s">
        <v>323</v>
      </c>
      <c r="C10" s="142">
        <v>0</v>
      </c>
      <c r="D10" s="142">
        <v>5</v>
      </c>
      <c r="E10" s="29">
        <f>+BDATOS!AF18</f>
        <v>1</v>
      </c>
      <c r="F10" s="13">
        <f>+BDATOS!BA18</f>
        <v>0</v>
      </c>
      <c r="G10" s="63">
        <f>+BDATOS!BK18</f>
        <v>0</v>
      </c>
      <c r="H10" s="142" t="str">
        <f>+BDATOS!AC18</f>
        <v>SECRETARÍA DE VÍCTIMAS</v>
      </c>
    </row>
    <row r="11" spans="1:8" ht="48" x14ac:dyDescent="0.2">
      <c r="A11" s="14" t="s">
        <v>98</v>
      </c>
      <c r="B11" s="142" t="s">
        <v>325</v>
      </c>
      <c r="C11" s="142">
        <v>0</v>
      </c>
      <c r="D11" s="142">
        <v>6</v>
      </c>
      <c r="E11" s="29">
        <f>+BDATOS!AF19</f>
        <v>1</v>
      </c>
      <c r="F11" s="13">
        <f>+BDATOS!BA19</f>
        <v>0</v>
      </c>
      <c r="G11" s="63">
        <f>+BDATOS!BK19</f>
        <v>0</v>
      </c>
      <c r="H11" s="142" t="str">
        <f>+BDATOS!AC19</f>
        <v>SECRETARÍA DE VÍCTIMAS</v>
      </c>
    </row>
    <row r="12" spans="1:8" ht="60" x14ac:dyDescent="0.2">
      <c r="A12" s="14" t="s">
        <v>1438</v>
      </c>
      <c r="B12" s="75" t="s">
        <v>1439</v>
      </c>
      <c r="C12" s="142">
        <v>0</v>
      </c>
      <c r="D12" s="142">
        <v>1</v>
      </c>
      <c r="E12" s="29">
        <f>+BDATOS!AF20</f>
        <v>0</v>
      </c>
      <c r="F12" s="13">
        <f>+BDATOS!BA20</f>
        <v>0</v>
      </c>
      <c r="G12" s="63" t="str">
        <f>+BDATOS!BK20</f>
        <v>NA</v>
      </c>
      <c r="H12" s="142" t="str">
        <f>+BDATOS!AC20</f>
        <v>SECRETARÍA DE VÍCTIMAS</v>
      </c>
    </row>
    <row r="13" spans="1:8" ht="75" x14ac:dyDescent="0.2">
      <c r="A13" s="14" t="s">
        <v>1438</v>
      </c>
      <c r="B13" s="75" t="s">
        <v>1441</v>
      </c>
      <c r="C13" s="142">
        <v>0</v>
      </c>
      <c r="D13" s="142">
        <v>1</v>
      </c>
      <c r="E13" s="29">
        <f>+BDATOS!AF21</f>
        <v>1</v>
      </c>
      <c r="F13" s="13">
        <f>+BDATOS!BA21</f>
        <v>0</v>
      </c>
      <c r="G13" s="63">
        <f>+BDATOS!BK21</f>
        <v>0</v>
      </c>
      <c r="H13" s="142" t="str">
        <f>+BDATOS!AC21</f>
        <v>SECRETARÍA DE VÍCTIMAS</v>
      </c>
    </row>
    <row r="14" spans="1:8" ht="105" x14ac:dyDescent="0.2">
      <c r="A14" s="14" t="s">
        <v>1438</v>
      </c>
      <c r="B14" s="75" t="s">
        <v>1443</v>
      </c>
      <c r="C14" s="142">
        <v>0</v>
      </c>
      <c r="D14" s="142">
        <v>9</v>
      </c>
      <c r="E14" s="29">
        <f>+BDATOS!AF22</f>
        <v>1</v>
      </c>
      <c r="F14" s="13">
        <f>+BDATOS!BA22</f>
        <v>0</v>
      </c>
      <c r="G14" s="63">
        <f>+BDATOS!BK22</f>
        <v>0</v>
      </c>
      <c r="H14" s="142" t="str">
        <f>+BDATOS!AC22</f>
        <v>SECRETARÍA DE VÍCTIMAS</v>
      </c>
    </row>
    <row r="15" spans="1:8" ht="45" x14ac:dyDescent="0.2">
      <c r="A15" s="14" t="s">
        <v>1438</v>
      </c>
      <c r="B15" s="75" t="s">
        <v>1437</v>
      </c>
      <c r="C15" s="142">
        <v>0</v>
      </c>
      <c r="D15" s="142">
        <v>1</v>
      </c>
      <c r="E15" s="29">
        <f>+BDATOS!AF23</f>
        <v>1</v>
      </c>
      <c r="F15" s="13">
        <f>+BDATOS!BA23</f>
        <v>0</v>
      </c>
      <c r="G15" s="63">
        <f>+BDATOS!BK23</f>
        <v>0</v>
      </c>
      <c r="H15" s="142" t="str">
        <f>+BDATOS!AC23</f>
        <v>SECRETARÍA DE VÍCTIMAS</v>
      </c>
    </row>
    <row r="16" spans="1:8" ht="30" x14ac:dyDescent="0.2">
      <c r="A16" s="14" t="s">
        <v>1452</v>
      </c>
      <c r="B16" s="75" t="s">
        <v>1446</v>
      </c>
      <c r="C16" s="142">
        <v>0</v>
      </c>
      <c r="D16" s="142">
        <v>2</v>
      </c>
      <c r="E16" s="29">
        <f>+BDATOS!AF24</f>
        <v>0</v>
      </c>
      <c r="F16" s="13">
        <f>+BDATOS!BA24</f>
        <v>0</v>
      </c>
      <c r="G16" s="63" t="str">
        <f>+BDATOS!BK24</f>
        <v>NA</v>
      </c>
      <c r="H16" s="142" t="str">
        <f>+BDATOS!AC24</f>
        <v>SECRETARÍA DE VÍCTIMAS</v>
      </c>
    </row>
    <row r="17" spans="1:8" ht="24" x14ac:dyDescent="0.2">
      <c r="A17" s="14" t="s">
        <v>1452</v>
      </c>
      <c r="B17" s="75" t="s">
        <v>1447</v>
      </c>
      <c r="C17" s="142">
        <v>0</v>
      </c>
      <c r="D17" s="142">
        <v>1</v>
      </c>
      <c r="E17" s="29">
        <f>+BDATOS!AF25</f>
        <v>0</v>
      </c>
      <c r="F17" s="13">
        <f>+BDATOS!BA25</f>
        <v>0</v>
      </c>
      <c r="G17" s="63" t="str">
        <f>+BDATOS!BK25</f>
        <v>NA</v>
      </c>
      <c r="H17" s="142" t="str">
        <f>+BDATOS!AC25</f>
        <v>SECRETARÍA DE VÍCTIMAS</v>
      </c>
    </row>
    <row r="18" spans="1:8" ht="30" x14ac:dyDescent="0.2">
      <c r="A18" s="14" t="s">
        <v>1452</v>
      </c>
      <c r="B18" s="75" t="s">
        <v>1448</v>
      </c>
      <c r="C18" s="142">
        <v>0</v>
      </c>
      <c r="D18" s="142">
        <v>80</v>
      </c>
      <c r="E18" s="29">
        <f>+BDATOS!AF26</f>
        <v>10</v>
      </c>
      <c r="F18" s="13">
        <f>+BDATOS!BA26</f>
        <v>0</v>
      </c>
      <c r="G18" s="63">
        <f>+BDATOS!BK26</f>
        <v>0</v>
      </c>
      <c r="H18" s="142" t="str">
        <f>+BDATOS!AC26</f>
        <v>SECRETARÍA DE VÍCTIMAS</v>
      </c>
    </row>
    <row r="19" spans="1:8" ht="24" x14ac:dyDescent="0.2">
      <c r="A19" s="14" t="s">
        <v>1452</v>
      </c>
      <c r="B19" s="142" t="s">
        <v>1454</v>
      </c>
      <c r="C19" s="142">
        <v>0</v>
      </c>
      <c r="D19" s="142">
        <v>1</v>
      </c>
      <c r="E19" s="29">
        <f>+BDATOS!AF27</f>
        <v>0</v>
      </c>
      <c r="F19" s="13">
        <f>+BDATOS!BA27</f>
        <v>0</v>
      </c>
      <c r="G19" s="63" t="str">
        <f>+BDATOS!BK27</f>
        <v>NA</v>
      </c>
      <c r="H19" s="142" t="str">
        <f>+BDATOS!AC27</f>
        <v>SECRETARÍA DE VÍCTIMAS</v>
      </c>
    </row>
    <row r="20" spans="1:8" ht="24" x14ac:dyDescent="0.2">
      <c r="A20" s="14" t="s">
        <v>1452</v>
      </c>
      <c r="B20" s="142" t="s">
        <v>1455</v>
      </c>
      <c r="C20" s="142">
        <v>0</v>
      </c>
      <c r="D20" s="142">
        <v>24000</v>
      </c>
      <c r="E20" s="29">
        <f>+BDATOS!AF28</f>
        <v>6000</v>
      </c>
      <c r="F20" s="13">
        <f>+BDATOS!BA28</f>
        <v>0</v>
      </c>
      <c r="G20" s="63">
        <f>+BDATOS!BK28</f>
        <v>0</v>
      </c>
      <c r="H20" s="142" t="str">
        <f>+BDATOS!AC28</f>
        <v>SECRETARÍA DE VÍCTIMAS</v>
      </c>
    </row>
    <row r="21" spans="1:8" ht="24" x14ac:dyDescent="0.2">
      <c r="A21" s="14" t="s">
        <v>1459</v>
      </c>
      <c r="B21" s="142" t="s">
        <v>1456</v>
      </c>
      <c r="C21" s="142">
        <v>0</v>
      </c>
      <c r="D21" s="142">
        <v>16</v>
      </c>
      <c r="E21" s="29">
        <f>+BDATOS!AF29</f>
        <v>4</v>
      </c>
      <c r="F21" s="13">
        <f>+BDATOS!BA29</f>
        <v>0</v>
      </c>
      <c r="G21" s="63">
        <f>+BDATOS!BK29</f>
        <v>0</v>
      </c>
      <c r="H21" s="142" t="str">
        <f>+BDATOS!AC29</f>
        <v>SECRETARÍA DE VÍCTIMAS</v>
      </c>
    </row>
    <row r="22" spans="1:8" ht="24" x14ac:dyDescent="0.2">
      <c r="A22" s="14" t="s">
        <v>1459</v>
      </c>
      <c r="B22" s="142" t="s">
        <v>1457</v>
      </c>
      <c r="C22" s="142">
        <v>0</v>
      </c>
      <c r="D22" s="142">
        <v>16</v>
      </c>
      <c r="E22" s="29">
        <f>+BDATOS!AF30</f>
        <v>4</v>
      </c>
      <c r="F22" s="13">
        <f>+BDATOS!BA30</f>
        <v>0</v>
      </c>
      <c r="G22" s="63">
        <f>+BDATOS!BK30</f>
        <v>0</v>
      </c>
      <c r="H22" s="142" t="str">
        <f>+BDATOS!AC30</f>
        <v>SECRETARÍA DE VÍCTIMAS</v>
      </c>
    </row>
    <row r="23" spans="1:8" ht="24" x14ac:dyDescent="0.2">
      <c r="A23" s="14" t="s">
        <v>1459</v>
      </c>
      <c r="B23" s="142" t="s">
        <v>1458</v>
      </c>
      <c r="C23" s="142">
        <v>0</v>
      </c>
      <c r="D23" s="142">
        <v>20</v>
      </c>
      <c r="E23" s="29">
        <f>+BDATOS!AF31</f>
        <v>2</v>
      </c>
      <c r="F23" s="13">
        <f>+BDATOS!BA31</f>
        <v>0</v>
      </c>
      <c r="G23" s="63">
        <f>+BDATOS!BK31</f>
        <v>0</v>
      </c>
      <c r="H23" s="142" t="str">
        <f>+BDATOS!AC31</f>
        <v>SECRETARÍA DE VÍCTIMAS</v>
      </c>
    </row>
    <row r="24" spans="1:8" ht="48" x14ac:dyDescent="0.2">
      <c r="A24" s="14" t="s">
        <v>1459</v>
      </c>
      <c r="B24" s="142" t="s">
        <v>1460</v>
      </c>
      <c r="C24" s="142">
        <v>0</v>
      </c>
      <c r="D24" s="142">
        <v>1</v>
      </c>
      <c r="E24" s="29">
        <f>+BDATOS!AF32</f>
        <v>0</v>
      </c>
      <c r="F24" s="13">
        <f>+BDATOS!BA32</f>
        <v>0</v>
      </c>
      <c r="G24" s="63" t="str">
        <f>+BDATOS!BK32</f>
        <v>NA</v>
      </c>
      <c r="H24" s="142" t="str">
        <f>+BDATOS!AC32</f>
        <v>SECRETARÍA DE VÍCTIMAS</v>
      </c>
    </row>
    <row r="25" spans="1:8" ht="24" x14ac:dyDescent="0.2">
      <c r="A25" s="14" t="s">
        <v>1461</v>
      </c>
      <c r="B25" s="142" t="s">
        <v>1465</v>
      </c>
      <c r="C25" s="142">
        <v>0</v>
      </c>
      <c r="D25" s="142">
        <v>7</v>
      </c>
      <c r="E25" s="29">
        <f>+BDATOS!AF33</f>
        <v>1</v>
      </c>
      <c r="F25" s="13">
        <f>+BDATOS!BA33</f>
        <v>0</v>
      </c>
      <c r="G25" s="63">
        <f>+BDATOS!BK33</f>
        <v>0</v>
      </c>
      <c r="H25" s="142" t="str">
        <f>+BDATOS!AC33</f>
        <v>SECRETARÍA DE VÍCTIMAS</v>
      </c>
    </row>
    <row r="26" spans="1:8" ht="36" x14ac:dyDescent="0.2">
      <c r="A26" s="14" t="s">
        <v>1461</v>
      </c>
      <c r="B26" s="142" t="s">
        <v>1466</v>
      </c>
      <c r="C26" s="142">
        <v>0</v>
      </c>
      <c r="D26" s="142">
        <v>1</v>
      </c>
      <c r="E26" s="29">
        <f>+BDATOS!AF34</f>
        <v>1</v>
      </c>
      <c r="F26" s="13">
        <f>+BDATOS!BA34</f>
        <v>0</v>
      </c>
      <c r="G26" s="63">
        <f>+BDATOS!BK34</f>
        <v>0</v>
      </c>
      <c r="H26" s="142" t="str">
        <f>+BDATOS!AC34</f>
        <v>SECRETARÍA DE VÍCTIMAS</v>
      </c>
    </row>
    <row r="27" spans="1:8" ht="24" x14ac:dyDescent="0.2">
      <c r="A27" s="14" t="s">
        <v>1461</v>
      </c>
      <c r="B27" s="142" t="s">
        <v>1467</v>
      </c>
      <c r="C27" s="142">
        <v>0</v>
      </c>
      <c r="D27" s="142">
        <v>20</v>
      </c>
      <c r="E27" s="29">
        <f>+BDATOS!AF35</f>
        <v>5</v>
      </c>
      <c r="F27" s="13">
        <f>+BDATOS!BA35</f>
        <v>0</v>
      </c>
      <c r="G27" s="63">
        <f>+BDATOS!BK35</f>
        <v>0</v>
      </c>
      <c r="H27" s="142" t="str">
        <f>+BDATOS!AC35</f>
        <v>SECRETARÍA DE VÍCTIMAS</v>
      </c>
    </row>
    <row r="28" spans="1:8" ht="24" x14ac:dyDescent="0.2">
      <c r="A28" s="14" t="s">
        <v>1469</v>
      </c>
      <c r="B28" s="142" t="s">
        <v>1470</v>
      </c>
      <c r="C28" s="142">
        <v>0</v>
      </c>
      <c r="D28" s="142">
        <v>1</v>
      </c>
      <c r="E28" s="29">
        <f>+BDATOS!AF36</f>
        <v>1</v>
      </c>
      <c r="F28" s="13">
        <f>+BDATOS!BA36</f>
        <v>0</v>
      </c>
      <c r="G28" s="63">
        <f>+BDATOS!BK36</f>
        <v>0</v>
      </c>
      <c r="H28" s="142" t="str">
        <f>+BDATOS!AC36</f>
        <v>SECRETARÍA DE VÍCTIMAS</v>
      </c>
    </row>
    <row r="29" spans="1:8" ht="24" x14ac:dyDescent="0.2">
      <c r="A29" s="14" t="s">
        <v>1469</v>
      </c>
      <c r="B29" s="142" t="s">
        <v>1471</v>
      </c>
      <c r="C29" s="142">
        <v>5</v>
      </c>
      <c r="D29" s="142">
        <v>19</v>
      </c>
      <c r="E29" s="29">
        <f>+BDATOS!AF37</f>
        <v>4</v>
      </c>
      <c r="F29" s="13">
        <f>+BDATOS!BA37</f>
        <v>0</v>
      </c>
      <c r="G29" s="63">
        <f>+BDATOS!BK37</f>
        <v>0</v>
      </c>
      <c r="H29" s="142" t="str">
        <f>+BDATOS!AC37</f>
        <v>SECRETARÍA DE VÍCTIMAS</v>
      </c>
    </row>
    <row r="30" spans="1:8" ht="36" x14ac:dyDescent="0.2">
      <c r="A30" s="14" t="s">
        <v>1476</v>
      </c>
      <c r="B30" s="142" t="s">
        <v>1477</v>
      </c>
      <c r="C30" s="142">
        <v>1</v>
      </c>
      <c r="D30" s="142">
        <v>19</v>
      </c>
      <c r="E30" s="29">
        <f>+BDATOS!AF38</f>
        <v>3</v>
      </c>
      <c r="F30" s="13">
        <f>+BDATOS!BA38</f>
        <v>0</v>
      </c>
      <c r="G30" s="63">
        <f>+BDATOS!BK38</f>
        <v>0</v>
      </c>
      <c r="H30" s="142" t="str">
        <f>+BDATOS!AC38</f>
        <v>SECRETARÍA DE VÍCTIMAS</v>
      </c>
    </row>
    <row r="31" spans="1:8" ht="36" x14ac:dyDescent="0.2">
      <c r="A31" s="14" t="s">
        <v>1476</v>
      </c>
      <c r="B31" s="142" t="s">
        <v>1478</v>
      </c>
      <c r="C31" s="142">
        <v>1</v>
      </c>
      <c r="D31" s="142">
        <v>1</v>
      </c>
      <c r="E31" s="29">
        <f>+BDATOS!AF39</f>
        <v>1</v>
      </c>
      <c r="F31" s="13">
        <f>+BDATOS!BA39</f>
        <v>0</v>
      </c>
      <c r="G31" s="63">
        <f>+BDATOS!BK39</f>
        <v>0</v>
      </c>
      <c r="H31" s="142" t="str">
        <f>+BDATOS!AC39</f>
        <v>SECRETARÍA DE VÍCTIMAS</v>
      </c>
    </row>
    <row r="32" spans="1:8" ht="36" x14ac:dyDescent="0.2">
      <c r="A32" s="14" t="s">
        <v>1476</v>
      </c>
      <c r="B32" s="142" t="s">
        <v>1477</v>
      </c>
      <c r="C32" s="142">
        <v>0</v>
      </c>
      <c r="D32" s="142">
        <v>19</v>
      </c>
      <c r="E32" s="29">
        <f>+BDATOS!AF40</f>
        <v>4</v>
      </c>
      <c r="F32" s="13">
        <f>+BDATOS!BA40</f>
        <v>0</v>
      </c>
      <c r="G32" s="63">
        <f>+BDATOS!BK40</f>
        <v>0</v>
      </c>
      <c r="H32" s="142" t="str">
        <f>+BDATOS!AC40</f>
        <v>SECRETARÍA DE VÍCTIMAS</v>
      </c>
    </row>
    <row r="33" spans="1:8" ht="36" x14ac:dyDescent="0.2">
      <c r="A33" s="14" t="s">
        <v>1476</v>
      </c>
      <c r="B33" s="142" t="s">
        <v>1479</v>
      </c>
      <c r="C33" s="142">
        <v>16</v>
      </c>
      <c r="D33" s="142">
        <v>16</v>
      </c>
      <c r="E33" s="29">
        <f>+BDATOS!AF41</f>
        <v>4</v>
      </c>
      <c r="F33" s="13">
        <f>+BDATOS!BA41</f>
        <v>0</v>
      </c>
      <c r="G33" s="63">
        <f>+BDATOS!BK41</f>
        <v>0</v>
      </c>
      <c r="H33" s="142" t="str">
        <f>+BDATOS!AC41</f>
        <v>SECRETARÍA DE VÍCTIMAS</v>
      </c>
    </row>
    <row r="34" spans="1:8" ht="48" x14ac:dyDescent="0.2">
      <c r="A34" s="14" t="s">
        <v>1476</v>
      </c>
      <c r="B34" s="142" t="s">
        <v>1480</v>
      </c>
      <c r="C34" s="142">
        <v>1</v>
      </c>
      <c r="D34" s="142">
        <v>1</v>
      </c>
      <c r="E34" s="29">
        <f>+BDATOS!AF42</f>
        <v>1</v>
      </c>
      <c r="F34" s="13">
        <f>+BDATOS!BA42</f>
        <v>0</v>
      </c>
      <c r="G34" s="63">
        <f>+BDATOS!BK42</f>
        <v>0</v>
      </c>
      <c r="H34" s="142" t="str">
        <f>+BDATOS!AC42</f>
        <v>SECRETARÍA DE VÍCTIMAS</v>
      </c>
    </row>
    <row r="35" spans="1:8" ht="36" x14ac:dyDescent="0.2">
      <c r="A35" s="77" t="s">
        <v>104</v>
      </c>
      <c r="B35" s="142" t="s">
        <v>373</v>
      </c>
      <c r="C35" s="143">
        <v>0</v>
      </c>
      <c r="D35" s="143">
        <v>1</v>
      </c>
      <c r="E35" s="29">
        <f>+BDATOS!AF51</f>
        <v>0</v>
      </c>
      <c r="F35" s="13">
        <f>+BDATOS!BA51</f>
        <v>0</v>
      </c>
      <c r="G35" s="63" t="str">
        <f>+BDATOS!BK51</f>
        <v>NA</v>
      </c>
      <c r="H35" s="142" t="str">
        <f>+BDATOS!AC51</f>
        <v>SECRETARÍA DE VÍCTIMAS</v>
      </c>
    </row>
    <row r="36" spans="1:8" ht="48" x14ac:dyDescent="0.2">
      <c r="A36" s="77" t="s">
        <v>104</v>
      </c>
      <c r="B36" s="142" t="s">
        <v>375</v>
      </c>
      <c r="C36" s="143">
        <v>0</v>
      </c>
      <c r="D36" s="143">
        <v>4</v>
      </c>
      <c r="E36" s="29">
        <f>+BDATOS!AF52</f>
        <v>1</v>
      </c>
      <c r="F36" s="13">
        <f>+BDATOS!BA52</f>
        <v>0</v>
      </c>
      <c r="G36" s="63">
        <f>+BDATOS!BK52</f>
        <v>0</v>
      </c>
      <c r="H36" s="142" t="str">
        <f>+BDATOS!AC52</f>
        <v>SECRETARÍA DE VÍCTIMAS</v>
      </c>
    </row>
    <row r="37" spans="1:8" ht="60" x14ac:dyDescent="0.2">
      <c r="A37" s="77" t="s">
        <v>104</v>
      </c>
      <c r="B37" s="142" t="s">
        <v>378</v>
      </c>
      <c r="C37" s="143">
        <v>0</v>
      </c>
      <c r="D37" s="143">
        <v>7</v>
      </c>
      <c r="E37" s="29">
        <f>+BDATOS!AF53</f>
        <v>1</v>
      </c>
      <c r="F37" s="13">
        <f>+BDATOS!BA53</f>
        <v>0</v>
      </c>
      <c r="G37" s="63">
        <f>+BDATOS!BK53</f>
        <v>0</v>
      </c>
      <c r="H37" s="142" t="str">
        <f>+BDATOS!AC53</f>
        <v>SECRETARÍA DE VÍCTIMAS</v>
      </c>
    </row>
    <row r="38" spans="1:8" ht="72" x14ac:dyDescent="0.2">
      <c r="A38" s="77" t="s">
        <v>104</v>
      </c>
      <c r="B38" s="142" t="s">
        <v>1427</v>
      </c>
      <c r="C38" s="143">
        <v>0</v>
      </c>
      <c r="D38" s="143">
        <v>24</v>
      </c>
      <c r="E38" s="29">
        <f>+BDATOS!AF54</f>
        <v>5</v>
      </c>
      <c r="F38" s="13">
        <f>+BDATOS!BA54</f>
        <v>0</v>
      </c>
      <c r="G38" s="63">
        <f>+BDATOS!BK54</f>
        <v>0</v>
      </c>
      <c r="H38" s="142" t="str">
        <f>+BDATOS!AC54</f>
        <v>SECRETARÍA DE VÍCTIMAS</v>
      </c>
    </row>
    <row r="39" spans="1:8" ht="48" x14ac:dyDescent="0.2">
      <c r="A39" s="77" t="s">
        <v>104</v>
      </c>
      <c r="B39" s="142" t="s">
        <v>1428</v>
      </c>
      <c r="C39" s="143">
        <v>0</v>
      </c>
      <c r="D39" s="143">
        <v>19</v>
      </c>
      <c r="E39" s="29">
        <f>+BDATOS!AF55</f>
        <v>6</v>
      </c>
      <c r="F39" s="13">
        <f>+BDATOS!BA55</f>
        <v>0</v>
      </c>
      <c r="G39" s="63">
        <f>+BDATOS!BK55</f>
        <v>0</v>
      </c>
      <c r="H39" s="142" t="str">
        <f>+BDATOS!AC55</f>
        <v>SECRETARÍA DE VÍCTIMAS</v>
      </c>
    </row>
    <row r="40" spans="1:8" ht="36" x14ac:dyDescent="0.2">
      <c r="A40" s="77" t="s">
        <v>104</v>
      </c>
      <c r="B40" s="142" t="s">
        <v>381</v>
      </c>
      <c r="C40" s="143">
        <v>0</v>
      </c>
      <c r="D40" s="143">
        <v>19</v>
      </c>
      <c r="E40" s="29">
        <f>+BDATOS!AF56</f>
        <v>4</v>
      </c>
      <c r="F40" s="13">
        <f>+BDATOS!BA56</f>
        <v>0</v>
      </c>
      <c r="G40" s="63">
        <f>+BDATOS!BK56</f>
        <v>0</v>
      </c>
      <c r="H40" s="142" t="str">
        <f>+BDATOS!AC56</f>
        <v>SECRETARÍA DE VÍCTIMAS</v>
      </c>
    </row>
    <row r="41" spans="1:8" ht="36" x14ac:dyDescent="0.2">
      <c r="A41" s="77" t="s">
        <v>104</v>
      </c>
      <c r="B41" s="142" t="s">
        <v>383</v>
      </c>
      <c r="C41" s="143">
        <v>0</v>
      </c>
      <c r="D41" s="143">
        <v>1</v>
      </c>
      <c r="E41" s="29">
        <f>+BDATOS!AF57</f>
        <v>0</v>
      </c>
      <c r="F41" s="13">
        <f>+BDATOS!BA57</f>
        <v>0</v>
      </c>
      <c r="G41" s="63" t="str">
        <f>+BDATOS!BK57</f>
        <v>NA</v>
      </c>
      <c r="H41" s="142" t="str">
        <f>+BDATOS!AC57</f>
        <v>SECRETARÍA DE VÍCTIMAS</v>
      </c>
    </row>
    <row r="42" spans="1:8" ht="48" x14ac:dyDescent="0.2">
      <c r="A42" s="14" t="s">
        <v>105</v>
      </c>
      <c r="B42" s="142" t="s">
        <v>386</v>
      </c>
      <c r="C42" s="143">
        <v>0</v>
      </c>
      <c r="D42" s="143">
        <v>2</v>
      </c>
      <c r="E42" s="29">
        <f>+BDATOS!AF58</f>
        <v>0</v>
      </c>
      <c r="F42" s="13">
        <f>+BDATOS!BA58</f>
        <v>0</v>
      </c>
      <c r="G42" s="63" t="str">
        <f>+BDATOS!BK58</f>
        <v>NA</v>
      </c>
      <c r="H42" s="142" t="str">
        <f>+BDATOS!AC58</f>
        <v>SECRETARÍA DE VÍCTIMAS</v>
      </c>
    </row>
    <row r="43" spans="1:8" ht="36" x14ac:dyDescent="0.2">
      <c r="A43" s="14" t="s">
        <v>105</v>
      </c>
      <c r="B43" s="142" t="s">
        <v>1429</v>
      </c>
      <c r="C43" s="143">
        <v>0</v>
      </c>
      <c r="D43" s="143">
        <v>100</v>
      </c>
      <c r="E43" s="29">
        <f>+BDATOS!AF59</f>
        <v>25</v>
      </c>
      <c r="F43" s="13">
        <f>+BDATOS!BA59</f>
        <v>0</v>
      </c>
      <c r="G43" s="63">
        <f>+BDATOS!BK59</f>
        <v>0</v>
      </c>
      <c r="H43" s="142" t="str">
        <f>+BDATOS!AC59</f>
        <v>SECRETARÍA DE VÍCTIMAS</v>
      </c>
    </row>
    <row r="44" spans="1:8" ht="36" x14ac:dyDescent="0.2">
      <c r="A44" s="14" t="s">
        <v>105</v>
      </c>
      <c r="B44" s="142" t="s">
        <v>1431</v>
      </c>
      <c r="C44" s="143">
        <v>0</v>
      </c>
      <c r="D44" s="143">
        <v>7</v>
      </c>
      <c r="E44" s="29">
        <f>+BDATOS!AF60</f>
        <v>1</v>
      </c>
      <c r="F44" s="13">
        <f>+BDATOS!BA60</f>
        <v>0</v>
      </c>
      <c r="G44" s="63">
        <f>+BDATOS!BK60</f>
        <v>0</v>
      </c>
      <c r="H44" s="142" t="str">
        <f>+BDATOS!AC60</f>
        <v>SECRETARÍA DE VÍCTIMAS</v>
      </c>
    </row>
    <row r="45" spans="1:8" ht="72" x14ac:dyDescent="0.2">
      <c r="A45" s="14" t="s">
        <v>106</v>
      </c>
      <c r="B45" s="142" t="s">
        <v>388</v>
      </c>
      <c r="C45" s="143">
        <v>0</v>
      </c>
      <c r="D45" s="143">
        <v>1</v>
      </c>
      <c r="E45" s="29">
        <f>+BDATOS!AF61</f>
        <v>0</v>
      </c>
      <c r="F45" s="13">
        <f>+BDATOS!BA61</f>
        <v>0</v>
      </c>
      <c r="G45" s="63" t="str">
        <f>+BDATOS!BK61</f>
        <v>NA</v>
      </c>
      <c r="H45" s="142" t="str">
        <f>+BDATOS!AC61</f>
        <v>SECRETARÍA DE VÍCTIMAS</v>
      </c>
    </row>
    <row r="46" spans="1:8" ht="60" x14ac:dyDescent="0.2">
      <c r="A46" s="14" t="s">
        <v>106</v>
      </c>
      <c r="B46" s="142" t="s">
        <v>1432</v>
      </c>
      <c r="C46" s="143">
        <v>0</v>
      </c>
      <c r="D46" s="143">
        <v>4</v>
      </c>
      <c r="E46" s="29">
        <f>+BDATOS!AF62</f>
        <v>1</v>
      </c>
      <c r="F46" s="13">
        <f>+BDATOS!BA62</f>
        <v>0</v>
      </c>
      <c r="G46" s="63">
        <f>+BDATOS!BK62</f>
        <v>0</v>
      </c>
      <c r="H46" s="142" t="str">
        <f>+BDATOS!AC62</f>
        <v>SECRETARÍA DE VÍCTIMAS</v>
      </c>
    </row>
    <row r="47" spans="1:8" ht="36" x14ac:dyDescent="0.2">
      <c r="A47" s="14" t="s">
        <v>391</v>
      </c>
      <c r="B47" s="142" t="s">
        <v>392</v>
      </c>
      <c r="C47" s="143">
        <v>0</v>
      </c>
      <c r="D47" s="143">
        <v>5</v>
      </c>
      <c r="E47" s="29">
        <f>+BDATOS!AF63</f>
        <v>1</v>
      </c>
      <c r="F47" s="13">
        <f>+BDATOS!BA63</f>
        <v>0</v>
      </c>
      <c r="G47" s="63">
        <f>+BDATOS!BK63</f>
        <v>0</v>
      </c>
      <c r="H47" s="142" t="str">
        <f>+BDATOS!AC63</f>
        <v>SECRETARÍA DE VÍCTIMAS</v>
      </c>
    </row>
    <row r="48" spans="1:8" ht="24" x14ac:dyDescent="0.2">
      <c r="A48" s="14" t="s">
        <v>391</v>
      </c>
      <c r="B48" s="142" t="s">
        <v>394</v>
      </c>
      <c r="C48" s="143">
        <v>0</v>
      </c>
      <c r="D48" s="143">
        <v>5</v>
      </c>
      <c r="E48" s="29">
        <f>+BDATOS!AF64</f>
        <v>1</v>
      </c>
      <c r="F48" s="13">
        <f>+BDATOS!BA64</f>
        <v>0</v>
      </c>
      <c r="G48" s="63">
        <f>+BDATOS!BK64</f>
        <v>0</v>
      </c>
      <c r="H48" s="142" t="str">
        <f>+BDATOS!AC64</f>
        <v>SECRETARÍA DE VÍCTIMAS</v>
      </c>
    </row>
    <row r="49" spans="1:8" ht="24" x14ac:dyDescent="0.2">
      <c r="A49" s="14" t="s">
        <v>180</v>
      </c>
      <c r="B49" s="142" t="s">
        <v>731</v>
      </c>
      <c r="C49" s="143">
        <v>0</v>
      </c>
      <c r="D49" s="172">
        <v>60</v>
      </c>
      <c r="E49" s="29">
        <f>+BDATOS!AF171</f>
        <v>10</v>
      </c>
      <c r="F49" s="13">
        <f>+BDATOS!BA171</f>
        <v>0</v>
      </c>
      <c r="G49" s="63">
        <f>+BDATOS!BK171</f>
        <v>0</v>
      </c>
      <c r="H49" s="142" t="str">
        <f>+BDATOS!AC171</f>
        <v>SECRETARÍA DE VÍCTIMAS</v>
      </c>
    </row>
    <row r="50" spans="1:8" ht="48" x14ac:dyDescent="0.2">
      <c r="A50" s="14" t="s">
        <v>180</v>
      </c>
      <c r="B50" s="142" t="s">
        <v>736</v>
      </c>
      <c r="C50" s="143">
        <v>0</v>
      </c>
      <c r="D50" s="172">
        <v>12</v>
      </c>
      <c r="E50" s="29">
        <f>+BDATOS!AF172</f>
        <v>2</v>
      </c>
      <c r="F50" s="13">
        <f>+BDATOS!BA172</f>
        <v>0</v>
      </c>
      <c r="G50" s="63">
        <f>+BDATOS!BK172</f>
        <v>0</v>
      </c>
      <c r="H50" s="142" t="str">
        <f>+BDATOS!AC172</f>
        <v>SECRETARÍA DE VÍCTIMAS</v>
      </c>
    </row>
    <row r="51" spans="1:8" ht="24" x14ac:dyDescent="0.2">
      <c r="A51" s="14" t="s">
        <v>180</v>
      </c>
      <c r="B51" s="142" t="s">
        <v>739</v>
      </c>
      <c r="C51" s="143">
        <v>0</v>
      </c>
      <c r="D51" s="172">
        <v>7</v>
      </c>
      <c r="E51" s="29">
        <f>+BDATOS!AF173</f>
        <v>1</v>
      </c>
      <c r="F51" s="13">
        <f>+BDATOS!BA173</f>
        <v>0</v>
      </c>
      <c r="G51" s="63">
        <f>+BDATOS!BK173</f>
        <v>0</v>
      </c>
      <c r="H51" s="142" t="str">
        <f>+BDATOS!AC173</f>
        <v>SECRETARÍA DE VÍCTIMAS</v>
      </c>
    </row>
    <row r="52" spans="1:8" ht="60" x14ac:dyDescent="0.2">
      <c r="A52" s="14" t="s">
        <v>181</v>
      </c>
      <c r="B52" s="142" t="s">
        <v>742</v>
      </c>
      <c r="C52" s="143">
        <v>0</v>
      </c>
      <c r="D52" s="172">
        <v>200</v>
      </c>
      <c r="E52" s="29">
        <f>+BDATOS!AF174</f>
        <v>50</v>
      </c>
      <c r="F52" s="13">
        <f>+BDATOS!BA174</f>
        <v>0</v>
      </c>
      <c r="G52" s="63">
        <f>+BDATOS!BK174</f>
        <v>0</v>
      </c>
      <c r="H52" s="142" t="str">
        <f>+BDATOS!AC174</f>
        <v>SECRETARÍA DE VÍCTIMAS</v>
      </c>
    </row>
    <row r="53" spans="1:8" ht="36" x14ac:dyDescent="0.2">
      <c r="A53" s="14" t="s">
        <v>181</v>
      </c>
      <c r="B53" s="142" t="s">
        <v>744</v>
      </c>
      <c r="C53" s="143">
        <v>0</v>
      </c>
      <c r="D53" s="172">
        <v>12</v>
      </c>
      <c r="E53" s="29">
        <f>+BDATOS!AF175</f>
        <v>2</v>
      </c>
      <c r="F53" s="13">
        <f>+BDATOS!BA175</f>
        <v>0</v>
      </c>
      <c r="G53" s="63">
        <f>+BDATOS!BK175</f>
        <v>0</v>
      </c>
      <c r="H53" s="142" t="str">
        <f>+BDATOS!AC175</f>
        <v>SECRETARÍA DE VÍCTIMAS</v>
      </c>
    </row>
    <row r="54" spans="1:8" ht="60" x14ac:dyDescent="0.2">
      <c r="A54" s="14" t="s">
        <v>182</v>
      </c>
      <c r="B54" s="142" t="s">
        <v>749</v>
      </c>
      <c r="C54" s="143">
        <v>0</v>
      </c>
      <c r="D54" s="172">
        <v>7</v>
      </c>
      <c r="E54" s="29">
        <f>+BDATOS!AF176</f>
        <v>1</v>
      </c>
      <c r="F54" s="13">
        <f>+BDATOS!BA176</f>
        <v>0</v>
      </c>
      <c r="G54" s="63">
        <f>+BDATOS!BK176</f>
        <v>0</v>
      </c>
      <c r="H54" s="142" t="str">
        <f>+BDATOS!AC176</f>
        <v>SECRETARÍA DE VÍCTIMAS</v>
      </c>
    </row>
    <row r="55" spans="1:8" ht="24" x14ac:dyDescent="0.2">
      <c r="A55" s="14" t="s">
        <v>182</v>
      </c>
      <c r="B55" s="142" t="s">
        <v>750</v>
      </c>
      <c r="C55" s="143">
        <v>0</v>
      </c>
      <c r="D55" s="143">
        <v>7</v>
      </c>
      <c r="E55" s="29">
        <f>+BDATOS!AF177</f>
        <v>1</v>
      </c>
      <c r="F55" s="13">
        <f>+BDATOS!BA177</f>
        <v>0</v>
      </c>
      <c r="G55" s="63">
        <f>+BDATOS!BK177</f>
        <v>0</v>
      </c>
      <c r="H55" s="142" t="str">
        <f>+BDATOS!AC177</f>
        <v>SECRETARÍA DE VÍCTIMAS</v>
      </c>
    </row>
    <row r="56" spans="1:8" ht="36" x14ac:dyDescent="0.2">
      <c r="A56" s="14" t="s">
        <v>183</v>
      </c>
      <c r="B56" s="142" t="s">
        <v>755</v>
      </c>
      <c r="C56" s="143">
        <v>0</v>
      </c>
      <c r="D56" s="143">
        <v>4</v>
      </c>
      <c r="E56" s="29">
        <f>+BDATOS!AF178</f>
        <v>1</v>
      </c>
      <c r="F56" s="13">
        <f>+BDATOS!BA178</f>
        <v>0</v>
      </c>
      <c r="G56" s="63">
        <f>+BDATOS!BK178</f>
        <v>0</v>
      </c>
      <c r="H56" s="142" t="str">
        <f>+BDATOS!AC178</f>
        <v>SECRETARÍA DE VÍCTIMAS</v>
      </c>
    </row>
    <row r="57" spans="1:8" ht="36" x14ac:dyDescent="0.2">
      <c r="A57" s="14" t="s">
        <v>184</v>
      </c>
      <c r="B57" s="142" t="s">
        <v>758</v>
      </c>
      <c r="C57" s="143">
        <v>0</v>
      </c>
      <c r="D57" s="143">
        <v>1</v>
      </c>
      <c r="E57" s="29">
        <f>+BDATOS!AF179</f>
        <v>0</v>
      </c>
      <c r="F57" s="13">
        <f>+BDATOS!BA179</f>
        <v>0</v>
      </c>
      <c r="G57" s="63" t="str">
        <f>+BDATOS!BK179</f>
        <v>NA</v>
      </c>
      <c r="H57" s="142" t="str">
        <f>+BDATOS!AC179</f>
        <v>SECRETARÍA DE VÍCTIMAS</v>
      </c>
    </row>
    <row r="58" spans="1:8" ht="36" x14ac:dyDescent="0.2">
      <c r="A58" s="14" t="s">
        <v>184</v>
      </c>
      <c r="B58" s="142" t="s">
        <v>759</v>
      </c>
      <c r="C58" s="143">
        <v>0</v>
      </c>
      <c r="D58" s="143">
        <v>1</v>
      </c>
      <c r="E58" s="29">
        <f>+BDATOS!AF180</f>
        <v>0</v>
      </c>
      <c r="F58" s="13">
        <f>+BDATOS!BA180</f>
        <v>0</v>
      </c>
      <c r="G58" s="63" t="str">
        <f>+BDATOS!BK180</f>
        <v>NA</v>
      </c>
      <c r="H58" s="142" t="str">
        <f>+BDATOS!AC180</f>
        <v>SECRETARÍA DE VÍCTIMAS</v>
      </c>
    </row>
  </sheetData>
  <autoFilter ref="A2:H58"/>
  <mergeCells count="1">
    <mergeCell ref="A1:D1"/>
  </mergeCells>
  <pageMargins left="0.70866141732283472" right="0.70866141732283472" top="0.94488188976377963" bottom="0.74803149606299213" header="0.51181102362204722" footer="0.31496062992125984"/>
  <pageSetup scale="80" orientation="landscape" r:id="rId1"/>
  <headerFooter>
    <oddHeader>&amp;A</oddHeader>
    <oddFooter>Página &amp;P de 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H5" sqref="H5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4.42578125" style="33" customWidth="1"/>
    <col min="6" max="6" width="19.8554687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" ht="36.75" customHeight="1" thickBot="1" x14ac:dyDescent="0.25">
      <c r="A1" s="315" t="s">
        <v>1868</v>
      </c>
      <c r="B1" s="316"/>
      <c r="C1" s="316"/>
      <c r="D1" s="317"/>
      <c r="E1" s="166">
        <v>8</v>
      </c>
      <c r="F1" s="147" t="s">
        <v>1870</v>
      </c>
      <c r="G1" s="135">
        <f>SUM(G3:G27)/E1</f>
        <v>0.3041666666666667</v>
      </c>
      <c r="H1" s="136"/>
    </row>
    <row r="2" spans="1:8" ht="47.25" thickBot="1" x14ac:dyDescent="0.25">
      <c r="A2" s="12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24" x14ac:dyDescent="0.2">
      <c r="A3" s="14" t="s">
        <v>235</v>
      </c>
      <c r="B3" s="142" t="s">
        <v>1035</v>
      </c>
      <c r="C3" s="5" t="s">
        <v>874</v>
      </c>
      <c r="D3" s="5">
        <v>100</v>
      </c>
      <c r="E3" s="29">
        <f>+BDATOS!AF350</f>
        <v>100</v>
      </c>
      <c r="F3" s="13">
        <f>+BDATOS!BA350</f>
        <v>10</v>
      </c>
      <c r="G3" s="63">
        <f>+BDATOS!BK350</f>
        <v>0.1</v>
      </c>
      <c r="H3" s="142" t="str">
        <f>+BDATOS!AC350</f>
        <v>ICULTUR</v>
      </c>
    </row>
    <row r="4" spans="1:8" ht="36" x14ac:dyDescent="0.2">
      <c r="A4" s="14" t="s">
        <v>235</v>
      </c>
      <c r="B4" s="142" t="s">
        <v>1036</v>
      </c>
      <c r="C4" s="5" t="s">
        <v>874</v>
      </c>
      <c r="D4" s="5">
        <v>3</v>
      </c>
      <c r="E4" s="29">
        <f>+BDATOS!AF351</f>
        <v>3</v>
      </c>
      <c r="F4" s="13">
        <f>+BDATOS!BA351</f>
        <v>1</v>
      </c>
      <c r="G4" s="63">
        <f>+BDATOS!BK351</f>
        <v>0.33333333333333331</v>
      </c>
      <c r="H4" s="142" t="str">
        <f>+BDATOS!AC351</f>
        <v>ICULTUR</v>
      </c>
    </row>
    <row r="5" spans="1:8" ht="36" x14ac:dyDescent="0.2">
      <c r="A5" s="14" t="s">
        <v>235</v>
      </c>
      <c r="B5" s="142" t="s">
        <v>1037</v>
      </c>
      <c r="C5" s="5" t="s">
        <v>874</v>
      </c>
      <c r="D5" s="5">
        <v>100</v>
      </c>
      <c r="E5" s="29">
        <f>+BDATOS!AF352</f>
        <v>0</v>
      </c>
      <c r="F5" s="13">
        <f>+BDATOS!BA352</f>
        <v>0</v>
      </c>
      <c r="G5" s="63" t="str">
        <f>+BDATOS!BK352</f>
        <v>NA</v>
      </c>
      <c r="H5" s="142" t="str">
        <f>+BDATOS!AC352</f>
        <v>ICULTUR</v>
      </c>
    </row>
    <row r="6" spans="1:8" ht="36" x14ac:dyDescent="0.2">
      <c r="A6" s="14" t="s">
        <v>236</v>
      </c>
      <c r="B6" s="142" t="s">
        <v>1043</v>
      </c>
      <c r="C6" s="5" t="s">
        <v>874</v>
      </c>
      <c r="D6" s="5">
        <v>1</v>
      </c>
      <c r="E6" s="29">
        <f>+BDATOS!AF353</f>
        <v>1</v>
      </c>
      <c r="F6" s="13">
        <f>+BDATOS!BA353</f>
        <v>0.2</v>
      </c>
      <c r="G6" s="63">
        <f>+BDATOS!BK353</f>
        <v>0.2</v>
      </c>
      <c r="H6" s="142" t="str">
        <f>+BDATOS!AC353</f>
        <v>ICULTUR</v>
      </c>
    </row>
    <row r="7" spans="1:8" ht="36" x14ac:dyDescent="0.2">
      <c r="A7" s="14" t="s">
        <v>236</v>
      </c>
      <c r="B7" s="142" t="s">
        <v>1044</v>
      </c>
      <c r="C7" s="5" t="s">
        <v>874</v>
      </c>
      <c r="D7" s="5">
        <v>1</v>
      </c>
      <c r="E7" s="29">
        <f>+BDATOS!AF354</f>
        <v>0</v>
      </c>
      <c r="F7" s="13">
        <f>+BDATOS!BA354</f>
        <v>0</v>
      </c>
      <c r="G7" s="63" t="str">
        <f>+BDATOS!BK354</f>
        <v>NA</v>
      </c>
      <c r="H7" s="142" t="str">
        <f>+BDATOS!AC354</f>
        <v>ICULTUR</v>
      </c>
    </row>
    <row r="8" spans="1:8" ht="36" x14ac:dyDescent="0.2">
      <c r="A8" s="14" t="s">
        <v>236</v>
      </c>
      <c r="B8" s="142" t="s">
        <v>1045</v>
      </c>
      <c r="C8" s="5">
        <v>2</v>
      </c>
      <c r="D8" s="5">
        <v>4</v>
      </c>
      <c r="E8" s="29">
        <f>+BDATOS!AF355</f>
        <v>4</v>
      </c>
      <c r="F8" s="13">
        <f>+BDATOS!BA355</f>
        <v>1</v>
      </c>
      <c r="G8" s="63">
        <f>+BDATOS!BK355</f>
        <v>0.25</v>
      </c>
      <c r="H8" s="142" t="str">
        <f>+BDATOS!AC355</f>
        <v>ICULTUR</v>
      </c>
    </row>
    <row r="9" spans="1:8" ht="36" x14ac:dyDescent="0.2">
      <c r="A9" s="14" t="s">
        <v>236</v>
      </c>
      <c r="B9" s="142" t="s">
        <v>1046</v>
      </c>
      <c r="C9" s="5" t="s">
        <v>874</v>
      </c>
      <c r="D9" s="5">
        <v>5</v>
      </c>
      <c r="E9" s="29">
        <f>+BDATOS!AF356</f>
        <v>0</v>
      </c>
      <c r="F9" s="13">
        <f>+BDATOS!BA356</f>
        <v>0</v>
      </c>
      <c r="G9" s="63" t="str">
        <f>+BDATOS!BK356</f>
        <v>NA</v>
      </c>
      <c r="H9" s="142" t="str">
        <f>+BDATOS!AC356</f>
        <v>ICULTUR</v>
      </c>
    </row>
    <row r="10" spans="1:8" ht="36" x14ac:dyDescent="0.2">
      <c r="A10" s="14" t="s">
        <v>236</v>
      </c>
      <c r="B10" s="142" t="s">
        <v>1047</v>
      </c>
      <c r="C10" s="5">
        <v>1</v>
      </c>
      <c r="D10" s="5">
        <v>1</v>
      </c>
      <c r="E10" s="29">
        <f>+BDATOS!AF357</f>
        <v>0</v>
      </c>
      <c r="F10" s="13">
        <f>+BDATOS!BA357</f>
        <v>0</v>
      </c>
      <c r="G10" s="63" t="str">
        <f>+BDATOS!BK357</f>
        <v>NA</v>
      </c>
      <c r="H10" s="142" t="str">
        <f>+BDATOS!AC357</f>
        <v>ICULTUR</v>
      </c>
    </row>
    <row r="11" spans="1:8" ht="36" x14ac:dyDescent="0.2">
      <c r="A11" s="14" t="s">
        <v>237</v>
      </c>
      <c r="B11" s="142" t="s">
        <v>1053</v>
      </c>
      <c r="C11" s="5" t="s">
        <v>874</v>
      </c>
      <c r="D11" s="5">
        <v>1</v>
      </c>
      <c r="E11" s="29">
        <f>+BDATOS!AF358</f>
        <v>1</v>
      </c>
      <c r="F11" s="13">
        <f>+BDATOS!BA358</f>
        <v>0.25</v>
      </c>
      <c r="G11" s="63">
        <f>+BDATOS!BK358</f>
        <v>0.25</v>
      </c>
      <c r="H11" s="142" t="str">
        <f>+BDATOS!AC358</f>
        <v>ICULTUR</v>
      </c>
    </row>
    <row r="12" spans="1:8" ht="24" x14ac:dyDescent="0.2">
      <c r="A12" s="14" t="s">
        <v>237</v>
      </c>
      <c r="B12" s="142" t="s">
        <v>1054</v>
      </c>
      <c r="C12" s="5" t="s">
        <v>874</v>
      </c>
      <c r="D12" s="5">
        <v>1</v>
      </c>
      <c r="E12" s="29">
        <f>+BDATOS!AF359</f>
        <v>0</v>
      </c>
      <c r="F12" s="13">
        <f>+BDATOS!BA359</f>
        <v>0</v>
      </c>
      <c r="G12" s="63" t="str">
        <f>+BDATOS!BK359</f>
        <v>NA</v>
      </c>
      <c r="H12" s="142" t="str">
        <f>+BDATOS!AC359</f>
        <v>ICULTUR</v>
      </c>
    </row>
    <row r="13" spans="1:8" ht="24" x14ac:dyDescent="0.2">
      <c r="A13" s="14" t="s">
        <v>237</v>
      </c>
      <c r="B13" s="142" t="s">
        <v>1055</v>
      </c>
      <c r="C13" s="5">
        <v>1</v>
      </c>
      <c r="D13" s="5">
        <v>1</v>
      </c>
      <c r="E13" s="29">
        <f>+BDATOS!AF360</f>
        <v>1</v>
      </c>
      <c r="F13" s="13">
        <f>+BDATOS!BA360</f>
        <v>0.3</v>
      </c>
      <c r="G13" s="63">
        <f>+BDATOS!BK360</f>
        <v>0.3</v>
      </c>
      <c r="H13" s="142" t="str">
        <f>+BDATOS!AC360</f>
        <v>ICULTUR</v>
      </c>
    </row>
    <row r="14" spans="1:8" ht="24" x14ac:dyDescent="0.2">
      <c r="A14" s="14" t="s">
        <v>237</v>
      </c>
      <c r="B14" s="142" t="s">
        <v>1052</v>
      </c>
      <c r="C14" s="5">
        <v>51</v>
      </c>
      <c r="D14" s="5">
        <v>61</v>
      </c>
      <c r="E14" s="29">
        <f>+BDATOS!AF361</f>
        <v>2</v>
      </c>
      <c r="F14" s="13">
        <f>+BDATOS!BA361</f>
        <v>0</v>
      </c>
      <c r="G14" s="63">
        <f>+BDATOS!BK361</f>
        <v>0</v>
      </c>
      <c r="H14" s="142" t="str">
        <f>+BDATOS!AC361</f>
        <v>ICULTUR</v>
      </c>
    </row>
    <row r="15" spans="1:8" ht="48" x14ac:dyDescent="0.2">
      <c r="A15" s="14" t="s">
        <v>238</v>
      </c>
      <c r="B15" s="142" t="s">
        <v>1059</v>
      </c>
      <c r="C15" s="5" t="s">
        <v>874</v>
      </c>
      <c r="D15" s="5">
        <v>45</v>
      </c>
      <c r="E15" s="29">
        <f>+BDATOS!AF362</f>
        <v>0</v>
      </c>
      <c r="F15" s="13">
        <f>+BDATOS!BA362</f>
        <v>0</v>
      </c>
      <c r="G15" s="63" t="str">
        <f>+BDATOS!BK362</f>
        <v>NA</v>
      </c>
      <c r="H15" s="142" t="str">
        <f>+BDATOS!AC362</f>
        <v>ICULTUR</v>
      </c>
    </row>
    <row r="16" spans="1:8" ht="48" x14ac:dyDescent="0.2">
      <c r="A16" s="14" t="s">
        <v>1061</v>
      </c>
      <c r="B16" s="142" t="s">
        <v>1064</v>
      </c>
      <c r="C16" s="5" t="s">
        <v>874</v>
      </c>
      <c r="D16" s="5">
        <v>1</v>
      </c>
      <c r="E16" s="29">
        <f>+BDATOS!AF367</f>
        <v>0</v>
      </c>
      <c r="F16" s="13">
        <f>+BDATOS!BA367</f>
        <v>0</v>
      </c>
      <c r="G16" s="63" t="str">
        <f>+BDATOS!BK367</f>
        <v>NA</v>
      </c>
      <c r="H16" s="142" t="str">
        <f>+BDATOS!AC367</f>
        <v>ICULTUR</v>
      </c>
    </row>
    <row r="17" spans="1:8" ht="60" x14ac:dyDescent="0.2">
      <c r="A17" s="14" t="s">
        <v>240</v>
      </c>
      <c r="B17" s="142" t="s">
        <v>1069</v>
      </c>
      <c r="C17" s="5" t="s">
        <v>874</v>
      </c>
      <c r="D17" s="5">
        <v>3</v>
      </c>
      <c r="E17" s="29">
        <f>+BDATOS!AF368</f>
        <v>0</v>
      </c>
      <c r="F17" s="13">
        <f>+BDATOS!BA368</f>
        <v>0</v>
      </c>
      <c r="G17" s="63" t="str">
        <f>+BDATOS!BK368</f>
        <v>NA</v>
      </c>
      <c r="H17" s="142" t="str">
        <f>+BDATOS!AC368</f>
        <v>ICULTUR</v>
      </c>
    </row>
    <row r="18" spans="1:8" ht="60" x14ac:dyDescent="0.2">
      <c r="A18" s="14" t="s">
        <v>240</v>
      </c>
      <c r="B18" s="142" t="s">
        <v>1068</v>
      </c>
      <c r="C18" s="5" t="s">
        <v>874</v>
      </c>
      <c r="D18" s="5">
        <v>3</v>
      </c>
      <c r="E18" s="29">
        <f>+BDATOS!AF369</f>
        <v>0</v>
      </c>
      <c r="F18" s="13">
        <f>+BDATOS!BA369</f>
        <v>0</v>
      </c>
      <c r="G18" s="63" t="str">
        <f>+BDATOS!BK369</f>
        <v>NA</v>
      </c>
      <c r="H18" s="142" t="str">
        <f>+BDATOS!AC369</f>
        <v>ICULTUR</v>
      </c>
    </row>
    <row r="19" spans="1:8" ht="60" x14ac:dyDescent="0.2">
      <c r="A19" s="14" t="s">
        <v>240</v>
      </c>
      <c r="B19" s="142" t="s">
        <v>1072</v>
      </c>
      <c r="C19" s="5" t="s">
        <v>874</v>
      </c>
      <c r="D19" s="5">
        <v>6</v>
      </c>
      <c r="E19" s="29">
        <f>+BDATOS!AF370</f>
        <v>0</v>
      </c>
      <c r="F19" s="13">
        <f>+BDATOS!BA370</f>
        <v>0</v>
      </c>
      <c r="G19" s="63" t="str">
        <f>+BDATOS!BK370</f>
        <v>NA</v>
      </c>
      <c r="H19" s="142" t="str">
        <f>+BDATOS!AC370</f>
        <v>ICULTUR</v>
      </c>
    </row>
    <row r="20" spans="1:8" ht="60" x14ac:dyDescent="0.2">
      <c r="A20" s="14" t="s">
        <v>240</v>
      </c>
      <c r="B20" s="142" t="s">
        <v>1074</v>
      </c>
      <c r="C20" s="5" t="s">
        <v>874</v>
      </c>
      <c r="D20" s="5">
        <v>3</v>
      </c>
      <c r="E20" s="29">
        <f>+BDATOS!AF371</f>
        <v>1</v>
      </c>
      <c r="F20" s="13">
        <f>+BDATOS!BA371</f>
        <v>1</v>
      </c>
      <c r="G20" s="63">
        <f>+BDATOS!BK371</f>
        <v>1</v>
      </c>
      <c r="H20" s="142" t="str">
        <f>+BDATOS!AC371</f>
        <v>ICULTUR</v>
      </c>
    </row>
    <row r="21" spans="1:8" ht="60" x14ac:dyDescent="0.2">
      <c r="A21" s="14" t="s">
        <v>240</v>
      </c>
      <c r="B21" s="142" t="s">
        <v>1075</v>
      </c>
      <c r="C21" s="5" t="s">
        <v>874</v>
      </c>
      <c r="D21" s="5">
        <v>6</v>
      </c>
      <c r="E21" s="29">
        <f>+BDATOS!AF372</f>
        <v>0</v>
      </c>
      <c r="F21" s="13">
        <f>+BDATOS!BA372</f>
        <v>0</v>
      </c>
      <c r="G21" s="63" t="str">
        <f>+BDATOS!BK372</f>
        <v>NA</v>
      </c>
      <c r="H21" s="142" t="str">
        <f>+BDATOS!AC372</f>
        <v>ICULTUR</v>
      </c>
    </row>
    <row r="22" spans="1:8" ht="60" x14ac:dyDescent="0.2">
      <c r="A22" s="77" t="s">
        <v>240</v>
      </c>
      <c r="B22" s="142" t="s">
        <v>1077</v>
      </c>
      <c r="C22" s="5" t="s">
        <v>874</v>
      </c>
      <c r="D22" s="5">
        <v>4</v>
      </c>
      <c r="E22" s="29">
        <f>+BDATOS!AF373</f>
        <v>0</v>
      </c>
      <c r="F22" s="13">
        <f>+BDATOS!BA373</f>
        <v>0</v>
      </c>
      <c r="G22" s="63" t="str">
        <f>+BDATOS!BK373</f>
        <v>NA</v>
      </c>
      <c r="H22" s="142" t="str">
        <f>+BDATOS!AC373</f>
        <v>ICULTUR</v>
      </c>
    </row>
    <row r="23" spans="1:8" ht="36" x14ac:dyDescent="0.2">
      <c r="A23" s="14" t="s">
        <v>241</v>
      </c>
      <c r="B23" s="142" t="s">
        <v>1080</v>
      </c>
      <c r="C23" s="5" t="s">
        <v>874</v>
      </c>
      <c r="D23" s="5">
        <v>1</v>
      </c>
      <c r="E23" s="29">
        <f>+BDATOS!AF374</f>
        <v>0</v>
      </c>
      <c r="F23" s="13">
        <f>+BDATOS!BA374</f>
        <v>0</v>
      </c>
      <c r="G23" s="63" t="str">
        <f>+BDATOS!BK374</f>
        <v>NA</v>
      </c>
      <c r="H23" s="142" t="str">
        <f>+BDATOS!AC374</f>
        <v>ICULTUR</v>
      </c>
    </row>
    <row r="24" spans="1:8" ht="48" x14ac:dyDescent="0.2">
      <c r="A24" s="14" t="s">
        <v>241</v>
      </c>
      <c r="B24" s="142" t="s">
        <v>1086</v>
      </c>
      <c r="C24" s="5" t="s">
        <v>874</v>
      </c>
      <c r="D24" s="5">
        <v>10</v>
      </c>
      <c r="E24" s="29">
        <f>+BDATOS!AF375</f>
        <v>0</v>
      </c>
      <c r="F24" s="13">
        <f>+BDATOS!BA375</f>
        <v>0</v>
      </c>
      <c r="G24" s="63" t="str">
        <f>+BDATOS!BK375</f>
        <v>NA</v>
      </c>
      <c r="H24" s="142" t="str">
        <f>+BDATOS!AC375</f>
        <v>ICULTUR</v>
      </c>
    </row>
    <row r="25" spans="1:8" ht="36" x14ac:dyDescent="0.2">
      <c r="A25" s="14" t="s">
        <v>241</v>
      </c>
      <c r="B25" s="142" t="s">
        <v>1082</v>
      </c>
      <c r="C25" s="5" t="s">
        <v>874</v>
      </c>
      <c r="D25" s="5">
        <v>3</v>
      </c>
      <c r="E25" s="29">
        <f>+BDATOS!AF376</f>
        <v>0</v>
      </c>
      <c r="F25" s="13">
        <f>+BDATOS!BA376</f>
        <v>0</v>
      </c>
      <c r="G25" s="63" t="str">
        <f>+BDATOS!BK376</f>
        <v>NA</v>
      </c>
      <c r="H25" s="142" t="str">
        <f>+BDATOS!AC376</f>
        <v>ICULTUR</v>
      </c>
    </row>
    <row r="26" spans="1:8" ht="36" x14ac:dyDescent="0.2">
      <c r="A26" s="14" t="s">
        <v>241</v>
      </c>
      <c r="B26" s="142" t="s">
        <v>1084</v>
      </c>
      <c r="C26" s="5" t="s">
        <v>874</v>
      </c>
      <c r="D26" s="5">
        <v>2</v>
      </c>
      <c r="E26" s="29">
        <f>+BDATOS!AF377</f>
        <v>0</v>
      </c>
      <c r="F26" s="13">
        <f>+BDATOS!BA377</f>
        <v>0</v>
      </c>
      <c r="G26" s="63" t="str">
        <f>+BDATOS!BK377</f>
        <v>NA</v>
      </c>
      <c r="H26" s="142" t="str">
        <f>+BDATOS!AC377</f>
        <v>ICULTUR</v>
      </c>
    </row>
    <row r="27" spans="1:8" ht="24" x14ac:dyDescent="0.2">
      <c r="A27" s="14" t="s">
        <v>241</v>
      </c>
      <c r="B27" s="142" t="s">
        <v>1088</v>
      </c>
      <c r="C27" s="5" t="s">
        <v>874</v>
      </c>
      <c r="D27" s="5">
        <v>1</v>
      </c>
      <c r="E27" s="29">
        <f>+BDATOS!AF378</f>
        <v>0</v>
      </c>
      <c r="F27" s="13">
        <f>+BDATOS!BA378</f>
        <v>0</v>
      </c>
      <c r="G27" s="63" t="str">
        <f>+BDATOS!BK378</f>
        <v>NA</v>
      </c>
      <c r="H27" s="142" t="str">
        <f>+BDATOS!AC378</f>
        <v>ICULTUR</v>
      </c>
    </row>
  </sheetData>
  <autoFilter ref="A2:H27"/>
  <mergeCells count="1">
    <mergeCell ref="A1:D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&amp;A</oddHeader>
    <oddFooter>Página &amp;P de 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G5" sqref="G5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18.2851562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" ht="44.25" customHeight="1" thickBot="1" x14ac:dyDescent="0.25">
      <c r="A1" s="315" t="s">
        <v>1868</v>
      </c>
      <c r="B1" s="316"/>
      <c r="C1" s="316"/>
      <c r="D1" s="317"/>
      <c r="E1" s="144">
        <v>4</v>
      </c>
      <c r="F1" s="145" t="s">
        <v>1870</v>
      </c>
      <c r="G1" s="121">
        <f>SUM(G3:G9)/E1</f>
        <v>0.60645833333333332</v>
      </c>
      <c r="H1" s="122"/>
    </row>
    <row r="2" spans="1:8" ht="47.25" thickBot="1" x14ac:dyDescent="0.25">
      <c r="A2" s="13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24" x14ac:dyDescent="0.2">
      <c r="A3" s="93" t="s">
        <v>279</v>
      </c>
      <c r="B3" s="61" t="s">
        <v>1303</v>
      </c>
      <c r="C3" s="27">
        <v>0</v>
      </c>
      <c r="D3" s="148">
        <v>12</v>
      </c>
      <c r="E3" s="94">
        <f>+BDATOS!AF461</f>
        <v>12</v>
      </c>
      <c r="F3" s="26">
        <f>+BDATOS!BA461</f>
        <v>5.1100000000000003</v>
      </c>
      <c r="G3" s="95">
        <f>+BDATOS!BK461</f>
        <v>0.42583333333333334</v>
      </c>
      <c r="H3" s="61" t="str">
        <f>+BDATOS!AC461</f>
        <v>SECRETARÍA DE HACIENDA</v>
      </c>
    </row>
    <row r="4" spans="1:8" ht="24" x14ac:dyDescent="0.2">
      <c r="A4" s="14" t="s">
        <v>279</v>
      </c>
      <c r="B4" s="142" t="s">
        <v>1304</v>
      </c>
      <c r="C4" s="5">
        <v>0</v>
      </c>
      <c r="D4" s="37">
        <v>1</v>
      </c>
      <c r="E4" s="29">
        <f>+BDATOS!AF462</f>
        <v>0</v>
      </c>
      <c r="F4" s="13">
        <f>+BDATOS!BA462</f>
        <v>0</v>
      </c>
      <c r="G4" s="63" t="str">
        <f>+BDATOS!BK462</f>
        <v>NA</v>
      </c>
      <c r="H4" s="142" t="str">
        <f>+BDATOS!AC462</f>
        <v>SECRETARÍA DE HACIENDA</v>
      </c>
    </row>
    <row r="5" spans="1:8" ht="24" x14ac:dyDescent="0.2">
      <c r="A5" s="14" t="s">
        <v>279</v>
      </c>
      <c r="B5" s="142" t="s">
        <v>1305</v>
      </c>
      <c r="C5" s="5">
        <v>0</v>
      </c>
      <c r="D5" s="37">
        <v>1</v>
      </c>
      <c r="E5" s="29">
        <f>+BDATOS!AF463</f>
        <v>0</v>
      </c>
      <c r="F5" s="13">
        <f>+BDATOS!BA463</f>
        <v>0</v>
      </c>
      <c r="G5" s="63" t="str">
        <f>+BDATOS!BK463</f>
        <v>NA</v>
      </c>
      <c r="H5" s="142" t="str">
        <f>+BDATOS!AC463</f>
        <v>SECRETARÍA DE HACIENDA</v>
      </c>
    </row>
    <row r="6" spans="1:8" ht="24" x14ac:dyDescent="0.2">
      <c r="A6" s="14" t="s">
        <v>279</v>
      </c>
      <c r="B6" s="142" t="s">
        <v>1306</v>
      </c>
      <c r="C6" s="5">
        <v>0</v>
      </c>
      <c r="D6" s="37">
        <v>60</v>
      </c>
      <c r="E6" s="29">
        <f>+BDATOS!AF464</f>
        <v>10</v>
      </c>
      <c r="F6" s="13">
        <f>+BDATOS!BA464</f>
        <v>10</v>
      </c>
      <c r="G6" s="63">
        <f>+BDATOS!BK464</f>
        <v>1</v>
      </c>
      <c r="H6" s="142" t="str">
        <f>+BDATOS!AC464</f>
        <v>SECRETARÍA DE HACIENDA</v>
      </c>
    </row>
    <row r="7" spans="1:8" ht="36" x14ac:dyDescent="0.2">
      <c r="A7" s="14" t="s">
        <v>279</v>
      </c>
      <c r="B7" s="142" t="s">
        <v>1307</v>
      </c>
      <c r="C7" s="5">
        <v>0</v>
      </c>
      <c r="D7" s="37">
        <v>100</v>
      </c>
      <c r="E7" s="29">
        <f>+BDATOS!AF465</f>
        <v>25</v>
      </c>
      <c r="F7" s="13">
        <f>+BDATOS!BA465</f>
        <v>25</v>
      </c>
      <c r="G7" s="63">
        <f>+BDATOS!BK465</f>
        <v>1</v>
      </c>
      <c r="H7" s="142" t="str">
        <f>+BDATOS!AC465</f>
        <v>SECRETARÍA DE HACIENDA</v>
      </c>
    </row>
    <row r="8" spans="1:8" ht="24" x14ac:dyDescent="0.2">
      <c r="A8" s="14" t="s">
        <v>279</v>
      </c>
      <c r="B8" s="142" t="s">
        <v>1308</v>
      </c>
      <c r="C8" s="5">
        <v>0</v>
      </c>
      <c r="D8" s="37">
        <v>46</v>
      </c>
      <c r="E8" s="29">
        <f>+BDATOS!AF466</f>
        <v>10</v>
      </c>
      <c r="F8" s="13">
        <f>+BDATOS!BA466</f>
        <v>0</v>
      </c>
      <c r="G8" s="63">
        <f>+BDATOS!BK466</f>
        <v>0</v>
      </c>
      <c r="H8" s="142" t="str">
        <f>+BDATOS!AC466</f>
        <v>SECRETARÍA DE HACIENDA</v>
      </c>
    </row>
    <row r="9" spans="1:8" ht="36" x14ac:dyDescent="0.2">
      <c r="A9" s="14" t="s">
        <v>279</v>
      </c>
      <c r="B9" s="142" t="s">
        <v>1309</v>
      </c>
      <c r="C9" s="5">
        <v>0</v>
      </c>
      <c r="D9" s="37">
        <v>1</v>
      </c>
      <c r="E9" s="29">
        <f>+BDATOS!AF467</f>
        <v>0</v>
      </c>
      <c r="F9" s="13">
        <f>+BDATOS!BA467</f>
        <v>0</v>
      </c>
      <c r="G9" s="63" t="str">
        <f>+BDATOS!BK467</f>
        <v>NA</v>
      </c>
      <c r="H9" s="142" t="str">
        <f>+BDATOS!AC467</f>
        <v>SECRETARÍA DE HACIENDA</v>
      </c>
    </row>
  </sheetData>
  <autoFilter ref="A2:H9"/>
  <mergeCells count="1">
    <mergeCell ref="A1:D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&amp;A</oddHeader>
    <oddFooter>Página &amp;P de 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40"/>
  <sheetViews>
    <sheetView workbookViewId="0">
      <selection activeCell="G16" sqref="G16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18" style="3" customWidth="1"/>
    <col min="7" max="7" width="14.140625" style="3" customWidth="1"/>
    <col min="8" max="8" width="16.140625" style="74" customWidth="1"/>
    <col min="9" max="16384" width="11.42578125" style="2"/>
  </cols>
  <sheetData>
    <row r="1" spans="1:8" ht="47.25" customHeight="1" thickBot="1" x14ac:dyDescent="0.25">
      <c r="A1" s="308" t="s">
        <v>1868</v>
      </c>
      <c r="B1" s="309"/>
      <c r="C1" s="309"/>
      <c r="D1" s="311"/>
      <c r="E1" s="147">
        <v>16</v>
      </c>
      <c r="F1" s="147" t="s">
        <v>1870</v>
      </c>
      <c r="G1" s="135">
        <f>SUM(G3:G40)/E1</f>
        <v>0.9375</v>
      </c>
      <c r="H1" s="136"/>
    </row>
    <row r="2" spans="1:8" ht="60.75" thickBot="1" x14ac:dyDescent="0.25">
      <c r="A2" s="13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48" hidden="1" x14ac:dyDescent="0.2">
      <c r="A3" s="141" t="s">
        <v>244</v>
      </c>
      <c r="B3" s="61" t="s">
        <v>1103</v>
      </c>
      <c r="C3" s="27" t="s">
        <v>874</v>
      </c>
      <c r="D3" s="27">
        <v>30</v>
      </c>
      <c r="E3" s="94">
        <f>+BDATOS!AF379</f>
        <v>0</v>
      </c>
      <c r="F3" s="26">
        <f>+BDATOS!BA379</f>
        <v>0</v>
      </c>
      <c r="G3" s="95" t="str">
        <f>+BDATOS!BK379</f>
        <v>NA</v>
      </c>
      <c r="H3" s="61" t="str">
        <f>+BDATOS!AC379</f>
        <v>SECRETARIA DE PLANEACIÓN</v>
      </c>
    </row>
    <row r="4" spans="1:8" ht="36" x14ac:dyDescent="0.2">
      <c r="A4" s="77" t="s">
        <v>244</v>
      </c>
      <c r="B4" s="142" t="s">
        <v>1104</v>
      </c>
      <c r="C4" s="5" t="s">
        <v>874</v>
      </c>
      <c r="D4" s="5">
        <v>2</v>
      </c>
      <c r="E4" s="29">
        <f>+BDATOS!AF380</f>
        <v>1</v>
      </c>
      <c r="F4" s="13">
        <f>+BDATOS!BA380</f>
        <v>1</v>
      </c>
      <c r="G4" s="63">
        <f>+BDATOS!BK380</f>
        <v>1</v>
      </c>
      <c r="H4" s="142" t="str">
        <f>+BDATOS!AC380</f>
        <v>SECRETARIA DE PLANEACIÓN</v>
      </c>
    </row>
    <row r="5" spans="1:8" ht="60" hidden="1" x14ac:dyDescent="0.2">
      <c r="A5" s="14" t="s">
        <v>1090</v>
      </c>
      <c r="B5" s="142" t="s">
        <v>1105</v>
      </c>
      <c r="C5" s="5">
        <v>1</v>
      </c>
      <c r="D5" s="5">
        <v>4</v>
      </c>
      <c r="E5" s="29">
        <f>+BDATOS!AF381</f>
        <v>0</v>
      </c>
      <c r="F5" s="13">
        <f>+BDATOS!BA381</f>
        <v>0</v>
      </c>
      <c r="G5" s="63" t="str">
        <f>+BDATOS!BK381</f>
        <v>NA</v>
      </c>
      <c r="H5" s="142" t="str">
        <f>+BDATOS!AC381</f>
        <v>SECRETARIA DE PLANEACIÓN</v>
      </c>
    </row>
    <row r="6" spans="1:8" ht="36" hidden="1" x14ac:dyDescent="0.2">
      <c r="A6" s="14" t="s">
        <v>245</v>
      </c>
      <c r="B6" s="142" t="s">
        <v>1106</v>
      </c>
      <c r="C6" s="5" t="s">
        <v>874</v>
      </c>
      <c r="D6" s="5">
        <v>1</v>
      </c>
      <c r="E6" s="29">
        <f>+BDATOS!AF382</f>
        <v>0</v>
      </c>
      <c r="F6" s="13">
        <f>+BDATOS!BA382</f>
        <v>0</v>
      </c>
      <c r="G6" s="63" t="str">
        <f>+BDATOS!BK382</f>
        <v>NA</v>
      </c>
      <c r="H6" s="142" t="str">
        <f>+BDATOS!AC382</f>
        <v>SECRETARIA DE PLANEACIÓN</v>
      </c>
    </row>
    <row r="7" spans="1:8" ht="48" hidden="1" x14ac:dyDescent="0.2">
      <c r="A7" s="14" t="s">
        <v>245</v>
      </c>
      <c r="B7" s="142" t="s">
        <v>1107</v>
      </c>
      <c r="C7" s="5" t="s">
        <v>874</v>
      </c>
      <c r="D7" s="5">
        <v>1</v>
      </c>
      <c r="E7" s="29">
        <f>+BDATOS!AF383</f>
        <v>0</v>
      </c>
      <c r="F7" s="13">
        <f>+BDATOS!BA383</f>
        <v>0</v>
      </c>
      <c r="G7" s="63" t="str">
        <f>+BDATOS!BK383</f>
        <v>NA</v>
      </c>
      <c r="H7" s="142" t="str">
        <f>+BDATOS!AC383</f>
        <v>SECRETARIA DE PLANEACIÓN</v>
      </c>
    </row>
    <row r="8" spans="1:8" ht="36" hidden="1" x14ac:dyDescent="0.2">
      <c r="A8" s="14" t="s">
        <v>246</v>
      </c>
      <c r="B8" s="142" t="s">
        <v>1108</v>
      </c>
      <c r="C8" s="5">
        <v>0</v>
      </c>
      <c r="D8" s="5">
        <v>1</v>
      </c>
      <c r="E8" s="29">
        <f>+BDATOS!AF384</f>
        <v>0</v>
      </c>
      <c r="F8" s="13">
        <f>+BDATOS!BA384</f>
        <v>0</v>
      </c>
      <c r="G8" s="63" t="str">
        <f>+BDATOS!BK384</f>
        <v>NA</v>
      </c>
      <c r="H8" s="142" t="str">
        <f>+BDATOS!AC384</f>
        <v>SECRETARIA DE PLANEACIÓN</v>
      </c>
    </row>
    <row r="9" spans="1:8" ht="36" x14ac:dyDescent="0.2">
      <c r="A9" s="14" t="s">
        <v>1110</v>
      </c>
      <c r="B9" s="142" t="s">
        <v>1116</v>
      </c>
      <c r="C9" s="5">
        <v>23</v>
      </c>
      <c r="D9" s="5">
        <v>45</v>
      </c>
      <c r="E9" s="29">
        <f>+BDATOS!AF385</f>
        <v>10</v>
      </c>
      <c r="F9" s="13">
        <f>+BDATOS!BA385</f>
        <v>10</v>
      </c>
      <c r="G9" s="63">
        <f>+BDATOS!BK385</f>
        <v>1</v>
      </c>
      <c r="H9" s="142" t="str">
        <f>+BDATOS!AC385</f>
        <v>SECRETARIA DE PLANEACIÓN</v>
      </c>
    </row>
    <row r="10" spans="1:8" ht="36" x14ac:dyDescent="0.2">
      <c r="A10" s="14" t="s">
        <v>1110</v>
      </c>
      <c r="B10" s="142" t="s">
        <v>1117</v>
      </c>
      <c r="C10" s="5" t="s">
        <v>874</v>
      </c>
      <c r="D10" s="5">
        <v>15</v>
      </c>
      <c r="E10" s="29">
        <f>+BDATOS!AF386</f>
        <v>5</v>
      </c>
      <c r="F10" s="13">
        <f>+BDATOS!BA386</f>
        <v>5</v>
      </c>
      <c r="G10" s="63">
        <f>+BDATOS!BK386</f>
        <v>1</v>
      </c>
      <c r="H10" s="142" t="str">
        <f>+BDATOS!AC386</f>
        <v>SECRETARIA DE PLANEACIÓN</v>
      </c>
    </row>
    <row r="11" spans="1:8" ht="24" x14ac:dyDescent="0.2">
      <c r="A11" s="14" t="s">
        <v>1110</v>
      </c>
      <c r="B11" s="142" t="s">
        <v>1118</v>
      </c>
      <c r="C11" s="5">
        <v>241</v>
      </c>
      <c r="D11" s="5">
        <v>341</v>
      </c>
      <c r="E11" s="29">
        <f>+BDATOS!AF387</f>
        <v>25</v>
      </c>
      <c r="F11" s="13">
        <f>+BDATOS!BA387</f>
        <v>25</v>
      </c>
      <c r="G11" s="63">
        <f>+BDATOS!BK387</f>
        <v>1</v>
      </c>
      <c r="H11" s="142" t="str">
        <f>+BDATOS!AC387</f>
        <v>SECRETARIA DE PLANEACIÓN</v>
      </c>
    </row>
    <row r="12" spans="1:8" ht="24" x14ac:dyDescent="0.2">
      <c r="A12" s="14" t="s">
        <v>1110</v>
      </c>
      <c r="B12" s="142" t="s">
        <v>1119</v>
      </c>
      <c r="C12" s="5">
        <v>2</v>
      </c>
      <c r="D12" s="5">
        <v>34</v>
      </c>
      <c r="E12" s="29">
        <f>+BDATOS!AF388</f>
        <v>9</v>
      </c>
      <c r="F12" s="13">
        <f>+BDATOS!BA388</f>
        <v>9</v>
      </c>
      <c r="G12" s="63">
        <f>+BDATOS!BK388</f>
        <v>1</v>
      </c>
      <c r="H12" s="142" t="str">
        <f>+BDATOS!AC388</f>
        <v>SECRETARIA DE PLANEACIÓN</v>
      </c>
    </row>
    <row r="13" spans="1:8" ht="48" hidden="1" x14ac:dyDescent="0.2">
      <c r="A13" s="14" t="s">
        <v>248</v>
      </c>
      <c r="B13" s="142" t="s">
        <v>1124</v>
      </c>
      <c r="C13" s="5">
        <v>0</v>
      </c>
      <c r="D13" s="5">
        <v>10</v>
      </c>
      <c r="E13" s="29">
        <f>+BDATOS!AF389</f>
        <v>0</v>
      </c>
      <c r="F13" s="13">
        <f>+BDATOS!BA389</f>
        <v>0</v>
      </c>
      <c r="G13" s="63" t="str">
        <f>+BDATOS!BK389</f>
        <v>NA</v>
      </c>
      <c r="H13" s="142" t="str">
        <f>+BDATOS!AC389</f>
        <v>SECRETARIA DE PLANEACIÓN</v>
      </c>
    </row>
    <row r="14" spans="1:8" ht="36" x14ac:dyDescent="0.2">
      <c r="A14" s="14" t="s">
        <v>248</v>
      </c>
      <c r="B14" s="142" t="s">
        <v>1125</v>
      </c>
      <c r="C14" s="5">
        <v>0</v>
      </c>
      <c r="D14" s="5">
        <v>1</v>
      </c>
      <c r="E14" s="29">
        <f>+BDATOS!AF390</f>
        <v>1</v>
      </c>
      <c r="F14" s="13">
        <f>+BDATOS!BA390</f>
        <v>1</v>
      </c>
      <c r="G14" s="63">
        <f>+BDATOS!BK390</f>
        <v>1</v>
      </c>
      <c r="H14" s="142" t="str">
        <f>+BDATOS!AC390</f>
        <v>SECRETARIA DE PLANEACIÓN</v>
      </c>
    </row>
    <row r="15" spans="1:8" ht="24" x14ac:dyDescent="0.2">
      <c r="A15" s="14" t="s">
        <v>248</v>
      </c>
      <c r="B15" s="142" t="s">
        <v>1126</v>
      </c>
      <c r="C15" s="5">
        <v>0</v>
      </c>
      <c r="D15" s="5">
        <v>100</v>
      </c>
      <c r="E15" s="29">
        <f>+BDATOS!AF391</f>
        <v>30</v>
      </c>
      <c r="F15" s="13">
        <f>+BDATOS!BA391</f>
        <v>30</v>
      </c>
      <c r="G15" s="63">
        <f>+BDATOS!BK391</f>
        <v>1</v>
      </c>
      <c r="H15" s="142" t="str">
        <f>+BDATOS!AC391</f>
        <v>SECRETARIA DE PLANEACIÓN</v>
      </c>
    </row>
    <row r="16" spans="1:8" ht="48" x14ac:dyDescent="0.2">
      <c r="A16" s="14" t="s">
        <v>249</v>
      </c>
      <c r="B16" s="142" t="s">
        <v>1136</v>
      </c>
      <c r="C16" s="5">
        <v>0</v>
      </c>
      <c r="D16" s="5">
        <v>4</v>
      </c>
      <c r="E16" s="29">
        <f>+BDATOS!AF392</f>
        <v>1</v>
      </c>
      <c r="F16" s="13">
        <f>+BDATOS!BA392</f>
        <v>1</v>
      </c>
      <c r="G16" s="63">
        <f>+BDATOS!BK392</f>
        <v>1</v>
      </c>
      <c r="H16" s="142" t="str">
        <f>+BDATOS!AC392</f>
        <v>SECRETARIA DE PLANEACIÓN</v>
      </c>
    </row>
    <row r="17" spans="1:8" ht="36" hidden="1" x14ac:dyDescent="0.2">
      <c r="A17" s="14" t="s">
        <v>249</v>
      </c>
      <c r="B17" s="142" t="s">
        <v>1534</v>
      </c>
      <c r="C17" s="5">
        <v>0</v>
      </c>
      <c r="D17" s="5">
        <v>1</v>
      </c>
      <c r="E17" s="29">
        <f>+BDATOS!AF393</f>
        <v>0</v>
      </c>
      <c r="F17" s="13">
        <f>+BDATOS!BA393</f>
        <v>0</v>
      </c>
      <c r="G17" s="63" t="str">
        <f>+BDATOS!BK393</f>
        <v>NA</v>
      </c>
      <c r="H17" s="142" t="str">
        <f>+BDATOS!AC393</f>
        <v>SECRETARIA DE PLANEACIÓN</v>
      </c>
    </row>
    <row r="18" spans="1:8" ht="36" hidden="1" x14ac:dyDescent="0.2">
      <c r="A18" s="14" t="s">
        <v>249</v>
      </c>
      <c r="B18" s="142" t="s">
        <v>1535</v>
      </c>
      <c r="C18" s="5">
        <v>0</v>
      </c>
      <c r="D18" s="5">
        <v>1</v>
      </c>
      <c r="E18" s="29">
        <f>+BDATOS!AF394</f>
        <v>0</v>
      </c>
      <c r="F18" s="13">
        <f>+BDATOS!BA394</f>
        <v>0</v>
      </c>
      <c r="G18" s="63" t="str">
        <f>+BDATOS!BK394</f>
        <v>NA</v>
      </c>
      <c r="H18" s="142" t="str">
        <f>+BDATOS!AC394</f>
        <v>SECRETARIA DE PLANEACIÓN</v>
      </c>
    </row>
    <row r="19" spans="1:8" ht="36" hidden="1" x14ac:dyDescent="0.2">
      <c r="A19" s="14" t="s">
        <v>249</v>
      </c>
      <c r="B19" s="142" t="s">
        <v>1536</v>
      </c>
      <c r="C19" s="5">
        <v>0</v>
      </c>
      <c r="D19" s="5">
        <v>2</v>
      </c>
      <c r="E19" s="29">
        <f>+BDATOS!AF395</f>
        <v>0</v>
      </c>
      <c r="F19" s="13">
        <f>+BDATOS!BA395</f>
        <v>0</v>
      </c>
      <c r="G19" s="63" t="str">
        <f>+BDATOS!BK395</f>
        <v>NA</v>
      </c>
      <c r="H19" s="142" t="str">
        <f>+BDATOS!AC395</f>
        <v>SECRETARIA DE PLANEACIÓN</v>
      </c>
    </row>
    <row r="20" spans="1:8" ht="24" hidden="1" x14ac:dyDescent="0.2">
      <c r="A20" s="14" t="s">
        <v>249</v>
      </c>
      <c r="B20" s="142" t="s">
        <v>1537</v>
      </c>
      <c r="C20" s="5">
        <v>0</v>
      </c>
      <c r="D20" s="5">
        <v>2</v>
      </c>
      <c r="E20" s="29">
        <f>+BDATOS!AF396</f>
        <v>0</v>
      </c>
      <c r="F20" s="13">
        <f>+BDATOS!BA396</f>
        <v>0</v>
      </c>
      <c r="G20" s="63" t="str">
        <f>+BDATOS!BK396</f>
        <v>NA</v>
      </c>
      <c r="H20" s="142" t="str">
        <f>+BDATOS!AC396</f>
        <v>SECRETARIA DE PLANEACIÓN</v>
      </c>
    </row>
    <row r="21" spans="1:8" ht="24" hidden="1" x14ac:dyDescent="0.2">
      <c r="A21" s="14" t="s">
        <v>250</v>
      </c>
      <c r="B21" s="142" t="s">
        <v>1538</v>
      </c>
      <c r="C21" s="5">
        <v>0</v>
      </c>
      <c r="D21" s="5">
        <v>1</v>
      </c>
      <c r="E21" s="29">
        <f>+BDATOS!AF397</f>
        <v>0</v>
      </c>
      <c r="F21" s="13">
        <f>+BDATOS!BA397</f>
        <v>0</v>
      </c>
      <c r="G21" s="63" t="str">
        <f>+BDATOS!BK397</f>
        <v>NA</v>
      </c>
      <c r="H21" s="142" t="str">
        <f>+BDATOS!AC397</f>
        <v>SECRETARIA DE PLANEACIÓN</v>
      </c>
    </row>
    <row r="22" spans="1:8" ht="24" hidden="1" x14ac:dyDescent="0.2">
      <c r="A22" s="14" t="s">
        <v>250</v>
      </c>
      <c r="B22" s="142" t="s">
        <v>1538</v>
      </c>
      <c r="C22" s="5">
        <v>0</v>
      </c>
      <c r="D22" s="5">
        <v>1</v>
      </c>
      <c r="E22" s="29">
        <f>+BDATOS!AF398</f>
        <v>0</v>
      </c>
      <c r="F22" s="13">
        <f>+BDATOS!BA398</f>
        <v>0</v>
      </c>
      <c r="G22" s="63" t="str">
        <f>+BDATOS!BK398</f>
        <v>NA</v>
      </c>
      <c r="H22" s="142" t="str">
        <f>+BDATOS!AC398</f>
        <v>SECRETARIA DE PLANEACIÓN</v>
      </c>
    </row>
    <row r="23" spans="1:8" ht="24" hidden="1" x14ac:dyDescent="0.2">
      <c r="A23" s="14" t="s">
        <v>250</v>
      </c>
      <c r="B23" s="142" t="s">
        <v>1538</v>
      </c>
      <c r="C23" s="5">
        <v>0</v>
      </c>
      <c r="D23" s="5">
        <v>1</v>
      </c>
      <c r="E23" s="29">
        <f>+BDATOS!AF399</f>
        <v>0</v>
      </c>
      <c r="F23" s="13">
        <f>+BDATOS!BA399</f>
        <v>0</v>
      </c>
      <c r="G23" s="63" t="str">
        <f>+BDATOS!BK399</f>
        <v>NA</v>
      </c>
      <c r="H23" s="142" t="str">
        <f>+BDATOS!AC399</f>
        <v>SECRETARIA DE PLANEACIÓN</v>
      </c>
    </row>
    <row r="24" spans="1:8" ht="24" x14ac:dyDescent="0.2">
      <c r="A24" s="14" t="s">
        <v>250</v>
      </c>
      <c r="B24" s="142" t="s">
        <v>1538</v>
      </c>
      <c r="C24" s="5">
        <v>0</v>
      </c>
      <c r="D24" s="5">
        <v>1</v>
      </c>
      <c r="E24" s="29">
        <f>+BDATOS!AF400</f>
        <v>1</v>
      </c>
      <c r="F24" s="13">
        <f>+BDATOS!BA400</f>
        <v>1</v>
      </c>
      <c r="G24" s="63">
        <f>+BDATOS!BK400</f>
        <v>1</v>
      </c>
      <c r="H24" s="142" t="str">
        <f>+BDATOS!AC400</f>
        <v>SECRETARIA DE PLANEACIÓN</v>
      </c>
    </row>
    <row r="25" spans="1:8" ht="24" hidden="1" x14ac:dyDescent="0.2">
      <c r="A25" s="14" t="s">
        <v>251</v>
      </c>
      <c r="B25" s="142" t="s">
        <v>1543</v>
      </c>
      <c r="C25" s="5">
        <v>0</v>
      </c>
      <c r="D25" s="5">
        <v>1</v>
      </c>
      <c r="E25" s="29">
        <f>+BDATOS!AF401</f>
        <v>0</v>
      </c>
      <c r="F25" s="13">
        <f>+BDATOS!BA401</f>
        <v>0</v>
      </c>
      <c r="G25" s="63" t="str">
        <f>+BDATOS!BK401</f>
        <v>NA</v>
      </c>
      <c r="H25" s="142" t="str">
        <f>+BDATOS!AC401</f>
        <v>SECRETARIA DE PLANEACIÓN</v>
      </c>
    </row>
    <row r="26" spans="1:8" ht="36" hidden="1" x14ac:dyDescent="0.2">
      <c r="A26" s="14" t="s">
        <v>252</v>
      </c>
      <c r="B26" s="142" t="s">
        <v>1545</v>
      </c>
      <c r="C26" s="5">
        <v>0</v>
      </c>
      <c r="D26" s="5">
        <v>1</v>
      </c>
      <c r="E26" s="29">
        <f>+BDATOS!AF402</f>
        <v>0</v>
      </c>
      <c r="F26" s="13">
        <f>+BDATOS!BA402</f>
        <v>0</v>
      </c>
      <c r="G26" s="63" t="str">
        <f>+BDATOS!BK402</f>
        <v>NA</v>
      </c>
      <c r="H26" s="142" t="str">
        <f>+BDATOS!AC402</f>
        <v>SECRETARIA DE PLANEACIÓN</v>
      </c>
    </row>
    <row r="27" spans="1:8" ht="36" x14ac:dyDescent="0.2">
      <c r="A27" s="14" t="s">
        <v>252</v>
      </c>
      <c r="B27" s="142" t="s">
        <v>1546</v>
      </c>
      <c r="C27" s="5">
        <v>0</v>
      </c>
      <c r="D27" s="5">
        <v>1</v>
      </c>
      <c r="E27" s="29">
        <f>+BDATOS!AF403</f>
        <v>1</v>
      </c>
      <c r="F27" s="13">
        <f>+BDATOS!BA403</f>
        <v>1</v>
      </c>
      <c r="G27" s="63">
        <f>+BDATOS!BK403</f>
        <v>1</v>
      </c>
      <c r="H27" s="142" t="str">
        <f>+BDATOS!AC403</f>
        <v>SECRETARIA DE PLANEACIÓN</v>
      </c>
    </row>
    <row r="28" spans="1:8" ht="36" hidden="1" x14ac:dyDescent="0.2">
      <c r="A28" s="14" t="s">
        <v>252</v>
      </c>
      <c r="B28" s="142" t="s">
        <v>1547</v>
      </c>
      <c r="C28" s="5">
        <v>0</v>
      </c>
      <c r="D28" s="5">
        <v>1</v>
      </c>
      <c r="E28" s="29">
        <f>+BDATOS!AF404</f>
        <v>0</v>
      </c>
      <c r="F28" s="13">
        <f>+BDATOS!BA404</f>
        <v>0</v>
      </c>
      <c r="G28" s="63" t="str">
        <f>+BDATOS!BK404</f>
        <v>NA</v>
      </c>
      <c r="H28" s="142" t="str">
        <f>+BDATOS!AC404</f>
        <v>SECRETARIA DE PLANEACIÓN</v>
      </c>
    </row>
    <row r="29" spans="1:8" ht="36" x14ac:dyDescent="0.2">
      <c r="A29" s="14" t="s">
        <v>253</v>
      </c>
      <c r="B29" s="142" t="s">
        <v>1549</v>
      </c>
      <c r="C29" s="5">
        <v>0</v>
      </c>
      <c r="D29" s="5">
        <v>1</v>
      </c>
      <c r="E29" s="29">
        <f>+BDATOS!AF405</f>
        <v>1</v>
      </c>
      <c r="F29" s="13">
        <f>+BDATOS!BA405</f>
        <v>1</v>
      </c>
      <c r="G29" s="63">
        <f>+BDATOS!BK405</f>
        <v>1</v>
      </c>
      <c r="H29" s="142" t="str">
        <f>+BDATOS!AC405</f>
        <v>SECRETARIA DE PLANEACIÓN</v>
      </c>
    </row>
    <row r="30" spans="1:8" ht="36" hidden="1" x14ac:dyDescent="0.2">
      <c r="A30" s="14" t="s">
        <v>1138</v>
      </c>
      <c r="B30" s="142" t="s">
        <v>1143</v>
      </c>
      <c r="C30" s="5">
        <v>0</v>
      </c>
      <c r="D30" s="5">
        <v>1</v>
      </c>
      <c r="E30" s="29">
        <f>+BDATOS!AF406</f>
        <v>0</v>
      </c>
      <c r="F30" s="13">
        <f>+BDATOS!BA406</f>
        <v>0</v>
      </c>
      <c r="G30" s="63" t="str">
        <f>+BDATOS!BK406</f>
        <v>NA</v>
      </c>
      <c r="H30" s="142" t="str">
        <f>+BDATOS!AC406</f>
        <v>SECRETARIA DE PLANEACIÓN</v>
      </c>
    </row>
    <row r="31" spans="1:8" ht="48" x14ac:dyDescent="0.2">
      <c r="A31" s="14" t="s">
        <v>1138</v>
      </c>
      <c r="B31" s="142" t="s">
        <v>1144</v>
      </c>
      <c r="C31" s="5">
        <v>0</v>
      </c>
      <c r="D31" s="5">
        <v>5</v>
      </c>
      <c r="E31" s="29">
        <f>+BDATOS!AF407</f>
        <v>1</v>
      </c>
      <c r="F31" s="13">
        <f>+BDATOS!BA407</f>
        <v>1</v>
      </c>
      <c r="G31" s="63">
        <f>+BDATOS!BK407</f>
        <v>1</v>
      </c>
      <c r="H31" s="142" t="str">
        <f>+BDATOS!AC407</f>
        <v>SECRETARIA DE PLANEACIÓN</v>
      </c>
    </row>
    <row r="32" spans="1:8" ht="108" x14ac:dyDescent="0.2">
      <c r="A32" s="14" t="s">
        <v>255</v>
      </c>
      <c r="B32" s="142" t="s">
        <v>1146</v>
      </c>
      <c r="C32" s="5">
        <v>0</v>
      </c>
      <c r="D32" s="5">
        <v>5</v>
      </c>
      <c r="E32" s="29">
        <f>+BDATOS!AF408</f>
        <v>1</v>
      </c>
      <c r="F32" s="13">
        <f>+BDATOS!BA408</f>
        <v>1</v>
      </c>
      <c r="G32" s="63">
        <f>+BDATOS!BK408</f>
        <v>1</v>
      </c>
      <c r="H32" s="142" t="str">
        <f>+BDATOS!AC408</f>
        <v>SECRETARIA DE PLANEACIÓN</v>
      </c>
    </row>
    <row r="33" spans="1:8" ht="24" x14ac:dyDescent="0.2">
      <c r="A33" s="14" t="s">
        <v>1151</v>
      </c>
      <c r="B33" s="142" t="s">
        <v>1156</v>
      </c>
      <c r="C33" s="5">
        <v>0</v>
      </c>
      <c r="D33" s="5">
        <v>1</v>
      </c>
      <c r="E33" s="29">
        <f>+BDATOS!AF409</f>
        <v>1</v>
      </c>
      <c r="F33" s="13">
        <f>+BDATOS!BA409</f>
        <v>1</v>
      </c>
      <c r="G33" s="63">
        <f>+BDATOS!BK409</f>
        <v>1</v>
      </c>
      <c r="H33" s="142" t="str">
        <f>+BDATOS!AC409</f>
        <v>SECRETARIA DE PLANEACIÓN</v>
      </c>
    </row>
    <row r="34" spans="1:8" ht="48" hidden="1" x14ac:dyDescent="0.2">
      <c r="A34" s="14" t="s">
        <v>1151</v>
      </c>
      <c r="B34" s="142" t="s">
        <v>1158</v>
      </c>
      <c r="C34" s="5">
        <v>0</v>
      </c>
      <c r="D34" s="5">
        <v>100</v>
      </c>
      <c r="E34" s="29">
        <f>+BDATOS!AF410</f>
        <v>0</v>
      </c>
      <c r="F34" s="13">
        <f>+BDATOS!BA410</f>
        <v>0</v>
      </c>
      <c r="G34" s="63" t="str">
        <f>+BDATOS!BK410</f>
        <v>NA</v>
      </c>
      <c r="H34" s="142" t="str">
        <f>+BDATOS!AC410</f>
        <v>SECRETARIA DE PLANEACIÓN</v>
      </c>
    </row>
    <row r="35" spans="1:8" ht="24" hidden="1" x14ac:dyDescent="0.2">
      <c r="A35" s="14" t="s">
        <v>1151</v>
      </c>
      <c r="B35" s="142" t="s">
        <v>1159</v>
      </c>
      <c r="C35" s="5">
        <v>0</v>
      </c>
      <c r="D35" s="5">
        <v>5</v>
      </c>
      <c r="E35" s="29">
        <f>+BDATOS!AF411</f>
        <v>0</v>
      </c>
      <c r="F35" s="13">
        <f>+BDATOS!BA411</f>
        <v>0</v>
      </c>
      <c r="G35" s="63" t="str">
        <f>+BDATOS!BK411</f>
        <v>NA</v>
      </c>
      <c r="H35" s="142" t="str">
        <f>+BDATOS!AC411</f>
        <v>SECRETARIA DE PLANEACIÓN</v>
      </c>
    </row>
    <row r="36" spans="1:8" ht="48" hidden="1" x14ac:dyDescent="0.2">
      <c r="A36" s="77" t="s">
        <v>273</v>
      </c>
      <c r="B36" s="142" t="s">
        <v>1294</v>
      </c>
      <c r="C36" s="5">
        <v>0</v>
      </c>
      <c r="D36" s="5">
        <v>1</v>
      </c>
      <c r="E36" s="29">
        <f>+BDATOS!AF456</f>
        <v>0</v>
      </c>
      <c r="F36" s="13">
        <f>+BDATOS!BA456</f>
        <v>0</v>
      </c>
      <c r="G36" s="63" t="str">
        <f>+BDATOS!BK456</f>
        <v>NA</v>
      </c>
      <c r="H36" s="142" t="str">
        <f>+BDATOS!AC456</f>
        <v>SECRETARIA DE PLANEACIÓN</v>
      </c>
    </row>
    <row r="37" spans="1:8" ht="36" x14ac:dyDescent="0.2">
      <c r="A37" s="77" t="s">
        <v>274</v>
      </c>
      <c r="B37" s="142" t="s">
        <v>1295</v>
      </c>
      <c r="C37" s="5">
        <v>0</v>
      </c>
      <c r="D37" s="5">
        <v>45</v>
      </c>
      <c r="E37" s="29">
        <f>+BDATOS!AF457</f>
        <v>10</v>
      </c>
      <c r="F37" s="13">
        <f>+BDATOS!BA457</f>
        <v>0</v>
      </c>
      <c r="G37" s="63">
        <f>+BDATOS!BK457</f>
        <v>0</v>
      </c>
      <c r="H37" s="142" t="str">
        <f>+BDATOS!AC457</f>
        <v xml:space="preserve">SECRETARÍA DE PLANEACION  </v>
      </c>
    </row>
    <row r="38" spans="1:8" ht="36" x14ac:dyDescent="0.2">
      <c r="A38" s="77" t="s">
        <v>274</v>
      </c>
      <c r="B38" s="142" t="s">
        <v>1275</v>
      </c>
      <c r="C38" s="5">
        <v>0</v>
      </c>
      <c r="D38" s="5">
        <v>1</v>
      </c>
      <c r="E38" s="29">
        <f>+BDATOS!AF458</f>
        <v>0</v>
      </c>
      <c r="F38" s="13">
        <f>+BDATOS!BA458</f>
        <v>0</v>
      </c>
      <c r="G38" s="63" t="str">
        <f>+BDATOS!BK458</f>
        <v>NA</v>
      </c>
      <c r="H38" s="142" t="str">
        <f>+BDATOS!AC458</f>
        <v xml:space="preserve">SECRETARÍA DE PLANEACION  </v>
      </c>
    </row>
    <row r="39" spans="1:8" ht="24" x14ac:dyDescent="0.2">
      <c r="A39" s="77" t="s">
        <v>275</v>
      </c>
      <c r="B39" s="142" t="s">
        <v>1296</v>
      </c>
      <c r="C39" s="5">
        <v>0</v>
      </c>
      <c r="D39" s="5">
        <v>1</v>
      </c>
      <c r="E39" s="29">
        <f>+BDATOS!AF459</f>
        <v>1</v>
      </c>
      <c r="F39" s="13">
        <f>+BDATOS!BA459</f>
        <v>1</v>
      </c>
      <c r="G39" s="63">
        <f>+BDATOS!BK459</f>
        <v>1</v>
      </c>
      <c r="H39" s="142" t="str">
        <f>+BDATOS!AC459</f>
        <v>SECRETARIA DE PLANEACIÓN</v>
      </c>
    </row>
    <row r="40" spans="1:8" ht="24" hidden="1" x14ac:dyDescent="0.2">
      <c r="A40" s="77" t="s">
        <v>276</v>
      </c>
      <c r="B40" s="142" t="s">
        <v>1298</v>
      </c>
      <c r="C40" s="5" t="s">
        <v>874</v>
      </c>
      <c r="D40" s="5">
        <v>15</v>
      </c>
      <c r="E40" s="29">
        <f>+BDATOS!AF460</f>
        <v>0</v>
      </c>
      <c r="F40" s="13">
        <f>+BDATOS!BA460</f>
        <v>0</v>
      </c>
      <c r="G40" s="63" t="str">
        <f>+BDATOS!BK460</f>
        <v>NA</v>
      </c>
      <c r="H40" s="142" t="str">
        <f>+BDATOS!AC460</f>
        <v>SECRETARIA DE PLANEACIÓN</v>
      </c>
    </row>
  </sheetData>
  <autoFilter ref="A2:H40">
    <filterColumn colId="4">
      <filters>
        <filter val="1"/>
        <filter val="10"/>
        <filter val="25"/>
        <filter val="30"/>
        <filter val="5"/>
        <filter val="9"/>
      </filters>
    </filterColumn>
  </autoFilter>
  <mergeCells count="1">
    <mergeCell ref="A1:D1"/>
  </mergeCells>
  <pageMargins left="0.70866141732283472" right="0.70866141732283472" top="0.74803149606299213" bottom="0.55118110236220474" header="0.31496062992125984" footer="0.11811023622047245"/>
  <pageSetup scale="90" orientation="landscape" r:id="rId1"/>
  <headerFooter>
    <oddHeader>&amp;A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1"/>
  <sheetViews>
    <sheetView workbookViewId="0">
      <selection activeCell="G5" sqref="G5"/>
    </sheetView>
  </sheetViews>
  <sheetFormatPr baseColWidth="10" defaultRowHeight="15" x14ac:dyDescent="0.25"/>
  <cols>
    <col min="1" max="1" width="32.28515625" customWidth="1"/>
    <col min="2" max="2" width="34.140625" customWidth="1"/>
    <col min="3" max="3" width="6.85546875" customWidth="1"/>
    <col min="6" max="6" width="19.85546875" customWidth="1"/>
    <col min="8" max="8" width="14.5703125" customWidth="1"/>
  </cols>
  <sheetData>
    <row r="1" spans="1:8" ht="34.5" thickBot="1" x14ac:dyDescent="0.3">
      <c r="A1" s="308" t="s">
        <v>1868</v>
      </c>
      <c r="B1" s="309"/>
      <c r="C1" s="309"/>
      <c r="D1" s="310"/>
      <c r="E1" s="103">
        <v>14</v>
      </c>
      <c r="F1" s="167" t="s">
        <v>1870</v>
      </c>
      <c r="G1" s="97">
        <f>SUM(G3:G21)/E1</f>
        <v>0.22857142857142859</v>
      </c>
      <c r="H1" s="98"/>
    </row>
    <row r="2" spans="1:8" ht="50.25" thickBot="1" x14ac:dyDescent="0.3">
      <c r="A2" s="13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36" x14ac:dyDescent="0.25">
      <c r="A3" s="93" t="s">
        <v>421</v>
      </c>
      <c r="B3" s="61" t="s">
        <v>436</v>
      </c>
      <c r="C3" s="27">
        <v>8508</v>
      </c>
      <c r="D3" s="58">
        <v>3000</v>
      </c>
      <c r="E3" s="94">
        <f>+BDATOS!AF73</f>
        <v>1000</v>
      </c>
      <c r="F3" s="26">
        <f>+BDATOS!BA73</f>
        <v>200</v>
      </c>
      <c r="G3" s="95">
        <f>+BDATOS!BK73</f>
        <v>0.2</v>
      </c>
      <c r="H3" s="61" t="str">
        <f>+BDATOS!AC73</f>
        <v>SECRETARÍA DE AGRICULTURA</v>
      </c>
    </row>
    <row r="4" spans="1:8" ht="36" x14ac:dyDescent="0.25">
      <c r="A4" s="14" t="s">
        <v>422</v>
      </c>
      <c r="B4" s="142" t="s">
        <v>438</v>
      </c>
      <c r="C4" s="5">
        <v>46</v>
      </c>
      <c r="D4" s="143">
        <v>500</v>
      </c>
      <c r="E4" s="29">
        <f>+BDATOS!AF74</f>
        <v>50</v>
      </c>
      <c r="F4" s="13">
        <f>+BDATOS!BA74</f>
        <v>30</v>
      </c>
      <c r="G4" s="63">
        <f>+BDATOS!BK74</f>
        <v>0.6</v>
      </c>
      <c r="H4" s="142" t="str">
        <f>+BDATOS!AC74</f>
        <v>SECRETARÍA DE AGRICULTURA</v>
      </c>
    </row>
    <row r="5" spans="1:8" ht="24" x14ac:dyDescent="0.25">
      <c r="A5" s="14" t="s">
        <v>423</v>
      </c>
      <c r="B5" s="142" t="s">
        <v>439</v>
      </c>
      <c r="C5" s="5">
        <v>0</v>
      </c>
      <c r="D5" s="143">
        <v>45</v>
      </c>
      <c r="E5" s="29">
        <f>+BDATOS!AF75</f>
        <v>10</v>
      </c>
      <c r="F5" s="13">
        <f>+BDATOS!BA75</f>
        <v>6</v>
      </c>
      <c r="G5" s="63">
        <f>+BDATOS!BK75</f>
        <v>0.6</v>
      </c>
      <c r="H5" s="142" t="str">
        <f>+BDATOS!AC75</f>
        <v>SECRETARÍA DE AGRICULTURA</v>
      </c>
    </row>
    <row r="6" spans="1:8" ht="24" hidden="1" x14ac:dyDescent="0.25">
      <c r="A6" s="14" t="s">
        <v>424</v>
      </c>
      <c r="B6" s="142" t="s">
        <v>441</v>
      </c>
      <c r="C6" s="5">
        <v>0</v>
      </c>
      <c r="D6" s="143">
        <v>500</v>
      </c>
      <c r="E6" s="29">
        <f>+BDATOS!AF76</f>
        <v>0</v>
      </c>
      <c r="F6" s="13">
        <f>+BDATOS!BA76</f>
        <v>0</v>
      </c>
      <c r="G6" s="63" t="str">
        <f>+BDATOS!BK76</f>
        <v>NA</v>
      </c>
      <c r="H6" s="142" t="str">
        <f>+BDATOS!AC76</f>
        <v>SECRETARÍA DE AGRICULTURA</v>
      </c>
    </row>
    <row r="7" spans="1:8" ht="24" hidden="1" x14ac:dyDescent="0.25">
      <c r="A7" s="14" t="s">
        <v>425</v>
      </c>
      <c r="B7" s="142" t="s">
        <v>443</v>
      </c>
      <c r="C7" s="5">
        <v>0</v>
      </c>
      <c r="D7" s="143">
        <v>100</v>
      </c>
      <c r="E7" s="29">
        <f>+BDATOS!AF77</f>
        <v>0</v>
      </c>
      <c r="F7" s="13">
        <f>+BDATOS!BA77</f>
        <v>0</v>
      </c>
      <c r="G7" s="63" t="str">
        <f>+BDATOS!BK77</f>
        <v>NA</v>
      </c>
      <c r="H7" s="142" t="str">
        <f>+BDATOS!AC77</f>
        <v>SECRETARÍA DE AGRICULTURA</v>
      </c>
    </row>
    <row r="8" spans="1:8" ht="36" x14ac:dyDescent="0.25">
      <c r="A8" s="14" t="s">
        <v>426</v>
      </c>
      <c r="B8" s="142" t="s">
        <v>446</v>
      </c>
      <c r="C8" s="5">
        <v>0</v>
      </c>
      <c r="D8" s="143">
        <v>4</v>
      </c>
      <c r="E8" s="29">
        <f>+BDATOS!AF78</f>
        <v>1</v>
      </c>
      <c r="F8" s="13">
        <f>+BDATOS!BA78</f>
        <v>0</v>
      </c>
      <c r="G8" s="63">
        <f>+BDATOS!BK78</f>
        <v>0</v>
      </c>
      <c r="H8" s="142" t="str">
        <f>+BDATOS!AC78</f>
        <v>SECRETARÍA DE AGRICULTURA</v>
      </c>
    </row>
    <row r="9" spans="1:8" ht="24" hidden="1" x14ac:dyDescent="0.25">
      <c r="A9" s="14" t="s">
        <v>427</v>
      </c>
      <c r="B9" s="142" t="s">
        <v>447</v>
      </c>
      <c r="C9" s="5">
        <v>0</v>
      </c>
      <c r="D9" s="143">
        <v>1</v>
      </c>
      <c r="E9" s="29">
        <f>+BDATOS!AF79</f>
        <v>0</v>
      </c>
      <c r="F9" s="13">
        <f>+BDATOS!BA79</f>
        <v>0</v>
      </c>
      <c r="G9" s="63" t="str">
        <f>+BDATOS!BK79</f>
        <v>NA</v>
      </c>
      <c r="H9" s="142" t="str">
        <f>+BDATOS!AC79</f>
        <v>SECRETARÍA DE AGRICULTURA</v>
      </c>
    </row>
    <row r="10" spans="1:8" ht="24" x14ac:dyDescent="0.25">
      <c r="A10" s="14" t="s">
        <v>428</v>
      </c>
      <c r="B10" s="142" t="s">
        <v>450</v>
      </c>
      <c r="C10" s="5">
        <v>0</v>
      </c>
      <c r="D10" s="143">
        <v>45</v>
      </c>
      <c r="E10" s="29">
        <f>+BDATOS!AF80</f>
        <v>10</v>
      </c>
      <c r="F10" s="13">
        <f>+BDATOS!BA80</f>
        <v>8</v>
      </c>
      <c r="G10" s="63">
        <f>+BDATOS!BK80</f>
        <v>0.8</v>
      </c>
      <c r="H10" s="142" t="str">
        <f>+BDATOS!AC80</f>
        <v>SECRETARÍA DE AGRICULTURA</v>
      </c>
    </row>
    <row r="11" spans="1:8" ht="48" x14ac:dyDescent="0.25">
      <c r="A11" s="14" t="s">
        <v>429</v>
      </c>
      <c r="B11" s="142" t="s">
        <v>452</v>
      </c>
      <c r="C11" s="5">
        <v>0</v>
      </c>
      <c r="D11" s="143">
        <v>8</v>
      </c>
      <c r="E11" s="29">
        <f>+BDATOS!AF81</f>
        <v>1</v>
      </c>
      <c r="F11" s="13">
        <f>+BDATOS!BA81</f>
        <v>1</v>
      </c>
      <c r="G11" s="63">
        <f>+BDATOS!BK81</f>
        <v>1</v>
      </c>
      <c r="H11" s="142" t="str">
        <f>+BDATOS!AC81</f>
        <v>SECRETARÍA DE AGRICULTURA</v>
      </c>
    </row>
    <row r="12" spans="1:8" ht="36" hidden="1" x14ac:dyDescent="0.25">
      <c r="A12" s="14" t="s">
        <v>430</v>
      </c>
      <c r="B12" s="142" t="s">
        <v>453</v>
      </c>
      <c r="C12" s="5">
        <v>0</v>
      </c>
      <c r="D12" s="143">
        <v>1</v>
      </c>
      <c r="E12" s="29">
        <f>+BDATOS!AF82</f>
        <v>0</v>
      </c>
      <c r="F12" s="13">
        <f>+BDATOS!BA82</f>
        <v>0</v>
      </c>
      <c r="G12" s="63" t="str">
        <f>+BDATOS!BK82</f>
        <v>NA</v>
      </c>
      <c r="H12" s="142" t="str">
        <f>+BDATOS!AC82</f>
        <v>SECRETARÍA DE AGRICULTURA</v>
      </c>
    </row>
    <row r="13" spans="1:8" ht="72" hidden="1" x14ac:dyDescent="0.25">
      <c r="A13" s="14" t="s">
        <v>133</v>
      </c>
      <c r="B13" s="142" t="s">
        <v>539</v>
      </c>
      <c r="C13" s="8">
        <v>0</v>
      </c>
      <c r="D13" s="8">
        <v>1</v>
      </c>
      <c r="E13" s="29">
        <f>+BDATOS!AF111</f>
        <v>0</v>
      </c>
      <c r="F13" s="13">
        <f>+BDATOS!BA111</f>
        <v>0</v>
      </c>
      <c r="G13" s="63" t="str">
        <f>+BDATOS!BK111</f>
        <v>NA</v>
      </c>
      <c r="H13" s="142" t="str">
        <f>+BDATOS!AC111</f>
        <v xml:space="preserve">SECRETARÍA DE AGRICULTURA -  SALUD Y DESARROLLO SOCIAL </v>
      </c>
    </row>
    <row r="14" spans="1:8" ht="60" x14ac:dyDescent="0.25">
      <c r="A14" s="14" t="s">
        <v>134</v>
      </c>
      <c r="B14" s="142" t="s">
        <v>543</v>
      </c>
      <c r="C14" s="8">
        <v>0</v>
      </c>
      <c r="D14" s="8">
        <v>1</v>
      </c>
      <c r="E14" s="29">
        <f>+BDATOS!AF112</f>
        <v>1</v>
      </c>
      <c r="F14" s="13">
        <f>+BDATOS!BA112</f>
        <v>0</v>
      </c>
      <c r="G14" s="63">
        <f>+BDATOS!BK112</f>
        <v>0</v>
      </c>
      <c r="H14" s="142" t="str">
        <f>+BDATOS!AC112</f>
        <v xml:space="preserve">SECRETARÍA DE AGRICULTURA -  SALUD Y DESARROLLO SOCIAL </v>
      </c>
    </row>
    <row r="15" spans="1:8" ht="84" x14ac:dyDescent="0.25">
      <c r="A15" s="14" t="s">
        <v>135</v>
      </c>
      <c r="B15" s="142" t="s">
        <v>548</v>
      </c>
      <c r="C15" s="8">
        <v>0</v>
      </c>
      <c r="D15" s="8">
        <v>25</v>
      </c>
      <c r="E15" s="29">
        <f>+BDATOS!AF113</f>
        <v>5</v>
      </c>
      <c r="F15" s="13">
        <f>+BDATOS!BA113</f>
        <v>0</v>
      </c>
      <c r="G15" s="63">
        <f>+BDATOS!BK113</f>
        <v>0</v>
      </c>
      <c r="H15" s="142" t="str">
        <f>+BDATOS!AC113</f>
        <v xml:space="preserve">SECRETARÍA DE AGRICULTURA -  SALUD Y DESARROLLO SOCIAL </v>
      </c>
    </row>
    <row r="16" spans="1:8" ht="84" x14ac:dyDescent="0.25">
      <c r="A16" s="14" t="s">
        <v>136</v>
      </c>
      <c r="B16" s="142" t="s">
        <v>552</v>
      </c>
      <c r="C16" s="5">
        <v>0</v>
      </c>
      <c r="D16" s="5">
        <v>1</v>
      </c>
      <c r="E16" s="29">
        <f>+BDATOS!AF114</f>
        <v>1</v>
      </c>
      <c r="F16" s="13">
        <f>+BDATOS!BA114</f>
        <v>0</v>
      </c>
      <c r="G16" s="63">
        <f>+BDATOS!BK114</f>
        <v>0</v>
      </c>
      <c r="H16" s="142" t="str">
        <f>+BDATOS!AC114</f>
        <v xml:space="preserve">SECRETARÍA DE AGRICULTURA -  SALUD Y DESARROLLO SOCIAL </v>
      </c>
    </row>
    <row r="17" spans="1:8" ht="120" x14ac:dyDescent="0.25">
      <c r="A17" s="14" t="s">
        <v>137</v>
      </c>
      <c r="B17" s="142" t="s">
        <v>555</v>
      </c>
      <c r="C17" s="5">
        <v>0</v>
      </c>
      <c r="D17" s="5">
        <v>100</v>
      </c>
      <c r="E17" s="29">
        <f>+BDATOS!AF115</f>
        <v>25</v>
      </c>
      <c r="F17" s="13">
        <f>+BDATOS!BA115</f>
        <v>0</v>
      </c>
      <c r="G17" s="63">
        <f>+BDATOS!BK115</f>
        <v>0</v>
      </c>
      <c r="H17" s="142" t="str">
        <f>+BDATOS!AC115</f>
        <v xml:space="preserve">SECRETARÍA DE AGRICULTURA -  SALUD Y DESARROLLO SOCIAL </v>
      </c>
    </row>
    <row r="18" spans="1:8" ht="60" x14ac:dyDescent="0.25">
      <c r="A18" s="14" t="s">
        <v>137</v>
      </c>
      <c r="B18" s="142" t="s">
        <v>1492</v>
      </c>
      <c r="C18" s="5">
        <v>1</v>
      </c>
      <c r="D18" s="5">
        <v>8</v>
      </c>
      <c r="E18" s="29">
        <f>+BDATOS!AF116</f>
        <v>2</v>
      </c>
      <c r="F18" s="13">
        <f>+BDATOS!BA116</f>
        <v>0</v>
      </c>
      <c r="G18" s="63">
        <f>+BDATOS!BK116</f>
        <v>0</v>
      </c>
      <c r="H18" s="142" t="str">
        <f>+BDATOS!AC116</f>
        <v xml:space="preserve">SECRETARÍA DE AGRICULTURA -  SALUD Y DESARROLLO SOCIAL </v>
      </c>
    </row>
    <row r="19" spans="1:8" ht="60" x14ac:dyDescent="0.25">
      <c r="A19" s="14" t="s">
        <v>137</v>
      </c>
      <c r="B19" s="142" t="s">
        <v>1493</v>
      </c>
      <c r="C19" s="5" t="s">
        <v>874</v>
      </c>
      <c r="D19" s="5">
        <v>22</v>
      </c>
      <c r="E19" s="29">
        <f>+BDATOS!AF117</f>
        <v>5</v>
      </c>
      <c r="F19" s="13">
        <f>+BDATOS!BA117</f>
        <v>0</v>
      </c>
      <c r="G19" s="63">
        <f>+BDATOS!BK117</f>
        <v>0</v>
      </c>
      <c r="H19" s="142" t="str">
        <f>+BDATOS!AC117</f>
        <v xml:space="preserve">SECRETARÍA DE AGRICULTURA -  SALUD Y DESARROLLO SOCIAL </v>
      </c>
    </row>
    <row r="20" spans="1:8" ht="60" x14ac:dyDescent="0.25">
      <c r="A20" s="14" t="s">
        <v>137</v>
      </c>
      <c r="B20" s="142" t="s">
        <v>943</v>
      </c>
      <c r="C20" s="5" t="s">
        <v>874</v>
      </c>
      <c r="D20" s="5">
        <v>100</v>
      </c>
      <c r="E20" s="29">
        <f>+BDATOS!AF118</f>
        <v>25</v>
      </c>
      <c r="F20" s="13">
        <f>+BDATOS!BA118</f>
        <v>0</v>
      </c>
      <c r="G20" s="63">
        <f>+BDATOS!BK118</f>
        <v>0</v>
      </c>
      <c r="H20" s="142" t="str">
        <f>+BDATOS!AC118</f>
        <v xml:space="preserve">SECRETARÍA DE AGRICULTURA -  SALUD Y DESARROLLO SOCIAL </v>
      </c>
    </row>
    <row r="21" spans="1:8" ht="60" x14ac:dyDescent="0.25">
      <c r="A21" s="14" t="s">
        <v>137</v>
      </c>
      <c r="B21" s="142" t="s">
        <v>944</v>
      </c>
      <c r="C21" s="5" t="s">
        <v>874</v>
      </c>
      <c r="D21" s="5">
        <v>90</v>
      </c>
      <c r="E21" s="29">
        <f>+BDATOS!AF119</f>
        <v>10</v>
      </c>
      <c r="F21" s="13">
        <f>+BDATOS!BA119</f>
        <v>0</v>
      </c>
      <c r="G21" s="63">
        <f>+BDATOS!BK119</f>
        <v>0</v>
      </c>
      <c r="H21" s="142" t="str">
        <f>+BDATOS!AC119</f>
        <v xml:space="preserve">SECRETARÍA DE AGRICULTURA -  SALUD Y DESARROLLO SOCIAL </v>
      </c>
    </row>
  </sheetData>
  <autoFilter ref="A2:H21">
    <filterColumn colId="4">
      <filters>
        <filter val="1"/>
        <filter val="1.000"/>
        <filter val="10"/>
        <filter val="2"/>
        <filter val="25"/>
        <filter val="5"/>
        <filter val="50"/>
      </filters>
    </filterColumn>
  </autoFilter>
  <mergeCells count="1">
    <mergeCell ref="A1:D1"/>
  </mergeCells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&amp;A</oddHeader>
    <oddFooter>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9"/>
  <sheetViews>
    <sheetView workbookViewId="0">
      <selection activeCell="G3" sqref="G3"/>
    </sheetView>
  </sheetViews>
  <sheetFormatPr baseColWidth="10" defaultRowHeight="15" x14ac:dyDescent="0.25"/>
  <cols>
    <col min="1" max="1" width="14.7109375" customWidth="1"/>
    <col min="2" max="2" width="27" customWidth="1"/>
    <col min="6" max="6" width="19.7109375" customWidth="1"/>
    <col min="7" max="7" width="11.7109375" bestFit="1" customWidth="1"/>
  </cols>
  <sheetData>
    <row r="1" spans="1:8" ht="36" customHeight="1" thickBot="1" x14ac:dyDescent="0.3">
      <c r="A1" s="318" t="s">
        <v>1889</v>
      </c>
      <c r="B1" s="319"/>
      <c r="C1" s="319"/>
      <c r="D1" s="138">
        <v>4</v>
      </c>
      <c r="E1" s="137" t="s">
        <v>1869</v>
      </c>
      <c r="F1" s="139"/>
      <c r="G1" s="140">
        <f>SUM(G3:G9)/D1</f>
        <v>0.73857142857142855</v>
      </c>
    </row>
    <row r="2" spans="1:8" ht="55.5" customHeight="1" x14ac:dyDescent="0.25">
      <c r="A2" s="50" t="s">
        <v>1613</v>
      </c>
      <c r="B2" s="92" t="s">
        <v>297</v>
      </c>
      <c r="C2" s="89" t="s">
        <v>82</v>
      </c>
      <c r="D2" s="89" t="s">
        <v>298</v>
      </c>
      <c r="E2" s="90" t="s">
        <v>1864</v>
      </c>
      <c r="F2" s="90" t="s">
        <v>1863</v>
      </c>
      <c r="G2" s="91" t="s">
        <v>1827</v>
      </c>
      <c r="H2" s="92" t="s">
        <v>87</v>
      </c>
    </row>
    <row r="3" spans="1:8" ht="48" x14ac:dyDescent="0.25">
      <c r="A3" s="14" t="s">
        <v>258</v>
      </c>
      <c r="B3" s="142" t="s">
        <v>1594</v>
      </c>
      <c r="C3" s="5">
        <v>83</v>
      </c>
      <c r="D3" s="37">
        <v>40</v>
      </c>
      <c r="E3" s="29">
        <f>+BDATOS!AF425</f>
        <v>28</v>
      </c>
      <c r="F3" s="13">
        <f>+BDATOS!BA425</f>
        <v>27.7</v>
      </c>
      <c r="G3" s="63">
        <f>+BDATOS!BK425</f>
        <v>0.98928571428571421</v>
      </c>
      <c r="H3" s="142" t="str">
        <f>+BDATOS!AC425</f>
        <v>SECRETARÍA DE INFRAESTRUCTURA</v>
      </c>
    </row>
    <row r="4" spans="1:8" ht="48" x14ac:dyDescent="0.25">
      <c r="A4" s="14" t="s">
        <v>258</v>
      </c>
      <c r="B4" s="142" t="s">
        <v>1208</v>
      </c>
      <c r="C4" s="5">
        <v>674</v>
      </c>
      <c r="D4" s="38">
        <v>360</v>
      </c>
      <c r="E4" s="29">
        <f>+BDATOS!AF426</f>
        <v>60</v>
      </c>
      <c r="F4" s="13">
        <f>+BDATOS!BA426</f>
        <v>0</v>
      </c>
      <c r="G4" s="63">
        <f>+BDATOS!BK426</f>
        <v>0</v>
      </c>
      <c r="H4" s="142" t="str">
        <f>+BDATOS!AC426</f>
        <v>SECRETARÍA DE INFRAESTRUCTURA</v>
      </c>
    </row>
    <row r="5" spans="1:8" ht="48" x14ac:dyDescent="0.25">
      <c r="A5" s="14" t="s">
        <v>258</v>
      </c>
      <c r="B5" s="142" t="s">
        <v>1209</v>
      </c>
      <c r="C5" s="5" t="s">
        <v>874</v>
      </c>
      <c r="D5" s="37">
        <v>5</v>
      </c>
      <c r="E5" s="29">
        <f>+BDATOS!AF427</f>
        <v>2</v>
      </c>
      <c r="F5" s="13">
        <f>+BDATOS!BA427</f>
        <v>1.93</v>
      </c>
      <c r="G5" s="63">
        <f>+BDATOS!BK427</f>
        <v>0.96499999999999997</v>
      </c>
      <c r="H5" s="142" t="str">
        <f>+BDATOS!AC427</f>
        <v>SECRETARÍA DE INFRAESTRUCTURA</v>
      </c>
    </row>
    <row r="6" spans="1:8" ht="48" hidden="1" x14ac:dyDescent="0.25">
      <c r="A6" s="14" t="s">
        <v>258</v>
      </c>
      <c r="B6" s="142" t="s">
        <v>1210</v>
      </c>
      <c r="C6" s="5">
        <v>0</v>
      </c>
      <c r="D6" s="37">
        <v>1</v>
      </c>
      <c r="E6" s="29">
        <f>+BDATOS!AF428</f>
        <v>0</v>
      </c>
      <c r="F6" s="13">
        <f>+BDATOS!BA428</f>
        <v>0</v>
      </c>
      <c r="G6" s="63" t="str">
        <f>+BDATOS!BK428</f>
        <v>NA</v>
      </c>
      <c r="H6" s="142" t="str">
        <f>+BDATOS!AC428</f>
        <v>SECRETARÍA DE INFRAESTRUCTURA</v>
      </c>
    </row>
    <row r="7" spans="1:8" ht="60" hidden="1" x14ac:dyDescent="0.25">
      <c r="A7" s="14" t="s">
        <v>1211</v>
      </c>
      <c r="B7" s="142" t="s">
        <v>1214</v>
      </c>
      <c r="C7" s="5" t="s">
        <v>874</v>
      </c>
      <c r="D7" s="37">
        <v>1</v>
      </c>
      <c r="E7" s="29">
        <f>+BDATOS!AF429</f>
        <v>0</v>
      </c>
      <c r="F7" s="13">
        <f>+BDATOS!BA429</f>
        <v>0</v>
      </c>
      <c r="G7" s="63" t="str">
        <f>+BDATOS!BK429</f>
        <v>NA</v>
      </c>
      <c r="H7" s="142" t="str">
        <f>+BDATOS!AC429</f>
        <v>SECRETARÍA DE INFRAESTRUCTURA</v>
      </c>
    </row>
    <row r="8" spans="1:8" ht="60" hidden="1" x14ac:dyDescent="0.25">
      <c r="A8" s="14" t="s">
        <v>1211</v>
      </c>
      <c r="B8" s="142" t="s">
        <v>1215</v>
      </c>
      <c r="C8" s="5" t="s">
        <v>874</v>
      </c>
      <c r="D8" s="37">
        <v>1</v>
      </c>
      <c r="E8" s="29">
        <f>+BDATOS!AF430</f>
        <v>0</v>
      </c>
      <c r="F8" s="13">
        <f>+BDATOS!BA430</f>
        <v>0</v>
      </c>
      <c r="G8" s="63" t="str">
        <f>+BDATOS!BK430</f>
        <v>NA</v>
      </c>
      <c r="H8" s="142" t="str">
        <f>+BDATOS!AC430</f>
        <v>SECRETARÍA DE INFRAESTRUCTURA</v>
      </c>
    </row>
    <row r="9" spans="1:8" ht="48" x14ac:dyDescent="0.25">
      <c r="A9" s="14" t="s">
        <v>259</v>
      </c>
      <c r="B9" s="142" t="s">
        <v>1219</v>
      </c>
      <c r="C9" s="5" t="s">
        <v>874</v>
      </c>
      <c r="D9" s="37">
        <v>22</v>
      </c>
      <c r="E9" s="29">
        <f>+BDATOS!AF431</f>
        <v>5</v>
      </c>
      <c r="F9" s="13">
        <f>+BDATOS!BA431</f>
        <v>5</v>
      </c>
      <c r="G9" s="63">
        <f>+BDATOS!BK431</f>
        <v>1</v>
      </c>
      <c r="H9" s="142" t="str">
        <f>+BDATOS!AC431</f>
        <v>SECRETARÍA DE INFRAESTRUCTURA</v>
      </c>
    </row>
  </sheetData>
  <autoFilter ref="A2:H9">
    <filterColumn colId="4">
      <filters>
        <filter val="2"/>
        <filter val="28"/>
        <filter val="5"/>
        <filter val="60"/>
      </filters>
    </filterColumn>
  </autoFilter>
  <mergeCells count="1"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&amp;A</oddHeader>
    <oddFooter>Página &amp;P de 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40282"/>
  <sheetViews>
    <sheetView tabSelected="1" zoomScale="86" zoomScaleNormal="86" workbookViewId="0">
      <pane xSplit="13" ySplit="2" topLeftCell="BJ21" activePane="bottomRight" state="frozen"/>
      <selection pane="topRight"/>
      <selection pane="bottomLeft"/>
      <selection pane="bottomRight" activeCell="AE1" sqref="AE1:AE1048576"/>
    </sheetView>
  </sheetViews>
  <sheetFormatPr baseColWidth="10" defaultRowHeight="12" x14ac:dyDescent="0.2"/>
  <cols>
    <col min="1" max="1" width="5.140625" style="3" customWidth="1"/>
    <col min="2" max="2" width="18.5703125" style="11" customWidth="1"/>
    <col min="3" max="3" width="6" style="12" customWidth="1"/>
    <col min="4" max="4" width="17.28515625" style="11" customWidth="1"/>
    <col min="5" max="5" width="10.140625" style="11" customWidth="1"/>
    <col min="6" max="6" width="20.140625" style="84" customWidth="1"/>
    <col min="7" max="7" width="7" style="84" customWidth="1"/>
    <col min="8" max="9" width="9.140625" style="84" customWidth="1"/>
    <col min="10" max="10" width="6.85546875" style="85" customWidth="1"/>
    <col min="11" max="11" width="20.7109375" style="86" customWidth="1"/>
    <col min="12" max="12" width="32.7109375" style="87" customWidth="1"/>
    <col min="13" max="13" width="23.140625" style="88" customWidth="1"/>
    <col min="14" max="14" width="12.5703125" style="87" customWidth="1"/>
    <col min="15" max="15" width="8.5703125" style="3" customWidth="1"/>
    <col min="16" max="16" width="8.85546875" style="3" customWidth="1"/>
    <col min="17" max="17" width="7.5703125" style="3" customWidth="1"/>
    <col min="18" max="20" width="8" style="3" customWidth="1"/>
    <col min="21" max="21" width="14.7109375" style="1" customWidth="1"/>
    <col min="22" max="22" width="13" style="1" customWidth="1"/>
    <col min="23" max="23" width="10.28515625" style="3" customWidth="1"/>
    <col min="24" max="24" width="16.5703125" style="3" customWidth="1"/>
    <col min="25" max="25" width="15.85546875" style="3" customWidth="1"/>
    <col min="26" max="26" width="13.42578125" style="3" customWidth="1"/>
    <col min="27" max="27" width="15" style="3" customWidth="1"/>
    <col min="28" max="28" width="14.85546875" style="3" customWidth="1"/>
    <col min="29" max="29" width="17.28515625" style="74" customWidth="1"/>
    <col min="30" max="30" width="13.28515625" style="1" hidden="1" customWidth="1"/>
    <col min="31" max="31" width="23.42578125" style="1" hidden="1" customWidth="1"/>
    <col min="32" max="32" width="10.5703125" style="33" customWidth="1"/>
    <col min="33" max="33" width="15.7109375" style="33" hidden="1" customWidth="1"/>
    <col min="34" max="34" width="14.28515625" style="33" hidden="1" customWidth="1"/>
    <col min="35" max="35" width="15.5703125" style="33" hidden="1" customWidth="1"/>
    <col min="36" max="36" width="15.140625" style="33" hidden="1" customWidth="1"/>
    <col min="37" max="37" width="14.7109375" style="33" hidden="1" customWidth="1"/>
    <col min="38" max="38" width="14.5703125" style="33" hidden="1" customWidth="1"/>
    <col min="39" max="39" width="13.7109375" style="33" hidden="1" customWidth="1"/>
    <col min="40" max="41" width="13.140625" style="33" hidden="1" customWidth="1"/>
    <col min="42" max="42" width="24.42578125" style="33" hidden="1" customWidth="1"/>
    <col min="43" max="43" width="20.7109375" style="33" hidden="1" customWidth="1"/>
    <col min="44" max="44" width="19.42578125" style="33" hidden="1" customWidth="1"/>
    <col min="45" max="45" width="17.7109375" style="33" hidden="1" customWidth="1"/>
    <col min="46" max="46" width="17.5703125" style="33" hidden="1" customWidth="1"/>
    <col min="47" max="47" width="16.85546875" style="33" hidden="1" customWidth="1"/>
    <col min="48" max="48" width="18.7109375" style="33" hidden="1" customWidth="1"/>
    <col min="49" max="49" width="16" style="33" hidden="1" customWidth="1"/>
    <col min="50" max="50" width="19.85546875" style="33" hidden="1" customWidth="1"/>
    <col min="51" max="51" width="17.42578125" style="33" hidden="1" customWidth="1"/>
    <col min="52" max="52" width="21.5703125" style="33" hidden="1" customWidth="1"/>
    <col min="53" max="53" width="12.5703125" style="3" customWidth="1"/>
    <col min="54" max="54" width="17.7109375" style="154" customWidth="1"/>
    <col min="55" max="55" width="18.5703125" style="154" customWidth="1"/>
    <col min="56" max="56" width="15.42578125" style="154" customWidth="1"/>
    <col min="57" max="57" width="18" style="154" customWidth="1"/>
    <col min="58" max="58" width="11.42578125" style="3" customWidth="1"/>
    <col min="59" max="59" width="19" style="3" customWidth="1"/>
    <col min="60" max="60" width="11.42578125" style="3" customWidth="1"/>
    <col min="61" max="61" width="16.85546875" style="3" customWidth="1"/>
    <col min="62" max="62" width="14.85546875" style="3" customWidth="1"/>
    <col min="63" max="63" width="10.42578125" style="3" customWidth="1"/>
    <col min="64" max="64" width="19" style="1" customWidth="1"/>
    <col min="65" max="16384" width="11.42578125" style="2"/>
  </cols>
  <sheetData>
    <row r="1" spans="1:64" ht="33.75" x14ac:dyDescent="0.5">
      <c r="A1" s="46" t="s">
        <v>1831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5"/>
      <c r="AE1" s="45"/>
      <c r="AF1" s="46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9"/>
      <c r="BA1" s="51"/>
      <c r="BB1" s="149"/>
      <c r="BC1" s="149"/>
      <c r="BD1" s="149"/>
      <c r="BE1" s="149"/>
      <c r="BF1" s="62"/>
      <c r="BG1" s="62"/>
      <c r="BH1" s="62"/>
      <c r="BI1" s="62"/>
      <c r="BJ1" s="62"/>
      <c r="BK1" s="62"/>
      <c r="BL1" s="45"/>
    </row>
    <row r="2" spans="1:64" ht="53.25" x14ac:dyDescent="0.2">
      <c r="A2" s="282" t="s">
        <v>764</v>
      </c>
      <c r="B2" s="282" t="s">
        <v>1611</v>
      </c>
      <c r="C2" s="282" t="s">
        <v>88</v>
      </c>
      <c r="D2" s="282" t="s">
        <v>1612</v>
      </c>
      <c r="E2" s="285" t="s">
        <v>1940</v>
      </c>
      <c r="F2" s="282" t="s">
        <v>296</v>
      </c>
      <c r="G2" s="282" t="s">
        <v>1511</v>
      </c>
      <c r="H2" s="282" t="s">
        <v>1866</v>
      </c>
      <c r="I2" s="285" t="s">
        <v>2193</v>
      </c>
      <c r="J2" s="282" t="s">
        <v>1635</v>
      </c>
      <c r="K2" s="282" t="s">
        <v>1613</v>
      </c>
      <c r="L2" s="282" t="s">
        <v>297</v>
      </c>
      <c r="M2" s="282" t="s">
        <v>301</v>
      </c>
      <c r="N2" s="282" t="s">
        <v>1587</v>
      </c>
      <c r="O2" s="282" t="s">
        <v>82</v>
      </c>
      <c r="P2" s="283" t="s">
        <v>298</v>
      </c>
      <c r="Q2" s="283" t="s">
        <v>83</v>
      </c>
      <c r="R2" s="283" t="s">
        <v>84</v>
      </c>
      <c r="S2" s="283" t="s">
        <v>85</v>
      </c>
      <c r="T2" s="283" t="s">
        <v>86</v>
      </c>
      <c r="U2" s="282" t="s">
        <v>299</v>
      </c>
      <c r="V2" s="282" t="s">
        <v>1397</v>
      </c>
      <c r="W2" s="282" t="s">
        <v>89</v>
      </c>
      <c r="X2" s="282" t="s">
        <v>300</v>
      </c>
      <c r="Y2" s="282">
        <v>2016</v>
      </c>
      <c r="Z2" s="282">
        <v>2017</v>
      </c>
      <c r="AA2" s="282">
        <v>2018</v>
      </c>
      <c r="AB2" s="282">
        <v>2019</v>
      </c>
      <c r="AC2" s="282" t="s">
        <v>87</v>
      </c>
      <c r="AD2" s="284" t="s">
        <v>336</v>
      </c>
      <c r="AE2" s="284" t="s">
        <v>337</v>
      </c>
      <c r="AF2" s="70" t="s">
        <v>1864</v>
      </c>
      <c r="AG2" s="71" t="s">
        <v>1623</v>
      </c>
      <c r="AH2" s="72" t="s">
        <v>1624</v>
      </c>
      <c r="AI2" s="72" t="s">
        <v>1625</v>
      </c>
      <c r="AJ2" s="72" t="s">
        <v>1626</v>
      </c>
      <c r="AK2" s="72" t="s">
        <v>1627</v>
      </c>
      <c r="AL2" s="72" t="s">
        <v>1628</v>
      </c>
      <c r="AM2" s="72" t="s">
        <v>1629</v>
      </c>
      <c r="AN2" s="72" t="s">
        <v>1630</v>
      </c>
      <c r="AO2" s="72" t="s">
        <v>1631</v>
      </c>
      <c r="AP2" s="73" t="s">
        <v>1632</v>
      </c>
      <c r="AQ2" s="73" t="s">
        <v>1633</v>
      </c>
      <c r="AR2" s="73" t="s">
        <v>1614</v>
      </c>
      <c r="AS2" s="73" t="s">
        <v>1615</v>
      </c>
      <c r="AT2" s="73" t="s">
        <v>1616</v>
      </c>
      <c r="AU2" s="73" t="s">
        <v>1617</v>
      </c>
      <c r="AV2" s="73" t="s">
        <v>1618</v>
      </c>
      <c r="AW2" s="73" t="s">
        <v>1619</v>
      </c>
      <c r="AX2" s="73" t="s">
        <v>1620</v>
      </c>
      <c r="AY2" s="73" t="s">
        <v>1621</v>
      </c>
      <c r="AZ2" s="73" t="s">
        <v>1622</v>
      </c>
      <c r="BA2" s="70" t="s">
        <v>1863</v>
      </c>
      <c r="BB2" s="150" t="s">
        <v>1818</v>
      </c>
      <c r="BC2" s="150" t="s">
        <v>1819</v>
      </c>
      <c r="BD2" s="150" t="s">
        <v>1820</v>
      </c>
      <c r="BE2" s="150" t="s">
        <v>1821</v>
      </c>
      <c r="BF2" s="72" t="s">
        <v>1822</v>
      </c>
      <c r="BG2" s="72" t="s">
        <v>1823</v>
      </c>
      <c r="BH2" s="72" t="s">
        <v>1824</v>
      </c>
      <c r="BI2" s="72" t="s">
        <v>1825</v>
      </c>
      <c r="BJ2" s="72" t="s">
        <v>1826</v>
      </c>
      <c r="BK2" s="69" t="s">
        <v>1827</v>
      </c>
      <c r="BL2" s="69" t="s">
        <v>1845</v>
      </c>
    </row>
    <row r="3" spans="1:64" ht="64.5" customHeight="1" x14ac:dyDescent="0.2">
      <c r="A3" s="26" t="s">
        <v>0</v>
      </c>
      <c r="B3" s="233" t="s">
        <v>328</v>
      </c>
      <c r="C3" s="27" t="s">
        <v>1</v>
      </c>
      <c r="D3" s="233" t="s">
        <v>1395</v>
      </c>
      <c r="E3" s="214" t="s">
        <v>2087</v>
      </c>
      <c r="F3" s="294" t="s">
        <v>330</v>
      </c>
      <c r="G3" s="294">
        <v>0</v>
      </c>
      <c r="H3" s="294">
        <v>100</v>
      </c>
      <c r="I3" s="214" t="s">
        <v>2194</v>
      </c>
      <c r="J3" s="276" t="s">
        <v>293</v>
      </c>
      <c r="K3" s="277" t="s">
        <v>331</v>
      </c>
      <c r="L3" s="54" t="s">
        <v>302</v>
      </c>
      <c r="M3" s="28" t="s">
        <v>303</v>
      </c>
      <c r="N3" s="54" t="s">
        <v>1589</v>
      </c>
      <c r="O3" s="42">
        <v>0</v>
      </c>
      <c r="P3" s="42">
        <v>1</v>
      </c>
      <c r="Q3" s="42">
        <v>0</v>
      </c>
      <c r="R3" s="42">
        <v>1</v>
      </c>
      <c r="S3" s="42">
        <v>0</v>
      </c>
      <c r="T3" s="42">
        <v>0</v>
      </c>
      <c r="U3" s="42" t="s">
        <v>1396</v>
      </c>
      <c r="V3" s="42" t="s">
        <v>1398</v>
      </c>
      <c r="W3" s="42" t="s">
        <v>95</v>
      </c>
      <c r="X3" s="42">
        <v>0</v>
      </c>
      <c r="Y3" s="43">
        <v>0</v>
      </c>
      <c r="Z3" s="43">
        <v>0</v>
      </c>
      <c r="AA3" s="43">
        <v>0</v>
      </c>
      <c r="AB3" s="43">
        <v>0</v>
      </c>
      <c r="AC3" s="54" t="s">
        <v>1899</v>
      </c>
      <c r="AD3" s="43" t="s">
        <v>335</v>
      </c>
      <c r="AE3" s="43" t="s">
        <v>338</v>
      </c>
      <c r="AF3" s="29">
        <f>+Q3</f>
        <v>0</v>
      </c>
      <c r="AG3" s="30">
        <f>+X3</f>
        <v>0</v>
      </c>
      <c r="AH3" s="31"/>
      <c r="AI3" s="31"/>
      <c r="AJ3" s="31"/>
      <c r="AK3" s="31"/>
      <c r="AL3" s="31"/>
      <c r="AM3" s="31"/>
      <c r="AN3" s="31"/>
      <c r="AO3" s="31"/>
      <c r="AP3" s="32"/>
      <c r="AQ3" s="32"/>
      <c r="AR3" s="32"/>
      <c r="AS3" s="32"/>
      <c r="AT3" s="32"/>
      <c r="AU3" s="32"/>
      <c r="AV3" s="32"/>
      <c r="AW3" s="32"/>
      <c r="AX3" s="30"/>
      <c r="AY3" s="30"/>
      <c r="AZ3" s="32"/>
      <c r="BA3" s="13">
        <v>0</v>
      </c>
      <c r="BB3" s="64">
        <v>0</v>
      </c>
      <c r="BC3" s="64">
        <v>0</v>
      </c>
      <c r="BD3" s="13">
        <v>0</v>
      </c>
      <c r="BE3" s="64">
        <v>0</v>
      </c>
      <c r="BF3" s="13">
        <v>0</v>
      </c>
      <c r="BG3" s="13">
        <v>0</v>
      </c>
      <c r="BH3" s="13">
        <v>0</v>
      </c>
      <c r="BI3" s="13">
        <v>0</v>
      </c>
      <c r="BJ3" s="13">
        <v>0</v>
      </c>
      <c r="BK3" s="63" t="s">
        <v>1844</v>
      </c>
      <c r="BL3" s="56"/>
    </row>
    <row r="4" spans="1:64" ht="86.25" customHeight="1" x14ac:dyDescent="0.2">
      <c r="A4" s="13" t="s">
        <v>0</v>
      </c>
      <c r="B4" s="4" t="s">
        <v>328</v>
      </c>
      <c r="C4" s="5" t="s">
        <v>1</v>
      </c>
      <c r="D4" s="4" t="s">
        <v>329</v>
      </c>
      <c r="E4" s="214" t="s">
        <v>2087</v>
      </c>
      <c r="F4" s="295"/>
      <c r="G4" s="295"/>
      <c r="H4" s="295"/>
      <c r="I4" s="214" t="s">
        <v>2195</v>
      </c>
      <c r="J4" s="54" t="s">
        <v>293</v>
      </c>
      <c r="K4" s="252" t="s">
        <v>331</v>
      </c>
      <c r="L4" s="54" t="s">
        <v>305</v>
      </c>
      <c r="M4" s="54" t="s">
        <v>304</v>
      </c>
      <c r="N4" s="54" t="s">
        <v>1589</v>
      </c>
      <c r="O4" s="42">
        <v>0</v>
      </c>
      <c r="P4" s="42">
        <v>4</v>
      </c>
      <c r="Q4" s="42">
        <v>1</v>
      </c>
      <c r="R4" s="42">
        <v>1</v>
      </c>
      <c r="S4" s="42">
        <v>1</v>
      </c>
      <c r="T4" s="42">
        <v>1</v>
      </c>
      <c r="U4" s="42" t="s">
        <v>1396</v>
      </c>
      <c r="V4" s="42" t="s">
        <v>1398</v>
      </c>
      <c r="W4" s="42" t="s">
        <v>95</v>
      </c>
      <c r="X4" s="42">
        <v>0</v>
      </c>
      <c r="Y4" s="43">
        <v>0</v>
      </c>
      <c r="Z4" s="43">
        <v>0</v>
      </c>
      <c r="AA4" s="43">
        <v>0</v>
      </c>
      <c r="AB4" s="43">
        <v>0</v>
      </c>
      <c r="AC4" s="142" t="s">
        <v>1899</v>
      </c>
      <c r="AD4" s="43" t="s">
        <v>335</v>
      </c>
      <c r="AE4" s="43" t="s">
        <v>338</v>
      </c>
      <c r="AF4" s="29">
        <f t="shared" ref="AF4:AF10" si="0">+Q4</f>
        <v>1</v>
      </c>
      <c r="AG4" s="30">
        <f t="shared" ref="AG4:AG67" si="1">+X4</f>
        <v>0</v>
      </c>
      <c r="AH4" s="31"/>
      <c r="AI4" s="31"/>
      <c r="AJ4" s="31"/>
      <c r="AK4" s="31"/>
      <c r="AL4" s="31"/>
      <c r="AM4" s="31"/>
      <c r="AN4" s="31"/>
      <c r="AO4" s="31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1"/>
      <c r="BA4" s="13">
        <v>0</v>
      </c>
      <c r="BB4" s="64">
        <v>0</v>
      </c>
      <c r="BC4" s="64">
        <v>0</v>
      </c>
      <c r="BD4" s="13">
        <v>0</v>
      </c>
      <c r="BE4" s="64">
        <v>0</v>
      </c>
      <c r="BF4" s="13">
        <v>0</v>
      </c>
      <c r="BG4" s="13">
        <v>0</v>
      </c>
      <c r="BH4" s="13">
        <v>0</v>
      </c>
      <c r="BI4" s="13">
        <v>0</v>
      </c>
      <c r="BJ4" s="13">
        <v>0</v>
      </c>
      <c r="BK4" s="63">
        <f t="shared" ref="BK4:BK67" si="2">+BA4/AF4</f>
        <v>0</v>
      </c>
      <c r="BL4" s="56"/>
    </row>
    <row r="5" spans="1:64" ht="107.25" customHeight="1" x14ac:dyDescent="0.2">
      <c r="A5" s="13" t="s">
        <v>0</v>
      </c>
      <c r="B5" s="4" t="s">
        <v>328</v>
      </c>
      <c r="C5" s="5" t="s">
        <v>1</v>
      </c>
      <c r="D5" s="4" t="s">
        <v>329</v>
      </c>
      <c r="E5" s="198" t="s">
        <v>2088</v>
      </c>
      <c r="F5" s="54" t="s">
        <v>1512</v>
      </c>
      <c r="G5" s="54">
        <v>0</v>
      </c>
      <c r="H5" s="54">
        <v>33</v>
      </c>
      <c r="I5" s="198" t="s">
        <v>2196</v>
      </c>
      <c r="J5" s="54" t="s">
        <v>2</v>
      </c>
      <c r="K5" s="252" t="s">
        <v>90</v>
      </c>
      <c r="L5" s="54" t="s">
        <v>306</v>
      </c>
      <c r="M5" s="28" t="s">
        <v>307</v>
      </c>
      <c r="N5" s="54" t="s">
        <v>1589</v>
      </c>
      <c r="O5" s="40">
        <v>0</v>
      </c>
      <c r="P5" s="118">
        <v>15</v>
      </c>
      <c r="Q5" s="118">
        <v>6</v>
      </c>
      <c r="R5" s="118">
        <v>3</v>
      </c>
      <c r="S5" s="118">
        <v>3</v>
      </c>
      <c r="T5" s="118">
        <v>3</v>
      </c>
      <c r="U5" s="42" t="s">
        <v>1396</v>
      </c>
      <c r="V5" s="42" t="s">
        <v>1398</v>
      </c>
      <c r="W5" s="42" t="s">
        <v>95</v>
      </c>
      <c r="X5" s="42">
        <v>0</v>
      </c>
      <c r="Y5" s="43">
        <v>0</v>
      </c>
      <c r="Z5" s="43">
        <v>0</v>
      </c>
      <c r="AA5" s="43">
        <v>0</v>
      </c>
      <c r="AB5" s="43">
        <v>0</v>
      </c>
      <c r="AC5" s="142" t="s">
        <v>1899</v>
      </c>
      <c r="AD5" s="43" t="s">
        <v>335</v>
      </c>
      <c r="AE5" s="43" t="s">
        <v>338</v>
      </c>
      <c r="AF5" s="29">
        <f t="shared" si="0"/>
        <v>6</v>
      </c>
      <c r="AG5" s="30">
        <f t="shared" si="1"/>
        <v>0</v>
      </c>
      <c r="AH5" s="31"/>
      <c r="AI5" s="31"/>
      <c r="AJ5" s="31"/>
      <c r="AK5" s="31"/>
      <c r="AL5" s="31"/>
      <c r="AM5" s="31"/>
      <c r="AN5" s="31"/>
      <c r="AO5" s="31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13">
        <v>6</v>
      </c>
      <c r="BB5" s="64">
        <v>0</v>
      </c>
      <c r="BC5" s="64">
        <v>0</v>
      </c>
      <c r="BD5" s="13">
        <v>0</v>
      </c>
      <c r="BE5" s="64">
        <v>0</v>
      </c>
      <c r="BF5" s="13">
        <v>0</v>
      </c>
      <c r="BG5" s="13">
        <v>0</v>
      </c>
      <c r="BH5" s="13">
        <v>0</v>
      </c>
      <c r="BI5" s="13">
        <v>0</v>
      </c>
      <c r="BJ5" s="13"/>
      <c r="BK5" s="63">
        <f t="shared" si="2"/>
        <v>1</v>
      </c>
      <c r="BL5" s="56"/>
    </row>
    <row r="6" spans="1:64" ht="148.5" customHeight="1" x14ac:dyDescent="0.2">
      <c r="A6" s="13" t="s">
        <v>0</v>
      </c>
      <c r="B6" s="4" t="s">
        <v>328</v>
      </c>
      <c r="C6" s="5" t="s">
        <v>1</v>
      </c>
      <c r="D6" s="4" t="s">
        <v>329</v>
      </c>
      <c r="E6" s="198" t="s">
        <v>2089</v>
      </c>
      <c r="F6" s="295" t="s">
        <v>308</v>
      </c>
      <c r="G6" s="295">
        <f t="shared" ref="G6" si="3">SUM(G5)</f>
        <v>0</v>
      </c>
      <c r="H6" s="296">
        <v>12</v>
      </c>
      <c r="I6" s="198" t="s">
        <v>2197</v>
      </c>
      <c r="J6" s="54" t="s">
        <v>294</v>
      </c>
      <c r="K6" s="252" t="s">
        <v>91</v>
      </c>
      <c r="L6" s="54" t="s">
        <v>308</v>
      </c>
      <c r="M6" s="28" t="s">
        <v>309</v>
      </c>
      <c r="N6" s="54" t="s">
        <v>1589</v>
      </c>
      <c r="O6" s="41">
        <v>0</v>
      </c>
      <c r="P6" s="118">
        <v>12</v>
      </c>
      <c r="Q6" s="118">
        <v>9</v>
      </c>
      <c r="R6" s="118">
        <v>1</v>
      </c>
      <c r="S6" s="118">
        <v>1</v>
      </c>
      <c r="T6" s="118">
        <v>1</v>
      </c>
      <c r="U6" s="42" t="s">
        <v>1396</v>
      </c>
      <c r="V6" s="42" t="s">
        <v>1398</v>
      </c>
      <c r="W6" s="42" t="s">
        <v>95</v>
      </c>
      <c r="X6" s="42">
        <v>0</v>
      </c>
      <c r="Y6" s="43">
        <v>0</v>
      </c>
      <c r="Z6" s="43">
        <v>0</v>
      </c>
      <c r="AA6" s="43">
        <v>0</v>
      </c>
      <c r="AB6" s="43">
        <v>0</v>
      </c>
      <c r="AC6" s="142" t="s">
        <v>1899</v>
      </c>
      <c r="AD6" s="43" t="s">
        <v>335</v>
      </c>
      <c r="AE6" s="43" t="s">
        <v>338</v>
      </c>
      <c r="AF6" s="29">
        <f t="shared" si="0"/>
        <v>9</v>
      </c>
      <c r="AG6" s="30">
        <f t="shared" si="1"/>
        <v>0</v>
      </c>
      <c r="AH6" s="31"/>
      <c r="AI6" s="31"/>
      <c r="AJ6" s="31"/>
      <c r="AK6" s="31"/>
      <c r="AL6" s="31"/>
      <c r="AM6" s="31"/>
      <c r="AN6" s="31"/>
      <c r="AO6" s="31"/>
      <c r="AP6" s="32"/>
      <c r="AQ6" s="32"/>
      <c r="AR6" s="32"/>
      <c r="AS6" s="32"/>
      <c r="AT6" s="32"/>
      <c r="AU6" s="32"/>
      <c r="AV6" s="32"/>
      <c r="AW6" s="32"/>
      <c r="AX6" s="32"/>
      <c r="AY6" s="31"/>
      <c r="AZ6" s="32"/>
      <c r="BA6" s="13">
        <v>9</v>
      </c>
      <c r="BB6" s="64">
        <v>0</v>
      </c>
      <c r="BC6" s="64">
        <v>0</v>
      </c>
      <c r="BD6" s="13">
        <v>0</v>
      </c>
      <c r="BE6" s="64">
        <v>0</v>
      </c>
      <c r="BF6" s="13">
        <v>0</v>
      </c>
      <c r="BG6" s="13">
        <v>0</v>
      </c>
      <c r="BH6" s="13">
        <v>0</v>
      </c>
      <c r="BI6" s="13">
        <v>0</v>
      </c>
      <c r="BJ6" s="13"/>
      <c r="BK6" s="63" t="s">
        <v>1844</v>
      </c>
      <c r="BL6" s="56"/>
    </row>
    <row r="7" spans="1:64" ht="82.5" customHeight="1" x14ac:dyDescent="0.2">
      <c r="A7" s="13" t="s">
        <v>0</v>
      </c>
      <c r="B7" s="4" t="s">
        <v>328</v>
      </c>
      <c r="C7" s="5" t="s">
        <v>292</v>
      </c>
      <c r="D7" s="4" t="s">
        <v>329</v>
      </c>
      <c r="E7" s="198" t="s">
        <v>2089</v>
      </c>
      <c r="F7" s="295"/>
      <c r="G7" s="295"/>
      <c r="H7" s="296"/>
      <c r="I7" s="198" t="s">
        <v>2198</v>
      </c>
      <c r="J7" s="54" t="s">
        <v>294</v>
      </c>
      <c r="K7" s="252" t="s">
        <v>91</v>
      </c>
      <c r="L7" s="54" t="s">
        <v>310</v>
      </c>
      <c r="M7" s="28" t="s">
        <v>311</v>
      </c>
      <c r="N7" s="54" t="s">
        <v>1589</v>
      </c>
      <c r="O7" s="41">
        <v>0</v>
      </c>
      <c r="P7" s="118">
        <v>12</v>
      </c>
      <c r="Q7" s="118">
        <v>3</v>
      </c>
      <c r="R7" s="118">
        <v>3</v>
      </c>
      <c r="S7" s="118">
        <v>3</v>
      </c>
      <c r="T7" s="118">
        <v>3</v>
      </c>
      <c r="U7" s="42" t="s">
        <v>1396</v>
      </c>
      <c r="V7" s="42" t="s">
        <v>1398</v>
      </c>
      <c r="W7" s="42" t="s">
        <v>95</v>
      </c>
      <c r="X7" s="42">
        <v>0</v>
      </c>
      <c r="Y7" s="43">
        <v>0</v>
      </c>
      <c r="Z7" s="43">
        <v>0</v>
      </c>
      <c r="AA7" s="43">
        <v>0</v>
      </c>
      <c r="AB7" s="43">
        <v>0</v>
      </c>
      <c r="AC7" s="142" t="s">
        <v>1899</v>
      </c>
      <c r="AD7" s="43" t="s">
        <v>335</v>
      </c>
      <c r="AE7" s="43" t="s">
        <v>338</v>
      </c>
      <c r="AF7" s="29">
        <f t="shared" si="0"/>
        <v>3</v>
      </c>
      <c r="AG7" s="30">
        <f t="shared" si="1"/>
        <v>0</v>
      </c>
      <c r="AH7" s="31"/>
      <c r="AI7" s="31"/>
      <c r="AJ7" s="31"/>
      <c r="AK7" s="31"/>
      <c r="AL7" s="31"/>
      <c r="AM7" s="31"/>
      <c r="AN7" s="31"/>
      <c r="AO7" s="31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13">
        <v>3</v>
      </c>
      <c r="BB7" s="64">
        <v>0</v>
      </c>
      <c r="BC7" s="64">
        <v>0</v>
      </c>
      <c r="BD7" s="13">
        <v>0</v>
      </c>
      <c r="BE7" s="64">
        <v>0</v>
      </c>
      <c r="BF7" s="13">
        <v>0</v>
      </c>
      <c r="BG7" s="13">
        <v>0</v>
      </c>
      <c r="BH7" s="13"/>
      <c r="BI7" s="13">
        <v>0</v>
      </c>
      <c r="BJ7" s="13"/>
      <c r="BK7" s="63" t="s">
        <v>1844</v>
      </c>
      <c r="BL7" s="56"/>
    </row>
    <row r="8" spans="1:64" ht="67.5" customHeight="1" x14ac:dyDescent="0.2">
      <c r="A8" s="13" t="s">
        <v>0</v>
      </c>
      <c r="B8" s="4" t="s">
        <v>328</v>
      </c>
      <c r="C8" s="5" t="s">
        <v>292</v>
      </c>
      <c r="D8" s="4" t="s">
        <v>329</v>
      </c>
      <c r="E8" s="198" t="s">
        <v>2090</v>
      </c>
      <c r="F8" s="28" t="s">
        <v>332</v>
      </c>
      <c r="G8" s="54">
        <v>0</v>
      </c>
      <c r="H8" s="54">
        <v>1</v>
      </c>
      <c r="I8" s="198" t="s">
        <v>2199</v>
      </c>
      <c r="J8" s="54" t="s">
        <v>295</v>
      </c>
      <c r="K8" s="252" t="s">
        <v>1399</v>
      </c>
      <c r="L8" s="54" t="s">
        <v>1404</v>
      </c>
      <c r="M8" s="54" t="s">
        <v>1405</v>
      </c>
      <c r="N8" s="54" t="s">
        <v>1589</v>
      </c>
      <c r="O8" s="41">
        <v>0</v>
      </c>
      <c r="P8" s="118">
        <v>1</v>
      </c>
      <c r="Q8" s="118">
        <v>0</v>
      </c>
      <c r="R8" s="118">
        <v>1</v>
      </c>
      <c r="S8" s="118">
        <v>0</v>
      </c>
      <c r="T8" s="118">
        <v>0</v>
      </c>
      <c r="U8" s="42" t="s">
        <v>1396</v>
      </c>
      <c r="V8" s="42" t="s">
        <v>1398</v>
      </c>
      <c r="W8" s="42" t="s">
        <v>95</v>
      </c>
      <c r="X8" s="42">
        <v>0</v>
      </c>
      <c r="Y8" s="43">
        <v>0</v>
      </c>
      <c r="Z8" s="43">
        <v>0</v>
      </c>
      <c r="AA8" s="43">
        <v>0</v>
      </c>
      <c r="AB8" s="43">
        <v>0</v>
      </c>
      <c r="AC8" s="142" t="s">
        <v>1899</v>
      </c>
      <c r="AD8" s="43" t="s">
        <v>335</v>
      </c>
      <c r="AE8" s="43" t="s">
        <v>338</v>
      </c>
      <c r="AF8" s="29">
        <f t="shared" si="0"/>
        <v>0</v>
      </c>
      <c r="AG8" s="30">
        <f t="shared" si="1"/>
        <v>0</v>
      </c>
      <c r="AH8" s="31"/>
      <c r="AI8" s="31"/>
      <c r="AJ8" s="31"/>
      <c r="AK8" s="31"/>
      <c r="AL8" s="31"/>
      <c r="AM8" s="31"/>
      <c r="AN8" s="31"/>
      <c r="AO8" s="31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13">
        <v>0</v>
      </c>
      <c r="BB8" s="64">
        <v>0</v>
      </c>
      <c r="BC8" s="64">
        <v>0</v>
      </c>
      <c r="BD8" s="13">
        <v>0</v>
      </c>
      <c r="BE8" s="64">
        <v>0</v>
      </c>
      <c r="BF8" s="13">
        <v>0</v>
      </c>
      <c r="BG8" s="13">
        <v>0</v>
      </c>
      <c r="BH8" s="13">
        <v>0</v>
      </c>
      <c r="BI8" s="13">
        <v>0</v>
      </c>
      <c r="BJ8" s="13"/>
      <c r="BK8" s="63" t="s">
        <v>1844</v>
      </c>
      <c r="BL8" s="56"/>
    </row>
    <row r="9" spans="1:64" ht="51.75" customHeight="1" x14ac:dyDescent="0.2">
      <c r="A9" s="13" t="s">
        <v>0</v>
      </c>
      <c r="B9" s="4" t="s">
        <v>328</v>
      </c>
      <c r="C9" s="5" t="s">
        <v>292</v>
      </c>
      <c r="D9" s="4" t="s">
        <v>329</v>
      </c>
      <c r="E9" s="198" t="s">
        <v>2091</v>
      </c>
      <c r="F9" s="28" t="s">
        <v>334</v>
      </c>
      <c r="G9" s="54">
        <v>0</v>
      </c>
      <c r="H9" s="54" t="s">
        <v>709</v>
      </c>
      <c r="I9" s="198" t="s">
        <v>2200</v>
      </c>
      <c r="J9" s="54" t="s">
        <v>1400</v>
      </c>
      <c r="K9" s="252" t="s">
        <v>333</v>
      </c>
      <c r="L9" s="54" t="s">
        <v>1407</v>
      </c>
      <c r="M9" s="54" t="s">
        <v>1406</v>
      </c>
      <c r="N9" s="54" t="s">
        <v>1589</v>
      </c>
      <c r="O9" s="41">
        <v>0</v>
      </c>
      <c r="P9" s="118">
        <v>1</v>
      </c>
      <c r="Q9" s="118">
        <v>0</v>
      </c>
      <c r="R9" s="118">
        <v>0</v>
      </c>
      <c r="S9" s="118">
        <v>1</v>
      </c>
      <c r="T9" s="118">
        <v>0</v>
      </c>
      <c r="U9" s="42" t="s">
        <v>1396</v>
      </c>
      <c r="V9" s="42" t="s">
        <v>1398</v>
      </c>
      <c r="W9" s="42" t="s">
        <v>95</v>
      </c>
      <c r="X9" s="42">
        <v>0</v>
      </c>
      <c r="Y9" s="43">
        <v>0</v>
      </c>
      <c r="Z9" s="43">
        <v>0</v>
      </c>
      <c r="AA9" s="43">
        <v>0</v>
      </c>
      <c r="AB9" s="43">
        <v>0</v>
      </c>
      <c r="AC9" s="142" t="s">
        <v>1899</v>
      </c>
      <c r="AD9" s="43" t="s">
        <v>335</v>
      </c>
      <c r="AE9" s="43" t="s">
        <v>338</v>
      </c>
      <c r="AF9" s="29">
        <f t="shared" si="0"/>
        <v>0</v>
      </c>
      <c r="AG9" s="30">
        <f t="shared" si="1"/>
        <v>0</v>
      </c>
      <c r="AH9" s="31"/>
      <c r="AI9" s="31"/>
      <c r="AJ9" s="31"/>
      <c r="AK9" s="31"/>
      <c r="AL9" s="31"/>
      <c r="AM9" s="31"/>
      <c r="AN9" s="31"/>
      <c r="AO9" s="31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3">
        <v>0</v>
      </c>
      <c r="BB9" s="64">
        <v>0</v>
      </c>
      <c r="BC9" s="64">
        <v>0</v>
      </c>
      <c r="BD9" s="13">
        <v>0</v>
      </c>
      <c r="BE9" s="64">
        <v>0</v>
      </c>
      <c r="BF9" s="13">
        <v>0</v>
      </c>
      <c r="BG9" s="13">
        <v>0</v>
      </c>
      <c r="BH9" s="13">
        <v>0</v>
      </c>
      <c r="BI9" s="13">
        <v>0</v>
      </c>
      <c r="BJ9" s="13"/>
      <c r="BK9" s="63" t="s">
        <v>1844</v>
      </c>
      <c r="BL9" s="56"/>
    </row>
    <row r="10" spans="1:64" ht="49.5" customHeight="1" x14ac:dyDescent="0.2">
      <c r="A10" s="13" t="s">
        <v>0</v>
      </c>
      <c r="B10" s="4" t="s">
        <v>328</v>
      </c>
      <c r="C10" s="5" t="s">
        <v>292</v>
      </c>
      <c r="D10" s="4" t="s">
        <v>329</v>
      </c>
      <c r="E10" s="198" t="s">
        <v>2092</v>
      </c>
      <c r="F10" s="28" t="s">
        <v>1403</v>
      </c>
      <c r="G10" s="54">
        <v>0</v>
      </c>
      <c r="H10" s="54">
        <v>1</v>
      </c>
      <c r="I10" s="198" t="s">
        <v>2201</v>
      </c>
      <c r="J10" s="54" t="s">
        <v>1401</v>
      </c>
      <c r="K10" s="252" t="s">
        <v>1402</v>
      </c>
      <c r="L10" s="54" t="s">
        <v>1409</v>
      </c>
      <c r="M10" s="54" t="s">
        <v>1408</v>
      </c>
      <c r="N10" s="54" t="s">
        <v>1589</v>
      </c>
      <c r="O10" s="41">
        <v>0</v>
      </c>
      <c r="P10" s="118">
        <v>1</v>
      </c>
      <c r="Q10" s="118">
        <v>0</v>
      </c>
      <c r="R10" s="118">
        <v>1</v>
      </c>
      <c r="S10" s="118">
        <v>0</v>
      </c>
      <c r="T10" s="118">
        <v>0</v>
      </c>
      <c r="U10" s="42" t="s">
        <v>1396</v>
      </c>
      <c r="V10" s="42" t="s">
        <v>1398</v>
      </c>
      <c r="W10" s="42" t="s">
        <v>95</v>
      </c>
      <c r="X10" s="42">
        <v>0</v>
      </c>
      <c r="Y10" s="43">
        <v>0</v>
      </c>
      <c r="Z10" s="43">
        <v>0</v>
      </c>
      <c r="AA10" s="43">
        <v>0</v>
      </c>
      <c r="AB10" s="43">
        <v>0</v>
      </c>
      <c r="AC10" s="142" t="s">
        <v>1899</v>
      </c>
      <c r="AD10" s="43" t="s">
        <v>335</v>
      </c>
      <c r="AE10" s="43" t="s">
        <v>338</v>
      </c>
      <c r="AF10" s="29">
        <f t="shared" si="0"/>
        <v>0</v>
      </c>
      <c r="AG10" s="30">
        <f t="shared" si="1"/>
        <v>0</v>
      </c>
      <c r="AH10" s="31"/>
      <c r="AI10" s="31"/>
      <c r="AJ10" s="31"/>
      <c r="AK10" s="31"/>
      <c r="AL10" s="31"/>
      <c r="AM10" s="31"/>
      <c r="AN10" s="31"/>
      <c r="AO10" s="31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3">
        <v>0</v>
      </c>
      <c r="BB10" s="64">
        <v>0</v>
      </c>
      <c r="BC10" s="64">
        <v>0</v>
      </c>
      <c r="BD10" s="13">
        <v>0</v>
      </c>
      <c r="BE10" s="64">
        <v>0</v>
      </c>
      <c r="BF10" s="13">
        <v>0</v>
      </c>
      <c r="BG10" s="13">
        <v>0</v>
      </c>
      <c r="BH10" s="13">
        <v>0</v>
      </c>
      <c r="BI10" s="13">
        <v>0</v>
      </c>
      <c r="BJ10" s="13"/>
      <c r="BK10" s="63" t="s">
        <v>1844</v>
      </c>
      <c r="BL10" s="56"/>
    </row>
    <row r="11" spans="1:64" ht="102" customHeight="1" x14ac:dyDescent="0.2">
      <c r="A11" s="13" t="s">
        <v>0</v>
      </c>
      <c r="B11" s="4" t="s">
        <v>328</v>
      </c>
      <c r="C11" s="5" t="s">
        <v>3</v>
      </c>
      <c r="D11" s="7" t="s">
        <v>93</v>
      </c>
      <c r="E11" s="198" t="s">
        <v>2093</v>
      </c>
      <c r="F11" s="295" t="s">
        <v>316</v>
      </c>
      <c r="G11" s="295">
        <v>0</v>
      </c>
      <c r="H11" s="295">
        <v>1</v>
      </c>
      <c r="I11" s="198" t="s">
        <v>2202</v>
      </c>
      <c r="J11" s="54" t="s">
        <v>4</v>
      </c>
      <c r="K11" s="252" t="s">
        <v>94</v>
      </c>
      <c r="L11" s="54" t="s">
        <v>343</v>
      </c>
      <c r="M11" s="54" t="s">
        <v>344</v>
      </c>
      <c r="N11" s="54" t="s">
        <v>1589</v>
      </c>
      <c r="O11" s="42">
        <v>0</v>
      </c>
      <c r="P11" s="142">
        <v>1</v>
      </c>
      <c r="Q11" s="142">
        <v>0</v>
      </c>
      <c r="R11" s="142">
        <v>1</v>
      </c>
      <c r="S11" s="142">
        <v>0</v>
      </c>
      <c r="T11" s="142">
        <v>0</v>
      </c>
      <c r="U11" s="42" t="s">
        <v>1396</v>
      </c>
      <c r="V11" s="42" t="s">
        <v>1398</v>
      </c>
      <c r="W11" s="42" t="s">
        <v>95</v>
      </c>
      <c r="X11" s="23">
        <v>424646400</v>
      </c>
      <c r="Y11" s="23">
        <v>100000000</v>
      </c>
      <c r="Z11" s="23">
        <v>104000000</v>
      </c>
      <c r="AA11" s="23">
        <v>108160000</v>
      </c>
      <c r="AB11" s="23">
        <v>112486400</v>
      </c>
      <c r="AC11" s="54" t="s">
        <v>92</v>
      </c>
      <c r="AD11" s="43" t="s">
        <v>335</v>
      </c>
      <c r="AE11" s="43" t="s">
        <v>338</v>
      </c>
      <c r="AF11" s="29">
        <f t="shared" ref="AF11:AF70" si="4">+Q11</f>
        <v>0</v>
      </c>
      <c r="AG11" s="30">
        <f t="shared" si="1"/>
        <v>424646400</v>
      </c>
      <c r="AH11" s="31"/>
      <c r="AI11" s="31"/>
      <c r="AJ11" s="31"/>
      <c r="AK11" s="31"/>
      <c r="AL11" s="31"/>
      <c r="AM11" s="31"/>
      <c r="AN11" s="31"/>
      <c r="AO11" s="31"/>
      <c r="AP11" s="32"/>
      <c r="AQ11" s="32"/>
      <c r="AR11" s="32"/>
      <c r="AS11" s="32"/>
      <c r="AT11" s="32"/>
      <c r="AU11" s="32"/>
      <c r="AV11" s="32"/>
      <c r="AW11" s="32"/>
      <c r="AX11" s="32"/>
      <c r="AY11" s="31"/>
      <c r="AZ11" s="32"/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/>
      <c r="BK11" s="63" t="s">
        <v>1844</v>
      </c>
      <c r="BL11" s="56"/>
    </row>
    <row r="12" spans="1:64" ht="108" x14ac:dyDescent="0.2">
      <c r="A12" s="13" t="s">
        <v>0</v>
      </c>
      <c r="B12" s="4" t="s">
        <v>328</v>
      </c>
      <c r="C12" s="5" t="s">
        <v>3</v>
      </c>
      <c r="D12" s="4" t="s">
        <v>93</v>
      </c>
      <c r="E12" s="198" t="s">
        <v>2093</v>
      </c>
      <c r="F12" s="295"/>
      <c r="G12" s="295"/>
      <c r="H12" s="295"/>
      <c r="I12" s="198" t="s">
        <v>2203</v>
      </c>
      <c r="J12" s="54" t="s">
        <v>4</v>
      </c>
      <c r="K12" s="252" t="s">
        <v>94</v>
      </c>
      <c r="L12" s="54" t="s">
        <v>312</v>
      </c>
      <c r="M12" s="54" t="s">
        <v>313</v>
      </c>
      <c r="N12" s="54" t="s">
        <v>1589</v>
      </c>
      <c r="O12" s="42">
        <v>0</v>
      </c>
      <c r="P12" s="142">
        <v>6</v>
      </c>
      <c r="Q12" s="142">
        <v>2</v>
      </c>
      <c r="R12" s="142">
        <v>4</v>
      </c>
      <c r="S12" s="142">
        <v>0</v>
      </c>
      <c r="T12" s="142">
        <v>0</v>
      </c>
      <c r="U12" s="42" t="s">
        <v>1396</v>
      </c>
      <c r="V12" s="42" t="s">
        <v>1398</v>
      </c>
      <c r="W12" s="42" t="s">
        <v>95</v>
      </c>
      <c r="X12" s="42">
        <v>0</v>
      </c>
      <c r="Y12" s="42">
        <v>0</v>
      </c>
      <c r="Z12" s="42">
        <v>0</v>
      </c>
      <c r="AA12" s="42">
        <v>0</v>
      </c>
      <c r="AB12" s="42">
        <v>0</v>
      </c>
      <c r="AC12" s="54" t="s">
        <v>92</v>
      </c>
      <c r="AD12" s="43" t="s">
        <v>335</v>
      </c>
      <c r="AE12" s="43" t="s">
        <v>338</v>
      </c>
      <c r="AF12" s="29">
        <f t="shared" si="4"/>
        <v>2</v>
      </c>
      <c r="AG12" s="30">
        <f t="shared" si="1"/>
        <v>0</v>
      </c>
      <c r="AH12" s="31"/>
      <c r="AI12" s="31"/>
      <c r="AJ12" s="31"/>
      <c r="AK12" s="31"/>
      <c r="AL12" s="31"/>
      <c r="AM12" s="31"/>
      <c r="AN12" s="31"/>
      <c r="AO12" s="31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3">
        <v>0</v>
      </c>
      <c r="BB12" s="13"/>
      <c r="BC12" s="13"/>
      <c r="BD12" s="13"/>
      <c r="BE12" s="13"/>
      <c r="BF12" s="13"/>
      <c r="BG12" s="13"/>
      <c r="BH12" s="13"/>
      <c r="BI12" s="13"/>
      <c r="BJ12" s="13"/>
      <c r="BK12" s="63">
        <f t="shared" si="2"/>
        <v>0</v>
      </c>
      <c r="BL12" s="56" t="s">
        <v>1832</v>
      </c>
    </row>
    <row r="13" spans="1:64" ht="99" customHeight="1" x14ac:dyDescent="0.2">
      <c r="A13" s="13" t="s">
        <v>0</v>
      </c>
      <c r="B13" s="4" t="s">
        <v>328</v>
      </c>
      <c r="C13" s="5" t="s">
        <v>3</v>
      </c>
      <c r="D13" s="4" t="s">
        <v>93</v>
      </c>
      <c r="E13" s="198" t="s">
        <v>2093</v>
      </c>
      <c r="F13" s="295"/>
      <c r="G13" s="295"/>
      <c r="H13" s="295"/>
      <c r="I13" s="198" t="s">
        <v>2204</v>
      </c>
      <c r="J13" s="54" t="s">
        <v>4</v>
      </c>
      <c r="K13" s="252" t="s">
        <v>94</v>
      </c>
      <c r="L13" s="54" t="s">
        <v>314</v>
      </c>
      <c r="M13" s="54" t="s">
        <v>315</v>
      </c>
      <c r="N13" s="54" t="s">
        <v>1589</v>
      </c>
      <c r="O13" s="42">
        <v>0</v>
      </c>
      <c r="P13" s="142">
        <v>1</v>
      </c>
      <c r="Q13" s="142">
        <v>0</v>
      </c>
      <c r="R13" s="142">
        <v>1</v>
      </c>
      <c r="S13" s="142">
        <v>0</v>
      </c>
      <c r="T13" s="142">
        <v>0</v>
      </c>
      <c r="U13" s="42" t="s">
        <v>1396</v>
      </c>
      <c r="V13" s="42" t="s">
        <v>1398</v>
      </c>
      <c r="W13" s="42" t="s">
        <v>95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54" t="s">
        <v>92</v>
      </c>
      <c r="AD13" s="43" t="s">
        <v>335</v>
      </c>
      <c r="AE13" s="43" t="s">
        <v>338</v>
      </c>
      <c r="AF13" s="29">
        <f t="shared" si="4"/>
        <v>0</v>
      </c>
      <c r="AG13" s="30">
        <f t="shared" si="1"/>
        <v>0</v>
      </c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/>
      <c r="BK13" s="63" t="s">
        <v>1844</v>
      </c>
      <c r="BL13" s="56"/>
    </row>
    <row r="14" spans="1:64" ht="84" x14ac:dyDescent="0.2">
      <c r="A14" s="13" t="s">
        <v>0</v>
      </c>
      <c r="B14" s="4" t="s">
        <v>328</v>
      </c>
      <c r="C14" s="5" t="s">
        <v>3</v>
      </c>
      <c r="D14" s="4" t="s">
        <v>93</v>
      </c>
      <c r="E14" s="198" t="s">
        <v>2094</v>
      </c>
      <c r="F14" s="295" t="s">
        <v>319</v>
      </c>
      <c r="G14" s="295">
        <v>0</v>
      </c>
      <c r="H14" s="295">
        <v>500</v>
      </c>
      <c r="I14" s="198" t="s">
        <v>2205</v>
      </c>
      <c r="J14" s="54" t="s">
        <v>8</v>
      </c>
      <c r="K14" s="252" t="s">
        <v>96</v>
      </c>
      <c r="L14" s="54" t="s">
        <v>339</v>
      </c>
      <c r="M14" s="54" t="s">
        <v>340</v>
      </c>
      <c r="N14" s="54" t="s">
        <v>1589</v>
      </c>
      <c r="O14" s="42">
        <v>0</v>
      </c>
      <c r="P14" s="142">
        <v>1</v>
      </c>
      <c r="Q14" s="142">
        <v>0</v>
      </c>
      <c r="R14" s="142">
        <v>1</v>
      </c>
      <c r="S14" s="142">
        <v>0</v>
      </c>
      <c r="T14" s="142">
        <v>0</v>
      </c>
      <c r="U14" s="42" t="s">
        <v>1396</v>
      </c>
      <c r="V14" s="42" t="s">
        <v>1398</v>
      </c>
      <c r="W14" s="42" t="s">
        <v>95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54" t="s">
        <v>92</v>
      </c>
      <c r="AD14" s="43" t="s">
        <v>335</v>
      </c>
      <c r="AE14" s="43" t="s">
        <v>338</v>
      </c>
      <c r="AF14" s="29">
        <f t="shared" si="4"/>
        <v>0</v>
      </c>
      <c r="AG14" s="30">
        <f t="shared" si="1"/>
        <v>0</v>
      </c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/>
      <c r="BK14" s="63" t="s">
        <v>1844</v>
      </c>
      <c r="BL14" s="56"/>
    </row>
    <row r="15" spans="1:64" ht="84" x14ac:dyDescent="0.2">
      <c r="A15" s="13" t="s">
        <v>0</v>
      </c>
      <c r="B15" s="4" t="s">
        <v>328</v>
      </c>
      <c r="C15" s="5" t="s">
        <v>3</v>
      </c>
      <c r="D15" s="4" t="s">
        <v>93</v>
      </c>
      <c r="E15" s="198" t="s">
        <v>2094</v>
      </c>
      <c r="F15" s="295"/>
      <c r="G15" s="295"/>
      <c r="H15" s="295"/>
      <c r="I15" s="198" t="s">
        <v>2206</v>
      </c>
      <c r="J15" s="54" t="s">
        <v>8</v>
      </c>
      <c r="K15" s="252" t="s">
        <v>96</v>
      </c>
      <c r="L15" s="54" t="s">
        <v>341</v>
      </c>
      <c r="M15" s="54" t="s">
        <v>342</v>
      </c>
      <c r="N15" s="54" t="s">
        <v>1589</v>
      </c>
      <c r="O15" s="42">
        <v>0</v>
      </c>
      <c r="P15" s="142">
        <v>7</v>
      </c>
      <c r="Q15" s="142">
        <v>1</v>
      </c>
      <c r="R15" s="142">
        <v>2</v>
      </c>
      <c r="S15" s="142">
        <v>2</v>
      </c>
      <c r="T15" s="142">
        <v>2</v>
      </c>
      <c r="U15" s="42" t="s">
        <v>1396</v>
      </c>
      <c r="V15" s="42" t="s">
        <v>1398</v>
      </c>
      <c r="W15" s="42" t="s">
        <v>95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54" t="s">
        <v>92</v>
      </c>
      <c r="AD15" s="43" t="s">
        <v>335</v>
      </c>
      <c r="AE15" s="43" t="s">
        <v>338</v>
      </c>
      <c r="AF15" s="29">
        <f t="shared" si="4"/>
        <v>1</v>
      </c>
      <c r="AG15" s="30">
        <f t="shared" si="1"/>
        <v>0</v>
      </c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13">
        <v>0</v>
      </c>
      <c r="BB15" s="13"/>
      <c r="BC15" s="13"/>
      <c r="BD15" s="13"/>
      <c r="BE15" s="13"/>
      <c r="BF15" s="13"/>
      <c r="BG15" s="13"/>
      <c r="BH15" s="13"/>
      <c r="BI15" s="13"/>
      <c r="BJ15" s="13"/>
      <c r="BK15" s="63">
        <f t="shared" si="2"/>
        <v>0</v>
      </c>
      <c r="BL15" s="56"/>
    </row>
    <row r="16" spans="1:64" ht="84" x14ac:dyDescent="0.2">
      <c r="A16" s="13" t="s">
        <v>0</v>
      </c>
      <c r="B16" s="4" t="s">
        <v>328</v>
      </c>
      <c r="C16" s="5" t="s">
        <v>3</v>
      </c>
      <c r="D16" s="4" t="s">
        <v>93</v>
      </c>
      <c r="E16" s="198" t="s">
        <v>2094</v>
      </c>
      <c r="F16" s="295"/>
      <c r="G16" s="295"/>
      <c r="H16" s="295"/>
      <c r="I16" s="198" t="s">
        <v>2207</v>
      </c>
      <c r="J16" s="54" t="s">
        <v>8</v>
      </c>
      <c r="K16" s="252" t="s">
        <v>96</v>
      </c>
      <c r="L16" s="54" t="s">
        <v>318</v>
      </c>
      <c r="M16" s="54" t="s">
        <v>317</v>
      </c>
      <c r="N16" s="54" t="s">
        <v>1589</v>
      </c>
      <c r="O16" s="42">
        <v>0</v>
      </c>
      <c r="P16" s="142">
        <v>6</v>
      </c>
      <c r="Q16" s="142">
        <v>0</v>
      </c>
      <c r="R16" s="142">
        <v>2</v>
      </c>
      <c r="S16" s="142">
        <v>2</v>
      </c>
      <c r="T16" s="142">
        <v>2</v>
      </c>
      <c r="U16" s="42" t="s">
        <v>1396</v>
      </c>
      <c r="V16" s="42" t="s">
        <v>1398</v>
      </c>
      <c r="W16" s="42" t="s">
        <v>95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54" t="s">
        <v>92</v>
      </c>
      <c r="AD16" s="43" t="s">
        <v>335</v>
      </c>
      <c r="AE16" s="43" t="s">
        <v>338</v>
      </c>
      <c r="AF16" s="29">
        <f t="shared" si="4"/>
        <v>0</v>
      </c>
      <c r="AG16" s="30">
        <f t="shared" si="1"/>
        <v>0</v>
      </c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/>
      <c r="BK16" s="63" t="s">
        <v>1844</v>
      </c>
      <c r="BL16" s="56"/>
    </row>
    <row r="17" spans="1:64" ht="120" x14ac:dyDescent="0.2">
      <c r="A17" s="13" t="s">
        <v>0</v>
      </c>
      <c r="B17" s="4" t="s">
        <v>328</v>
      </c>
      <c r="C17" s="5" t="s">
        <v>3</v>
      </c>
      <c r="D17" s="4" t="s">
        <v>93</v>
      </c>
      <c r="E17" s="198" t="s">
        <v>2095</v>
      </c>
      <c r="F17" s="54" t="s">
        <v>322</v>
      </c>
      <c r="G17" s="54">
        <v>0</v>
      </c>
      <c r="H17" s="54">
        <v>10</v>
      </c>
      <c r="I17" s="198" t="s">
        <v>2208</v>
      </c>
      <c r="J17" s="54" t="s">
        <v>9</v>
      </c>
      <c r="K17" s="252" t="s">
        <v>97</v>
      </c>
      <c r="L17" s="54" t="s">
        <v>321</v>
      </c>
      <c r="M17" s="54" t="s">
        <v>320</v>
      </c>
      <c r="N17" s="54" t="s">
        <v>1589</v>
      </c>
      <c r="O17" s="42">
        <v>0</v>
      </c>
      <c r="P17" s="142">
        <v>4</v>
      </c>
      <c r="Q17" s="142">
        <v>1</v>
      </c>
      <c r="R17" s="142">
        <v>1</v>
      </c>
      <c r="S17" s="142">
        <v>1</v>
      </c>
      <c r="T17" s="142">
        <v>1</v>
      </c>
      <c r="U17" s="42" t="s">
        <v>1396</v>
      </c>
      <c r="V17" s="42" t="s">
        <v>1398</v>
      </c>
      <c r="W17" s="42" t="s">
        <v>95</v>
      </c>
      <c r="X17" s="42">
        <v>0</v>
      </c>
      <c r="Y17" s="42">
        <v>0</v>
      </c>
      <c r="Z17" s="42">
        <v>0</v>
      </c>
      <c r="AA17" s="42">
        <v>0</v>
      </c>
      <c r="AB17" s="42">
        <v>0</v>
      </c>
      <c r="AC17" s="54" t="s">
        <v>92</v>
      </c>
      <c r="AD17" s="43" t="s">
        <v>335</v>
      </c>
      <c r="AE17" s="43" t="s">
        <v>338</v>
      </c>
      <c r="AF17" s="29">
        <f t="shared" si="4"/>
        <v>1</v>
      </c>
      <c r="AG17" s="30">
        <f t="shared" si="1"/>
        <v>0</v>
      </c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13">
        <v>0</v>
      </c>
      <c r="BB17" s="13"/>
      <c r="BC17" s="13"/>
      <c r="BD17" s="13"/>
      <c r="BE17" s="13"/>
      <c r="BF17" s="13"/>
      <c r="BG17" s="13"/>
      <c r="BH17" s="13"/>
      <c r="BI17" s="13"/>
      <c r="BJ17" s="13"/>
      <c r="BK17" s="63">
        <f t="shared" si="2"/>
        <v>0</v>
      </c>
      <c r="BL17" s="56"/>
    </row>
    <row r="18" spans="1:64" ht="115.5" customHeight="1" x14ac:dyDescent="0.2">
      <c r="A18" s="13" t="s">
        <v>0</v>
      </c>
      <c r="B18" s="4" t="s">
        <v>328</v>
      </c>
      <c r="C18" s="5" t="s">
        <v>3</v>
      </c>
      <c r="D18" s="4" t="s">
        <v>93</v>
      </c>
      <c r="E18" s="198" t="s">
        <v>2096</v>
      </c>
      <c r="F18" s="298" t="s">
        <v>1867</v>
      </c>
      <c r="G18" s="298">
        <v>0</v>
      </c>
      <c r="H18" s="298">
        <v>5</v>
      </c>
      <c r="I18" s="198" t="s">
        <v>2209</v>
      </c>
      <c r="J18" s="54" t="s">
        <v>327</v>
      </c>
      <c r="K18" s="252" t="s">
        <v>98</v>
      </c>
      <c r="L18" s="54" t="s">
        <v>323</v>
      </c>
      <c r="M18" s="28" t="s">
        <v>324</v>
      </c>
      <c r="N18" s="54" t="s">
        <v>1589</v>
      </c>
      <c r="O18" s="42">
        <v>0</v>
      </c>
      <c r="P18" s="142">
        <v>5</v>
      </c>
      <c r="Q18" s="142">
        <v>1</v>
      </c>
      <c r="R18" s="142">
        <v>1</v>
      </c>
      <c r="S18" s="142">
        <v>1</v>
      </c>
      <c r="T18" s="142">
        <v>2</v>
      </c>
      <c r="U18" s="42" t="s">
        <v>1396</v>
      </c>
      <c r="V18" s="42" t="s">
        <v>1398</v>
      </c>
      <c r="W18" s="42" t="s">
        <v>95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54" t="s">
        <v>92</v>
      </c>
      <c r="AD18" s="43" t="s">
        <v>335</v>
      </c>
      <c r="AE18" s="43" t="s">
        <v>338</v>
      </c>
      <c r="AF18" s="29">
        <f t="shared" si="4"/>
        <v>1</v>
      </c>
      <c r="AG18" s="30">
        <f t="shared" si="1"/>
        <v>0</v>
      </c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13">
        <v>0</v>
      </c>
      <c r="BB18" s="13"/>
      <c r="BC18" s="13"/>
      <c r="BD18" s="13"/>
      <c r="BE18" s="13"/>
      <c r="BF18" s="13"/>
      <c r="BG18" s="13"/>
      <c r="BH18" s="13"/>
      <c r="BI18" s="13"/>
      <c r="BJ18" s="13"/>
      <c r="BK18" s="63">
        <f t="shared" si="2"/>
        <v>0</v>
      </c>
      <c r="BL18" s="56"/>
    </row>
    <row r="19" spans="1:64" ht="74.25" customHeight="1" x14ac:dyDescent="0.2">
      <c r="A19" s="13" t="s">
        <v>0</v>
      </c>
      <c r="B19" s="4" t="s">
        <v>328</v>
      </c>
      <c r="C19" s="5" t="s">
        <v>3</v>
      </c>
      <c r="D19" s="4" t="s">
        <v>93</v>
      </c>
      <c r="E19" s="198" t="s">
        <v>2096</v>
      </c>
      <c r="F19" s="298"/>
      <c r="G19" s="298"/>
      <c r="H19" s="298"/>
      <c r="I19" s="198" t="s">
        <v>2210</v>
      </c>
      <c r="J19" s="54" t="s">
        <v>327</v>
      </c>
      <c r="K19" s="14" t="s">
        <v>98</v>
      </c>
      <c r="L19" s="54" t="s">
        <v>325</v>
      </c>
      <c r="M19" s="54" t="s">
        <v>326</v>
      </c>
      <c r="N19" s="54" t="s">
        <v>1589</v>
      </c>
      <c r="O19" s="42">
        <v>0</v>
      </c>
      <c r="P19" s="142">
        <v>6</v>
      </c>
      <c r="Q19" s="142">
        <v>1</v>
      </c>
      <c r="R19" s="142">
        <v>1</v>
      </c>
      <c r="S19" s="142">
        <v>2</v>
      </c>
      <c r="T19" s="142">
        <v>2</v>
      </c>
      <c r="U19" s="42" t="s">
        <v>1396</v>
      </c>
      <c r="V19" s="42" t="s">
        <v>1398</v>
      </c>
      <c r="W19" s="42" t="s">
        <v>95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54" t="s">
        <v>92</v>
      </c>
      <c r="AD19" s="43" t="s">
        <v>335</v>
      </c>
      <c r="AE19" s="43" t="s">
        <v>338</v>
      </c>
      <c r="AF19" s="29">
        <f t="shared" si="4"/>
        <v>1</v>
      </c>
      <c r="AG19" s="30">
        <f t="shared" si="1"/>
        <v>0</v>
      </c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13">
        <v>0</v>
      </c>
      <c r="BB19" s="13"/>
      <c r="BC19" s="13"/>
      <c r="BD19" s="13"/>
      <c r="BE19" s="13"/>
      <c r="BF19" s="13"/>
      <c r="BG19" s="13"/>
      <c r="BH19" s="13"/>
      <c r="BI19" s="13"/>
      <c r="BJ19" s="13"/>
      <c r="BK19" s="63">
        <f t="shared" si="2"/>
        <v>0</v>
      </c>
      <c r="BL19" s="56"/>
    </row>
    <row r="20" spans="1:64" ht="87" customHeight="1" x14ac:dyDescent="0.25">
      <c r="A20" s="13" t="s">
        <v>0</v>
      </c>
      <c r="B20" s="4" t="s">
        <v>328</v>
      </c>
      <c r="C20" s="16" t="s">
        <v>10</v>
      </c>
      <c r="D20" s="4" t="s">
        <v>345</v>
      </c>
      <c r="E20" s="198" t="s">
        <v>2097</v>
      </c>
      <c r="F20" s="295" t="s">
        <v>1445</v>
      </c>
      <c r="G20" s="54"/>
      <c r="H20" s="54"/>
      <c r="I20" s="198" t="s">
        <v>2211</v>
      </c>
      <c r="J20" s="54" t="s">
        <v>12</v>
      </c>
      <c r="K20" s="14" t="s">
        <v>1438</v>
      </c>
      <c r="L20" s="75" t="s">
        <v>1439</v>
      </c>
      <c r="M20" s="76" t="s">
        <v>1440</v>
      </c>
      <c r="N20" s="54" t="s">
        <v>1589</v>
      </c>
      <c r="O20" s="42">
        <v>0</v>
      </c>
      <c r="P20" s="142">
        <v>1</v>
      </c>
      <c r="Q20" s="142">
        <v>0</v>
      </c>
      <c r="R20" s="142">
        <v>1</v>
      </c>
      <c r="S20" s="142">
        <v>0</v>
      </c>
      <c r="T20" s="142">
        <v>0</v>
      </c>
      <c r="U20" s="42" t="s">
        <v>1396</v>
      </c>
      <c r="V20" s="42" t="s">
        <v>1398</v>
      </c>
      <c r="W20" s="42" t="s">
        <v>95</v>
      </c>
      <c r="X20" s="23">
        <f>SUM(Y20:AB20)</f>
        <v>624646400</v>
      </c>
      <c r="Y20" s="23">
        <v>200000000</v>
      </c>
      <c r="Z20" s="23">
        <v>204000000</v>
      </c>
      <c r="AA20" s="23">
        <v>108160000</v>
      </c>
      <c r="AB20" s="23">
        <f t="shared" ref="AB20" si="5">+AA20*1.04</f>
        <v>112486400</v>
      </c>
      <c r="AC20" s="54" t="s">
        <v>92</v>
      </c>
      <c r="AD20" s="43"/>
      <c r="AE20" s="43"/>
      <c r="AF20" s="29">
        <f t="shared" si="4"/>
        <v>0</v>
      </c>
      <c r="AG20" s="30">
        <f t="shared" si="1"/>
        <v>624646400</v>
      </c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/>
      <c r="BK20" s="63" t="s">
        <v>1844</v>
      </c>
      <c r="BL20" s="56"/>
    </row>
    <row r="21" spans="1:64" ht="87" customHeight="1" x14ac:dyDescent="0.25">
      <c r="A21" s="13" t="s">
        <v>0</v>
      </c>
      <c r="B21" s="4" t="s">
        <v>328</v>
      </c>
      <c r="C21" s="16" t="s">
        <v>10</v>
      </c>
      <c r="D21" s="4" t="s">
        <v>345</v>
      </c>
      <c r="E21" s="198" t="s">
        <v>2097</v>
      </c>
      <c r="F21" s="295"/>
      <c r="G21" s="295">
        <v>0</v>
      </c>
      <c r="H21" s="295">
        <v>20</v>
      </c>
      <c r="I21" s="198" t="s">
        <v>2212</v>
      </c>
      <c r="J21" s="54" t="s">
        <v>12</v>
      </c>
      <c r="K21" s="14" t="s">
        <v>1438</v>
      </c>
      <c r="L21" s="75" t="s">
        <v>1441</v>
      </c>
      <c r="M21" s="76" t="s">
        <v>1442</v>
      </c>
      <c r="N21" s="54" t="s">
        <v>1589</v>
      </c>
      <c r="O21" s="42">
        <v>0</v>
      </c>
      <c r="P21" s="142">
        <v>1</v>
      </c>
      <c r="Q21" s="142">
        <v>1</v>
      </c>
      <c r="R21" s="142">
        <v>0</v>
      </c>
      <c r="S21" s="142">
        <v>0</v>
      </c>
      <c r="T21" s="142">
        <v>0</v>
      </c>
      <c r="U21" s="42" t="s">
        <v>1396</v>
      </c>
      <c r="V21" s="42" t="s">
        <v>1398</v>
      </c>
      <c r="W21" s="42" t="s">
        <v>95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54" t="s">
        <v>92</v>
      </c>
      <c r="AD21" s="43"/>
      <c r="AE21" s="43"/>
      <c r="AF21" s="29">
        <f t="shared" si="4"/>
        <v>1</v>
      </c>
      <c r="AG21" s="30">
        <f t="shared" si="1"/>
        <v>0</v>
      </c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13">
        <v>0</v>
      </c>
      <c r="BB21" s="13"/>
      <c r="BC21" s="13"/>
      <c r="BD21" s="13"/>
      <c r="BE21" s="13"/>
      <c r="BF21" s="13"/>
      <c r="BG21" s="13"/>
      <c r="BH21" s="13"/>
      <c r="BI21" s="13"/>
      <c r="BJ21" s="13"/>
      <c r="BK21" s="63">
        <f t="shared" si="2"/>
        <v>0</v>
      </c>
      <c r="BL21" s="56"/>
    </row>
    <row r="22" spans="1:64" ht="172.5" customHeight="1" x14ac:dyDescent="0.25">
      <c r="A22" s="13" t="s">
        <v>0</v>
      </c>
      <c r="B22" s="4" t="s">
        <v>328</v>
      </c>
      <c r="C22" s="16" t="s">
        <v>10</v>
      </c>
      <c r="D22" s="4" t="s">
        <v>345</v>
      </c>
      <c r="E22" s="198" t="s">
        <v>2097</v>
      </c>
      <c r="F22" s="295"/>
      <c r="G22" s="295"/>
      <c r="H22" s="295"/>
      <c r="I22" s="198" t="s">
        <v>2213</v>
      </c>
      <c r="J22" s="54" t="s">
        <v>12</v>
      </c>
      <c r="K22" s="14" t="s">
        <v>1438</v>
      </c>
      <c r="L22" s="75" t="s">
        <v>1443</v>
      </c>
      <c r="M22" s="76" t="s">
        <v>1444</v>
      </c>
      <c r="N22" s="54" t="s">
        <v>1589</v>
      </c>
      <c r="O22" s="42">
        <v>0</v>
      </c>
      <c r="P22" s="142">
        <v>9</v>
      </c>
      <c r="Q22" s="142">
        <v>1</v>
      </c>
      <c r="R22" s="142">
        <v>3</v>
      </c>
      <c r="S22" s="142">
        <v>3</v>
      </c>
      <c r="T22" s="142">
        <v>2</v>
      </c>
      <c r="U22" s="42" t="s">
        <v>1396</v>
      </c>
      <c r="V22" s="42" t="s">
        <v>1398</v>
      </c>
      <c r="W22" s="42" t="s">
        <v>95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54" t="s">
        <v>92</v>
      </c>
      <c r="AD22" s="43"/>
      <c r="AE22" s="43"/>
      <c r="AF22" s="29">
        <f t="shared" si="4"/>
        <v>1</v>
      </c>
      <c r="AG22" s="30">
        <f t="shared" si="1"/>
        <v>0</v>
      </c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13">
        <v>0</v>
      </c>
      <c r="BB22" s="13"/>
      <c r="BC22" s="13"/>
      <c r="BD22" s="13"/>
      <c r="BE22" s="13"/>
      <c r="BF22" s="13"/>
      <c r="BG22" s="13"/>
      <c r="BH22" s="13"/>
      <c r="BI22" s="13"/>
      <c r="BJ22" s="13"/>
      <c r="BK22" s="63">
        <f t="shared" si="2"/>
        <v>0</v>
      </c>
      <c r="BL22" s="56"/>
    </row>
    <row r="23" spans="1:64" ht="99.75" customHeight="1" x14ac:dyDescent="0.25">
      <c r="A23" s="13" t="s">
        <v>0</v>
      </c>
      <c r="B23" s="4" t="s">
        <v>328</v>
      </c>
      <c r="C23" s="16" t="s">
        <v>10</v>
      </c>
      <c r="D23" s="4" t="s">
        <v>99</v>
      </c>
      <c r="E23" s="198" t="s">
        <v>2097</v>
      </c>
      <c r="F23" s="295"/>
      <c r="G23" s="295"/>
      <c r="H23" s="295"/>
      <c r="I23" s="198" t="s">
        <v>2214</v>
      </c>
      <c r="J23" s="54" t="s">
        <v>12</v>
      </c>
      <c r="K23" s="14" t="s">
        <v>1438</v>
      </c>
      <c r="L23" s="75" t="s">
        <v>1437</v>
      </c>
      <c r="M23" s="76" t="s">
        <v>1437</v>
      </c>
      <c r="N23" s="54" t="s">
        <v>1589</v>
      </c>
      <c r="O23" s="42">
        <v>0</v>
      </c>
      <c r="P23" s="142">
        <v>1</v>
      </c>
      <c r="Q23" s="142">
        <v>1</v>
      </c>
      <c r="R23" s="142">
        <v>0</v>
      </c>
      <c r="S23" s="142">
        <v>0</v>
      </c>
      <c r="T23" s="142">
        <v>0</v>
      </c>
      <c r="U23" s="42" t="s">
        <v>1396</v>
      </c>
      <c r="V23" s="42" t="s">
        <v>1398</v>
      </c>
      <c r="W23" s="42" t="s">
        <v>95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54" t="s">
        <v>92</v>
      </c>
      <c r="AD23" s="43"/>
      <c r="AE23" s="43"/>
      <c r="AF23" s="29">
        <f t="shared" si="4"/>
        <v>1</v>
      </c>
      <c r="AG23" s="30">
        <f t="shared" si="1"/>
        <v>0</v>
      </c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13">
        <v>0</v>
      </c>
      <c r="BB23" s="13"/>
      <c r="BC23" s="13"/>
      <c r="BD23" s="13"/>
      <c r="BE23" s="13"/>
      <c r="BF23" s="13"/>
      <c r="BG23" s="13"/>
      <c r="BH23" s="13"/>
      <c r="BI23" s="13"/>
      <c r="BJ23" s="13"/>
      <c r="BK23" s="63">
        <f t="shared" si="2"/>
        <v>0</v>
      </c>
      <c r="BL23" s="56"/>
    </row>
    <row r="24" spans="1:64" ht="74.25" customHeight="1" x14ac:dyDescent="0.2">
      <c r="A24" s="13" t="s">
        <v>0</v>
      </c>
      <c r="B24" s="4" t="s">
        <v>328</v>
      </c>
      <c r="C24" s="16" t="s">
        <v>10</v>
      </c>
      <c r="D24" s="4" t="s">
        <v>99</v>
      </c>
      <c r="E24" s="198" t="s">
        <v>2098</v>
      </c>
      <c r="F24" s="295" t="s">
        <v>1453</v>
      </c>
      <c r="G24" s="295">
        <v>0</v>
      </c>
      <c r="H24" s="295">
        <v>20</v>
      </c>
      <c r="I24" s="198" t="s">
        <v>2215</v>
      </c>
      <c r="J24" s="54" t="s">
        <v>13</v>
      </c>
      <c r="K24" s="14" t="s">
        <v>1452</v>
      </c>
      <c r="L24" s="75" t="s">
        <v>1446</v>
      </c>
      <c r="M24" s="75" t="s">
        <v>1449</v>
      </c>
      <c r="N24" s="54" t="s">
        <v>1589</v>
      </c>
      <c r="O24" s="42">
        <v>0</v>
      </c>
      <c r="P24" s="142">
        <v>2</v>
      </c>
      <c r="Q24" s="142">
        <v>0</v>
      </c>
      <c r="R24" s="142">
        <v>1</v>
      </c>
      <c r="S24" s="142">
        <v>1</v>
      </c>
      <c r="T24" s="142">
        <v>0</v>
      </c>
      <c r="U24" s="42" t="s">
        <v>1396</v>
      </c>
      <c r="V24" s="42" t="s">
        <v>1398</v>
      </c>
      <c r="W24" s="42" t="s">
        <v>95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54" t="s">
        <v>92</v>
      </c>
      <c r="AD24" s="43"/>
      <c r="AE24" s="43"/>
      <c r="AF24" s="29">
        <f t="shared" si="4"/>
        <v>0</v>
      </c>
      <c r="AG24" s="30">
        <f t="shared" si="1"/>
        <v>0</v>
      </c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/>
      <c r="BK24" s="63" t="s">
        <v>1844</v>
      </c>
      <c r="BL24" s="56"/>
    </row>
    <row r="25" spans="1:64" ht="74.25" customHeight="1" x14ac:dyDescent="0.2">
      <c r="A25" s="13" t="s">
        <v>0</v>
      </c>
      <c r="B25" s="4" t="s">
        <v>328</v>
      </c>
      <c r="C25" s="16" t="s">
        <v>10</v>
      </c>
      <c r="D25" s="4" t="s">
        <v>99</v>
      </c>
      <c r="E25" s="198" t="s">
        <v>2098</v>
      </c>
      <c r="F25" s="295"/>
      <c r="G25" s="295"/>
      <c r="H25" s="295"/>
      <c r="I25" s="198" t="s">
        <v>2216</v>
      </c>
      <c r="J25" s="54" t="s">
        <v>13</v>
      </c>
      <c r="K25" s="14" t="s">
        <v>1452</v>
      </c>
      <c r="L25" s="75" t="s">
        <v>1447</v>
      </c>
      <c r="M25" s="75" t="s">
        <v>1450</v>
      </c>
      <c r="N25" s="54" t="s">
        <v>1589</v>
      </c>
      <c r="O25" s="42">
        <v>0</v>
      </c>
      <c r="P25" s="142">
        <v>1</v>
      </c>
      <c r="Q25" s="142">
        <v>0</v>
      </c>
      <c r="R25" s="142">
        <v>1</v>
      </c>
      <c r="S25" s="142">
        <v>0</v>
      </c>
      <c r="T25" s="142">
        <v>0</v>
      </c>
      <c r="U25" s="42" t="s">
        <v>1396</v>
      </c>
      <c r="V25" s="42" t="s">
        <v>1398</v>
      </c>
      <c r="W25" s="42" t="s">
        <v>95</v>
      </c>
      <c r="X25" s="42">
        <v>0</v>
      </c>
      <c r="Y25" s="42">
        <v>0</v>
      </c>
      <c r="Z25" s="42">
        <v>0</v>
      </c>
      <c r="AA25" s="42">
        <v>0</v>
      </c>
      <c r="AB25" s="42">
        <v>0</v>
      </c>
      <c r="AC25" s="54" t="s">
        <v>92</v>
      </c>
      <c r="AD25" s="43"/>
      <c r="AE25" s="43"/>
      <c r="AF25" s="29">
        <f t="shared" si="4"/>
        <v>0</v>
      </c>
      <c r="AG25" s="30">
        <f t="shared" si="1"/>
        <v>0</v>
      </c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/>
      <c r="BK25" s="63" t="s">
        <v>1844</v>
      </c>
      <c r="BL25" s="56"/>
    </row>
    <row r="26" spans="1:64" ht="74.25" customHeight="1" x14ac:dyDescent="0.2">
      <c r="A26" s="13" t="s">
        <v>0</v>
      </c>
      <c r="B26" s="4" t="s">
        <v>328</v>
      </c>
      <c r="C26" s="16" t="s">
        <v>10</v>
      </c>
      <c r="D26" s="4" t="s">
        <v>99</v>
      </c>
      <c r="E26" s="198" t="s">
        <v>2098</v>
      </c>
      <c r="F26" s="295"/>
      <c r="G26" s="295"/>
      <c r="H26" s="295"/>
      <c r="I26" s="198" t="s">
        <v>2217</v>
      </c>
      <c r="J26" s="54" t="s">
        <v>13</v>
      </c>
      <c r="K26" s="14" t="s">
        <v>1452</v>
      </c>
      <c r="L26" s="75" t="s">
        <v>1448</v>
      </c>
      <c r="M26" s="75" t="s">
        <v>1451</v>
      </c>
      <c r="N26" s="54" t="s">
        <v>1589</v>
      </c>
      <c r="O26" s="42">
        <v>0</v>
      </c>
      <c r="P26" s="142">
        <v>80</v>
      </c>
      <c r="Q26" s="142">
        <v>10</v>
      </c>
      <c r="R26" s="142">
        <v>10</v>
      </c>
      <c r="S26" s="142">
        <v>30</v>
      </c>
      <c r="T26" s="142">
        <v>30</v>
      </c>
      <c r="U26" s="42" t="s">
        <v>1396</v>
      </c>
      <c r="V26" s="42" t="s">
        <v>1398</v>
      </c>
      <c r="W26" s="42" t="s">
        <v>95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54" t="s">
        <v>92</v>
      </c>
      <c r="AD26" s="43"/>
      <c r="AE26" s="43"/>
      <c r="AF26" s="29">
        <f t="shared" si="4"/>
        <v>10</v>
      </c>
      <c r="AG26" s="30">
        <f t="shared" si="1"/>
        <v>0</v>
      </c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13">
        <v>0</v>
      </c>
      <c r="BB26" s="13"/>
      <c r="BC26" s="13"/>
      <c r="BD26" s="13"/>
      <c r="BE26" s="13"/>
      <c r="BF26" s="13"/>
      <c r="BG26" s="13"/>
      <c r="BH26" s="13"/>
      <c r="BI26" s="13"/>
      <c r="BJ26" s="13"/>
      <c r="BK26" s="63">
        <f t="shared" si="2"/>
        <v>0</v>
      </c>
      <c r="BL26" s="56"/>
    </row>
    <row r="27" spans="1:64" ht="74.25" customHeight="1" x14ac:dyDescent="0.2">
      <c r="A27" s="13" t="s">
        <v>0</v>
      </c>
      <c r="B27" s="4" t="s">
        <v>328</v>
      </c>
      <c r="C27" s="16" t="s">
        <v>10</v>
      </c>
      <c r="D27" s="4" t="s">
        <v>99</v>
      </c>
      <c r="E27" s="198" t="s">
        <v>2098</v>
      </c>
      <c r="F27" s="295"/>
      <c r="G27" s="295"/>
      <c r="H27" s="295"/>
      <c r="I27" s="198" t="s">
        <v>2218</v>
      </c>
      <c r="J27" s="54" t="s">
        <v>13</v>
      </c>
      <c r="K27" s="14" t="s">
        <v>1452</v>
      </c>
      <c r="L27" s="54" t="s">
        <v>1454</v>
      </c>
      <c r="M27" s="54" t="s">
        <v>1454</v>
      </c>
      <c r="N27" s="54" t="s">
        <v>1589</v>
      </c>
      <c r="O27" s="42">
        <v>0</v>
      </c>
      <c r="P27" s="142">
        <v>1</v>
      </c>
      <c r="Q27" s="142">
        <v>0</v>
      </c>
      <c r="R27" s="142">
        <v>1</v>
      </c>
      <c r="S27" s="142">
        <v>0</v>
      </c>
      <c r="T27" s="142">
        <v>0</v>
      </c>
      <c r="U27" s="42" t="s">
        <v>1396</v>
      </c>
      <c r="V27" s="42" t="s">
        <v>1398</v>
      </c>
      <c r="W27" s="42" t="s">
        <v>95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54" t="s">
        <v>92</v>
      </c>
      <c r="AD27" s="43"/>
      <c r="AE27" s="43"/>
      <c r="AF27" s="29">
        <f t="shared" si="4"/>
        <v>0</v>
      </c>
      <c r="AG27" s="30">
        <f t="shared" si="1"/>
        <v>0</v>
      </c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13">
        <v>0</v>
      </c>
      <c r="BI27" s="13">
        <v>0</v>
      </c>
      <c r="BJ27" s="13"/>
      <c r="BK27" s="63" t="s">
        <v>1844</v>
      </c>
      <c r="BL27" s="56"/>
    </row>
    <row r="28" spans="1:64" ht="74.25" customHeight="1" x14ac:dyDescent="0.2">
      <c r="A28" s="13" t="s">
        <v>0</v>
      </c>
      <c r="B28" s="4" t="s">
        <v>328</v>
      </c>
      <c r="C28" s="16" t="s">
        <v>10</v>
      </c>
      <c r="D28" s="4" t="s">
        <v>99</v>
      </c>
      <c r="E28" s="198" t="s">
        <v>2098</v>
      </c>
      <c r="F28" s="295"/>
      <c r="G28" s="295"/>
      <c r="H28" s="295"/>
      <c r="I28" s="198" t="s">
        <v>2219</v>
      </c>
      <c r="J28" s="54" t="s">
        <v>13</v>
      </c>
      <c r="K28" s="14" t="s">
        <v>1452</v>
      </c>
      <c r="L28" s="54" t="s">
        <v>1455</v>
      </c>
      <c r="M28" s="54" t="s">
        <v>1455</v>
      </c>
      <c r="N28" s="54" t="s">
        <v>1589</v>
      </c>
      <c r="O28" s="42">
        <v>0</v>
      </c>
      <c r="P28" s="142">
        <v>24000</v>
      </c>
      <c r="Q28" s="142">
        <v>6000</v>
      </c>
      <c r="R28" s="142">
        <v>6000</v>
      </c>
      <c r="S28" s="142">
        <v>6000</v>
      </c>
      <c r="T28" s="142">
        <v>6000</v>
      </c>
      <c r="U28" s="42" t="s">
        <v>1396</v>
      </c>
      <c r="V28" s="42" t="s">
        <v>1398</v>
      </c>
      <c r="W28" s="42" t="s">
        <v>95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54" t="s">
        <v>92</v>
      </c>
      <c r="AD28" s="43"/>
      <c r="AE28" s="43"/>
      <c r="AF28" s="29">
        <f t="shared" si="4"/>
        <v>6000</v>
      </c>
      <c r="AG28" s="30">
        <f t="shared" si="1"/>
        <v>0</v>
      </c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13">
        <v>0</v>
      </c>
      <c r="BB28" s="13"/>
      <c r="BC28" s="13"/>
      <c r="BD28" s="13"/>
      <c r="BE28" s="13"/>
      <c r="BF28" s="13"/>
      <c r="BG28" s="13"/>
      <c r="BH28" s="13"/>
      <c r="BI28" s="13"/>
      <c r="BJ28" s="13"/>
      <c r="BK28" s="63">
        <f t="shared" si="2"/>
        <v>0</v>
      </c>
      <c r="BL28" s="56"/>
    </row>
    <row r="29" spans="1:64" ht="74.25" customHeight="1" x14ac:dyDescent="0.2">
      <c r="A29" s="13" t="s">
        <v>0</v>
      </c>
      <c r="B29" s="4" t="s">
        <v>328</v>
      </c>
      <c r="C29" s="16" t="s">
        <v>10</v>
      </c>
      <c r="D29" s="4" t="s">
        <v>99</v>
      </c>
      <c r="E29" s="198" t="s">
        <v>2099</v>
      </c>
      <c r="F29" s="295" t="s">
        <v>1453</v>
      </c>
      <c r="G29" s="295">
        <v>0</v>
      </c>
      <c r="H29" s="295">
        <v>20</v>
      </c>
      <c r="I29" s="198" t="s">
        <v>2220</v>
      </c>
      <c r="J29" s="54" t="s">
        <v>346</v>
      </c>
      <c r="K29" s="14" t="s">
        <v>1459</v>
      </c>
      <c r="L29" s="54" t="s">
        <v>1456</v>
      </c>
      <c r="M29" s="54" t="s">
        <v>1456</v>
      </c>
      <c r="N29" s="54" t="s">
        <v>1589</v>
      </c>
      <c r="O29" s="42">
        <v>0</v>
      </c>
      <c r="P29" s="142">
        <v>16</v>
      </c>
      <c r="Q29" s="142">
        <v>4</v>
      </c>
      <c r="R29" s="142">
        <v>4</v>
      </c>
      <c r="S29" s="142">
        <v>4</v>
      </c>
      <c r="T29" s="142">
        <v>4</v>
      </c>
      <c r="U29" s="42" t="s">
        <v>1396</v>
      </c>
      <c r="V29" s="42" t="s">
        <v>1398</v>
      </c>
      <c r="W29" s="42" t="s">
        <v>95</v>
      </c>
      <c r="X29" s="42">
        <v>0</v>
      </c>
      <c r="Y29" s="42">
        <v>0</v>
      </c>
      <c r="Z29" s="42">
        <v>0</v>
      </c>
      <c r="AA29" s="42">
        <v>0</v>
      </c>
      <c r="AB29" s="42">
        <v>0</v>
      </c>
      <c r="AC29" s="54" t="s">
        <v>92</v>
      </c>
      <c r="AD29" s="43"/>
      <c r="AE29" s="43"/>
      <c r="AF29" s="29">
        <f t="shared" si="4"/>
        <v>4</v>
      </c>
      <c r="AG29" s="30">
        <f t="shared" si="1"/>
        <v>0</v>
      </c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13">
        <v>0</v>
      </c>
      <c r="BB29" s="13"/>
      <c r="BC29" s="13"/>
      <c r="BD29" s="13"/>
      <c r="BE29" s="13"/>
      <c r="BF29" s="13"/>
      <c r="BG29" s="13"/>
      <c r="BH29" s="13"/>
      <c r="BI29" s="13"/>
      <c r="BJ29" s="13"/>
      <c r="BK29" s="63">
        <f t="shared" si="2"/>
        <v>0</v>
      </c>
      <c r="BL29" s="56"/>
    </row>
    <row r="30" spans="1:64" ht="74.25" customHeight="1" x14ac:dyDescent="0.2">
      <c r="A30" s="13" t="s">
        <v>0</v>
      </c>
      <c r="B30" s="4" t="s">
        <v>328</v>
      </c>
      <c r="C30" s="16" t="s">
        <v>10</v>
      </c>
      <c r="D30" s="4" t="s">
        <v>99</v>
      </c>
      <c r="E30" s="198" t="s">
        <v>2099</v>
      </c>
      <c r="F30" s="295"/>
      <c r="G30" s="295"/>
      <c r="H30" s="295"/>
      <c r="I30" s="198" t="s">
        <v>2221</v>
      </c>
      <c r="J30" s="54" t="s">
        <v>346</v>
      </c>
      <c r="K30" s="14" t="s">
        <v>1459</v>
      </c>
      <c r="L30" s="54" t="s">
        <v>1457</v>
      </c>
      <c r="M30" s="54" t="s">
        <v>1457</v>
      </c>
      <c r="N30" s="54" t="s">
        <v>1589</v>
      </c>
      <c r="O30" s="42">
        <v>0</v>
      </c>
      <c r="P30" s="142">
        <v>16</v>
      </c>
      <c r="Q30" s="142">
        <v>4</v>
      </c>
      <c r="R30" s="142">
        <v>4</v>
      </c>
      <c r="S30" s="142">
        <v>4</v>
      </c>
      <c r="T30" s="142">
        <v>4</v>
      </c>
      <c r="U30" s="42" t="s">
        <v>1396</v>
      </c>
      <c r="V30" s="42" t="s">
        <v>1398</v>
      </c>
      <c r="W30" s="42" t="s">
        <v>95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54" t="s">
        <v>92</v>
      </c>
      <c r="AD30" s="43"/>
      <c r="AE30" s="43"/>
      <c r="AF30" s="29">
        <f t="shared" si="4"/>
        <v>4</v>
      </c>
      <c r="AG30" s="30">
        <f t="shared" si="1"/>
        <v>0</v>
      </c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13">
        <v>0</v>
      </c>
      <c r="BB30" s="13"/>
      <c r="BC30" s="13"/>
      <c r="BD30" s="13"/>
      <c r="BE30" s="13"/>
      <c r="BF30" s="13"/>
      <c r="BG30" s="13"/>
      <c r="BH30" s="13"/>
      <c r="BI30" s="13"/>
      <c r="BJ30" s="13"/>
      <c r="BK30" s="63">
        <f t="shared" si="2"/>
        <v>0</v>
      </c>
      <c r="BL30" s="56"/>
    </row>
    <row r="31" spans="1:64" ht="74.25" customHeight="1" x14ac:dyDescent="0.2">
      <c r="A31" s="13" t="s">
        <v>0</v>
      </c>
      <c r="B31" s="4" t="s">
        <v>328</v>
      </c>
      <c r="C31" s="16" t="s">
        <v>10</v>
      </c>
      <c r="D31" s="4" t="s">
        <v>99</v>
      </c>
      <c r="E31" s="198" t="s">
        <v>2099</v>
      </c>
      <c r="F31" s="295"/>
      <c r="G31" s="295"/>
      <c r="H31" s="295"/>
      <c r="I31" s="198" t="s">
        <v>2222</v>
      </c>
      <c r="J31" s="54" t="s">
        <v>346</v>
      </c>
      <c r="K31" s="14" t="s">
        <v>1459</v>
      </c>
      <c r="L31" s="54" t="s">
        <v>1458</v>
      </c>
      <c r="M31" s="54" t="s">
        <v>1458</v>
      </c>
      <c r="N31" s="54" t="s">
        <v>1589</v>
      </c>
      <c r="O31" s="42">
        <v>0</v>
      </c>
      <c r="P31" s="142">
        <v>20</v>
      </c>
      <c r="Q31" s="142">
        <v>2</v>
      </c>
      <c r="R31" s="142">
        <v>6</v>
      </c>
      <c r="S31" s="142">
        <v>6</v>
      </c>
      <c r="T31" s="142">
        <v>6</v>
      </c>
      <c r="U31" s="42" t="s">
        <v>1396</v>
      </c>
      <c r="V31" s="42" t="s">
        <v>1398</v>
      </c>
      <c r="W31" s="42" t="s">
        <v>95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54" t="s">
        <v>92</v>
      </c>
      <c r="AD31" s="43"/>
      <c r="AE31" s="43"/>
      <c r="AF31" s="29">
        <f t="shared" si="4"/>
        <v>2</v>
      </c>
      <c r="AG31" s="30">
        <f t="shared" si="1"/>
        <v>0</v>
      </c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13">
        <v>0</v>
      </c>
      <c r="BB31" s="13"/>
      <c r="BC31" s="13"/>
      <c r="BD31" s="13"/>
      <c r="BE31" s="13"/>
      <c r="BF31" s="13"/>
      <c r="BG31" s="13"/>
      <c r="BH31" s="13"/>
      <c r="BI31" s="13"/>
      <c r="BJ31" s="13"/>
      <c r="BK31" s="63">
        <f t="shared" si="2"/>
        <v>0</v>
      </c>
      <c r="BL31" s="56"/>
    </row>
    <row r="32" spans="1:64" ht="74.25" customHeight="1" x14ac:dyDescent="0.2">
      <c r="A32" s="13" t="s">
        <v>0</v>
      </c>
      <c r="B32" s="4" t="s">
        <v>328</v>
      </c>
      <c r="C32" s="16" t="s">
        <v>10</v>
      </c>
      <c r="D32" s="4" t="s">
        <v>99</v>
      </c>
      <c r="E32" s="198" t="s">
        <v>2099</v>
      </c>
      <c r="F32" s="295"/>
      <c r="G32" s="295"/>
      <c r="H32" s="295"/>
      <c r="I32" s="198" t="s">
        <v>2223</v>
      </c>
      <c r="J32" s="54" t="s">
        <v>346</v>
      </c>
      <c r="K32" s="14" t="s">
        <v>1459</v>
      </c>
      <c r="L32" s="54" t="s">
        <v>1460</v>
      </c>
      <c r="M32" s="54" t="s">
        <v>1460</v>
      </c>
      <c r="N32" s="54" t="s">
        <v>1589</v>
      </c>
      <c r="O32" s="42">
        <v>0</v>
      </c>
      <c r="P32" s="142">
        <v>1</v>
      </c>
      <c r="Q32" s="142">
        <v>0</v>
      </c>
      <c r="R32" s="142">
        <v>0</v>
      </c>
      <c r="S32" s="142">
        <v>1</v>
      </c>
      <c r="T32" s="142">
        <v>0</v>
      </c>
      <c r="U32" s="42" t="s">
        <v>1396</v>
      </c>
      <c r="V32" s="42" t="s">
        <v>1398</v>
      </c>
      <c r="W32" s="42" t="s">
        <v>95</v>
      </c>
      <c r="X32" s="42">
        <v>0</v>
      </c>
      <c r="Y32" s="42">
        <v>0</v>
      </c>
      <c r="Z32" s="42">
        <v>0</v>
      </c>
      <c r="AA32" s="42">
        <v>0</v>
      </c>
      <c r="AB32" s="42">
        <v>0</v>
      </c>
      <c r="AC32" s="54" t="s">
        <v>92</v>
      </c>
      <c r="AD32" s="43"/>
      <c r="AE32" s="43"/>
      <c r="AF32" s="29">
        <f t="shared" si="4"/>
        <v>0</v>
      </c>
      <c r="AG32" s="30">
        <f t="shared" si="1"/>
        <v>0</v>
      </c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/>
      <c r="BK32" s="63" t="s">
        <v>1844</v>
      </c>
      <c r="BL32" s="56"/>
    </row>
    <row r="33" spans="1:64" ht="74.25" customHeight="1" x14ac:dyDescent="0.2">
      <c r="A33" s="13" t="s">
        <v>0</v>
      </c>
      <c r="B33" s="4" t="s">
        <v>328</v>
      </c>
      <c r="C33" s="16" t="s">
        <v>10</v>
      </c>
      <c r="D33" s="4" t="s">
        <v>99</v>
      </c>
      <c r="E33" s="198" t="s">
        <v>2100</v>
      </c>
      <c r="F33" s="295" t="s">
        <v>1468</v>
      </c>
      <c r="G33" s="295">
        <v>0</v>
      </c>
      <c r="H33" s="295">
        <v>20</v>
      </c>
      <c r="I33" s="198" t="s">
        <v>2224</v>
      </c>
      <c r="J33" s="54" t="s">
        <v>347</v>
      </c>
      <c r="K33" s="14" t="s">
        <v>1461</v>
      </c>
      <c r="L33" s="54" t="s">
        <v>1465</v>
      </c>
      <c r="M33" s="54" t="s">
        <v>1462</v>
      </c>
      <c r="N33" s="54" t="s">
        <v>1589</v>
      </c>
      <c r="O33" s="42">
        <v>0</v>
      </c>
      <c r="P33" s="142">
        <v>7</v>
      </c>
      <c r="Q33" s="142">
        <v>1</v>
      </c>
      <c r="R33" s="142">
        <v>2</v>
      </c>
      <c r="S33" s="142">
        <v>2</v>
      </c>
      <c r="T33" s="142">
        <v>2</v>
      </c>
      <c r="U33" s="42" t="s">
        <v>1396</v>
      </c>
      <c r="V33" s="42" t="s">
        <v>1398</v>
      </c>
      <c r="W33" s="42" t="s">
        <v>95</v>
      </c>
      <c r="X33" s="42">
        <v>0</v>
      </c>
      <c r="Y33" s="42">
        <v>0</v>
      </c>
      <c r="Z33" s="42">
        <v>0</v>
      </c>
      <c r="AA33" s="42">
        <v>0</v>
      </c>
      <c r="AB33" s="42">
        <v>0</v>
      </c>
      <c r="AC33" s="54" t="s">
        <v>92</v>
      </c>
      <c r="AD33" s="43"/>
      <c r="AE33" s="43"/>
      <c r="AF33" s="29">
        <f t="shared" si="4"/>
        <v>1</v>
      </c>
      <c r="AG33" s="30">
        <f t="shared" si="1"/>
        <v>0</v>
      </c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13">
        <v>0</v>
      </c>
      <c r="BB33" s="13"/>
      <c r="BC33" s="13"/>
      <c r="BD33" s="13"/>
      <c r="BE33" s="13"/>
      <c r="BF33" s="13"/>
      <c r="BG33" s="13"/>
      <c r="BH33" s="13"/>
      <c r="BI33" s="13"/>
      <c r="BJ33" s="13"/>
      <c r="BK33" s="63">
        <f t="shared" si="2"/>
        <v>0</v>
      </c>
      <c r="BL33" s="56"/>
    </row>
    <row r="34" spans="1:64" ht="74.25" customHeight="1" x14ac:dyDescent="0.2">
      <c r="A34" s="13" t="s">
        <v>0</v>
      </c>
      <c r="B34" s="4" t="s">
        <v>328</v>
      </c>
      <c r="C34" s="16" t="s">
        <v>10</v>
      </c>
      <c r="D34" s="4" t="s">
        <v>99</v>
      </c>
      <c r="E34" s="198" t="s">
        <v>2100</v>
      </c>
      <c r="F34" s="295"/>
      <c r="G34" s="295"/>
      <c r="H34" s="295"/>
      <c r="I34" s="198" t="s">
        <v>2225</v>
      </c>
      <c r="J34" s="54" t="s">
        <v>347</v>
      </c>
      <c r="K34" s="14" t="s">
        <v>1461</v>
      </c>
      <c r="L34" s="54" t="s">
        <v>1466</v>
      </c>
      <c r="M34" s="54" t="s">
        <v>1463</v>
      </c>
      <c r="N34" s="54" t="s">
        <v>1589</v>
      </c>
      <c r="O34" s="42">
        <v>0</v>
      </c>
      <c r="P34" s="142">
        <v>1</v>
      </c>
      <c r="Q34" s="142">
        <v>1</v>
      </c>
      <c r="R34" s="142">
        <v>0</v>
      </c>
      <c r="S34" s="142">
        <v>0</v>
      </c>
      <c r="T34" s="142">
        <v>0</v>
      </c>
      <c r="U34" s="42" t="s">
        <v>1396</v>
      </c>
      <c r="V34" s="42" t="s">
        <v>1398</v>
      </c>
      <c r="W34" s="42" t="s">
        <v>95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54" t="s">
        <v>92</v>
      </c>
      <c r="AD34" s="43"/>
      <c r="AE34" s="43"/>
      <c r="AF34" s="29">
        <f t="shared" si="4"/>
        <v>1</v>
      </c>
      <c r="AG34" s="30">
        <f t="shared" si="1"/>
        <v>0</v>
      </c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13">
        <v>0</v>
      </c>
      <c r="BB34" s="13"/>
      <c r="BC34" s="13"/>
      <c r="BD34" s="13"/>
      <c r="BE34" s="13"/>
      <c r="BF34" s="13"/>
      <c r="BG34" s="13"/>
      <c r="BH34" s="13"/>
      <c r="BI34" s="13"/>
      <c r="BJ34" s="13"/>
      <c r="BK34" s="63">
        <f t="shared" si="2"/>
        <v>0</v>
      </c>
      <c r="BL34" s="56"/>
    </row>
    <row r="35" spans="1:64" ht="74.25" customHeight="1" x14ac:dyDescent="0.2">
      <c r="A35" s="13" t="s">
        <v>0</v>
      </c>
      <c r="B35" s="4" t="s">
        <v>328</v>
      </c>
      <c r="C35" s="16" t="s">
        <v>10</v>
      </c>
      <c r="D35" s="4" t="s">
        <v>99</v>
      </c>
      <c r="E35" s="198" t="s">
        <v>2100</v>
      </c>
      <c r="F35" s="295"/>
      <c r="G35" s="295"/>
      <c r="H35" s="295"/>
      <c r="I35" s="198" t="s">
        <v>2226</v>
      </c>
      <c r="J35" s="54" t="s">
        <v>347</v>
      </c>
      <c r="K35" s="14" t="s">
        <v>1461</v>
      </c>
      <c r="L35" s="54" t="s">
        <v>1467</v>
      </c>
      <c r="M35" s="54" t="s">
        <v>1464</v>
      </c>
      <c r="N35" s="54" t="s">
        <v>1589</v>
      </c>
      <c r="O35" s="42">
        <v>0</v>
      </c>
      <c r="P35" s="142">
        <v>20</v>
      </c>
      <c r="Q35" s="142">
        <v>5</v>
      </c>
      <c r="R35" s="142">
        <v>5</v>
      </c>
      <c r="S35" s="142">
        <v>5</v>
      </c>
      <c r="T35" s="142">
        <v>5</v>
      </c>
      <c r="U35" s="42" t="s">
        <v>1396</v>
      </c>
      <c r="V35" s="42" t="s">
        <v>1398</v>
      </c>
      <c r="W35" s="42" t="s">
        <v>95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54" t="s">
        <v>92</v>
      </c>
      <c r="AD35" s="43"/>
      <c r="AE35" s="43"/>
      <c r="AF35" s="29">
        <f t="shared" si="4"/>
        <v>5</v>
      </c>
      <c r="AG35" s="30">
        <f t="shared" si="1"/>
        <v>0</v>
      </c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13">
        <v>0</v>
      </c>
      <c r="BB35" s="13"/>
      <c r="BC35" s="13"/>
      <c r="BD35" s="13"/>
      <c r="BE35" s="13"/>
      <c r="BF35" s="13"/>
      <c r="BG35" s="13"/>
      <c r="BH35" s="13"/>
      <c r="BI35" s="13"/>
      <c r="BJ35" s="13"/>
      <c r="BK35" s="63">
        <f t="shared" si="2"/>
        <v>0</v>
      </c>
      <c r="BL35" s="56"/>
    </row>
    <row r="36" spans="1:64" ht="74.25" customHeight="1" x14ac:dyDescent="0.2">
      <c r="A36" s="13" t="s">
        <v>0</v>
      </c>
      <c r="B36" s="4" t="s">
        <v>328</v>
      </c>
      <c r="C36" s="16" t="s">
        <v>10</v>
      </c>
      <c r="D36" s="4" t="s">
        <v>99</v>
      </c>
      <c r="E36" s="198" t="s">
        <v>2101</v>
      </c>
      <c r="F36" s="295" t="s">
        <v>1474</v>
      </c>
      <c r="G36" s="295">
        <v>0</v>
      </c>
      <c r="H36" s="295">
        <v>43</v>
      </c>
      <c r="I36" s="198" t="s">
        <v>2227</v>
      </c>
      <c r="J36" s="54" t="s">
        <v>348</v>
      </c>
      <c r="K36" s="14" t="s">
        <v>1469</v>
      </c>
      <c r="L36" s="54" t="s">
        <v>1470</v>
      </c>
      <c r="M36" s="54" t="s">
        <v>1472</v>
      </c>
      <c r="N36" s="54" t="s">
        <v>1589</v>
      </c>
      <c r="O36" s="42">
        <v>0</v>
      </c>
      <c r="P36" s="142">
        <v>1</v>
      </c>
      <c r="Q36" s="142">
        <v>1</v>
      </c>
      <c r="R36" s="142">
        <v>0</v>
      </c>
      <c r="S36" s="142">
        <v>0</v>
      </c>
      <c r="T36" s="142">
        <v>0</v>
      </c>
      <c r="U36" s="42" t="s">
        <v>1396</v>
      </c>
      <c r="V36" s="42" t="s">
        <v>1398</v>
      </c>
      <c r="W36" s="42" t="s">
        <v>95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54" t="s">
        <v>92</v>
      </c>
      <c r="AD36" s="43"/>
      <c r="AE36" s="43"/>
      <c r="AF36" s="29">
        <f t="shared" si="4"/>
        <v>1</v>
      </c>
      <c r="AG36" s="30">
        <f t="shared" si="1"/>
        <v>0</v>
      </c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13">
        <v>0</v>
      </c>
      <c r="BB36" s="13"/>
      <c r="BC36" s="13"/>
      <c r="BD36" s="13"/>
      <c r="BE36" s="13"/>
      <c r="BF36" s="13"/>
      <c r="BG36" s="13"/>
      <c r="BH36" s="13"/>
      <c r="BI36" s="13"/>
      <c r="BJ36" s="13"/>
      <c r="BK36" s="63">
        <f t="shared" si="2"/>
        <v>0</v>
      </c>
      <c r="BL36" s="56"/>
    </row>
    <row r="37" spans="1:64" ht="74.25" customHeight="1" x14ac:dyDescent="0.2">
      <c r="A37" s="13" t="s">
        <v>0</v>
      </c>
      <c r="B37" s="4" t="s">
        <v>328</v>
      </c>
      <c r="C37" s="16" t="s">
        <v>10</v>
      </c>
      <c r="D37" s="4" t="s">
        <v>99</v>
      </c>
      <c r="E37" s="198" t="s">
        <v>2101</v>
      </c>
      <c r="F37" s="295"/>
      <c r="G37" s="295"/>
      <c r="H37" s="295"/>
      <c r="I37" s="198" t="s">
        <v>2228</v>
      </c>
      <c r="J37" s="54" t="s">
        <v>348</v>
      </c>
      <c r="K37" s="14" t="s">
        <v>1469</v>
      </c>
      <c r="L37" s="54" t="s">
        <v>1471</v>
      </c>
      <c r="M37" s="54" t="s">
        <v>1473</v>
      </c>
      <c r="N37" s="54" t="s">
        <v>1589</v>
      </c>
      <c r="O37" s="42">
        <v>5</v>
      </c>
      <c r="P37" s="142">
        <v>19</v>
      </c>
      <c r="Q37" s="142">
        <v>4</v>
      </c>
      <c r="R37" s="142">
        <v>5</v>
      </c>
      <c r="S37" s="142">
        <v>5</v>
      </c>
      <c r="T37" s="142">
        <v>5</v>
      </c>
      <c r="U37" s="42" t="s">
        <v>1396</v>
      </c>
      <c r="V37" s="42" t="s">
        <v>1398</v>
      </c>
      <c r="W37" s="42" t="s">
        <v>95</v>
      </c>
      <c r="X37" s="42">
        <v>0</v>
      </c>
      <c r="Y37" s="42">
        <v>0</v>
      </c>
      <c r="Z37" s="42">
        <v>0</v>
      </c>
      <c r="AA37" s="42">
        <v>0</v>
      </c>
      <c r="AB37" s="42">
        <v>0</v>
      </c>
      <c r="AC37" s="54" t="s">
        <v>92</v>
      </c>
      <c r="AD37" s="43"/>
      <c r="AE37" s="43"/>
      <c r="AF37" s="29">
        <f t="shared" si="4"/>
        <v>4</v>
      </c>
      <c r="AG37" s="30">
        <f t="shared" si="1"/>
        <v>0</v>
      </c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13">
        <v>0</v>
      </c>
      <c r="BB37" s="13"/>
      <c r="BC37" s="13"/>
      <c r="BD37" s="13"/>
      <c r="BE37" s="13"/>
      <c r="BF37" s="13"/>
      <c r="BG37" s="13"/>
      <c r="BH37" s="13"/>
      <c r="BI37" s="13"/>
      <c r="BJ37" s="13"/>
      <c r="BK37" s="63">
        <f t="shared" si="2"/>
        <v>0</v>
      </c>
      <c r="BL37" s="56"/>
    </row>
    <row r="38" spans="1:64" ht="74.25" customHeight="1" x14ac:dyDescent="0.2">
      <c r="A38" s="13" t="s">
        <v>0</v>
      </c>
      <c r="B38" s="4" t="s">
        <v>328</v>
      </c>
      <c r="C38" s="16" t="s">
        <v>10</v>
      </c>
      <c r="D38" s="4" t="s">
        <v>99</v>
      </c>
      <c r="E38" s="198" t="s">
        <v>2102</v>
      </c>
      <c r="F38" s="295" t="s">
        <v>1486</v>
      </c>
      <c r="G38" s="295">
        <v>0</v>
      </c>
      <c r="H38" s="295">
        <v>40</v>
      </c>
      <c r="I38" s="198" t="s">
        <v>2229</v>
      </c>
      <c r="J38" s="54" t="s">
        <v>1475</v>
      </c>
      <c r="K38" s="14" t="s">
        <v>1476</v>
      </c>
      <c r="L38" s="54" t="s">
        <v>1477</v>
      </c>
      <c r="M38" s="54" t="s">
        <v>1481</v>
      </c>
      <c r="N38" s="54" t="s">
        <v>1589</v>
      </c>
      <c r="O38" s="42">
        <v>1</v>
      </c>
      <c r="P38" s="142">
        <v>19</v>
      </c>
      <c r="Q38" s="142">
        <v>3</v>
      </c>
      <c r="R38" s="142">
        <v>5</v>
      </c>
      <c r="S38" s="142">
        <v>5</v>
      </c>
      <c r="T38" s="142">
        <v>6</v>
      </c>
      <c r="U38" s="42" t="s">
        <v>1396</v>
      </c>
      <c r="V38" s="42" t="s">
        <v>1398</v>
      </c>
      <c r="W38" s="42" t="s">
        <v>95</v>
      </c>
      <c r="X38" s="42">
        <v>0</v>
      </c>
      <c r="Y38" s="42">
        <v>0</v>
      </c>
      <c r="Z38" s="42">
        <v>0</v>
      </c>
      <c r="AA38" s="42">
        <v>0</v>
      </c>
      <c r="AB38" s="42">
        <v>0</v>
      </c>
      <c r="AC38" s="54" t="s">
        <v>92</v>
      </c>
      <c r="AD38" s="43"/>
      <c r="AE38" s="43"/>
      <c r="AF38" s="29">
        <f t="shared" si="4"/>
        <v>3</v>
      </c>
      <c r="AG38" s="30">
        <f t="shared" si="1"/>
        <v>0</v>
      </c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13">
        <v>0</v>
      </c>
      <c r="BB38" s="13"/>
      <c r="BC38" s="13"/>
      <c r="BD38" s="13"/>
      <c r="BE38" s="13"/>
      <c r="BF38" s="13"/>
      <c r="BG38" s="13"/>
      <c r="BH38" s="13"/>
      <c r="BI38" s="13"/>
      <c r="BJ38" s="13"/>
      <c r="BK38" s="63">
        <f t="shared" si="2"/>
        <v>0</v>
      </c>
      <c r="BL38" s="56"/>
    </row>
    <row r="39" spans="1:64" ht="74.25" customHeight="1" x14ac:dyDescent="0.2">
      <c r="A39" s="13" t="s">
        <v>0</v>
      </c>
      <c r="B39" s="4" t="s">
        <v>328</v>
      </c>
      <c r="C39" s="16" t="s">
        <v>10</v>
      </c>
      <c r="D39" s="4" t="s">
        <v>99</v>
      </c>
      <c r="E39" s="198" t="s">
        <v>2102</v>
      </c>
      <c r="F39" s="295"/>
      <c r="G39" s="295"/>
      <c r="H39" s="295"/>
      <c r="I39" s="198" t="s">
        <v>2230</v>
      </c>
      <c r="J39" s="54" t="s">
        <v>1475</v>
      </c>
      <c r="K39" s="14" t="s">
        <v>1476</v>
      </c>
      <c r="L39" s="54" t="s">
        <v>1478</v>
      </c>
      <c r="M39" s="54" t="s">
        <v>1482</v>
      </c>
      <c r="N39" s="54" t="s">
        <v>1589</v>
      </c>
      <c r="O39" s="42">
        <v>1</v>
      </c>
      <c r="P39" s="142">
        <v>1</v>
      </c>
      <c r="Q39" s="142">
        <v>1</v>
      </c>
      <c r="R39" s="142">
        <v>0</v>
      </c>
      <c r="S39" s="142">
        <v>0</v>
      </c>
      <c r="T39" s="142">
        <v>0</v>
      </c>
      <c r="U39" s="42" t="s">
        <v>1396</v>
      </c>
      <c r="V39" s="42" t="s">
        <v>1398</v>
      </c>
      <c r="W39" s="42" t="s">
        <v>95</v>
      </c>
      <c r="X39" s="42">
        <v>0</v>
      </c>
      <c r="Y39" s="42">
        <v>0</v>
      </c>
      <c r="Z39" s="42">
        <v>0</v>
      </c>
      <c r="AA39" s="42">
        <v>0</v>
      </c>
      <c r="AB39" s="42">
        <v>0</v>
      </c>
      <c r="AC39" s="54" t="s">
        <v>92</v>
      </c>
      <c r="AD39" s="43"/>
      <c r="AE39" s="43"/>
      <c r="AF39" s="29">
        <f t="shared" si="4"/>
        <v>1</v>
      </c>
      <c r="AG39" s="30">
        <f t="shared" si="1"/>
        <v>0</v>
      </c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13">
        <v>0</v>
      </c>
      <c r="BB39" s="13"/>
      <c r="BC39" s="13"/>
      <c r="BD39" s="13"/>
      <c r="BE39" s="13"/>
      <c r="BF39" s="13"/>
      <c r="BG39" s="13"/>
      <c r="BH39" s="13"/>
      <c r="BI39" s="13"/>
      <c r="BJ39" s="13"/>
      <c r="BK39" s="63">
        <f t="shared" si="2"/>
        <v>0</v>
      </c>
      <c r="BL39" s="56"/>
    </row>
    <row r="40" spans="1:64" ht="74.25" customHeight="1" x14ac:dyDescent="0.2">
      <c r="A40" s="13" t="s">
        <v>0</v>
      </c>
      <c r="B40" s="4" t="s">
        <v>328</v>
      </c>
      <c r="C40" s="16" t="s">
        <v>10</v>
      </c>
      <c r="D40" s="4" t="s">
        <v>99</v>
      </c>
      <c r="E40" s="198" t="s">
        <v>2102</v>
      </c>
      <c r="F40" s="295"/>
      <c r="G40" s="295"/>
      <c r="H40" s="295"/>
      <c r="I40" s="198" t="s">
        <v>2231</v>
      </c>
      <c r="J40" s="54" t="s">
        <v>1475</v>
      </c>
      <c r="K40" s="14" t="s">
        <v>1476</v>
      </c>
      <c r="L40" s="54" t="s">
        <v>1477</v>
      </c>
      <c r="M40" s="54" t="s">
        <v>1483</v>
      </c>
      <c r="N40" s="54" t="s">
        <v>1589</v>
      </c>
      <c r="O40" s="42">
        <v>0</v>
      </c>
      <c r="P40" s="142">
        <v>19</v>
      </c>
      <c r="Q40" s="142">
        <v>4</v>
      </c>
      <c r="R40" s="142">
        <v>5</v>
      </c>
      <c r="S40" s="142">
        <v>5</v>
      </c>
      <c r="T40" s="142">
        <v>5</v>
      </c>
      <c r="U40" s="42" t="s">
        <v>1396</v>
      </c>
      <c r="V40" s="42" t="s">
        <v>1398</v>
      </c>
      <c r="W40" s="42" t="s">
        <v>95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54" t="s">
        <v>92</v>
      </c>
      <c r="AD40" s="43"/>
      <c r="AE40" s="43"/>
      <c r="AF40" s="29">
        <f t="shared" si="4"/>
        <v>4</v>
      </c>
      <c r="AG40" s="30">
        <f t="shared" si="1"/>
        <v>0</v>
      </c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13">
        <v>0</v>
      </c>
      <c r="BB40" s="13"/>
      <c r="BC40" s="13"/>
      <c r="BD40" s="13"/>
      <c r="BE40" s="13"/>
      <c r="BF40" s="13"/>
      <c r="BG40" s="13"/>
      <c r="BH40" s="13"/>
      <c r="BI40" s="13"/>
      <c r="BJ40" s="13"/>
      <c r="BK40" s="63">
        <f t="shared" si="2"/>
        <v>0</v>
      </c>
      <c r="BL40" s="56"/>
    </row>
    <row r="41" spans="1:64" ht="74.25" customHeight="1" x14ac:dyDescent="0.2">
      <c r="A41" s="13" t="s">
        <v>0</v>
      </c>
      <c r="B41" s="4" t="s">
        <v>328</v>
      </c>
      <c r="C41" s="16" t="s">
        <v>10</v>
      </c>
      <c r="D41" s="4" t="s">
        <v>99</v>
      </c>
      <c r="E41" s="198" t="s">
        <v>2102</v>
      </c>
      <c r="F41" s="295"/>
      <c r="G41" s="295"/>
      <c r="H41" s="295"/>
      <c r="I41" s="198" t="s">
        <v>2232</v>
      </c>
      <c r="J41" s="54" t="s">
        <v>1475</v>
      </c>
      <c r="K41" s="14" t="s">
        <v>1476</v>
      </c>
      <c r="L41" s="54" t="s">
        <v>1479</v>
      </c>
      <c r="M41" s="54" t="s">
        <v>1484</v>
      </c>
      <c r="N41" s="54" t="s">
        <v>1589</v>
      </c>
      <c r="O41" s="42">
        <v>16</v>
      </c>
      <c r="P41" s="142">
        <v>16</v>
      </c>
      <c r="Q41" s="142">
        <v>4</v>
      </c>
      <c r="R41" s="142">
        <v>4</v>
      </c>
      <c r="S41" s="142">
        <v>4</v>
      </c>
      <c r="T41" s="142">
        <v>4</v>
      </c>
      <c r="U41" s="42" t="s">
        <v>1396</v>
      </c>
      <c r="V41" s="42" t="s">
        <v>1398</v>
      </c>
      <c r="W41" s="42" t="s">
        <v>95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54" t="s">
        <v>92</v>
      </c>
      <c r="AD41" s="43"/>
      <c r="AE41" s="43"/>
      <c r="AF41" s="29">
        <f t="shared" si="4"/>
        <v>4</v>
      </c>
      <c r="AG41" s="30">
        <f t="shared" si="1"/>
        <v>0</v>
      </c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13">
        <v>0</v>
      </c>
      <c r="BB41" s="13"/>
      <c r="BC41" s="13"/>
      <c r="BD41" s="13"/>
      <c r="BE41" s="13"/>
      <c r="BF41" s="13"/>
      <c r="BG41" s="13"/>
      <c r="BH41" s="13"/>
      <c r="BI41" s="13"/>
      <c r="BJ41" s="13"/>
      <c r="BK41" s="63">
        <f t="shared" si="2"/>
        <v>0</v>
      </c>
      <c r="BL41" s="56"/>
    </row>
    <row r="42" spans="1:64" ht="74.25" customHeight="1" x14ac:dyDescent="0.2">
      <c r="A42" s="13" t="s">
        <v>0</v>
      </c>
      <c r="B42" s="4" t="s">
        <v>328</v>
      </c>
      <c r="C42" s="16" t="s">
        <v>10</v>
      </c>
      <c r="D42" s="4" t="s">
        <v>99</v>
      </c>
      <c r="E42" s="198" t="s">
        <v>2102</v>
      </c>
      <c r="F42" s="295"/>
      <c r="G42" s="295"/>
      <c r="H42" s="295"/>
      <c r="I42" s="198" t="s">
        <v>2233</v>
      </c>
      <c r="J42" s="54" t="s">
        <v>1475</v>
      </c>
      <c r="K42" s="14" t="s">
        <v>1476</v>
      </c>
      <c r="L42" s="54" t="s">
        <v>1480</v>
      </c>
      <c r="M42" s="54" t="s">
        <v>1485</v>
      </c>
      <c r="N42" s="54" t="s">
        <v>1589</v>
      </c>
      <c r="O42" s="42">
        <v>1</v>
      </c>
      <c r="P42" s="142">
        <v>1</v>
      </c>
      <c r="Q42" s="142">
        <v>1</v>
      </c>
      <c r="R42" s="142">
        <v>0</v>
      </c>
      <c r="S42" s="142">
        <v>1</v>
      </c>
      <c r="T42" s="142">
        <v>0</v>
      </c>
      <c r="U42" s="42" t="s">
        <v>1396</v>
      </c>
      <c r="V42" s="42" t="s">
        <v>1398</v>
      </c>
      <c r="W42" s="42" t="s">
        <v>95</v>
      </c>
      <c r="X42" s="42">
        <v>0</v>
      </c>
      <c r="Y42" s="42">
        <v>0</v>
      </c>
      <c r="Z42" s="42">
        <v>0</v>
      </c>
      <c r="AA42" s="42">
        <v>0</v>
      </c>
      <c r="AB42" s="42">
        <v>0</v>
      </c>
      <c r="AC42" s="54" t="s">
        <v>92</v>
      </c>
      <c r="AD42" s="43"/>
      <c r="AE42" s="43"/>
      <c r="AF42" s="29">
        <f t="shared" si="4"/>
        <v>1</v>
      </c>
      <c r="AG42" s="30">
        <f t="shared" si="1"/>
        <v>0</v>
      </c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13">
        <v>0</v>
      </c>
      <c r="BB42" s="13"/>
      <c r="BC42" s="13"/>
      <c r="BD42" s="13"/>
      <c r="BE42" s="13"/>
      <c r="BF42" s="13"/>
      <c r="BG42" s="13"/>
      <c r="BH42" s="13"/>
      <c r="BI42" s="13"/>
      <c r="BJ42" s="13"/>
      <c r="BK42" s="63">
        <f t="shared" si="2"/>
        <v>0</v>
      </c>
      <c r="BL42" s="56"/>
    </row>
    <row r="43" spans="1:64" ht="84" x14ac:dyDescent="0.2">
      <c r="A43" s="13" t="s">
        <v>0</v>
      </c>
      <c r="B43" s="4" t="s">
        <v>328</v>
      </c>
      <c r="C43" s="5" t="s">
        <v>14</v>
      </c>
      <c r="D43" s="4" t="s">
        <v>100</v>
      </c>
      <c r="E43" s="198" t="s">
        <v>2103</v>
      </c>
      <c r="F43" s="54" t="s">
        <v>355</v>
      </c>
      <c r="G43" s="54">
        <v>100</v>
      </c>
      <c r="H43" s="54">
        <v>100</v>
      </c>
      <c r="I43" s="198" t="s">
        <v>2234</v>
      </c>
      <c r="J43" s="54" t="s">
        <v>15</v>
      </c>
      <c r="K43" s="14" t="s">
        <v>349</v>
      </c>
      <c r="L43" s="54" t="s">
        <v>350</v>
      </c>
      <c r="M43" s="14" t="s">
        <v>351</v>
      </c>
      <c r="N43" s="54" t="s">
        <v>1589</v>
      </c>
      <c r="O43" s="39">
        <v>1</v>
      </c>
      <c r="P43" s="119">
        <v>1</v>
      </c>
      <c r="Q43" s="119">
        <v>1</v>
      </c>
      <c r="R43" s="119">
        <v>0</v>
      </c>
      <c r="S43" s="119">
        <v>0</v>
      </c>
      <c r="T43" s="119">
        <v>0</v>
      </c>
      <c r="U43" s="42" t="s">
        <v>1396</v>
      </c>
      <c r="V43" s="42" t="s">
        <v>1398</v>
      </c>
      <c r="W43" s="42" t="s">
        <v>101</v>
      </c>
      <c r="X43" s="24">
        <f>SUM(Y43:AB43)</f>
        <v>3435389376</v>
      </c>
      <c r="Y43" s="23">
        <v>809000000</v>
      </c>
      <c r="Z43" s="23">
        <f t="shared" ref="Z43:AB138" si="6">+Y43*1.04</f>
        <v>841360000</v>
      </c>
      <c r="AA43" s="23">
        <f t="shared" si="6"/>
        <v>875014400</v>
      </c>
      <c r="AB43" s="23">
        <f t="shared" si="6"/>
        <v>910014976</v>
      </c>
      <c r="AC43" s="54" t="s">
        <v>352</v>
      </c>
      <c r="AD43" s="43" t="s">
        <v>356</v>
      </c>
      <c r="AE43" s="43" t="s">
        <v>356</v>
      </c>
      <c r="AF43" s="29">
        <f t="shared" si="4"/>
        <v>1</v>
      </c>
      <c r="AG43" s="30">
        <f t="shared" si="1"/>
        <v>3435389376</v>
      </c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13">
        <v>1</v>
      </c>
      <c r="BB43" s="64"/>
      <c r="BC43" s="64"/>
      <c r="BD43" s="13"/>
      <c r="BE43" s="64"/>
      <c r="BF43" s="13">
        <v>0</v>
      </c>
      <c r="BG43" s="13">
        <v>0</v>
      </c>
      <c r="BH43" s="13">
        <v>0</v>
      </c>
      <c r="BI43" s="13">
        <v>0</v>
      </c>
      <c r="BJ43" s="56" t="s">
        <v>1850</v>
      </c>
      <c r="BK43" s="63">
        <f t="shared" si="2"/>
        <v>1</v>
      </c>
      <c r="BL43" s="56" t="s">
        <v>1849</v>
      </c>
    </row>
    <row r="44" spans="1:64" ht="98.25" customHeight="1" x14ac:dyDescent="0.2">
      <c r="A44" s="13" t="s">
        <v>0</v>
      </c>
      <c r="B44" s="4" t="s">
        <v>328</v>
      </c>
      <c r="C44" s="5" t="s">
        <v>14</v>
      </c>
      <c r="D44" s="4" t="s">
        <v>100</v>
      </c>
      <c r="E44" s="198" t="s">
        <v>2104</v>
      </c>
      <c r="F44" s="54" t="s">
        <v>354</v>
      </c>
      <c r="G44" s="54">
        <v>47</v>
      </c>
      <c r="H44" s="54">
        <v>70</v>
      </c>
      <c r="I44" s="198" t="s">
        <v>2235</v>
      </c>
      <c r="J44" s="54" t="s">
        <v>16</v>
      </c>
      <c r="K44" s="14" t="s">
        <v>353</v>
      </c>
      <c r="L44" s="54" t="s">
        <v>1426</v>
      </c>
      <c r="M44" s="14" t="s">
        <v>1425</v>
      </c>
      <c r="N44" s="54" t="s">
        <v>1589</v>
      </c>
      <c r="O44" s="39">
        <v>10</v>
      </c>
      <c r="P44" s="119">
        <v>27</v>
      </c>
      <c r="Q44" s="119">
        <v>0</v>
      </c>
      <c r="R44" s="119">
        <v>7</v>
      </c>
      <c r="S44" s="119">
        <v>10</v>
      </c>
      <c r="T44" s="119">
        <v>10</v>
      </c>
      <c r="U44" s="42" t="s">
        <v>1396</v>
      </c>
      <c r="V44" s="42" t="s">
        <v>1398</v>
      </c>
      <c r="W44" s="42" t="s">
        <v>101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54" t="s">
        <v>352</v>
      </c>
      <c r="AD44" s="43" t="s">
        <v>356</v>
      </c>
      <c r="AE44" s="43" t="s">
        <v>356</v>
      </c>
      <c r="AF44" s="29">
        <f t="shared" si="4"/>
        <v>0</v>
      </c>
      <c r="AG44" s="30">
        <f t="shared" si="1"/>
        <v>0</v>
      </c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13">
        <v>0</v>
      </c>
      <c r="BB44" s="64"/>
      <c r="BC44" s="64"/>
      <c r="BD44" s="13"/>
      <c r="BE44" s="64"/>
      <c r="BF44" s="13">
        <v>0</v>
      </c>
      <c r="BG44" s="13">
        <v>0</v>
      </c>
      <c r="BH44" s="13">
        <v>0</v>
      </c>
      <c r="BI44" s="13">
        <v>0</v>
      </c>
      <c r="BJ44" s="13"/>
      <c r="BK44" s="63" t="s">
        <v>1844</v>
      </c>
      <c r="BL44" s="56"/>
    </row>
    <row r="45" spans="1:64" ht="72.75" customHeight="1" x14ac:dyDescent="0.2">
      <c r="A45" s="13" t="s">
        <v>0</v>
      </c>
      <c r="B45" s="4" t="s">
        <v>328</v>
      </c>
      <c r="C45" s="5" t="s">
        <v>14</v>
      </c>
      <c r="D45" s="4" t="s">
        <v>100</v>
      </c>
      <c r="E45" s="198" t="s">
        <v>2105</v>
      </c>
      <c r="F45" s="54" t="s">
        <v>358</v>
      </c>
      <c r="G45" s="54">
        <v>17</v>
      </c>
      <c r="H45" s="54">
        <v>20</v>
      </c>
      <c r="I45" s="198" t="s">
        <v>2236</v>
      </c>
      <c r="J45" s="54" t="s">
        <v>17</v>
      </c>
      <c r="K45" s="14" t="s">
        <v>357</v>
      </c>
      <c r="L45" s="54" t="s">
        <v>359</v>
      </c>
      <c r="M45" s="14" t="s">
        <v>360</v>
      </c>
      <c r="N45" s="54" t="s">
        <v>1589</v>
      </c>
      <c r="O45" s="39">
        <v>8</v>
      </c>
      <c r="P45" s="119">
        <v>10</v>
      </c>
      <c r="Q45" s="119">
        <v>2</v>
      </c>
      <c r="R45" s="119">
        <v>2</v>
      </c>
      <c r="S45" s="119">
        <v>3</v>
      </c>
      <c r="T45" s="119">
        <v>3</v>
      </c>
      <c r="U45" s="42" t="s">
        <v>1396</v>
      </c>
      <c r="V45" s="42" t="s">
        <v>1398</v>
      </c>
      <c r="W45" s="42" t="s">
        <v>101</v>
      </c>
      <c r="X45" s="42">
        <v>0</v>
      </c>
      <c r="Y45" s="42">
        <v>0</v>
      </c>
      <c r="Z45" s="42">
        <v>0</v>
      </c>
      <c r="AA45" s="42">
        <v>0</v>
      </c>
      <c r="AB45" s="42">
        <v>0</v>
      </c>
      <c r="AC45" s="54" t="s">
        <v>352</v>
      </c>
      <c r="AD45" s="43" t="s">
        <v>356</v>
      </c>
      <c r="AE45" s="43" t="s">
        <v>356</v>
      </c>
      <c r="AF45" s="29">
        <f t="shared" si="4"/>
        <v>2</v>
      </c>
      <c r="AG45" s="30">
        <f t="shared" si="1"/>
        <v>0</v>
      </c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13">
        <v>0</v>
      </c>
      <c r="BB45" s="64">
        <v>0</v>
      </c>
      <c r="BC45" s="64">
        <v>0</v>
      </c>
      <c r="BD45" s="13"/>
      <c r="BE45" s="64"/>
      <c r="BF45" s="13">
        <v>0</v>
      </c>
      <c r="BG45" s="13">
        <v>0</v>
      </c>
      <c r="BH45" s="13">
        <v>0</v>
      </c>
      <c r="BI45" s="13">
        <v>0</v>
      </c>
      <c r="BJ45" s="13" t="s">
        <v>1851</v>
      </c>
      <c r="BK45" s="63">
        <f t="shared" si="2"/>
        <v>0</v>
      </c>
      <c r="BL45" s="56"/>
    </row>
    <row r="46" spans="1:64" ht="75" customHeight="1" x14ac:dyDescent="0.2">
      <c r="A46" s="13" t="s">
        <v>0</v>
      </c>
      <c r="B46" s="4" t="s">
        <v>328</v>
      </c>
      <c r="C46" s="5" t="s">
        <v>14</v>
      </c>
      <c r="D46" s="4" t="s">
        <v>100</v>
      </c>
      <c r="E46" s="198" t="s">
        <v>2106</v>
      </c>
      <c r="F46" s="54" t="s">
        <v>358</v>
      </c>
      <c r="G46" s="54">
        <v>17</v>
      </c>
      <c r="H46" s="54">
        <v>20</v>
      </c>
      <c r="I46" s="198" t="s">
        <v>2237</v>
      </c>
      <c r="J46" s="54" t="s">
        <v>18</v>
      </c>
      <c r="K46" s="14" t="s">
        <v>102</v>
      </c>
      <c r="L46" s="54" t="s">
        <v>361</v>
      </c>
      <c r="M46" s="14" t="s">
        <v>362</v>
      </c>
      <c r="N46" s="54" t="s">
        <v>1589</v>
      </c>
      <c r="O46" s="39">
        <v>45</v>
      </c>
      <c r="P46" s="119">
        <v>45</v>
      </c>
      <c r="Q46" s="119">
        <v>45</v>
      </c>
      <c r="R46" s="119">
        <v>0</v>
      </c>
      <c r="S46" s="119">
        <v>0</v>
      </c>
      <c r="T46" s="119">
        <v>0</v>
      </c>
      <c r="U46" s="42" t="s">
        <v>1396</v>
      </c>
      <c r="V46" s="42" t="s">
        <v>1398</v>
      </c>
      <c r="W46" s="42" t="s">
        <v>101</v>
      </c>
      <c r="X46" s="42">
        <v>0</v>
      </c>
      <c r="Y46" s="42">
        <v>0</v>
      </c>
      <c r="Z46" s="42">
        <v>0</v>
      </c>
      <c r="AA46" s="42">
        <v>0</v>
      </c>
      <c r="AB46" s="42">
        <v>0</v>
      </c>
      <c r="AC46" s="54" t="s">
        <v>352</v>
      </c>
      <c r="AD46" s="43" t="s">
        <v>356</v>
      </c>
      <c r="AE46" s="43" t="s">
        <v>356</v>
      </c>
      <c r="AF46" s="29">
        <f t="shared" si="4"/>
        <v>45</v>
      </c>
      <c r="AG46" s="30">
        <f t="shared" si="1"/>
        <v>0</v>
      </c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13">
        <v>45</v>
      </c>
      <c r="BB46" s="64">
        <f>+BC46+BE46</f>
        <v>9700000000</v>
      </c>
      <c r="BC46" s="64">
        <v>3400000000</v>
      </c>
      <c r="BD46" s="13"/>
      <c r="BE46" s="64">
        <v>6300000000</v>
      </c>
      <c r="BF46" s="13">
        <v>0</v>
      </c>
      <c r="BG46" s="13">
        <v>0</v>
      </c>
      <c r="BH46" s="13"/>
      <c r="BI46" s="13">
        <v>0</v>
      </c>
      <c r="BJ46" s="13" t="s">
        <v>1851</v>
      </c>
      <c r="BK46" s="63">
        <f t="shared" si="2"/>
        <v>1</v>
      </c>
      <c r="BL46" s="56" t="s">
        <v>1852</v>
      </c>
    </row>
    <row r="47" spans="1:64" ht="88.5" customHeight="1" x14ac:dyDescent="0.2">
      <c r="A47" s="13" t="s">
        <v>0</v>
      </c>
      <c r="B47" s="4" t="s">
        <v>328</v>
      </c>
      <c r="C47" s="5" t="s">
        <v>14</v>
      </c>
      <c r="D47" s="4" t="s">
        <v>100</v>
      </c>
      <c r="E47" s="198" t="s">
        <v>2107</v>
      </c>
      <c r="F47" s="295" t="s">
        <v>364</v>
      </c>
      <c r="G47" s="295">
        <v>0</v>
      </c>
      <c r="H47" s="295">
        <v>100</v>
      </c>
      <c r="I47" s="198" t="s">
        <v>2238</v>
      </c>
      <c r="J47" s="54" t="s">
        <v>19</v>
      </c>
      <c r="K47" s="14" t="s">
        <v>363</v>
      </c>
      <c r="L47" s="54" t="s">
        <v>365</v>
      </c>
      <c r="M47" s="14" t="s">
        <v>366</v>
      </c>
      <c r="N47" s="54" t="s">
        <v>1589</v>
      </c>
      <c r="O47" s="39">
        <v>6</v>
      </c>
      <c r="P47" s="119">
        <v>12</v>
      </c>
      <c r="Q47" s="119">
        <v>3</v>
      </c>
      <c r="R47" s="119">
        <v>1</v>
      </c>
      <c r="S47" s="119">
        <v>1</v>
      </c>
      <c r="T47" s="119">
        <v>1</v>
      </c>
      <c r="U47" s="42" t="s">
        <v>1396</v>
      </c>
      <c r="V47" s="42" t="s">
        <v>1398</v>
      </c>
      <c r="W47" s="42" t="s">
        <v>101</v>
      </c>
      <c r="X47" s="24">
        <f>SUM(Y47:AB47)</f>
        <v>1592424000</v>
      </c>
      <c r="Y47" s="23">
        <v>375000000</v>
      </c>
      <c r="Z47" s="23">
        <f t="shared" si="6"/>
        <v>390000000</v>
      </c>
      <c r="AA47" s="23">
        <f t="shared" si="6"/>
        <v>405600000</v>
      </c>
      <c r="AB47" s="23">
        <f t="shared" si="6"/>
        <v>421824000</v>
      </c>
      <c r="AC47" s="54" t="s">
        <v>352</v>
      </c>
      <c r="AD47" s="43" t="s">
        <v>356</v>
      </c>
      <c r="AE47" s="43" t="s">
        <v>356</v>
      </c>
      <c r="AF47" s="29">
        <f t="shared" si="4"/>
        <v>3</v>
      </c>
      <c r="AG47" s="30">
        <f t="shared" si="1"/>
        <v>1592424000</v>
      </c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13">
        <v>3</v>
      </c>
      <c r="BB47" s="64">
        <v>0</v>
      </c>
      <c r="BC47" s="64">
        <v>148750000</v>
      </c>
      <c r="BD47" s="13"/>
      <c r="BE47" s="64"/>
      <c r="BF47" s="13">
        <v>0</v>
      </c>
      <c r="BG47" s="13">
        <v>0</v>
      </c>
      <c r="BH47" s="13">
        <v>0</v>
      </c>
      <c r="BI47" s="13">
        <v>0</v>
      </c>
      <c r="BJ47" s="13" t="s">
        <v>1851</v>
      </c>
      <c r="BK47" s="63">
        <f t="shared" si="2"/>
        <v>1</v>
      </c>
      <c r="BL47" s="56" t="s">
        <v>1853</v>
      </c>
    </row>
    <row r="48" spans="1:64" ht="75.75" customHeight="1" x14ac:dyDescent="0.2">
      <c r="A48" s="13" t="s">
        <v>0</v>
      </c>
      <c r="B48" s="4" t="s">
        <v>328</v>
      </c>
      <c r="C48" s="5" t="s">
        <v>14</v>
      </c>
      <c r="D48" s="4" t="s">
        <v>100</v>
      </c>
      <c r="E48" s="198" t="s">
        <v>2107</v>
      </c>
      <c r="F48" s="295"/>
      <c r="G48" s="295"/>
      <c r="H48" s="295"/>
      <c r="I48" s="198" t="s">
        <v>2239</v>
      </c>
      <c r="J48" s="54" t="s">
        <v>19</v>
      </c>
      <c r="K48" s="14" t="s">
        <v>363</v>
      </c>
      <c r="L48" s="54" t="s">
        <v>367</v>
      </c>
      <c r="M48" s="14" t="s">
        <v>368</v>
      </c>
      <c r="N48" s="54" t="s">
        <v>1589</v>
      </c>
      <c r="O48" s="39">
        <v>0</v>
      </c>
      <c r="P48" s="119">
        <v>4</v>
      </c>
      <c r="Q48" s="119">
        <v>1</v>
      </c>
      <c r="R48" s="119">
        <v>1</v>
      </c>
      <c r="S48" s="119">
        <v>1</v>
      </c>
      <c r="T48" s="119">
        <v>1</v>
      </c>
      <c r="U48" s="42" t="s">
        <v>1396</v>
      </c>
      <c r="V48" s="42" t="s">
        <v>1398</v>
      </c>
      <c r="W48" s="42" t="s">
        <v>101</v>
      </c>
      <c r="X48" s="42">
        <v>0</v>
      </c>
      <c r="Y48" s="42">
        <v>0</v>
      </c>
      <c r="Z48" s="42">
        <v>0</v>
      </c>
      <c r="AA48" s="42">
        <v>0</v>
      </c>
      <c r="AB48" s="42">
        <v>0</v>
      </c>
      <c r="AC48" s="54" t="s">
        <v>352</v>
      </c>
      <c r="AD48" s="43" t="s">
        <v>356</v>
      </c>
      <c r="AE48" s="43" t="s">
        <v>356</v>
      </c>
      <c r="AF48" s="29">
        <f t="shared" si="4"/>
        <v>1</v>
      </c>
      <c r="AG48" s="30">
        <f t="shared" si="1"/>
        <v>0</v>
      </c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13">
        <v>1</v>
      </c>
      <c r="BB48" s="64">
        <v>0</v>
      </c>
      <c r="BC48" s="64">
        <v>148750000</v>
      </c>
      <c r="BD48" s="13"/>
      <c r="BE48" s="64"/>
      <c r="BF48" s="13">
        <v>0</v>
      </c>
      <c r="BG48" s="13">
        <v>0</v>
      </c>
      <c r="BH48" s="13">
        <v>0</v>
      </c>
      <c r="BI48" s="13">
        <v>0</v>
      </c>
      <c r="BJ48" s="13"/>
      <c r="BK48" s="63">
        <f t="shared" si="2"/>
        <v>1</v>
      </c>
      <c r="BL48" s="56"/>
    </row>
    <row r="49" spans="1:64" ht="75.75" customHeight="1" x14ac:dyDescent="0.2">
      <c r="A49" s="13" t="s">
        <v>0</v>
      </c>
      <c r="B49" s="4" t="s">
        <v>328</v>
      </c>
      <c r="C49" s="5" t="s">
        <v>14</v>
      </c>
      <c r="D49" s="4" t="s">
        <v>100</v>
      </c>
      <c r="E49" s="198" t="s">
        <v>2107</v>
      </c>
      <c r="F49" s="295"/>
      <c r="G49" s="295"/>
      <c r="H49" s="295"/>
      <c r="I49" s="198" t="s">
        <v>2240</v>
      </c>
      <c r="J49" s="54" t="s">
        <v>19</v>
      </c>
      <c r="K49" s="14" t="s">
        <v>363</v>
      </c>
      <c r="L49" s="54" t="s">
        <v>369</v>
      </c>
      <c r="M49" s="14" t="s">
        <v>370</v>
      </c>
      <c r="N49" s="54" t="s">
        <v>1589</v>
      </c>
      <c r="O49" s="39">
        <v>3</v>
      </c>
      <c r="P49" s="119">
        <v>4</v>
      </c>
      <c r="Q49" s="119">
        <v>1</v>
      </c>
      <c r="R49" s="119">
        <v>1</v>
      </c>
      <c r="S49" s="119">
        <v>1</v>
      </c>
      <c r="T49" s="119">
        <v>1</v>
      </c>
      <c r="U49" s="42" t="s">
        <v>1396</v>
      </c>
      <c r="V49" s="42" t="s">
        <v>1398</v>
      </c>
      <c r="W49" s="42" t="s">
        <v>101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54" t="s">
        <v>352</v>
      </c>
      <c r="AD49" s="43" t="s">
        <v>356</v>
      </c>
      <c r="AE49" s="43" t="s">
        <v>356</v>
      </c>
      <c r="AF49" s="29">
        <f t="shared" si="4"/>
        <v>1</v>
      </c>
      <c r="AG49" s="30">
        <f t="shared" si="1"/>
        <v>0</v>
      </c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13">
        <v>1</v>
      </c>
      <c r="BB49" s="64">
        <v>0</v>
      </c>
      <c r="BC49" s="64">
        <v>148750000</v>
      </c>
      <c r="BD49" s="13"/>
      <c r="BE49" s="64"/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63">
        <f t="shared" si="2"/>
        <v>1</v>
      </c>
      <c r="BL49" s="56"/>
    </row>
    <row r="50" spans="1:64" ht="75.75" customHeight="1" x14ac:dyDescent="0.2">
      <c r="A50" s="13" t="s">
        <v>0</v>
      </c>
      <c r="B50" s="4" t="s">
        <v>328</v>
      </c>
      <c r="C50" s="5" t="s">
        <v>14</v>
      </c>
      <c r="D50" s="4" t="s">
        <v>100</v>
      </c>
      <c r="E50" s="198" t="s">
        <v>2107</v>
      </c>
      <c r="F50" s="295"/>
      <c r="G50" s="295"/>
      <c r="H50" s="295"/>
      <c r="I50" s="198" t="s">
        <v>2241</v>
      </c>
      <c r="J50" s="54" t="s">
        <v>19</v>
      </c>
      <c r="K50" s="14" t="s">
        <v>363</v>
      </c>
      <c r="L50" s="54" t="s">
        <v>372</v>
      </c>
      <c r="M50" s="14" t="s">
        <v>371</v>
      </c>
      <c r="N50" s="54" t="s">
        <v>1589</v>
      </c>
      <c r="O50" s="39">
        <v>1</v>
      </c>
      <c r="P50" s="119">
        <v>4</v>
      </c>
      <c r="Q50" s="119">
        <v>1</v>
      </c>
      <c r="R50" s="119">
        <v>1</v>
      </c>
      <c r="S50" s="119">
        <v>1</v>
      </c>
      <c r="T50" s="119">
        <v>1</v>
      </c>
      <c r="U50" s="42" t="s">
        <v>1396</v>
      </c>
      <c r="V50" s="42" t="s">
        <v>1398</v>
      </c>
      <c r="W50" s="42" t="s">
        <v>101</v>
      </c>
      <c r="X50" s="42">
        <v>0</v>
      </c>
      <c r="Y50" s="42">
        <v>0</v>
      </c>
      <c r="Z50" s="42">
        <v>0</v>
      </c>
      <c r="AA50" s="42">
        <v>0</v>
      </c>
      <c r="AB50" s="42">
        <v>0</v>
      </c>
      <c r="AC50" s="54" t="s">
        <v>352</v>
      </c>
      <c r="AD50" s="43" t="s">
        <v>356</v>
      </c>
      <c r="AE50" s="43" t="s">
        <v>356</v>
      </c>
      <c r="AF50" s="29">
        <f t="shared" si="4"/>
        <v>1</v>
      </c>
      <c r="AG50" s="30">
        <f t="shared" si="1"/>
        <v>0</v>
      </c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13">
        <v>1</v>
      </c>
      <c r="BB50" s="64">
        <v>0</v>
      </c>
      <c r="BC50" s="64">
        <v>148750000</v>
      </c>
      <c r="BD50" s="13"/>
      <c r="BE50" s="64"/>
      <c r="BF50" s="13"/>
      <c r="BG50" s="13"/>
      <c r="BH50" s="13"/>
      <c r="BI50" s="13"/>
      <c r="BJ50" s="13"/>
      <c r="BK50" s="63">
        <f t="shared" si="2"/>
        <v>1</v>
      </c>
      <c r="BL50" s="56" t="s">
        <v>1833</v>
      </c>
    </row>
    <row r="51" spans="1:64" ht="58.5" customHeight="1" x14ac:dyDescent="0.2">
      <c r="A51" s="13" t="s">
        <v>0</v>
      </c>
      <c r="B51" s="4" t="s">
        <v>328</v>
      </c>
      <c r="C51" s="5" t="s">
        <v>20</v>
      </c>
      <c r="D51" s="4" t="s">
        <v>103</v>
      </c>
      <c r="E51" s="198" t="s">
        <v>2108</v>
      </c>
      <c r="F51" s="295" t="s">
        <v>1570</v>
      </c>
      <c r="G51" s="295">
        <v>0</v>
      </c>
      <c r="H51" s="295">
        <v>50</v>
      </c>
      <c r="I51" s="198" t="s">
        <v>2242</v>
      </c>
      <c r="J51" s="54" t="s">
        <v>21</v>
      </c>
      <c r="K51" s="77" t="s">
        <v>104</v>
      </c>
      <c r="L51" s="54" t="s">
        <v>373</v>
      </c>
      <c r="M51" s="14" t="s">
        <v>374</v>
      </c>
      <c r="N51" s="54" t="s">
        <v>1589</v>
      </c>
      <c r="O51" s="5">
        <v>0</v>
      </c>
      <c r="P51" s="143">
        <v>1</v>
      </c>
      <c r="Q51" s="143">
        <v>0</v>
      </c>
      <c r="R51" s="143">
        <v>1</v>
      </c>
      <c r="S51" s="143">
        <v>0</v>
      </c>
      <c r="T51" s="143">
        <v>0</v>
      </c>
      <c r="U51" s="42" t="s">
        <v>1396</v>
      </c>
      <c r="V51" s="42" t="s">
        <v>1398</v>
      </c>
      <c r="W51" s="42" t="s">
        <v>95</v>
      </c>
      <c r="X51" s="5">
        <v>0</v>
      </c>
      <c r="Y51" s="23">
        <v>0</v>
      </c>
      <c r="Z51" s="23">
        <f t="shared" si="6"/>
        <v>0</v>
      </c>
      <c r="AA51" s="23">
        <f t="shared" si="6"/>
        <v>0</v>
      </c>
      <c r="AB51" s="23">
        <f t="shared" si="6"/>
        <v>0</v>
      </c>
      <c r="AC51" s="54" t="s">
        <v>92</v>
      </c>
      <c r="AD51" s="43" t="s">
        <v>335</v>
      </c>
      <c r="AE51" s="43" t="s">
        <v>338</v>
      </c>
      <c r="AF51" s="29">
        <f t="shared" si="4"/>
        <v>0</v>
      </c>
      <c r="AG51" s="30">
        <f t="shared" si="1"/>
        <v>0</v>
      </c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/>
      <c r="BK51" s="63" t="s">
        <v>1844</v>
      </c>
      <c r="BL51" s="56"/>
    </row>
    <row r="52" spans="1:64" ht="80.25" customHeight="1" x14ac:dyDescent="0.2">
      <c r="A52" s="13" t="s">
        <v>0</v>
      </c>
      <c r="B52" s="4" t="s">
        <v>328</v>
      </c>
      <c r="C52" s="5" t="s">
        <v>20</v>
      </c>
      <c r="D52" s="4" t="s">
        <v>103</v>
      </c>
      <c r="E52" s="198" t="s">
        <v>2108</v>
      </c>
      <c r="F52" s="295"/>
      <c r="G52" s="295"/>
      <c r="H52" s="295"/>
      <c r="I52" s="198" t="s">
        <v>2243</v>
      </c>
      <c r="J52" s="54" t="s">
        <v>21</v>
      </c>
      <c r="K52" s="77" t="s">
        <v>104</v>
      </c>
      <c r="L52" s="54" t="s">
        <v>375</v>
      </c>
      <c r="M52" s="14" t="s">
        <v>376</v>
      </c>
      <c r="N52" s="54" t="s">
        <v>1589</v>
      </c>
      <c r="O52" s="5">
        <v>0</v>
      </c>
      <c r="P52" s="143">
        <v>4</v>
      </c>
      <c r="Q52" s="143">
        <v>1</v>
      </c>
      <c r="R52" s="143">
        <v>1</v>
      </c>
      <c r="S52" s="143">
        <v>1</v>
      </c>
      <c r="T52" s="143">
        <v>1</v>
      </c>
      <c r="U52" s="42" t="s">
        <v>1396</v>
      </c>
      <c r="V52" s="42" t="s">
        <v>1398</v>
      </c>
      <c r="W52" s="42" t="s">
        <v>95</v>
      </c>
      <c r="X52" s="5">
        <v>0</v>
      </c>
      <c r="Y52" s="23">
        <v>0</v>
      </c>
      <c r="Z52" s="23">
        <f t="shared" si="6"/>
        <v>0</v>
      </c>
      <c r="AA52" s="23">
        <f t="shared" si="6"/>
        <v>0</v>
      </c>
      <c r="AB52" s="23">
        <f t="shared" si="6"/>
        <v>0</v>
      </c>
      <c r="AC52" s="54" t="s">
        <v>92</v>
      </c>
      <c r="AD52" s="43" t="s">
        <v>335</v>
      </c>
      <c r="AE52" s="43" t="s">
        <v>338</v>
      </c>
      <c r="AF52" s="29">
        <f t="shared" si="4"/>
        <v>1</v>
      </c>
      <c r="AG52" s="30">
        <f t="shared" si="1"/>
        <v>0</v>
      </c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13">
        <v>0</v>
      </c>
      <c r="BB52" s="13">
        <v>0</v>
      </c>
      <c r="BC52" s="13">
        <v>0</v>
      </c>
      <c r="BD52" s="13"/>
      <c r="BE52" s="13"/>
      <c r="BF52" s="13"/>
      <c r="BG52" s="13"/>
      <c r="BH52" s="13"/>
      <c r="BI52" s="13"/>
      <c r="BJ52" s="13"/>
      <c r="BK52" s="63">
        <f t="shared" si="2"/>
        <v>0</v>
      </c>
      <c r="BL52" s="56"/>
    </row>
    <row r="53" spans="1:64" ht="93" customHeight="1" x14ac:dyDescent="0.2">
      <c r="A53" s="13" t="s">
        <v>0</v>
      </c>
      <c r="B53" s="4" t="s">
        <v>328</v>
      </c>
      <c r="C53" s="5" t="s">
        <v>20</v>
      </c>
      <c r="D53" s="4" t="s">
        <v>103</v>
      </c>
      <c r="E53" s="198" t="s">
        <v>2108</v>
      </c>
      <c r="F53" s="295"/>
      <c r="G53" s="295"/>
      <c r="H53" s="295"/>
      <c r="I53" s="198" t="s">
        <v>2244</v>
      </c>
      <c r="J53" s="54" t="s">
        <v>21</v>
      </c>
      <c r="K53" s="77" t="s">
        <v>104</v>
      </c>
      <c r="L53" s="54" t="s">
        <v>378</v>
      </c>
      <c r="M53" s="14" t="s">
        <v>377</v>
      </c>
      <c r="N53" s="54" t="s">
        <v>1589</v>
      </c>
      <c r="O53" s="5">
        <v>0</v>
      </c>
      <c r="P53" s="143">
        <v>7</v>
      </c>
      <c r="Q53" s="143">
        <v>1</v>
      </c>
      <c r="R53" s="143">
        <v>2</v>
      </c>
      <c r="S53" s="143">
        <v>2</v>
      </c>
      <c r="T53" s="143">
        <v>2</v>
      </c>
      <c r="U53" s="42" t="s">
        <v>1396</v>
      </c>
      <c r="V53" s="42" t="s">
        <v>1398</v>
      </c>
      <c r="W53" s="42" t="s">
        <v>95</v>
      </c>
      <c r="X53" s="5">
        <v>0</v>
      </c>
      <c r="Y53" s="23">
        <v>0</v>
      </c>
      <c r="Z53" s="23">
        <f t="shared" si="6"/>
        <v>0</v>
      </c>
      <c r="AA53" s="23">
        <f t="shared" si="6"/>
        <v>0</v>
      </c>
      <c r="AB53" s="23">
        <f t="shared" si="6"/>
        <v>0</v>
      </c>
      <c r="AC53" s="54" t="s">
        <v>92</v>
      </c>
      <c r="AD53" s="43" t="s">
        <v>335</v>
      </c>
      <c r="AE53" s="43" t="s">
        <v>338</v>
      </c>
      <c r="AF53" s="29">
        <f t="shared" si="4"/>
        <v>1</v>
      </c>
      <c r="AG53" s="30">
        <f t="shared" si="1"/>
        <v>0</v>
      </c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13">
        <v>0</v>
      </c>
      <c r="BB53" s="13">
        <v>0</v>
      </c>
      <c r="BC53" s="13">
        <v>0</v>
      </c>
      <c r="BD53" s="13"/>
      <c r="BE53" s="13"/>
      <c r="BF53" s="13"/>
      <c r="BG53" s="13"/>
      <c r="BH53" s="13"/>
      <c r="BI53" s="13"/>
      <c r="BJ53" s="13"/>
      <c r="BK53" s="63">
        <f t="shared" si="2"/>
        <v>0</v>
      </c>
      <c r="BL53" s="56"/>
    </row>
    <row r="54" spans="1:64" ht="100.5" customHeight="1" x14ac:dyDescent="0.2">
      <c r="A54" s="13" t="s">
        <v>0</v>
      </c>
      <c r="B54" s="4" t="s">
        <v>328</v>
      </c>
      <c r="C54" s="5" t="s">
        <v>20</v>
      </c>
      <c r="D54" s="4" t="s">
        <v>103</v>
      </c>
      <c r="E54" s="198" t="s">
        <v>2108</v>
      </c>
      <c r="F54" s="295"/>
      <c r="G54" s="295"/>
      <c r="H54" s="295"/>
      <c r="I54" s="198" t="s">
        <v>2245</v>
      </c>
      <c r="J54" s="54" t="s">
        <v>21</v>
      </c>
      <c r="K54" s="77" t="s">
        <v>104</v>
      </c>
      <c r="L54" s="54" t="s">
        <v>1427</v>
      </c>
      <c r="M54" s="14" t="s">
        <v>379</v>
      </c>
      <c r="N54" s="54" t="s">
        <v>1589</v>
      </c>
      <c r="O54" s="5">
        <v>0</v>
      </c>
      <c r="P54" s="143">
        <v>24</v>
      </c>
      <c r="Q54" s="143">
        <v>5</v>
      </c>
      <c r="R54" s="143">
        <v>5</v>
      </c>
      <c r="S54" s="143">
        <v>5</v>
      </c>
      <c r="T54" s="143">
        <v>9</v>
      </c>
      <c r="U54" s="42" t="s">
        <v>1396</v>
      </c>
      <c r="V54" s="42" t="s">
        <v>1398</v>
      </c>
      <c r="W54" s="42" t="s">
        <v>95</v>
      </c>
      <c r="X54" s="5">
        <v>0</v>
      </c>
      <c r="Y54" s="23">
        <v>0</v>
      </c>
      <c r="Z54" s="23">
        <f t="shared" si="6"/>
        <v>0</v>
      </c>
      <c r="AA54" s="23">
        <f t="shared" si="6"/>
        <v>0</v>
      </c>
      <c r="AB54" s="23">
        <f t="shared" si="6"/>
        <v>0</v>
      </c>
      <c r="AC54" s="54" t="s">
        <v>92</v>
      </c>
      <c r="AD54" s="43" t="s">
        <v>335</v>
      </c>
      <c r="AE54" s="43" t="s">
        <v>338</v>
      </c>
      <c r="AF54" s="29">
        <f t="shared" si="4"/>
        <v>5</v>
      </c>
      <c r="AG54" s="30">
        <f t="shared" si="1"/>
        <v>0</v>
      </c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13">
        <v>0</v>
      </c>
      <c r="BB54" s="13">
        <v>0</v>
      </c>
      <c r="BC54" s="13">
        <v>0</v>
      </c>
      <c r="BD54" s="13"/>
      <c r="BE54" s="13"/>
      <c r="BF54" s="13"/>
      <c r="BG54" s="13"/>
      <c r="BH54" s="13"/>
      <c r="BI54" s="13"/>
      <c r="BJ54" s="13"/>
      <c r="BK54" s="63">
        <f t="shared" si="2"/>
        <v>0</v>
      </c>
      <c r="BL54" s="56"/>
    </row>
    <row r="55" spans="1:64" ht="72" x14ac:dyDescent="0.2">
      <c r="A55" s="13" t="s">
        <v>0</v>
      </c>
      <c r="B55" s="4" t="s">
        <v>328</v>
      </c>
      <c r="C55" s="5" t="s">
        <v>20</v>
      </c>
      <c r="D55" s="4" t="s">
        <v>103</v>
      </c>
      <c r="E55" s="198" t="s">
        <v>2108</v>
      </c>
      <c r="F55" s="295"/>
      <c r="G55" s="295"/>
      <c r="H55" s="295"/>
      <c r="I55" s="198" t="s">
        <v>2246</v>
      </c>
      <c r="J55" s="54" t="s">
        <v>21</v>
      </c>
      <c r="K55" s="77" t="s">
        <v>104</v>
      </c>
      <c r="L55" s="54" t="s">
        <v>1428</v>
      </c>
      <c r="M55" s="14" t="s">
        <v>380</v>
      </c>
      <c r="N55" s="54" t="s">
        <v>1589</v>
      </c>
      <c r="O55" s="5">
        <v>0</v>
      </c>
      <c r="P55" s="143">
        <v>19</v>
      </c>
      <c r="Q55" s="143">
        <v>6</v>
      </c>
      <c r="R55" s="143">
        <v>6</v>
      </c>
      <c r="S55" s="143">
        <v>6</v>
      </c>
      <c r="T55" s="143">
        <v>7</v>
      </c>
      <c r="U55" s="42" t="s">
        <v>1396</v>
      </c>
      <c r="V55" s="42" t="s">
        <v>1398</v>
      </c>
      <c r="W55" s="42" t="s">
        <v>95</v>
      </c>
      <c r="X55" s="5">
        <v>0</v>
      </c>
      <c r="Y55" s="23">
        <v>0</v>
      </c>
      <c r="Z55" s="23">
        <f t="shared" si="6"/>
        <v>0</v>
      </c>
      <c r="AA55" s="23">
        <f t="shared" si="6"/>
        <v>0</v>
      </c>
      <c r="AB55" s="23">
        <f t="shared" si="6"/>
        <v>0</v>
      </c>
      <c r="AC55" s="54" t="s">
        <v>92</v>
      </c>
      <c r="AD55" s="43" t="s">
        <v>335</v>
      </c>
      <c r="AE55" s="43" t="s">
        <v>338</v>
      </c>
      <c r="AF55" s="29">
        <f t="shared" si="4"/>
        <v>6</v>
      </c>
      <c r="AG55" s="30">
        <f t="shared" si="1"/>
        <v>0</v>
      </c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13">
        <v>0</v>
      </c>
      <c r="BB55" s="13">
        <v>0</v>
      </c>
      <c r="BC55" s="13">
        <v>0</v>
      </c>
      <c r="BD55" s="13"/>
      <c r="BE55" s="13"/>
      <c r="BF55" s="13"/>
      <c r="BG55" s="13"/>
      <c r="BH55" s="13"/>
      <c r="BI55" s="13"/>
      <c r="BJ55" s="13"/>
      <c r="BK55" s="63">
        <f t="shared" si="2"/>
        <v>0</v>
      </c>
      <c r="BL55" s="56"/>
    </row>
    <row r="56" spans="1:64" ht="59.25" customHeight="1" x14ac:dyDescent="0.2">
      <c r="A56" s="13" t="s">
        <v>0</v>
      </c>
      <c r="B56" s="4" t="s">
        <v>328</v>
      </c>
      <c r="C56" s="5" t="s">
        <v>20</v>
      </c>
      <c r="D56" s="4" t="s">
        <v>103</v>
      </c>
      <c r="E56" s="198" t="s">
        <v>2108</v>
      </c>
      <c r="F56" s="295"/>
      <c r="G56" s="295"/>
      <c r="H56" s="295"/>
      <c r="I56" s="198" t="s">
        <v>2247</v>
      </c>
      <c r="J56" s="54" t="s">
        <v>21</v>
      </c>
      <c r="K56" s="77" t="s">
        <v>104</v>
      </c>
      <c r="L56" s="54" t="s">
        <v>381</v>
      </c>
      <c r="M56" s="14" t="s">
        <v>382</v>
      </c>
      <c r="N56" s="54" t="s">
        <v>1589</v>
      </c>
      <c r="O56" s="5">
        <v>0</v>
      </c>
      <c r="P56" s="143">
        <v>19</v>
      </c>
      <c r="Q56" s="143">
        <v>4</v>
      </c>
      <c r="R56" s="143">
        <v>5</v>
      </c>
      <c r="S56" s="143">
        <v>5</v>
      </c>
      <c r="T56" s="143">
        <v>5</v>
      </c>
      <c r="U56" s="42" t="s">
        <v>1396</v>
      </c>
      <c r="V56" s="42" t="s">
        <v>1398</v>
      </c>
      <c r="W56" s="42" t="s">
        <v>95</v>
      </c>
      <c r="X56" s="5">
        <v>0</v>
      </c>
      <c r="Y56" s="23">
        <v>0</v>
      </c>
      <c r="Z56" s="23">
        <f t="shared" si="6"/>
        <v>0</v>
      </c>
      <c r="AA56" s="23">
        <f t="shared" si="6"/>
        <v>0</v>
      </c>
      <c r="AB56" s="23">
        <f t="shared" si="6"/>
        <v>0</v>
      </c>
      <c r="AC56" s="54" t="s">
        <v>92</v>
      </c>
      <c r="AD56" s="43" t="s">
        <v>335</v>
      </c>
      <c r="AE56" s="43" t="s">
        <v>338</v>
      </c>
      <c r="AF56" s="29">
        <f t="shared" si="4"/>
        <v>4</v>
      </c>
      <c r="AG56" s="30">
        <f t="shared" si="1"/>
        <v>0</v>
      </c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13">
        <v>0</v>
      </c>
      <c r="BB56" s="13">
        <v>0</v>
      </c>
      <c r="BC56" s="13">
        <v>0</v>
      </c>
      <c r="BD56" s="13"/>
      <c r="BE56" s="13"/>
      <c r="BF56" s="13"/>
      <c r="BG56" s="13"/>
      <c r="BH56" s="13"/>
      <c r="BI56" s="13"/>
      <c r="BJ56" s="13"/>
      <c r="BK56" s="63">
        <f t="shared" si="2"/>
        <v>0</v>
      </c>
      <c r="BL56" s="56"/>
    </row>
    <row r="57" spans="1:64" ht="59.25" customHeight="1" x14ac:dyDescent="0.2">
      <c r="A57" s="13" t="s">
        <v>0</v>
      </c>
      <c r="B57" s="4" t="s">
        <v>328</v>
      </c>
      <c r="C57" s="5" t="s">
        <v>20</v>
      </c>
      <c r="D57" s="4" t="s">
        <v>103</v>
      </c>
      <c r="E57" s="198" t="s">
        <v>2108</v>
      </c>
      <c r="F57" s="295"/>
      <c r="G57" s="295"/>
      <c r="H57" s="295"/>
      <c r="I57" s="198" t="s">
        <v>2248</v>
      </c>
      <c r="J57" s="54" t="s">
        <v>21</v>
      </c>
      <c r="K57" s="77" t="s">
        <v>104</v>
      </c>
      <c r="L57" s="54" t="s">
        <v>383</v>
      </c>
      <c r="M57" s="14" t="s">
        <v>384</v>
      </c>
      <c r="N57" s="54" t="s">
        <v>1589</v>
      </c>
      <c r="O57" s="5">
        <v>0</v>
      </c>
      <c r="P57" s="143">
        <v>1</v>
      </c>
      <c r="Q57" s="143">
        <v>0</v>
      </c>
      <c r="R57" s="143">
        <v>1</v>
      </c>
      <c r="S57" s="143">
        <v>0</v>
      </c>
      <c r="T57" s="143">
        <v>0</v>
      </c>
      <c r="U57" s="42" t="s">
        <v>1396</v>
      </c>
      <c r="V57" s="42" t="s">
        <v>1398</v>
      </c>
      <c r="W57" s="42" t="s">
        <v>95</v>
      </c>
      <c r="X57" s="5">
        <v>0</v>
      </c>
      <c r="Y57" s="23">
        <v>0</v>
      </c>
      <c r="Z57" s="23">
        <f t="shared" si="6"/>
        <v>0</v>
      </c>
      <c r="AA57" s="23">
        <f t="shared" si="6"/>
        <v>0</v>
      </c>
      <c r="AB57" s="23">
        <f t="shared" si="6"/>
        <v>0</v>
      </c>
      <c r="AC57" s="54" t="s">
        <v>92</v>
      </c>
      <c r="AD57" s="43" t="s">
        <v>335</v>
      </c>
      <c r="AE57" s="43" t="s">
        <v>338</v>
      </c>
      <c r="AF57" s="29">
        <f t="shared" si="4"/>
        <v>0</v>
      </c>
      <c r="AG57" s="30">
        <f t="shared" si="1"/>
        <v>0</v>
      </c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/>
      <c r="BK57" s="63" t="s">
        <v>1844</v>
      </c>
      <c r="BL57" s="56"/>
    </row>
    <row r="58" spans="1:64" ht="73.5" customHeight="1" x14ac:dyDescent="0.2">
      <c r="A58" s="13" t="s">
        <v>0</v>
      </c>
      <c r="B58" s="4" t="s">
        <v>328</v>
      </c>
      <c r="C58" s="5" t="s">
        <v>20</v>
      </c>
      <c r="D58" s="4" t="s">
        <v>103</v>
      </c>
      <c r="E58" s="198" t="s">
        <v>2109</v>
      </c>
      <c r="F58" s="295" t="s">
        <v>1571</v>
      </c>
      <c r="G58" s="295">
        <v>0</v>
      </c>
      <c r="H58" s="295">
        <v>16</v>
      </c>
      <c r="I58" s="198" t="s">
        <v>2249</v>
      </c>
      <c r="J58" s="54" t="s">
        <v>22</v>
      </c>
      <c r="K58" s="14" t="s">
        <v>105</v>
      </c>
      <c r="L58" s="54" t="s">
        <v>386</v>
      </c>
      <c r="M58" s="14" t="s">
        <v>385</v>
      </c>
      <c r="N58" s="54" t="s">
        <v>1589</v>
      </c>
      <c r="O58" s="5">
        <v>0</v>
      </c>
      <c r="P58" s="143">
        <v>2</v>
      </c>
      <c r="Q58" s="143">
        <v>0</v>
      </c>
      <c r="R58" s="143">
        <v>1</v>
      </c>
      <c r="S58" s="143">
        <v>1</v>
      </c>
      <c r="T58" s="143">
        <v>0</v>
      </c>
      <c r="U58" s="42" t="s">
        <v>1396</v>
      </c>
      <c r="V58" s="42" t="s">
        <v>1398</v>
      </c>
      <c r="W58" s="42" t="s">
        <v>95</v>
      </c>
      <c r="X58" s="5">
        <v>0</v>
      </c>
      <c r="Y58" s="23">
        <v>0</v>
      </c>
      <c r="Z58" s="23">
        <f t="shared" si="6"/>
        <v>0</v>
      </c>
      <c r="AA58" s="23">
        <f t="shared" si="6"/>
        <v>0</v>
      </c>
      <c r="AB58" s="23">
        <f t="shared" si="6"/>
        <v>0</v>
      </c>
      <c r="AC58" s="54" t="s">
        <v>92</v>
      </c>
      <c r="AD58" s="43" t="s">
        <v>335</v>
      </c>
      <c r="AE58" s="43" t="s">
        <v>338</v>
      </c>
      <c r="AF58" s="29">
        <f t="shared" si="4"/>
        <v>0</v>
      </c>
      <c r="AG58" s="30">
        <f t="shared" si="1"/>
        <v>0</v>
      </c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/>
      <c r="BK58" s="63" t="s">
        <v>1844</v>
      </c>
      <c r="BL58" s="56"/>
    </row>
    <row r="59" spans="1:64" ht="73.5" customHeight="1" x14ac:dyDescent="0.2">
      <c r="A59" s="13" t="s">
        <v>0</v>
      </c>
      <c r="B59" s="4" t="s">
        <v>328</v>
      </c>
      <c r="C59" s="5" t="s">
        <v>20</v>
      </c>
      <c r="D59" s="4" t="s">
        <v>103</v>
      </c>
      <c r="E59" s="198" t="s">
        <v>2109</v>
      </c>
      <c r="F59" s="295"/>
      <c r="G59" s="295"/>
      <c r="H59" s="295"/>
      <c r="I59" s="198" t="s">
        <v>2250</v>
      </c>
      <c r="J59" s="54" t="s">
        <v>22</v>
      </c>
      <c r="K59" s="14" t="s">
        <v>105</v>
      </c>
      <c r="L59" s="54" t="s">
        <v>1429</v>
      </c>
      <c r="M59" s="14" t="s">
        <v>1430</v>
      </c>
      <c r="N59" s="54" t="s">
        <v>1589</v>
      </c>
      <c r="O59" s="5">
        <v>0</v>
      </c>
      <c r="P59" s="143">
        <v>100</v>
      </c>
      <c r="Q59" s="143">
        <v>25</v>
      </c>
      <c r="R59" s="143">
        <v>25</v>
      </c>
      <c r="S59" s="143">
        <v>25</v>
      </c>
      <c r="T59" s="143">
        <v>25</v>
      </c>
      <c r="U59" s="42" t="s">
        <v>1396</v>
      </c>
      <c r="V59" s="42" t="s">
        <v>1398</v>
      </c>
      <c r="W59" s="42" t="s">
        <v>95</v>
      </c>
      <c r="X59" s="5">
        <v>0</v>
      </c>
      <c r="Y59" s="23">
        <v>0</v>
      </c>
      <c r="Z59" s="23">
        <f t="shared" si="6"/>
        <v>0</v>
      </c>
      <c r="AA59" s="23">
        <f t="shared" si="6"/>
        <v>0</v>
      </c>
      <c r="AB59" s="23">
        <f t="shared" si="6"/>
        <v>0</v>
      </c>
      <c r="AC59" s="54" t="s">
        <v>92</v>
      </c>
      <c r="AD59" s="22" t="s">
        <v>442</v>
      </c>
      <c r="AE59" s="43" t="s">
        <v>338</v>
      </c>
      <c r="AF59" s="29">
        <f t="shared" si="4"/>
        <v>25</v>
      </c>
      <c r="AG59" s="30">
        <f t="shared" si="1"/>
        <v>0</v>
      </c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13">
        <v>0</v>
      </c>
      <c r="BB59" s="13">
        <v>0</v>
      </c>
      <c r="BC59" s="13">
        <v>0</v>
      </c>
      <c r="BD59" s="13"/>
      <c r="BE59" s="13"/>
      <c r="BF59" s="13"/>
      <c r="BG59" s="13"/>
      <c r="BH59" s="13"/>
      <c r="BI59" s="13"/>
      <c r="BJ59" s="13"/>
      <c r="BK59" s="63">
        <f t="shared" si="2"/>
        <v>0</v>
      </c>
      <c r="BL59" s="56"/>
    </row>
    <row r="60" spans="1:64" ht="60" x14ac:dyDescent="0.2">
      <c r="A60" s="13" t="s">
        <v>0</v>
      </c>
      <c r="B60" s="4" t="s">
        <v>328</v>
      </c>
      <c r="C60" s="5" t="s">
        <v>20</v>
      </c>
      <c r="D60" s="4" t="s">
        <v>103</v>
      </c>
      <c r="E60" s="198" t="s">
        <v>2109</v>
      </c>
      <c r="F60" s="295"/>
      <c r="G60" s="295"/>
      <c r="H60" s="295"/>
      <c r="I60" s="198" t="s">
        <v>2251</v>
      </c>
      <c r="J60" s="54" t="s">
        <v>22</v>
      </c>
      <c r="K60" s="14" t="s">
        <v>105</v>
      </c>
      <c r="L60" s="54" t="s">
        <v>1431</v>
      </c>
      <c r="M60" s="14" t="s">
        <v>387</v>
      </c>
      <c r="N60" s="54" t="s">
        <v>1589</v>
      </c>
      <c r="O60" s="5">
        <v>0</v>
      </c>
      <c r="P60" s="143">
        <v>7</v>
      </c>
      <c r="Q60" s="143">
        <v>1</v>
      </c>
      <c r="R60" s="143">
        <v>2</v>
      </c>
      <c r="S60" s="143">
        <v>2</v>
      </c>
      <c r="T60" s="143">
        <v>2</v>
      </c>
      <c r="U60" s="42" t="s">
        <v>1396</v>
      </c>
      <c r="V60" s="42" t="s">
        <v>1398</v>
      </c>
      <c r="W60" s="42" t="s">
        <v>95</v>
      </c>
      <c r="X60" s="5">
        <v>0</v>
      </c>
      <c r="Y60" s="23">
        <v>0</v>
      </c>
      <c r="Z60" s="23">
        <f t="shared" si="6"/>
        <v>0</v>
      </c>
      <c r="AA60" s="23">
        <f t="shared" si="6"/>
        <v>0</v>
      </c>
      <c r="AB60" s="23">
        <f t="shared" si="6"/>
        <v>0</v>
      </c>
      <c r="AC60" s="54" t="s">
        <v>92</v>
      </c>
      <c r="AD60" s="43" t="s">
        <v>335</v>
      </c>
      <c r="AE60" s="43" t="s">
        <v>338</v>
      </c>
      <c r="AF60" s="29">
        <f t="shared" si="4"/>
        <v>1</v>
      </c>
      <c r="AG60" s="30">
        <f t="shared" si="1"/>
        <v>0</v>
      </c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13">
        <v>0</v>
      </c>
      <c r="BB60" s="13">
        <v>0</v>
      </c>
      <c r="BC60" s="13">
        <v>0</v>
      </c>
      <c r="BD60" s="13"/>
      <c r="BE60" s="13"/>
      <c r="BF60" s="13"/>
      <c r="BG60" s="13"/>
      <c r="BH60" s="13"/>
      <c r="BI60" s="13"/>
      <c r="BJ60" s="13"/>
      <c r="BK60" s="63">
        <f t="shared" si="2"/>
        <v>0</v>
      </c>
      <c r="BL60" s="56"/>
    </row>
    <row r="61" spans="1:64" ht="96" x14ac:dyDescent="0.2">
      <c r="A61" s="13" t="s">
        <v>0</v>
      </c>
      <c r="B61" s="4" t="s">
        <v>328</v>
      </c>
      <c r="C61" s="5" t="s">
        <v>20</v>
      </c>
      <c r="D61" s="4" t="s">
        <v>103</v>
      </c>
      <c r="E61" s="198" t="s">
        <v>2110</v>
      </c>
      <c r="F61" s="295" t="s">
        <v>1572</v>
      </c>
      <c r="G61" s="295" t="s">
        <v>874</v>
      </c>
      <c r="H61" s="295">
        <v>100</v>
      </c>
      <c r="I61" s="198" t="s">
        <v>2252</v>
      </c>
      <c r="J61" s="54" t="s">
        <v>23</v>
      </c>
      <c r="K61" s="14" t="s">
        <v>106</v>
      </c>
      <c r="L61" s="54" t="s">
        <v>388</v>
      </c>
      <c r="M61" s="14" t="s">
        <v>389</v>
      </c>
      <c r="N61" s="54" t="s">
        <v>1589</v>
      </c>
      <c r="O61" s="5">
        <v>0</v>
      </c>
      <c r="P61" s="143">
        <v>1</v>
      </c>
      <c r="Q61" s="143">
        <v>0</v>
      </c>
      <c r="R61" s="143">
        <v>1</v>
      </c>
      <c r="S61" s="143">
        <v>0</v>
      </c>
      <c r="T61" s="143">
        <v>0</v>
      </c>
      <c r="U61" s="42" t="s">
        <v>1396</v>
      </c>
      <c r="V61" s="42" t="s">
        <v>1398</v>
      </c>
      <c r="W61" s="42" t="s">
        <v>95</v>
      </c>
      <c r="X61" s="5">
        <v>0</v>
      </c>
      <c r="Y61" s="23">
        <v>0</v>
      </c>
      <c r="Z61" s="23">
        <f t="shared" si="6"/>
        <v>0</v>
      </c>
      <c r="AA61" s="23">
        <f t="shared" si="6"/>
        <v>0</v>
      </c>
      <c r="AB61" s="23">
        <f t="shared" si="6"/>
        <v>0</v>
      </c>
      <c r="AC61" s="54" t="s">
        <v>92</v>
      </c>
      <c r="AD61" s="43" t="s">
        <v>335</v>
      </c>
      <c r="AE61" s="43" t="s">
        <v>338</v>
      </c>
      <c r="AF61" s="29">
        <f t="shared" si="4"/>
        <v>0</v>
      </c>
      <c r="AG61" s="30">
        <f t="shared" si="1"/>
        <v>0</v>
      </c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0</v>
      </c>
      <c r="BI61" s="13">
        <v>0</v>
      </c>
      <c r="BJ61" s="13"/>
      <c r="BK61" s="63" t="s">
        <v>1844</v>
      </c>
      <c r="BL61" s="56"/>
    </row>
    <row r="62" spans="1:64" ht="60" x14ac:dyDescent="0.2">
      <c r="A62" s="13" t="s">
        <v>0</v>
      </c>
      <c r="B62" s="4" t="s">
        <v>328</v>
      </c>
      <c r="C62" s="5" t="s">
        <v>20</v>
      </c>
      <c r="D62" s="4" t="s">
        <v>103</v>
      </c>
      <c r="E62" s="198" t="s">
        <v>2110</v>
      </c>
      <c r="F62" s="295"/>
      <c r="G62" s="295"/>
      <c r="H62" s="295"/>
      <c r="I62" s="198" t="s">
        <v>2253</v>
      </c>
      <c r="J62" s="54" t="s">
        <v>23</v>
      </c>
      <c r="K62" s="14" t="s">
        <v>106</v>
      </c>
      <c r="L62" s="54" t="s">
        <v>1432</v>
      </c>
      <c r="M62" s="14" t="s">
        <v>1433</v>
      </c>
      <c r="N62" s="54" t="s">
        <v>1589</v>
      </c>
      <c r="O62" s="5">
        <v>0</v>
      </c>
      <c r="P62" s="143">
        <v>4</v>
      </c>
      <c r="Q62" s="143">
        <v>1</v>
      </c>
      <c r="R62" s="143">
        <v>1</v>
      </c>
      <c r="S62" s="143">
        <v>1</v>
      </c>
      <c r="T62" s="143">
        <v>1</v>
      </c>
      <c r="U62" s="42" t="s">
        <v>1396</v>
      </c>
      <c r="V62" s="42" t="s">
        <v>1398</v>
      </c>
      <c r="W62" s="42" t="s">
        <v>95</v>
      </c>
      <c r="X62" s="5">
        <v>0</v>
      </c>
      <c r="Y62" s="23">
        <v>0</v>
      </c>
      <c r="Z62" s="23">
        <f t="shared" si="6"/>
        <v>0</v>
      </c>
      <c r="AA62" s="23">
        <f t="shared" si="6"/>
        <v>0</v>
      </c>
      <c r="AB62" s="23">
        <f t="shared" si="6"/>
        <v>0</v>
      </c>
      <c r="AC62" s="54" t="s">
        <v>92</v>
      </c>
      <c r="AD62" s="22" t="s">
        <v>442</v>
      </c>
      <c r="AE62" s="43" t="s">
        <v>338</v>
      </c>
      <c r="AF62" s="29">
        <f t="shared" si="4"/>
        <v>1</v>
      </c>
      <c r="AG62" s="30">
        <f t="shared" si="1"/>
        <v>0</v>
      </c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13">
        <v>0</v>
      </c>
      <c r="BB62" s="13">
        <v>0</v>
      </c>
      <c r="BC62" s="13">
        <v>0</v>
      </c>
      <c r="BD62" s="13"/>
      <c r="BE62" s="13"/>
      <c r="BF62" s="13"/>
      <c r="BG62" s="13"/>
      <c r="BH62" s="13"/>
      <c r="BI62" s="13"/>
      <c r="BJ62" s="13"/>
      <c r="BK62" s="63">
        <f t="shared" si="2"/>
        <v>0</v>
      </c>
      <c r="BL62" s="56"/>
    </row>
    <row r="63" spans="1:64" ht="60" x14ac:dyDescent="0.2">
      <c r="A63" s="13" t="s">
        <v>0</v>
      </c>
      <c r="B63" s="4" t="s">
        <v>328</v>
      </c>
      <c r="C63" s="5" t="s">
        <v>20</v>
      </c>
      <c r="D63" s="4" t="s">
        <v>103</v>
      </c>
      <c r="E63" s="198" t="s">
        <v>2111</v>
      </c>
      <c r="F63" s="295" t="s">
        <v>1573</v>
      </c>
      <c r="G63" s="295">
        <v>0</v>
      </c>
      <c r="H63" s="295">
        <v>100</v>
      </c>
      <c r="I63" s="198" t="s">
        <v>2254</v>
      </c>
      <c r="J63" s="54" t="s">
        <v>81</v>
      </c>
      <c r="K63" s="14" t="s">
        <v>391</v>
      </c>
      <c r="L63" s="54" t="s">
        <v>392</v>
      </c>
      <c r="M63" s="14" t="s">
        <v>393</v>
      </c>
      <c r="N63" s="54" t="s">
        <v>1589</v>
      </c>
      <c r="O63" s="5">
        <v>0</v>
      </c>
      <c r="P63" s="143">
        <v>5</v>
      </c>
      <c r="Q63" s="143">
        <v>1</v>
      </c>
      <c r="R63" s="143">
        <v>1</v>
      </c>
      <c r="S63" s="143">
        <v>2</v>
      </c>
      <c r="T63" s="143">
        <v>1</v>
      </c>
      <c r="U63" s="42" t="s">
        <v>1396</v>
      </c>
      <c r="V63" s="42" t="s">
        <v>1398</v>
      </c>
      <c r="W63" s="42" t="s">
        <v>95</v>
      </c>
      <c r="X63" s="5">
        <v>0</v>
      </c>
      <c r="Y63" s="23">
        <v>0</v>
      </c>
      <c r="Z63" s="23">
        <f t="shared" si="6"/>
        <v>0</v>
      </c>
      <c r="AA63" s="23">
        <f t="shared" si="6"/>
        <v>0</v>
      </c>
      <c r="AB63" s="23">
        <f t="shared" si="6"/>
        <v>0</v>
      </c>
      <c r="AC63" s="54" t="s">
        <v>92</v>
      </c>
      <c r="AD63" s="43" t="s">
        <v>335</v>
      </c>
      <c r="AE63" s="43" t="s">
        <v>338</v>
      </c>
      <c r="AF63" s="29">
        <f t="shared" si="4"/>
        <v>1</v>
      </c>
      <c r="AG63" s="30">
        <f t="shared" si="1"/>
        <v>0</v>
      </c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13">
        <v>0</v>
      </c>
      <c r="BB63" s="13">
        <v>0</v>
      </c>
      <c r="BC63" s="13">
        <v>0</v>
      </c>
      <c r="BD63" s="13"/>
      <c r="BE63" s="13"/>
      <c r="BF63" s="13"/>
      <c r="BG63" s="13"/>
      <c r="BH63" s="13"/>
      <c r="BI63" s="13"/>
      <c r="BJ63" s="13"/>
      <c r="BK63" s="63">
        <f t="shared" si="2"/>
        <v>0</v>
      </c>
      <c r="BL63" s="56"/>
    </row>
    <row r="64" spans="1:64" ht="60" x14ac:dyDescent="0.2">
      <c r="A64" s="13" t="s">
        <v>0</v>
      </c>
      <c r="B64" s="4" t="s">
        <v>328</v>
      </c>
      <c r="C64" s="5" t="s">
        <v>20</v>
      </c>
      <c r="D64" s="4" t="s">
        <v>103</v>
      </c>
      <c r="E64" s="198" t="s">
        <v>2111</v>
      </c>
      <c r="F64" s="295"/>
      <c r="G64" s="295"/>
      <c r="H64" s="295"/>
      <c r="I64" s="198" t="s">
        <v>2255</v>
      </c>
      <c r="J64" s="54" t="s">
        <v>81</v>
      </c>
      <c r="K64" s="14" t="s">
        <v>391</v>
      </c>
      <c r="L64" s="54" t="s">
        <v>394</v>
      </c>
      <c r="M64" s="14" t="s">
        <v>390</v>
      </c>
      <c r="N64" s="54" t="s">
        <v>1589</v>
      </c>
      <c r="O64" s="5">
        <v>0</v>
      </c>
      <c r="P64" s="143">
        <v>5</v>
      </c>
      <c r="Q64" s="143">
        <v>1</v>
      </c>
      <c r="R64" s="143">
        <v>1</v>
      </c>
      <c r="S64" s="143">
        <v>1</v>
      </c>
      <c r="T64" s="143">
        <v>2</v>
      </c>
      <c r="U64" s="42" t="s">
        <v>1396</v>
      </c>
      <c r="V64" s="42" t="s">
        <v>1398</v>
      </c>
      <c r="W64" s="42" t="s">
        <v>95</v>
      </c>
      <c r="X64" s="5">
        <v>0</v>
      </c>
      <c r="Y64" s="23">
        <v>0</v>
      </c>
      <c r="Z64" s="23">
        <f t="shared" si="6"/>
        <v>0</v>
      </c>
      <c r="AA64" s="23">
        <f t="shared" si="6"/>
        <v>0</v>
      </c>
      <c r="AB64" s="23">
        <f t="shared" si="6"/>
        <v>0</v>
      </c>
      <c r="AC64" s="54" t="s">
        <v>92</v>
      </c>
      <c r="AD64" s="43" t="s">
        <v>335</v>
      </c>
      <c r="AE64" s="43" t="s">
        <v>338</v>
      </c>
      <c r="AF64" s="29">
        <f t="shared" si="4"/>
        <v>1</v>
      </c>
      <c r="AG64" s="30">
        <f t="shared" si="1"/>
        <v>0</v>
      </c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13">
        <v>0</v>
      </c>
      <c r="BB64" s="13">
        <v>0</v>
      </c>
      <c r="BC64" s="13">
        <v>0</v>
      </c>
      <c r="BD64" s="13"/>
      <c r="BE64" s="13"/>
      <c r="BF64" s="13"/>
      <c r="BG64" s="13"/>
      <c r="BH64" s="13"/>
      <c r="BI64" s="13"/>
      <c r="BJ64" s="13"/>
      <c r="BK64" s="63">
        <f t="shared" si="2"/>
        <v>0</v>
      </c>
      <c r="BL64" s="56"/>
    </row>
    <row r="65" spans="1:64" ht="71.25" customHeight="1" x14ac:dyDescent="0.2">
      <c r="A65" s="13" t="s">
        <v>0</v>
      </c>
      <c r="B65" s="4" t="s">
        <v>328</v>
      </c>
      <c r="C65" s="5" t="s">
        <v>24</v>
      </c>
      <c r="D65" s="4" t="s">
        <v>107</v>
      </c>
      <c r="E65" s="198" t="s">
        <v>2112</v>
      </c>
      <c r="F65" s="7" t="s">
        <v>395</v>
      </c>
      <c r="G65" s="54">
        <v>0</v>
      </c>
      <c r="H65" s="54">
        <v>100</v>
      </c>
      <c r="I65" s="198" t="s">
        <v>2256</v>
      </c>
      <c r="J65" s="54" t="s">
        <v>25</v>
      </c>
      <c r="K65" s="14" t="s">
        <v>396</v>
      </c>
      <c r="L65" s="54" t="s">
        <v>397</v>
      </c>
      <c r="M65" s="14" t="s">
        <v>398</v>
      </c>
      <c r="N65" s="54" t="s">
        <v>1589</v>
      </c>
      <c r="O65" s="39">
        <v>2</v>
      </c>
      <c r="P65" s="119">
        <v>2</v>
      </c>
      <c r="Q65" s="119">
        <v>0</v>
      </c>
      <c r="R65" s="119">
        <v>1</v>
      </c>
      <c r="S65" s="119">
        <v>1</v>
      </c>
      <c r="T65" s="119">
        <v>0</v>
      </c>
      <c r="U65" s="42" t="s">
        <v>1396</v>
      </c>
      <c r="V65" s="42" t="s">
        <v>1398</v>
      </c>
      <c r="W65" s="42" t="s">
        <v>95</v>
      </c>
      <c r="X65" s="24">
        <f>SUM(Y65:AB65)</f>
        <v>1698585600</v>
      </c>
      <c r="Y65" s="23">
        <v>400000000</v>
      </c>
      <c r="Z65" s="23">
        <f t="shared" si="6"/>
        <v>416000000</v>
      </c>
      <c r="AA65" s="23">
        <f t="shared" si="6"/>
        <v>432640000</v>
      </c>
      <c r="AB65" s="23">
        <f t="shared" si="6"/>
        <v>449945600</v>
      </c>
      <c r="AC65" s="54" t="s">
        <v>1895</v>
      </c>
      <c r="AD65" s="43" t="s">
        <v>335</v>
      </c>
      <c r="AE65" s="43" t="s">
        <v>338</v>
      </c>
      <c r="AF65" s="29">
        <f t="shared" si="4"/>
        <v>0</v>
      </c>
      <c r="AG65" s="30">
        <f t="shared" si="1"/>
        <v>1698585600</v>
      </c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13">
        <v>0</v>
      </c>
      <c r="BB65" s="64">
        <v>0</v>
      </c>
      <c r="BC65" s="64">
        <v>0</v>
      </c>
      <c r="BD65" s="13">
        <v>0</v>
      </c>
      <c r="BE65" s="64">
        <v>0</v>
      </c>
      <c r="BF65" s="13">
        <v>0</v>
      </c>
      <c r="BG65" s="13">
        <v>0</v>
      </c>
      <c r="BH65" s="13">
        <v>0</v>
      </c>
      <c r="BI65" s="13">
        <v>0</v>
      </c>
      <c r="BJ65" s="13"/>
      <c r="BK65" s="63" t="s">
        <v>1844</v>
      </c>
      <c r="BL65" s="56"/>
    </row>
    <row r="66" spans="1:64" ht="69.75" customHeight="1" x14ac:dyDescent="0.2">
      <c r="A66" s="13" t="s">
        <v>0</v>
      </c>
      <c r="B66" s="4" t="s">
        <v>328</v>
      </c>
      <c r="C66" s="5" t="s">
        <v>24</v>
      </c>
      <c r="D66" s="4" t="s">
        <v>107</v>
      </c>
      <c r="E66" s="198" t="s">
        <v>2113</v>
      </c>
      <c r="F66" s="7" t="s">
        <v>400</v>
      </c>
      <c r="G66" s="54">
        <v>0</v>
      </c>
      <c r="H66" s="54">
        <v>1</v>
      </c>
      <c r="I66" s="198" t="s">
        <v>2257</v>
      </c>
      <c r="J66" s="54" t="s">
        <v>26</v>
      </c>
      <c r="K66" s="14" t="s">
        <v>399</v>
      </c>
      <c r="L66" s="54" t="s">
        <v>401</v>
      </c>
      <c r="M66" s="78" t="s">
        <v>402</v>
      </c>
      <c r="N66" s="54" t="s">
        <v>1589</v>
      </c>
      <c r="O66" s="39">
        <v>0</v>
      </c>
      <c r="P66" s="119">
        <v>1</v>
      </c>
      <c r="Q66" s="119">
        <v>0</v>
      </c>
      <c r="R66" s="119">
        <v>1</v>
      </c>
      <c r="S66" s="119">
        <v>0</v>
      </c>
      <c r="T66" s="119">
        <v>0</v>
      </c>
      <c r="U66" s="42" t="s">
        <v>1396</v>
      </c>
      <c r="V66" s="42" t="s">
        <v>1398</v>
      </c>
      <c r="W66" s="42" t="s">
        <v>95</v>
      </c>
      <c r="X66" s="42">
        <v>0</v>
      </c>
      <c r="Y66" s="42">
        <v>0</v>
      </c>
      <c r="Z66" s="42">
        <v>0</v>
      </c>
      <c r="AA66" s="42">
        <v>0</v>
      </c>
      <c r="AB66" s="42">
        <v>0</v>
      </c>
      <c r="AC66" s="142" t="s">
        <v>1895</v>
      </c>
      <c r="AD66" s="43" t="s">
        <v>335</v>
      </c>
      <c r="AE66" s="43" t="s">
        <v>338</v>
      </c>
      <c r="AF66" s="29">
        <f t="shared" si="4"/>
        <v>0</v>
      </c>
      <c r="AG66" s="30">
        <f t="shared" si="1"/>
        <v>0</v>
      </c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13">
        <v>0</v>
      </c>
      <c r="BB66" s="64">
        <v>0</v>
      </c>
      <c r="BC66" s="64">
        <v>0</v>
      </c>
      <c r="BD66" s="13">
        <v>0</v>
      </c>
      <c r="BE66" s="64">
        <v>0</v>
      </c>
      <c r="BF66" s="13">
        <v>0</v>
      </c>
      <c r="BG66" s="13">
        <v>0</v>
      </c>
      <c r="BH66" s="13">
        <v>0</v>
      </c>
      <c r="BI66" s="13">
        <v>0</v>
      </c>
      <c r="BJ66" s="13"/>
      <c r="BK66" s="63" t="s">
        <v>1844</v>
      </c>
      <c r="BL66" s="56"/>
    </row>
    <row r="67" spans="1:64" ht="93" customHeight="1" x14ac:dyDescent="0.2">
      <c r="A67" s="13" t="s">
        <v>0</v>
      </c>
      <c r="B67" s="4" t="s">
        <v>328</v>
      </c>
      <c r="C67" s="5" t="s">
        <v>27</v>
      </c>
      <c r="D67" s="4" t="s">
        <v>108</v>
      </c>
      <c r="E67" s="198" t="s">
        <v>2114</v>
      </c>
      <c r="F67" s="295" t="s">
        <v>1574</v>
      </c>
      <c r="G67" s="295">
        <v>0</v>
      </c>
      <c r="H67" s="295">
        <v>100</v>
      </c>
      <c r="I67" s="198" t="s">
        <v>2258</v>
      </c>
      <c r="J67" s="54" t="s">
        <v>28</v>
      </c>
      <c r="K67" s="278" t="s">
        <v>109</v>
      </c>
      <c r="L67" s="54" t="s">
        <v>403</v>
      </c>
      <c r="M67" s="78" t="s">
        <v>404</v>
      </c>
      <c r="N67" s="54" t="s">
        <v>1589</v>
      </c>
      <c r="O67" s="39">
        <v>0</v>
      </c>
      <c r="P67" s="119">
        <v>7</v>
      </c>
      <c r="Q67" s="119">
        <v>1</v>
      </c>
      <c r="R67" s="119">
        <v>2</v>
      </c>
      <c r="S67" s="119">
        <v>2</v>
      </c>
      <c r="T67" s="119">
        <v>2</v>
      </c>
      <c r="U67" s="42" t="s">
        <v>1396</v>
      </c>
      <c r="V67" s="42" t="s">
        <v>1398</v>
      </c>
      <c r="W67" s="42" t="s">
        <v>95</v>
      </c>
      <c r="X67" s="42">
        <v>0</v>
      </c>
      <c r="Y67" s="42">
        <v>0</v>
      </c>
      <c r="Z67" s="42">
        <v>0</v>
      </c>
      <c r="AA67" s="42">
        <v>0</v>
      </c>
      <c r="AB67" s="42">
        <v>0</v>
      </c>
      <c r="AC67" s="54" t="s">
        <v>1899</v>
      </c>
      <c r="AD67" s="43" t="s">
        <v>335</v>
      </c>
      <c r="AE67" s="43" t="s">
        <v>338</v>
      </c>
      <c r="AF67" s="29">
        <f t="shared" si="4"/>
        <v>1</v>
      </c>
      <c r="AG67" s="30">
        <f t="shared" si="1"/>
        <v>0</v>
      </c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13">
        <v>1</v>
      </c>
      <c r="BB67" s="64">
        <v>0</v>
      </c>
      <c r="BC67" s="64">
        <v>0</v>
      </c>
      <c r="BD67" s="13"/>
      <c r="BE67" s="64"/>
      <c r="BF67" s="13"/>
      <c r="BG67" s="13"/>
      <c r="BH67" s="13"/>
      <c r="BI67" s="13"/>
      <c r="BJ67" s="13"/>
      <c r="BK67" s="63">
        <f t="shared" si="2"/>
        <v>1</v>
      </c>
      <c r="BL67" s="56"/>
    </row>
    <row r="68" spans="1:64" ht="93" customHeight="1" x14ac:dyDescent="0.2">
      <c r="A68" s="13" t="s">
        <v>0</v>
      </c>
      <c r="B68" s="4" t="s">
        <v>328</v>
      </c>
      <c r="C68" s="5" t="s">
        <v>27</v>
      </c>
      <c r="D68" s="4" t="s">
        <v>108</v>
      </c>
      <c r="E68" s="198" t="s">
        <v>2114</v>
      </c>
      <c r="F68" s="295"/>
      <c r="G68" s="295"/>
      <c r="H68" s="295"/>
      <c r="I68" s="198" t="s">
        <v>2259</v>
      </c>
      <c r="J68" s="54" t="s">
        <v>28</v>
      </c>
      <c r="K68" s="278" t="s">
        <v>109</v>
      </c>
      <c r="L68" s="54" t="s">
        <v>405</v>
      </c>
      <c r="M68" s="7" t="s">
        <v>406</v>
      </c>
      <c r="N68" s="54" t="s">
        <v>1589</v>
      </c>
      <c r="O68" s="39">
        <v>0</v>
      </c>
      <c r="P68" s="119">
        <v>1</v>
      </c>
      <c r="Q68" s="119">
        <v>0</v>
      </c>
      <c r="R68" s="119">
        <v>0</v>
      </c>
      <c r="S68" s="119">
        <v>0</v>
      </c>
      <c r="T68" s="119">
        <v>0</v>
      </c>
      <c r="U68" s="42" t="s">
        <v>1396</v>
      </c>
      <c r="V68" s="42" t="s">
        <v>1398</v>
      </c>
      <c r="W68" s="42" t="s">
        <v>95</v>
      </c>
      <c r="X68" s="42">
        <v>0</v>
      </c>
      <c r="Y68" s="42">
        <v>0</v>
      </c>
      <c r="Z68" s="42">
        <v>0</v>
      </c>
      <c r="AA68" s="42">
        <v>0</v>
      </c>
      <c r="AB68" s="42">
        <v>0</v>
      </c>
      <c r="AC68" s="142" t="s">
        <v>1899</v>
      </c>
      <c r="AD68" s="43" t="s">
        <v>335</v>
      </c>
      <c r="AE68" s="43" t="s">
        <v>338</v>
      </c>
      <c r="AF68" s="29">
        <f t="shared" si="4"/>
        <v>0</v>
      </c>
      <c r="AG68" s="30">
        <f t="shared" ref="AG68:AG131" si="7">+X68</f>
        <v>0</v>
      </c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13">
        <v>0</v>
      </c>
      <c r="BB68" s="64">
        <v>0</v>
      </c>
      <c r="BC68" s="64">
        <v>0</v>
      </c>
      <c r="BD68" s="13"/>
      <c r="BE68" s="64"/>
      <c r="BF68" s="13"/>
      <c r="BG68" s="13"/>
      <c r="BH68" s="13"/>
      <c r="BI68" s="13"/>
      <c r="BJ68" s="13"/>
      <c r="BK68" s="63" t="s">
        <v>1844</v>
      </c>
      <c r="BL68" s="56"/>
    </row>
    <row r="69" spans="1:64" ht="118.5" customHeight="1" x14ac:dyDescent="0.2">
      <c r="A69" s="13" t="s">
        <v>0</v>
      </c>
      <c r="B69" s="4" t="s">
        <v>328</v>
      </c>
      <c r="C69" s="5" t="s">
        <v>27</v>
      </c>
      <c r="D69" s="4" t="s">
        <v>108</v>
      </c>
      <c r="E69" s="198" t="s">
        <v>2114</v>
      </c>
      <c r="F69" s="295"/>
      <c r="G69" s="295"/>
      <c r="H69" s="295"/>
      <c r="I69" s="198" t="s">
        <v>2260</v>
      </c>
      <c r="J69" s="54" t="s">
        <v>28</v>
      </c>
      <c r="K69" s="278" t="s">
        <v>109</v>
      </c>
      <c r="L69" s="54" t="s">
        <v>407</v>
      </c>
      <c r="M69" s="7" t="s">
        <v>408</v>
      </c>
      <c r="N69" s="54" t="s">
        <v>1589</v>
      </c>
      <c r="O69" s="39">
        <v>0</v>
      </c>
      <c r="P69" s="119">
        <v>20</v>
      </c>
      <c r="Q69" s="119">
        <v>5</v>
      </c>
      <c r="R69" s="119">
        <v>5</v>
      </c>
      <c r="S69" s="119">
        <v>5</v>
      </c>
      <c r="T69" s="119">
        <v>5</v>
      </c>
      <c r="U69" s="42" t="s">
        <v>1396</v>
      </c>
      <c r="V69" s="42" t="s">
        <v>1398</v>
      </c>
      <c r="W69" s="42" t="s">
        <v>95</v>
      </c>
      <c r="X69" s="42">
        <v>0</v>
      </c>
      <c r="Y69" s="42">
        <v>0</v>
      </c>
      <c r="Z69" s="42">
        <v>0</v>
      </c>
      <c r="AA69" s="42">
        <v>0</v>
      </c>
      <c r="AB69" s="42">
        <v>0</v>
      </c>
      <c r="AC69" s="142" t="s">
        <v>1899</v>
      </c>
      <c r="AD69" s="43" t="s">
        <v>335</v>
      </c>
      <c r="AE69" s="43" t="s">
        <v>338</v>
      </c>
      <c r="AF69" s="29">
        <f t="shared" si="4"/>
        <v>5</v>
      </c>
      <c r="AG69" s="30">
        <f t="shared" si="7"/>
        <v>0</v>
      </c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13">
        <v>0</v>
      </c>
      <c r="BB69" s="64">
        <v>0</v>
      </c>
      <c r="BC69" s="64">
        <v>0</v>
      </c>
      <c r="BD69" s="13"/>
      <c r="BE69" s="64"/>
      <c r="BF69" s="13"/>
      <c r="BG69" s="13"/>
      <c r="BH69" s="13"/>
      <c r="BI69" s="13"/>
      <c r="BJ69" s="13"/>
      <c r="BK69" s="63">
        <f t="shared" ref="BK69:BK129" si="8">+BA69/AF69</f>
        <v>0</v>
      </c>
      <c r="BL69" s="56"/>
    </row>
    <row r="70" spans="1:64" ht="118.5" customHeight="1" x14ac:dyDescent="0.2">
      <c r="A70" s="13" t="s">
        <v>0</v>
      </c>
      <c r="B70" s="4" t="s">
        <v>328</v>
      </c>
      <c r="C70" s="5" t="s">
        <v>29</v>
      </c>
      <c r="D70" s="4" t="s">
        <v>1434</v>
      </c>
      <c r="E70" s="198" t="s">
        <v>2115</v>
      </c>
      <c r="F70" s="7" t="s">
        <v>409</v>
      </c>
      <c r="G70" s="54">
        <v>0</v>
      </c>
      <c r="H70" s="54">
        <v>45</v>
      </c>
      <c r="I70" s="198" t="s">
        <v>2261</v>
      </c>
      <c r="J70" s="54" t="s">
        <v>30</v>
      </c>
      <c r="K70" s="278" t="s">
        <v>110</v>
      </c>
      <c r="L70" s="54" t="s">
        <v>410</v>
      </c>
      <c r="M70" s="7" t="s">
        <v>411</v>
      </c>
      <c r="N70" s="54" t="s">
        <v>1589</v>
      </c>
      <c r="O70" s="5">
        <v>0</v>
      </c>
      <c r="P70" s="158">
        <v>45</v>
      </c>
      <c r="Q70" s="158">
        <v>0</v>
      </c>
      <c r="R70" s="158">
        <v>10</v>
      </c>
      <c r="S70" s="158">
        <v>10</v>
      </c>
      <c r="T70" s="158">
        <v>15</v>
      </c>
      <c r="U70" s="42" t="s">
        <v>1396</v>
      </c>
      <c r="V70" s="42" t="s">
        <v>1398</v>
      </c>
      <c r="W70" s="42" t="s">
        <v>95</v>
      </c>
      <c r="X70" s="42">
        <v>0</v>
      </c>
      <c r="Y70" s="42">
        <v>0</v>
      </c>
      <c r="Z70" s="42">
        <v>0</v>
      </c>
      <c r="AA70" s="42">
        <v>0</v>
      </c>
      <c r="AB70" s="42">
        <v>0</v>
      </c>
      <c r="AC70" s="142" t="s">
        <v>1899</v>
      </c>
      <c r="AD70" s="43" t="s">
        <v>335</v>
      </c>
      <c r="AE70" s="43" t="s">
        <v>338</v>
      </c>
      <c r="AF70" s="29">
        <f t="shared" si="4"/>
        <v>0</v>
      </c>
      <c r="AG70" s="30">
        <f t="shared" si="7"/>
        <v>0</v>
      </c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13">
        <v>0</v>
      </c>
      <c r="BB70" s="64">
        <v>0</v>
      </c>
      <c r="BC70" s="64">
        <v>0</v>
      </c>
      <c r="BD70" s="13"/>
      <c r="BE70" s="64"/>
      <c r="BF70" s="13"/>
      <c r="BG70" s="13"/>
      <c r="BH70" s="13"/>
      <c r="BI70" s="13"/>
      <c r="BJ70" s="13"/>
      <c r="BK70" s="63" t="s">
        <v>1844</v>
      </c>
      <c r="BL70" s="56"/>
    </row>
    <row r="71" spans="1:64" ht="91.5" customHeight="1" x14ac:dyDescent="0.2">
      <c r="A71" s="13" t="s">
        <v>0</v>
      </c>
      <c r="B71" s="4" t="s">
        <v>328</v>
      </c>
      <c r="C71" s="5" t="s">
        <v>29</v>
      </c>
      <c r="D71" s="4" t="s">
        <v>1434</v>
      </c>
      <c r="E71" s="198" t="s">
        <v>2116</v>
      </c>
      <c r="F71" s="295" t="s">
        <v>412</v>
      </c>
      <c r="G71" s="295">
        <v>0</v>
      </c>
      <c r="H71" s="295">
        <v>100</v>
      </c>
      <c r="I71" s="198" t="s">
        <v>2262</v>
      </c>
      <c r="J71" s="54" t="s">
        <v>1435</v>
      </c>
      <c r="K71" s="278" t="s">
        <v>111</v>
      </c>
      <c r="L71" s="54" t="s">
        <v>414</v>
      </c>
      <c r="M71" s="7" t="s">
        <v>413</v>
      </c>
      <c r="N71" s="54" t="s">
        <v>1589</v>
      </c>
      <c r="O71" s="5">
        <v>0</v>
      </c>
      <c r="P71" s="158">
        <v>180</v>
      </c>
      <c r="Q71" s="158">
        <v>45</v>
      </c>
      <c r="R71" s="158">
        <v>45</v>
      </c>
      <c r="S71" s="158">
        <v>45</v>
      </c>
      <c r="T71" s="158">
        <v>45</v>
      </c>
      <c r="U71" s="42" t="s">
        <v>1396</v>
      </c>
      <c r="V71" s="42" t="s">
        <v>1398</v>
      </c>
      <c r="W71" s="42" t="s">
        <v>95</v>
      </c>
      <c r="X71" s="42">
        <v>0</v>
      </c>
      <c r="Y71" s="42">
        <v>0</v>
      </c>
      <c r="Z71" s="42">
        <v>0</v>
      </c>
      <c r="AA71" s="42">
        <v>0</v>
      </c>
      <c r="AB71" s="42">
        <v>0</v>
      </c>
      <c r="AC71" s="142" t="s">
        <v>1899</v>
      </c>
      <c r="AD71" s="43" t="s">
        <v>335</v>
      </c>
      <c r="AE71" s="43" t="s">
        <v>338</v>
      </c>
      <c r="AF71" s="29">
        <f t="shared" ref="AF71:AF72" si="9">+Q71</f>
        <v>45</v>
      </c>
      <c r="AG71" s="30">
        <f t="shared" si="7"/>
        <v>0</v>
      </c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13">
        <v>0</v>
      </c>
      <c r="BB71" s="64">
        <v>0</v>
      </c>
      <c r="BC71" s="64">
        <v>0</v>
      </c>
      <c r="BD71" s="13"/>
      <c r="BE71" s="64"/>
      <c r="BF71" s="13"/>
      <c r="BG71" s="13"/>
      <c r="BH71" s="13"/>
      <c r="BI71" s="13"/>
      <c r="BJ71" s="13"/>
      <c r="BK71" s="63">
        <f t="shared" si="8"/>
        <v>0</v>
      </c>
      <c r="BL71" s="56"/>
    </row>
    <row r="72" spans="1:64" ht="73.5" customHeight="1" x14ac:dyDescent="0.2">
      <c r="A72" s="13" t="s">
        <v>0</v>
      </c>
      <c r="B72" s="4" t="s">
        <v>328</v>
      </c>
      <c r="C72" s="5" t="s">
        <v>29</v>
      </c>
      <c r="D72" s="4" t="s">
        <v>1434</v>
      </c>
      <c r="E72" s="198" t="s">
        <v>2116</v>
      </c>
      <c r="F72" s="295"/>
      <c r="G72" s="295"/>
      <c r="H72" s="295"/>
      <c r="I72" s="198" t="s">
        <v>2263</v>
      </c>
      <c r="J72" s="54" t="s">
        <v>1436</v>
      </c>
      <c r="K72" s="278" t="s">
        <v>111</v>
      </c>
      <c r="L72" s="54" t="s">
        <v>415</v>
      </c>
      <c r="M72" s="7" t="s">
        <v>416</v>
      </c>
      <c r="N72" s="54" t="s">
        <v>1589</v>
      </c>
      <c r="O72" s="5">
        <v>0</v>
      </c>
      <c r="P72" s="158">
        <v>1</v>
      </c>
      <c r="Q72" s="158">
        <v>0</v>
      </c>
      <c r="R72" s="158">
        <v>0</v>
      </c>
      <c r="S72" s="158">
        <v>1</v>
      </c>
      <c r="T72" s="158">
        <v>0</v>
      </c>
      <c r="U72" s="42" t="s">
        <v>1396</v>
      </c>
      <c r="V72" s="42" t="s">
        <v>1398</v>
      </c>
      <c r="W72" s="42" t="s">
        <v>95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142" t="s">
        <v>1899</v>
      </c>
      <c r="AD72" s="43" t="s">
        <v>335</v>
      </c>
      <c r="AE72" s="43" t="s">
        <v>338</v>
      </c>
      <c r="AF72" s="29">
        <f t="shared" si="9"/>
        <v>0</v>
      </c>
      <c r="AG72" s="30">
        <f t="shared" si="7"/>
        <v>0</v>
      </c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13">
        <v>0</v>
      </c>
      <c r="BB72" s="64">
        <v>0</v>
      </c>
      <c r="BC72" s="64">
        <v>0</v>
      </c>
      <c r="BD72" s="13">
        <v>0</v>
      </c>
      <c r="BE72" s="64">
        <v>0</v>
      </c>
      <c r="BF72" s="13">
        <v>0</v>
      </c>
      <c r="BG72" s="13">
        <v>0</v>
      </c>
      <c r="BH72" s="13">
        <v>0</v>
      </c>
      <c r="BI72" s="13">
        <v>0</v>
      </c>
      <c r="BJ72" s="13"/>
      <c r="BK72" s="63" t="s">
        <v>1844</v>
      </c>
      <c r="BL72" s="56"/>
    </row>
    <row r="73" spans="1:64" ht="72" x14ac:dyDescent="0.2">
      <c r="A73" s="13" t="s">
        <v>0</v>
      </c>
      <c r="B73" s="4" t="s">
        <v>328</v>
      </c>
      <c r="C73" s="5" t="s">
        <v>31</v>
      </c>
      <c r="D73" s="4" t="s">
        <v>988</v>
      </c>
      <c r="E73" s="198" t="s">
        <v>2117</v>
      </c>
      <c r="F73" s="54" t="s">
        <v>1575</v>
      </c>
      <c r="G73" s="54">
        <v>0</v>
      </c>
      <c r="H73" s="54">
        <v>3000</v>
      </c>
      <c r="I73" s="198" t="s">
        <v>2264</v>
      </c>
      <c r="J73" s="54" t="s">
        <v>32</v>
      </c>
      <c r="K73" s="278" t="s">
        <v>421</v>
      </c>
      <c r="L73" s="54" t="s">
        <v>436</v>
      </c>
      <c r="M73" s="7" t="s">
        <v>435</v>
      </c>
      <c r="N73" s="54" t="s">
        <v>1589</v>
      </c>
      <c r="O73" s="5">
        <v>8508</v>
      </c>
      <c r="P73" s="143">
        <v>3000</v>
      </c>
      <c r="Q73" s="143">
        <v>1000</v>
      </c>
      <c r="R73" s="143">
        <v>1000</v>
      </c>
      <c r="S73" s="143">
        <v>500</v>
      </c>
      <c r="T73" s="143">
        <v>500</v>
      </c>
      <c r="U73" s="42" t="s">
        <v>1411</v>
      </c>
      <c r="V73" s="42" t="s">
        <v>1410</v>
      </c>
      <c r="W73" s="42" t="s">
        <v>95</v>
      </c>
      <c r="X73" s="42">
        <v>0</v>
      </c>
      <c r="Y73" s="42">
        <v>0</v>
      </c>
      <c r="Z73" s="42">
        <v>0</v>
      </c>
      <c r="AA73" s="42">
        <v>0</v>
      </c>
      <c r="AB73" s="42">
        <v>0</v>
      </c>
      <c r="AC73" s="54" t="s">
        <v>112</v>
      </c>
      <c r="AD73" s="43" t="s">
        <v>442</v>
      </c>
      <c r="AE73" s="43" t="s">
        <v>338</v>
      </c>
      <c r="AF73" s="29">
        <f t="shared" ref="AF73:AF131" si="10">+Q73</f>
        <v>1000</v>
      </c>
      <c r="AG73" s="30">
        <f t="shared" si="7"/>
        <v>0</v>
      </c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13">
        <v>200</v>
      </c>
      <c r="BB73" s="13" t="s">
        <v>1835</v>
      </c>
      <c r="BC73" s="13" t="s">
        <v>1835</v>
      </c>
      <c r="BD73" s="13">
        <v>0</v>
      </c>
      <c r="BE73" s="13"/>
      <c r="BF73" s="13"/>
      <c r="BG73" s="13"/>
      <c r="BH73" s="13"/>
      <c r="BI73" s="13"/>
      <c r="BJ73" s="13"/>
      <c r="BK73" s="63">
        <f t="shared" si="8"/>
        <v>0.2</v>
      </c>
      <c r="BL73" s="56"/>
    </row>
    <row r="74" spans="1:64" ht="60" customHeight="1" x14ac:dyDescent="0.2">
      <c r="A74" s="13" t="s">
        <v>0</v>
      </c>
      <c r="B74" s="4" t="s">
        <v>328</v>
      </c>
      <c r="C74" s="5" t="s">
        <v>31</v>
      </c>
      <c r="D74" s="4" t="s">
        <v>988</v>
      </c>
      <c r="E74" s="198" t="s">
        <v>2118</v>
      </c>
      <c r="F74" s="54" t="s">
        <v>417</v>
      </c>
      <c r="G74" s="54">
        <v>0</v>
      </c>
      <c r="H74" s="54">
        <v>500</v>
      </c>
      <c r="I74" s="198" t="s">
        <v>2265</v>
      </c>
      <c r="J74" s="54" t="s">
        <v>33</v>
      </c>
      <c r="K74" s="278" t="s">
        <v>422</v>
      </c>
      <c r="L74" s="54" t="s">
        <v>438</v>
      </c>
      <c r="M74" s="7" t="s">
        <v>437</v>
      </c>
      <c r="N74" s="54" t="s">
        <v>1589</v>
      </c>
      <c r="O74" s="5">
        <v>46</v>
      </c>
      <c r="P74" s="143">
        <v>500</v>
      </c>
      <c r="Q74" s="143">
        <v>50</v>
      </c>
      <c r="R74" s="143">
        <v>150</v>
      </c>
      <c r="S74" s="143">
        <v>150</v>
      </c>
      <c r="T74" s="143">
        <v>150</v>
      </c>
      <c r="U74" s="42" t="s">
        <v>1411</v>
      </c>
      <c r="V74" s="42" t="s">
        <v>1410</v>
      </c>
      <c r="W74" s="42" t="s">
        <v>95</v>
      </c>
      <c r="X74" s="42">
        <v>0</v>
      </c>
      <c r="Y74" s="42">
        <v>0</v>
      </c>
      <c r="Z74" s="42">
        <v>0</v>
      </c>
      <c r="AA74" s="42">
        <v>0</v>
      </c>
      <c r="AB74" s="42">
        <v>0</v>
      </c>
      <c r="AC74" s="54" t="s">
        <v>112</v>
      </c>
      <c r="AD74" s="43" t="s">
        <v>442</v>
      </c>
      <c r="AE74" s="43" t="s">
        <v>338</v>
      </c>
      <c r="AF74" s="29">
        <f t="shared" si="10"/>
        <v>50</v>
      </c>
      <c r="AG74" s="30">
        <f t="shared" si="7"/>
        <v>0</v>
      </c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13">
        <v>30</v>
      </c>
      <c r="BB74" s="13" t="s">
        <v>1836</v>
      </c>
      <c r="BC74" s="13"/>
      <c r="BD74" s="13"/>
      <c r="BE74" s="13"/>
      <c r="BF74" s="13"/>
      <c r="BG74" s="13"/>
      <c r="BH74" s="13"/>
      <c r="BI74" s="13" t="s">
        <v>1836</v>
      </c>
      <c r="BJ74" s="13"/>
      <c r="BK74" s="63">
        <f t="shared" si="8"/>
        <v>0.6</v>
      </c>
      <c r="BL74" s="56"/>
    </row>
    <row r="75" spans="1:64" ht="57.75" customHeight="1" x14ac:dyDescent="0.2">
      <c r="A75" s="13" t="s">
        <v>0</v>
      </c>
      <c r="B75" s="4" t="s">
        <v>328</v>
      </c>
      <c r="C75" s="5" t="s">
        <v>31</v>
      </c>
      <c r="D75" s="4" t="s">
        <v>988</v>
      </c>
      <c r="E75" s="198" t="s">
        <v>2119</v>
      </c>
      <c r="F75" s="54" t="s">
        <v>1576</v>
      </c>
      <c r="G75" s="54">
        <v>0</v>
      </c>
      <c r="H75" s="54">
        <v>1</v>
      </c>
      <c r="I75" s="198" t="s">
        <v>2266</v>
      </c>
      <c r="J75" s="54" t="s">
        <v>34</v>
      </c>
      <c r="K75" s="278" t="s">
        <v>423</v>
      </c>
      <c r="L75" s="54" t="s">
        <v>439</v>
      </c>
      <c r="M75" s="7" t="s">
        <v>440</v>
      </c>
      <c r="N75" s="54" t="s">
        <v>1589</v>
      </c>
      <c r="O75" s="5">
        <v>0</v>
      </c>
      <c r="P75" s="143">
        <v>45</v>
      </c>
      <c r="Q75" s="143">
        <v>10</v>
      </c>
      <c r="R75" s="143">
        <v>10</v>
      </c>
      <c r="S75" s="143">
        <v>10</v>
      </c>
      <c r="T75" s="143">
        <v>15</v>
      </c>
      <c r="U75" s="42" t="s">
        <v>1411</v>
      </c>
      <c r="V75" s="42" t="s">
        <v>1410</v>
      </c>
      <c r="W75" s="42" t="s">
        <v>95</v>
      </c>
      <c r="X75" s="42">
        <v>0</v>
      </c>
      <c r="Y75" s="42">
        <v>0</v>
      </c>
      <c r="Z75" s="42">
        <v>0</v>
      </c>
      <c r="AA75" s="42">
        <v>0</v>
      </c>
      <c r="AB75" s="42">
        <v>0</v>
      </c>
      <c r="AC75" s="54" t="s">
        <v>112</v>
      </c>
      <c r="AD75" s="43" t="s">
        <v>442</v>
      </c>
      <c r="AE75" s="43" t="s">
        <v>338</v>
      </c>
      <c r="AF75" s="29">
        <f t="shared" si="10"/>
        <v>10</v>
      </c>
      <c r="AG75" s="30">
        <f t="shared" si="7"/>
        <v>0</v>
      </c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13">
        <v>6</v>
      </c>
      <c r="BB75" s="13" t="s">
        <v>1837</v>
      </c>
      <c r="BC75" s="13"/>
      <c r="BD75" s="13"/>
      <c r="BE75" s="13"/>
      <c r="BF75" s="13"/>
      <c r="BG75" s="13"/>
      <c r="BH75" s="13"/>
      <c r="BI75" s="13" t="s">
        <v>1837</v>
      </c>
      <c r="BJ75" s="13"/>
      <c r="BK75" s="63">
        <f t="shared" si="8"/>
        <v>0.6</v>
      </c>
      <c r="BL75" s="56"/>
    </row>
    <row r="76" spans="1:64" ht="69.75" customHeight="1" x14ac:dyDescent="0.2">
      <c r="A76" s="13" t="s">
        <v>0</v>
      </c>
      <c r="B76" s="4" t="s">
        <v>328</v>
      </c>
      <c r="C76" s="5" t="s">
        <v>31</v>
      </c>
      <c r="D76" s="4" t="s">
        <v>988</v>
      </c>
      <c r="E76" s="198" t="s">
        <v>2120</v>
      </c>
      <c r="F76" s="54" t="s">
        <v>418</v>
      </c>
      <c r="G76" s="54">
        <v>0</v>
      </c>
      <c r="H76" s="54">
        <v>500</v>
      </c>
      <c r="I76" s="198" t="s">
        <v>2267</v>
      </c>
      <c r="J76" s="54" t="s">
        <v>35</v>
      </c>
      <c r="K76" s="278" t="s">
        <v>424</v>
      </c>
      <c r="L76" s="54" t="s">
        <v>441</v>
      </c>
      <c r="M76" s="7" t="s">
        <v>441</v>
      </c>
      <c r="N76" s="54" t="s">
        <v>1589</v>
      </c>
      <c r="O76" s="5">
        <v>0</v>
      </c>
      <c r="P76" s="143">
        <v>500</v>
      </c>
      <c r="Q76" s="143">
        <v>0</v>
      </c>
      <c r="R76" s="143">
        <v>100</v>
      </c>
      <c r="S76" s="143">
        <v>200</v>
      </c>
      <c r="T76" s="143">
        <v>200</v>
      </c>
      <c r="U76" s="42" t="s">
        <v>1411</v>
      </c>
      <c r="V76" s="42" t="s">
        <v>1410</v>
      </c>
      <c r="W76" s="42" t="s">
        <v>95</v>
      </c>
      <c r="X76" s="42">
        <v>0</v>
      </c>
      <c r="Y76" s="42">
        <v>0</v>
      </c>
      <c r="Z76" s="42">
        <v>0</v>
      </c>
      <c r="AA76" s="42">
        <v>0</v>
      </c>
      <c r="AB76" s="42">
        <v>0</v>
      </c>
      <c r="AC76" s="54" t="s">
        <v>112</v>
      </c>
      <c r="AD76" s="43" t="s">
        <v>442</v>
      </c>
      <c r="AE76" s="43" t="s">
        <v>338</v>
      </c>
      <c r="AF76" s="29">
        <f t="shared" si="10"/>
        <v>0</v>
      </c>
      <c r="AG76" s="30">
        <f t="shared" si="7"/>
        <v>0</v>
      </c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13">
        <v>0</v>
      </c>
      <c r="BB76" s="13"/>
      <c r="BC76" s="13"/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/>
      <c r="BK76" s="63" t="s">
        <v>1844</v>
      </c>
      <c r="BL76" s="56"/>
    </row>
    <row r="77" spans="1:64" ht="54.75" customHeight="1" x14ac:dyDescent="0.2">
      <c r="A77" s="13" t="s">
        <v>0</v>
      </c>
      <c r="B77" s="4" t="s">
        <v>328</v>
      </c>
      <c r="C77" s="5" t="s">
        <v>31</v>
      </c>
      <c r="D77" s="4" t="s">
        <v>988</v>
      </c>
      <c r="E77" s="198" t="s">
        <v>2121</v>
      </c>
      <c r="F77" s="54" t="s">
        <v>419</v>
      </c>
      <c r="G77" s="54">
        <v>0</v>
      </c>
      <c r="H77" s="54">
        <v>100</v>
      </c>
      <c r="I77" s="198" t="s">
        <v>2268</v>
      </c>
      <c r="J77" s="54" t="s">
        <v>36</v>
      </c>
      <c r="K77" s="278" t="s">
        <v>425</v>
      </c>
      <c r="L77" s="54" t="s">
        <v>443</v>
      </c>
      <c r="M77" s="7" t="s">
        <v>444</v>
      </c>
      <c r="N77" s="54" t="s">
        <v>1589</v>
      </c>
      <c r="O77" s="5">
        <v>0</v>
      </c>
      <c r="P77" s="143">
        <v>100</v>
      </c>
      <c r="Q77" s="143">
        <v>0</v>
      </c>
      <c r="R77" s="143">
        <v>50</v>
      </c>
      <c r="S77" s="143">
        <v>25</v>
      </c>
      <c r="T77" s="143">
        <v>25</v>
      </c>
      <c r="U77" s="42" t="s">
        <v>1411</v>
      </c>
      <c r="V77" s="42" t="s">
        <v>1410</v>
      </c>
      <c r="W77" s="42" t="s">
        <v>95</v>
      </c>
      <c r="X77" s="42">
        <v>0</v>
      </c>
      <c r="Y77" s="42">
        <v>0</v>
      </c>
      <c r="Z77" s="42">
        <v>0</v>
      </c>
      <c r="AA77" s="42">
        <v>0</v>
      </c>
      <c r="AB77" s="42">
        <v>0</v>
      </c>
      <c r="AC77" s="54" t="s">
        <v>112</v>
      </c>
      <c r="AD77" s="43" t="s">
        <v>442</v>
      </c>
      <c r="AE77" s="43" t="s">
        <v>338</v>
      </c>
      <c r="AF77" s="29">
        <f t="shared" si="10"/>
        <v>0</v>
      </c>
      <c r="AG77" s="30">
        <f t="shared" si="7"/>
        <v>0</v>
      </c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13">
        <v>0</v>
      </c>
      <c r="BB77" s="13"/>
      <c r="BC77" s="13"/>
      <c r="BD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/>
      <c r="BK77" s="63" t="s">
        <v>1844</v>
      </c>
      <c r="BL77" s="56"/>
    </row>
    <row r="78" spans="1:64" ht="36" x14ac:dyDescent="0.2">
      <c r="A78" s="13" t="s">
        <v>0</v>
      </c>
      <c r="B78" s="4" t="s">
        <v>328</v>
      </c>
      <c r="C78" s="5" t="s">
        <v>31</v>
      </c>
      <c r="D78" s="4" t="s">
        <v>988</v>
      </c>
      <c r="E78" s="198" t="s">
        <v>2122</v>
      </c>
      <c r="F78" s="54" t="s">
        <v>420</v>
      </c>
      <c r="G78" s="54">
        <v>0</v>
      </c>
      <c r="H78" s="54">
        <v>1</v>
      </c>
      <c r="I78" s="198" t="s">
        <v>2269</v>
      </c>
      <c r="J78" s="54" t="s">
        <v>37</v>
      </c>
      <c r="K78" s="278" t="s">
        <v>426</v>
      </c>
      <c r="L78" s="54" t="s">
        <v>446</v>
      </c>
      <c r="M78" s="7" t="s">
        <v>445</v>
      </c>
      <c r="N78" s="54" t="s">
        <v>1589</v>
      </c>
      <c r="O78" s="5">
        <v>0</v>
      </c>
      <c r="P78" s="143">
        <v>4</v>
      </c>
      <c r="Q78" s="143">
        <v>1</v>
      </c>
      <c r="R78" s="143">
        <v>1</v>
      </c>
      <c r="S78" s="143">
        <v>1</v>
      </c>
      <c r="T78" s="143">
        <v>1</v>
      </c>
      <c r="U78" s="42" t="s">
        <v>1411</v>
      </c>
      <c r="V78" s="42" t="s">
        <v>1410</v>
      </c>
      <c r="W78" s="42" t="s">
        <v>95</v>
      </c>
      <c r="X78" s="42">
        <v>0</v>
      </c>
      <c r="Y78" s="42">
        <v>0</v>
      </c>
      <c r="Z78" s="42">
        <v>0</v>
      </c>
      <c r="AA78" s="42">
        <v>0</v>
      </c>
      <c r="AB78" s="42">
        <v>0</v>
      </c>
      <c r="AC78" s="54" t="s">
        <v>112</v>
      </c>
      <c r="AD78" s="43" t="s">
        <v>442</v>
      </c>
      <c r="AE78" s="43" t="s">
        <v>338</v>
      </c>
      <c r="AF78" s="29">
        <f t="shared" si="10"/>
        <v>1</v>
      </c>
      <c r="AG78" s="30">
        <f t="shared" si="7"/>
        <v>0</v>
      </c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13">
        <v>0</v>
      </c>
      <c r="BB78" s="13"/>
      <c r="BC78" s="13"/>
      <c r="BD78" s="13"/>
      <c r="BE78" s="13"/>
      <c r="BF78" s="13"/>
      <c r="BG78" s="13"/>
      <c r="BH78" s="13"/>
      <c r="BI78" s="13"/>
      <c r="BJ78" s="13"/>
      <c r="BK78" s="63">
        <f t="shared" si="8"/>
        <v>0</v>
      </c>
      <c r="BL78" s="56"/>
    </row>
    <row r="79" spans="1:64" ht="51" customHeight="1" x14ac:dyDescent="0.2">
      <c r="A79" s="13" t="s">
        <v>0</v>
      </c>
      <c r="B79" s="4" t="s">
        <v>328</v>
      </c>
      <c r="C79" s="5" t="s">
        <v>31</v>
      </c>
      <c r="D79" s="4" t="s">
        <v>988</v>
      </c>
      <c r="E79" s="198" t="s">
        <v>2123</v>
      </c>
      <c r="F79" s="54" t="s">
        <v>1577</v>
      </c>
      <c r="G79" s="54">
        <v>0</v>
      </c>
      <c r="H79" s="54">
        <v>1</v>
      </c>
      <c r="I79" s="198" t="s">
        <v>2270</v>
      </c>
      <c r="J79" s="54" t="s">
        <v>431</v>
      </c>
      <c r="K79" s="278" t="s">
        <v>427</v>
      </c>
      <c r="L79" s="54" t="s">
        <v>447</v>
      </c>
      <c r="M79" s="7" t="s">
        <v>448</v>
      </c>
      <c r="N79" s="54" t="s">
        <v>1589</v>
      </c>
      <c r="O79" s="5">
        <v>0</v>
      </c>
      <c r="P79" s="143">
        <v>1</v>
      </c>
      <c r="Q79" s="143">
        <v>0</v>
      </c>
      <c r="R79" s="143">
        <v>1</v>
      </c>
      <c r="S79" s="143">
        <v>0</v>
      </c>
      <c r="T79" s="143">
        <v>0</v>
      </c>
      <c r="U79" s="42" t="s">
        <v>1411</v>
      </c>
      <c r="V79" s="42" t="s">
        <v>1410</v>
      </c>
      <c r="W79" s="42" t="s">
        <v>95</v>
      </c>
      <c r="X79" s="42">
        <v>0</v>
      </c>
      <c r="Y79" s="42">
        <v>0</v>
      </c>
      <c r="Z79" s="42">
        <v>0</v>
      </c>
      <c r="AA79" s="42">
        <v>0</v>
      </c>
      <c r="AB79" s="42">
        <v>0</v>
      </c>
      <c r="AC79" s="54" t="s">
        <v>112</v>
      </c>
      <c r="AD79" s="43" t="s">
        <v>442</v>
      </c>
      <c r="AE79" s="43" t="s">
        <v>338</v>
      </c>
      <c r="AF79" s="29">
        <f t="shared" si="10"/>
        <v>0</v>
      </c>
      <c r="AG79" s="30">
        <f t="shared" si="7"/>
        <v>0</v>
      </c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13">
        <v>0</v>
      </c>
      <c r="BB79" s="13"/>
      <c r="BC79" s="13"/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/>
      <c r="BK79" s="63" t="s">
        <v>1844</v>
      </c>
      <c r="BL79" s="56"/>
    </row>
    <row r="80" spans="1:64" ht="48" customHeight="1" x14ac:dyDescent="0.2">
      <c r="A80" s="13" t="s">
        <v>0</v>
      </c>
      <c r="B80" s="4" t="s">
        <v>328</v>
      </c>
      <c r="C80" s="5" t="s">
        <v>31</v>
      </c>
      <c r="D80" s="4" t="s">
        <v>988</v>
      </c>
      <c r="E80" s="198" t="s">
        <v>2124</v>
      </c>
      <c r="F80" s="54" t="s">
        <v>1578</v>
      </c>
      <c r="G80" s="54">
        <v>0</v>
      </c>
      <c r="H80" s="54">
        <v>45</v>
      </c>
      <c r="I80" s="198" t="s">
        <v>2271</v>
      </c>
      <c r="J80" s="54" t="s">
        <v>432</v>
      </c>
      <c r="K80" s="278" t="s">
        <v>428</v>
      </c>
      <c r="L80" s="54" t="s">
        <v>450</v>
      </c>
      <c r="M80" s="7" t="s">
        <v>449</v>
      </c>
      <c r="N80" s="54" t="s">
        <v>1589</v>
      </c>
      <c r="O80" s="5">
        <v>0</v>
      </c>
      <c r="P80" s="143">
        <v>45</v>
      </c>
      <c r="Q80" s="143">
        <v>10</v>
      </c>
      <c r="R80" s="143">
        <v>10</v>
      </c>
      <c r="S80" s="143">
        <v>10</v>
      </c>
      <c r="T80" s="143">
        <v>15</v>
      </c>
      <c r="U80" s="42" t="s">
        <v>1411</v>
      </c>
      <c r="V80" s="42" t="s">
        <v>1410</v>
      </c>
      <c r="W80" s="42" t="s">
        <v>95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54" t="s">
        <v>112</v>
      </c>
      <c r="AD80" s="43" t="s">
        <v>442</v>
      </c>
      <c r="AE80" s="43" t="s">
        <v>338</v>
      </c>
      <c r="AF80" s="29">
        <f t="shared" si="10"/>
        <v>10</v>
      </c>
      <c r="AG80" s="30">
        <f t="shared" si="7"/>
        <v>0</v>
      </c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13">
        <v>8</v>
      </c>
      <c r="BB80" s="13">
        <v>500000</v>
      </c>
      <c r="BC80" s="13"/>
      <c r="BD80" s="13"/>
      <c r="BE80" s="13"/>
      <c r="BF80" s="13"/>
      <c r="BG80" s="13"/>
      <c r="BH80" s="13"/>
      <c r="BI80" s="13">
        <v>500000</v>
      </c>
      <c r="BJ80" s="13"/>
      <c r="BK80" s="63">
        <f t="shared" si="8"/>
        <v>0.8</v>
      </c>
      <c r="BL80" s="56"/>
    </row>
    <row r="81" spans="1:64" ht="72" customHeight="1" x14ac:dyDescent="0.2">
      <c r="A81" s="13" t="s">
        <v>0</v>
      </c>
      <c r="B81" s="4" t="s">
        <v>328</v>
      </c>
      <c r="C81" s="5" t="s">
        <v>31</v>
      </c>
      <c r="D81" s="4" t="s">
        <v>988</v>
      </c>
      <c r="E81" s="198" t="s">
        <v>2125</v>
      </c>
      <c r="F81" s="54" t="s">
        <v>1579</v>
      </c>
      <c r="G81" s="54">
        <v>0</v>
      </c>
      <c r="H81" s="54">
        <v>8</v>
      </c>
      <c r="I81" s="198" t="s">
        <v>2272</v>
      </c>
      <c r="J81" s="54" t="s">
        <v>433</v>
      </c>
      <c r="K81" s="278" t="s">
        <v>429</v>
      </c>
      <c r="L81" s="54" t="s">
        <v>452</v>
      </c>
      <c r="M81" s="7" t="s">
        <v>451</v>
      </c>
      <c r="N81" s="54" t="s">
        <v>1589</v>
      </c>
      <c r="O81" s="5">
        <v>0</v>
      </c>
      <c r="P81" s="143">
        <v>8</v>
      </c>
      <c r="Q81" s="143">
        <v>1</v>
      </c>
      <c r="R81" s="143">
        <v>2</v>
      </c>
      <c r="S81" s="143">
        <v>3</v>
      </c>
      <c r="T81" s="143">
        <v>2</v>
      </c>
      <c r="U81" s="42" t="s">
        <v>1411</v>
      </c>
      <c r="V81" s="42" t="s">
        <v>1410</v>
      </c>
      <c r="W81" s="42" t="s">
        <v>95</v>
      </c>
      <c r="X81" s="42">
        <v>0</v>
      </c>
      <c r="Y81" s="42">
        <v>0</v>
      </c>
      <c r="Z81" s="42">
        <v>0</v>
      </c>
      <c r="AA81" s="42">
        <v>0</v>
      </c>
      <c r="AB81" s="42">
        <v>0</v>
      </c>
      <c r="AC81" s="54" t="s">
        <v>112</v>
      </c>
      <c r="AD81" s="43" t="s">
        <v>442</v>
      </c>
      <c r="AE81" s="43" t="s">
        <v>338</v>
      </c>
      <c r="AF81" s="29">
        <f t="shared" si="10"/>
        <v>1</v>
      </c>
      <c r="AG81" s="30">
        <f t="shared" si="7"/>
        <v>0</v>
      </c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13">
        <v>1</v>
      </c>
      <c r="BB81" s="13" t="s">
        <v>1838</v>
      </c>
      <c r="BC81" s="13" t="s">
        <v>1838</v>
      </c>
      <c r="BD81" s="13"/>
      <c r="BE81" s="13"/>
      <c r="BF81" s="13"/>
      <c r="BG81" s="13"/>
      <c r="BH81" s="13"/>
      <c r="BI81" s="13"/>
      <c r="BJ81" s="13"/>
      <c r="BK81" s="63">
        <f t="shared" si="8"/>
        <v>1</v>
      </c>
      <c r="BL81" s="56"/>
    </row>
    <row r="82" spans="1:64" ht="53.25" customHeight="1" x14ac:dyDescent="0.2">
      <c r="A82" s="13" t="s">
        <v>0</v>
      </c>
      <c r="B82" s="4" t="s">
        <v>328</v>
      </c>
      <c r="C82" s="5" t="s">
        <v>31</v>
      </c>
      <c r="D82" s="4" t="s">
        <v>988</v>
      </c>
      <c r="E82" s="198" t="s">
        <v>2126</v>
      </c>
      <c r="F82" s="54" t="s">
        <v>1580</v>
      </c>
      <c r="G82" s="54">
        <v>0</v>
      </c>
      <c r="H82" s="54">
        <v>1</v>
      </c>
      <c r="I82" s="198" t="s">
        <v>2273</v>
      </c>
      <c r="J82" s="54" t="s">
        <v>434</v>
      </c>
      <c r="K82" s="278" t="s">
        <v>430</v>
      </c>
      <c r="L82" s="54" t="s">
        <v>453</v>
      </c>
      <c r="M82" s="7" t="s">
        <v>454</v>
      </c>
      <c r="N82" s="54" t="s">
        <v>1589</v>
      </c>
      <c r="O82" s="5">
        <v>0</v>
      </c>
      <c r="P82" s="143">
        <v>1</v>
      </c>
      <c r="Q82" s="143">
        <v>0</v>
      </c>
      <c r="R82" s="143">
        <v>1</v>
      </c>
      <c r="S82" s="143">
        <v>0</v>
      </c>
      <c r="T82" s="143">
        <v>0</v>
      </c>
      <c r="U82" s="42" t="s">
        <v>1411</v>
      </c>
      <c r="V82" s="42" t="s">
        <v>1410</v>
      </c>
      <c r="W82" s="42" t="s">
        <v>95</v>
      </c>
      <c r="X82" s="42">
        <v>0</v>
      </c>
      <c r="Y82" s="42">
        <v>0</v>
      </c>
      <c r="Z82" s="42">
        <v>0</v>
      </c>
      <c r="AA82" s="42">
        <v>0</v>
      </c>
      <c r="AB82" s="42">
        <v>0</v>
      </c>
      <c r="AC82" s="54" t="s">
        <v>112</v>
      </c>
      <c r="AD82" s="43" t="s">
        <v>442</v>
      </c>
      <c r="AE82" s="43" t="s">
        <v>338</v>
      </c>
      <c r="AF82" s="29">
        <f t="shared" si="10"/>
        <v>0</v>
      </c>
      <c r="AG82" s="30">
        <f t="shared" si="7"/>
        <v>0</v>
      </c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13">
        <v>0</v>
      </c>
      <c r="BB82" s="13"/>
      <c r="BC82" s="13"/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/>
      <c r="BK82" s="63" t="s">
        <v>1844</v>
      </c>
      <c r="BL82" s="56"/>
    </row>
    <row r="83" spans="1:64" ht="60" x14ac:dyDescent="0.2">
      <c r="A83" s="13">
        <v>2</v>
      </c>
      <c r="B83" s="4" t="s">
        <v>455</v>
      </c>
      <c r="C83" s="5" t="s">
        <v>38</v>
      </c>
      <c r="D83" s="4" t="s">
        <v>115</v>
      </c>
      <c r="E83" s="198" t="s">
        <v>1941</v>
      </c>
      <c r="F83" s="295" t="s">
        <v>1488</v>
      </c>
      <c r="G83" s="295">
        <v>10.1</v>
      </c>
      <c r="H83" s="295">
        <v>8</v>
      </c>
      <c r="I83" s="198" t="s">
        <v>2274</v>
      </c>
      <c r="J83" s="54" t="s">
        <v>39</v>
      </c>
      <c r="K83" s="14" t="s">
        <v>457</v>
      </c>
      <c r="L83" s="54" t="s">
        <v>458</v>
      </c>
      <c r="M83" s="7" t="s">
        <v>459</v>
      </c>
      <c r="N83" s="54" t="s">
        <v>1589</v>
      </c>
      <c r="O83" s="5">
        <v>0</v>
      </c>
      <c r="P83" s="143">
        <v>5</v>
      </c>
      <c r="Q83" s="143">
        <v>0</v>
      </c>
      <c r="R83" s="143">
        <v>2</v>
      </c>
      <c r="S83" s="143">
        <v>2</v>
      </c>
      <c r="T83" s="143">
        <v>1</v>
      </c>
      <c r="U83" s="42" t="s">
        <v>587</v>
      </c>
      <c r="V83" s="42" t="s">
        <v>1412</v>
      </c>
      <c r="W83" s="42" t="s">
        <v>95</v>
      </c>
      <c r="X83" s="42">
        <v>0</v>
      </c>
      <c r="Y83" s="42">
        <v>0</v>
      </c>
      <c r="Z83" s="42">
        <v>0</v>
      </c>
      <c r="AA83" s="42">
        <v>0</v>
      </c>
      <c r="AB83" s="42">
        <v>0</v>
      </c>
      <c r="AC83" s="54" t="s">
        <v>114</v>
      </c>
      <c r="AD83" s="43" t="s">
        <v>356</v>
      </c>
      <c r="AE83" s="43" t="s">
        <v>442</v>
      </c>
      <c r="AF83" s="29">
        <f t="shared" si="10"/>
        <v>0</v>
      </c>
      <c r="AG83" s="30">
        <f t="shared" si="7"/>
        <v>0</v>
      </c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/>
      <c r="BK83" s="63" t="s">
        <v>1844</v>
      </c>
      <c r="BL83" s="56"/>
    </row>
    <row r="84" spans="1:64" ht="60" x14ac:dyDescent="0.2">
      <c r="A84" s="13">
        <v>2</v>
      </c>
      <c r="B84" s="4" t="s">
        <v>455</v>
      </c>
      <c r="C84" s="5" t="s">
        <v>38</v>
      </c>
      <c r="D84" s="4" t="s">
        <v>115</v>
      </c>
      <c r="E84" s="198" t="s">
        <v>1941</v>
      </c>
      <c r="F84" s="295"/>
      <c r="G84" s="295"/>
      <c r="H84" s="295"/>
      <c r="I84" s="198" t="s">
        <v>2275</v>
      </c>
      <c r="J84" s="54" t="s">
        <v>39</v>
      </c>
      <c r="K84" s="14" t="s">
        <v>457</v>
      </c>
      <c r="L84" s="54" t="s">
        <v>1487</v>
      </c>
      <c r="M84" s="7" t="s">
        <v>1487</v>
      </c>
      <c r="N84" s="54" t="s">
        <v>1589</v>
      </c>
      <c r="O84" s="5">
        <v>0</v>
      </c>
      <c r="P84" s="143">
        <v>100</v>
      </c>
      <c r="Q84" s="143">
        <v>25</v>
      </c>
      <c r="R84" s="143">
        <v>25</v>
      </c>
      <c r="S84" s="143">
        <v>25</v>
      </c>
      <c r="T84" s="143">
        <v>25</v>
      </c>
      <c r="U84" s="42" t="s">
        <v>587</v>
      </c>
      <c r="V84" s="42" t="s">
        <v>1412</v>
      </c>
      <c r="W84" s="42" t="s">
        <v>95</v>
      </c>
      <c r="X84" s="42">
        <v>0</v>
      </c>
      <c r="Y84" s="42">
        <v>0</v>
      </c>
      <c r="Z84" s="42">
        <v>0</v>
      </c>
      <c r="AA84" s="42">
        <v>0</v>
      </c>
      <c r="AB84" s="42">
        <v>0</v>
      </c>
      <c r="AC84" s="54" t="s">
        <v>114</v>
      </c>
      <c r="AD84" s="21" t="s">
        <v>442</v>
      </c>
      <c r="AE84" s="43" t="s">
        <v>442</v>
      </c>
      <c r="AF84" s="29">
        <f t="shared" si="10"/>
        <v>25</v>
      </c>
      <c r="AG84" s="30">
        <f t="shared" si="7"/>
        <v>0</v>
      </c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13">
        <v>0</v>
      </c>
      <c r="BB84" s="13">
        <v>0</v>
      </c>
      <c r="BC84" s="13">
        <v>0</v>
      </c>
      <c r="BD84" s="13"/>
      <c r="BE84" s="13"/>
      <c r="BF84" s="13"/>
      <c r="BG84" s="13"/>
      <c r="BH84" s="13"/>
      <c r="BI84" s="13"/>
      <c r="BJ84" s="13"/>
      <c r="BK84" s="63">
        <f t="shared" si="8"/>
        <v>0</v>
      </c>
      <c r="BL84" s="56"/>
    </row>
    <row r="85" spans="1:64" ht="60" x14ac:dyDescent="0.2">
      <c r="A85" s="13">
        <v>2</v>
      </c>
      <c r="B85" s="4" t="s">
        <v>455</v>
      </c>
      <c r="C85" s="5" t="s">
        <v>38</v>
      </c>
      <c r="D85" s="4" t="s">
        <v>115</v>
      </c>
      <c r="E85" s="198" t="s">
        <v>1942</v>
      </c>
      <c r="F85" s="54" t="s">
        <v>462</v>
      </c>
      <c r="G85" s="54">
        <v>31.1</v>
      </c>
      <c r="H85" s="54">
        <v>28</v>
      </c>
      <c r="I85" s="198" t="s">
        <v>2276</v>
      </c>
      <c r="J85" s="54" t="s">
        <v>456</v>
      </c>
      <c r="K85" s="14" t="s">
        <v>461</v>
      </c>
      <c r="L85" s="54" t="s">
        <v>1489</v>
      </c>
      <c r="M85" s="7" t="s">
        <v>1489</v>
      </c>
      <c r="N85" s="54" t="s">
        <v>1589</v>
      </c>
      <c r="O85" s="5">
        <v>0</v>
      </c>
      <c r="P85" s="143">
        <v>1</v>
      </c>
      <c r="Q85" s="143">
        <v>0</v>
      </c>
      <c r="R85" s="143">
        <v>1</v>
      </c>
      <c r="S85" s="143">
        <v>0</v>
      </c>
      <c r="T85" s="143">
        <v>0</v>
      </c>
      <c r="U85" s="42" t="s">
        <v>587</v>
      </c>
      <c r="V85" s="42" t="s">
        <v>1412</v>
      </c>
      <c r="W85" s="42" t="s">
        <v>95</v>
      </c>
      <c r="X85" s="42">
        <v>0</v>
      </c>
      <c r="Y85" s="42">
        <v>0</v>
      </c>
      <c r="Z85" s="42">
        <v>0</v>
      </c>
      <c r="AA85" s="42">
        <v>0</v>
      </c>
      <c r="AB85" s="42">
        <v>0</v>
      </c>
      <c r="AC85" s="54" t="s">
        <v>114</v>
      </c>
      <c r="AD85" s="21" t="s">
        <v>356</v>
      </c>
      <c r="AE85" s="43" t="s">
        <v>356</v>
      </c>
      <c r="AF85" s="29">
        <f t="shared" si="10"/>
        <v>0</v>
      </c>
      <c r="AG85" s="30">
        <f t="shared" si="7"/>
        <v>0</v>
      </c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/>
      <c r="BK85" s="63" t="s">
        <v>1844</v>
      </c>
      <c r="BL85" s="56"/>
    </row>
    <row r="86" spans="1:64" ht="137.25" customHeight="1" x14ac:dyDescent="0.2">
      <c r="A86" s="13">
        <v>2</v>
      </c>
      <c r="B86" s="4" t="s">
        <v>455</v>
      </c>
      <c r="C86" s="5" t="s">
        <v>38</v>
      </c>
      <c r="D86" s="4" t="s">
        <v>115</v>
      </c>
      <c r="E86" s="198" t="s">
        <v>1943</v>
      </c>
      <c r="F86" s="54" t="s">
        <v>463</v>
      </c>
      <c r="G86" s="54">
        <v>0</v>
      </c>
      <c r="H86" s="54">
        <v>1</v>
      </c>
      <c r="I86" s="198" t="s">
        <v>2277</v>
      </c>
      <c r="J86" s="54" t="s">
        <v>464</v>
      </c>
      <c r="K86" s="14" t="s">
        <v>465</v>
      </c>
      <c r="L86" s="54" t="s">
        <v>466</v>
      </c>
      <c r="M86" s="7" t="s">
        <v>467</v>
      </c>
      <c r="N86" s="54" t="s">
        <v>1589</v>
      </c>
      <c r="O86" s="5">
        <v>0</v>
      </c>
      <c r="P86" s="143">
        <v>7</v>
      </c>
      <c r="Q86" s="143">
        <v>1</v>
      </c>
      <c r="R86" s="143">
        <v>2</v>
      </c>
      <c r="S86" s="143">
        <v>2</v>
      </c>
      <c r="T86" s="143">
        <v>2</v>
      </c>
      <c r="U86" s="42" t="s">
        <v>587</v>
      </c>
      <c r="V86" s="42" t="s">
        <v>1412</v>
      </c>
      <c r="W86" s="42" t="s">
        <v>95</v>
      </c>
      <c r="X86" s="42">
        <v>0</v>
      </c>
      <c r="Y86" s="42">
        <v>0</v>
      </c>
      <c r="Z86" s="42">
        <v>0</v>
      </c>
      <c r="AA86" s="42">
        <v>0</v>
      </c>
      <c r="AB86" s="42">
        <v>0</v>
      </c>
      <c r="AC86" s="54" t="s">
        <v>114</v>
      </c>
      <c r="AD86" s="43" t="s">
        <v>335</v>
      </c>
      <c r="AE86" s="43" t="s">
        <v>338</v>
      </c>
      <c r="AF86" s="29">
        <f t="shared" si="10"/>
        <v>1</v>
      </c>
      <c r="AG86" s="30">
        <f t="shared" si="7"/>
        <v>0</v>
      </c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13">
        <v>0</v>
      </c>
      <c r="BB86" s="13">
        <v>0</v>
      </c>
      <c r="BC86" s="13">
        <v>0</v>
      </c>
      <c r="BD86" s="13"/>
      <c r="BE86" s="13"/>
      <c r="BF86" s="13"/>
      <c r="BG86" s="13"/>
      <c r="BH86" s="13"/>
      <c r="BI86" s="13"/>
      <c r="BJ86" s="13"/>
      <c r="BK86" s="63">
        <f t="shared" si="8"/>
        <v>0</v>
      </c>
      <c r="BL86" s="56"/>
    </row>
    <row r="87" spans="1:64" ht="60" x14ac:dyDescent="0.2">
      <c r="A87" s="13">
        <v>2</v>
      </c>
      <c r="B87" s="4" t="s">
        <v>455</v>
      </c>
      <c r="C87" s="5" t="s">
        <v>38</v>
      </c>
      <c r="D87" s="4" t="s">
        <v>115</v>
      </c>
      <c r="E87" s="198" t="s">
        <v>1944</v>
      </c>
      <c r="F87" s="7" t="s">
        <v>1581</v>
      </c>
      <c r="G87" s="54">
        <v>80.7</v>
      </c>
      <c r="H87" s="54">
        <v>70.7</v>
      </c>
      <c r="I87" s="198" t="s">
        <v>2278</v>
      </c>
      <c r="J87" s="54" t="s">
        <v>469</v>
      </c>
      <c r="K87" s="14" t="s">
        <v>468</v>
      </c>
      <c r="L87" s="79" t="s">
        <v>1582</v>
      </c>
      <c r="M87" s="79" t="s">
        <v>1583</v>
      </c>
      <c r="N87" s="54" t="s">
        <v>1589</v>
      </c>
      <c r="O87" s="5">
        <v>0</v>
      </c>
      <c r="P87" s="79">
        <v>1</v>
      </c>
      <c r="Q87" s="143">
        <v>1</v>
      </c>
      <c r="R87" s="143">
        <v>0</v>
      </c>
      <c r="S87" s="143">
        <v>0</v>
      </c>
      <c r="T87" s="143">
        <v>0</v>
      </c>
      <c r="U87" s="42" t="s">
        <v>587</v>
      </c>
      <c r="V87" s="42" t="s">
        <v>1412</v>
      </c>
      <c r="W87" s="42" t="s">
        <v>95</v>
      </c>
      <c r="X87" s="42">
        <v>0</v>
      </c>
      <c r="Y87" s="42">
        <v>0</v>
      </c>
      <c r="Z87" s="42">
        <v>0</v>
      </c>
      <c r="AA87" s="42">
        <v>0</v>
      </c>
      <c r="AB87" s="42">
        <v>0</v>
      </c>
      <c r="AC87" s="54" t="s">
        <v>114</v>
      </c>
      <c r="AD87" s="43" t="s">
        <v>335</v>
      </c>
      <c r="AE87" s="43" t="s">
        <v>356</v>
      </c>
      <c r="AF87" s="29">
        <f t="shared" si="10"/>
        <v>1</v>
      </c>
      <c r="AG87" s="30">
        <f t="shared" si="7"/>
        <v>0</v>
      </c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13">
        <v>0</v>
      </c>
      <c r="BB87" s="13">
        <v>0</v>
      </c>
      <c r="BC87" s="13">
        <v>0</v>
      </c>
      <c r="BD87" s="13"/>
      <c r="BE87" s="13"/>
      <c r="BF87" s="13"/>
      <c r="BG87" s="13"/>
      <c r="BH87" s="13"/>
      <c r="BI87" s="13"/>
      <c r="BJ87" s="13"/>
      <c r="BK87" s="63">
        <f t="shared" si="8"/>
        <v>0</v>
      </c>
      <c r="BL87" s="56"/>
    </row>
    <row r="88" spans="1:64" ht="60" x14ac:dyDescent="0.2">
      <c r="A88" s="13">
        <v>2</v>
      </c>
      <c r="B88" s="4" t="s">
        <v>455</v>
      </c>
      <c r="C88" s="5" t="s">
        <v>38</v>
      </c>
      <c r="D88" s="4" t="s">
        <v>115</v>
      </c>
      <c r="E88" s="198" t="s">
        <v>1945</v>
      </c>
      <c r="F88" s="7" t="s">
        <v>473</v>
      </c>
      <c r="G88" s="54">
        <v>0</v>
      </c>
      <c r="H88" s="54">
        <v>1</v>
      </c>
      <c r="I88" s="198" t="s">
        <v>2279</v>
      </c>
      <c r="J88" s="54" t="s">
        <v>478</v>
      </c>
      <c r="K88" s="14" t="s">
        <v>470</v>
      </c>
      <c r="L88" s="54" t="s">
        <v>474</v>
      </c>
      <c r="M88" s="7" t="s">
        <v>475</v>
      </c>
      <c r="N88" s="54" t="s">
        <v>1589</v>
      </c>
      <c r="O88" s="5">
        <v>0</v>
      </c>
      <c r="P88" s="143">
        <v>1</v>
      </c>
      <c r="Q88" s="143">
        <v>0</v>
      </c>
      <c r="R88" s="143">
        <v>1</v>
      </c>
      <c r="S88" s="143">
        <v>0</v>
      </c>
      <c r="T88" s="143">
        <v>0</v>
      </c>
      <c r="U88" s="42" t="s">
        <v>587</v>
      </c>
      <c r="V88" s="42" t="s">
        <v>1412</v>
      </c>
      <c r="W88" s="42" t="s">
        <v>95</v>
      </c>
      <c r="X88" s="42">
        <v>0</v>
      </c>
      <c r="Y88" s="42">
        <v>0</v>
      </c>
      <c r="Z88" s="42">
        <v>0</v>
      </c>
      <c r="AA88" s="42">
        <v>0</v>
      </c>
      <c r="AB88" s="42">
        <v>0</v>
      </c>
      <c r="AC88" s="54" t="s">
        <v>114</v>
      </c>
      <c r="AD88" s="43" t="s">
        <v>335</v>
      </c>
      <c r="AE88" s="43" t="s">
        <v>338</v>
      </c>
      <c r="AF88" s="29">
        <f t="shared" si="10"/>
        <v>0</v>
      </c>
      <c r="AG88" s="30">
        <f t="shared" si="7"/>
        <v>0</v>
      </c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/>
      <c r="BK88" s="63" t="s">
        <v>1844</v>
      </c>
      <c r="BL88" s="56"/>
    </row>
    <row r="89" spans="1:64" ht="72" x14ac:dyDescent="0.2">
      <c r="A89" s="13">
        <v>2</v>
      </c>
      <c r="B89" s="4" t="s">
        <v>455</v>
      </c>
      <c r="C89" s="5" t="s">
        <v>38</v>
      </c>
      <c r="D89" s="4" t="s">
        <v>115</v>
      </c>
      <c r="E89" s="198" t="s">
        <v>1946</v>
      </c>
      <c r="F89" s="7" t="s">
        <v>472</v>
      </c>
      <c r="G89" s="54">
        <v>0</v>
      </c>
      <c r="H89" s="54">
        <v>1</v>
      </c>
      <c r="I89" s="198" t="s">
        <v>2280</v>
      </c>
      <c r="J89" s="54" t="s">
        <v>479</v>
      </c>
      <c r="K89" s="14" t="s">
        <v>471</v>
      </c>
      <c r="L89" s="54" t="s">
        <v>476</v>
      </c>
      <c r="M89" s="7" t="s">
        <v>477</v>
      </c>
      <c r="N89" s="54" t="s">
        <v>1589</v>
      </c>
      <c r="O89" s="5">
        <v>0</v>
      </c>
      <c r="P89" s="143">
        <v>1</v>
      </c>
      <c r="Q89" s="143">
        <v>1</v>
      </c>
      <c r="R89" s="143">
        <v>0</v>
      </c>
      <c r="S89" s="143">
        <v>0</v>
      </c>
      <c r="T89" s="143">
        <v>0</v>
      </c>
      <c r="U89" s="42" t="s">
        <v>587</v>
      </c>
      <c r="V89" s="42" t="s">
        <v>1412</v>
      </c>
      <c r="W89" s="42" t="s">
        <v>95</v>
      </c>
      <c r="X89" s="42">
        <v>0</v>
      </c>
      <c r="Y89" s="42">
        <v>0</v>
      </c>
      <c r="Z89" s="42">
        <v>0</v>
      </c>
      <c r="AA89" s="42">
        <v>0</v>
      </c>
      <c r="AB89" s="42">
        <v>0</v>
      </c>
      <c r="AC89" s="54" t="s">
        <v>114</v>
      </c>
      <c r="AD89" s="43" t="s">
        <v>335</v>
      </c>
      <c r="AE89" s="43" t="s">
        <v>338</v>
      </c>
      <c r="AF89" s="29">
        <f t="shared" si="10"/>
        <v>1</v>
      </c>
      <c r="AG89" s="30">
        <f t="shared" si="7"/>
        <v>0</v>
      </c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13">
        <v>0</v>
      </c>
      <c r="BB89" s="13">
        <v>0</v>
      </c>
      <c r="BC89" s="13">
        <v>0</v>
      </c>
      <c r="BD89" s="13"/>
      <c r="BE89" s="13"/>
      <c r="BF89" s="13"/>
      <c r="BG89" s="13"/>
      <c r="BH89" s="13"/>
      <c r="BI89" s="13"/>
      <c r="BJ89" s="13"/>
      <c r="BK89" s="63">
        <f t="shared" si="8"/>
        <v>0</v>
      </c>
      <c r="BL89" s="56"/>
    </row>
    <row r="90" spans="1:64" ht="60" x14ac:dyDescent="0.2">
      <c r="A90" s="13">
        <v>2</v>
      </c>
      <c r="B90" s="4" t="s">
        <v>455</v>
      </c>
      <c r="C90" s="5" t="s">
        <v>40</v>
      </c>
      <c r="D90" s="4" t="s">
        <v>117</v>
      </c>
      <c r="E90" s="198" t="s">
        <v>1947</v>
      </c>
      <c r="F90" s="7" t="s">
        <v>480</v>
      </c>
      <c r="G90" s="54">
        <v>90</v>
      </c>
      <c r="H90" s="54">
        <v>100</v>
      </c>
      <c r="I90" s="198" t="s">
        <v>2281</v>
      </c>
      <c r="J90" s="54" t="s">
        <v>41</v>
      </c>
      <c r="K90" s="14" t="s">
        <v>118</v>
      </c>
      <c r="L90" s="54" t="s">
        <v>481</v>
      </c>
      <c r="M90" s="7" t="s">
        <v>482</v>
      </c>
      <c r="N90" s="54" t="s">
        <v>1589</v>
      </c>
      <c r="O90" s="5">
        <v>0</v>
      </c>
      <c r="P90" s="143">
        <v>11</v>
      </c>
      <c r="Q90" s="143">
        <v>4</v>
      </c>
      <c r="R90" s="143">
        <v>2</v>
      </c>
      <c r="S90" s="143">
        <v>2</v>
      </c>
      <c r="T90" s="143">
        <v>3</v>
      </c>
      <c r="U90" s="42" t="s">
        <v>483</v>
      </c>
      <c r="V90" s="42" t="s">
        <v>1413</v>
      </c>
      <c r="W90" s="42" t="s">
        <v>119</v>
      </c>
      <c r="X90" s="17">
        <f>SUM(Y90:AB90)</f>
        <v>59019203344.539078</v>
      </c>
      <c r="Y90" s="23">
        <v>13898434873</v>
      </c>
      <c r="Z90" s="23">
        <f t="shared" si="6"/>
        <v>14454372267.92</v>
      </c>
      <c r="AA90" s="23">
        <f t="shared" si="6"/>
        <v>15032547158.636801</v>
      </c>
      <c r="AB90" s="23">
        <f t="shared" si="6"/>
        <v>15633849044.982273</v>
      </c>
      <c r="AC90" s="54" t="s">
        <v>1872</v>
      </c>
      <c r="AD90" s="43" t="s">
        <v>335</v>
      </c>
      <c r="AE90" s="43" t="s">
        <v>356</v>
      </c>
      <c r="AF90" s="29">
        <v>4</v>
      </c>
      <c r="AG90" s="30">
        <f t="shared" si="7"/>
        <v>59019203344.539078</v>
      </c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13">
        <v>4</v>
      </c>
      <c r="BB90" s="64">
        <v>4795849435</v>
      </c>
      <c r="BC90" s="13"/>
      <c r="BD90" s="64">
        <v>1549788000</v>
      </c>
      <c r="BE90" s="64">
        <v>150000000</v>
      </c>
      <c r="BF90" s="64"/>
      <c r="BG90" s="64"/>
      <c r="BH90" s="64"/>
      <c r="BI90" s="64">
        <v>2750842000</v>
      </c>
      <c r="BJ90" s="13"/>
      <c r="BK90" s="63">
        <f t="shared" si="8"/>
        <v>1</v>
      </c>
      <c r="BL90" s="56" t="s">
        <v>1904</v>
      </c>
    </row>
    <row r="91" spans="1:64" ht="60" x14ac:dyDescent="0.2">
      <c r="A91" s="13">
        <v>2</v>
      </c>
      <c r="B91" s="4" t="s">
        <v>455</v>
      </c>
      <c r="C91" s="5" t="s">
        <v>40</v>
      </c>
      <c r="D91" s="4" t="s">
        <v>117</v>
      </c>
      <c r="E91" s="198" t="s">
        <v>1948</v>
      </c>
      <c r="F91" s="7" t="s">
        <v>489</v>
      </c>
      <c r="G91" s="54">
        <v>35</v>
      </c>
      <c r="H91" s="54">
        <v>50</v>
      </c>
      <c r="I91" s="198" t="s">
        <v>2282</v>
      </c>
      <c r="J91" s="54" t="s">
        <v>41</v>
      </c>
      <c r="K91" s="14" t="s">
        <v>118</v>
      </c>
      <c r="L91" s="54" t="s">
        <v>485</v>
      </c>
      <c r="M91" s="7" t="s">
        <v>484</v>
      </c>
      <c r="N91" s="54" t="s">
        <v>1589</v>
      </c>
      <c r="O91" s="5">
        <v>0</v>
      </c>
      <c r="P91" s="143">
        <v>64</v>
      </c>
      <c r="Q91" s="143">
        <v>8</v>
      </c>
      <c r="R91" s="143">
        <v>16</v>
      </c>
      <c r="S91" s="143">
        <v>20</v>
      </c>
      <c r="T91" s="143">
        <v>20</v>
      </c>
      <c r="U91" s="42" t="s">
        <v>483</v>
      </c>
      <c r="V91" s="42" t="s">
        <v>1413</v>
      </c>
      <c r="W91" s="42" t="s">
        <v>120</v>
      </c>
      <c r="X91" s="17">
        <f>SUM(Y91:AB91)</f>
        <v>37020976447.198273</v>
      </c>
      <c r="Y91" s="23">
        <v>8718071423</v>
      </c>
      <c r="Z91" s="23">
        <f t="shared" si="6"/>
        <v>9066794279.9200001</v>
      </c>
      <c r="AA91" s="23">
        <f t="shared" si="6"/>
        <v>9429466051.1168003</v>
      </c>
      <c r="AB91" s="23">
        <f t="shared" si="6"/>
        <v>9806644693.1614723</v>
      </c>
      <c r="AC91" s="54" t="s">
        <v>1872</v>
      </c>
      <c r="AD91" s="43" t="s">
        <v>335</v>
      </c>
      <c r="AE91" s="43" t="s">
        <v>356</v>
      </c>
      <c r="AF91" s="29">
        <v>8</v>
      </c>
      <c r="AG91" s="30">
        <f t="shared" si="7"/>
        <v>37020976447.198273</v>
      </c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13">
        <v>4</v>
      </c>
      <c r="BB91" s="64">
        <v>1506420000</v>
      </c>
      <c r="BC91" s="13"/>
      <c r="BD91" s="64">
        <v>1109354714</v>
      </c>
      <c r="BE91" s="64"/>
      <c r="BF91" s="64"/>
      <c r="BG91" s="64"/>
      <c r="BH91" s="64"/>
      <c r="BI91" s="64">
        <v>397000000</v>
      </c>
      <c r="BJ91" s="13"/>
      <c r="BK91" s="63">
        <f t="shared" si="8"/>
        <v>0.5</v>
      </c>
      <c r="BL91" s="56" t="s">
        <v>1904</v>
      </c>
    </row>
    <row r="92" spans="1:64" ht="60" x14ac:dyDescent="0.2">
      <c r="A92" s="13">
        <v>2</v>
      </c>
      <c r="B92" s="4" t="s">
        <v>455</v>
      </c>
      <c r="C92" s="5" t="s">
        <v>40</v>
      </c>
      <c r="D92" s="4" t="s">
        <v>117</v>
      </c>
      <c r="E92" s="198" t="s">
        <v>1949</v>
      </c>
      <c r="F92" s="7" t="s">
        <v>488</v>
      </c>
      <c r="G92" s="54">
        <v>17</v>
      </c>
      <c r="H92" s="54">
        <v>35</v>
      </c>
      <c r="I92" s="198" t="s">
        <v>2283</v>
      </c>
      <c r="J92" s="54" t="s">
        <v>41</v>
      </c>
      <c r="K92" s="14" t="s">
        <v>118</v>
      </c>
      <c r="L92" s="54" t="s">
        <v>487</v>
      </c>
      <c r="M92" s="7" t="s">
        <v>486</v>
      </c>
      <c r="N92" s="54" t="s">
        <v>1589</v>
      </c>
      <c r="O92" s="5">
        <v>0</v>
      </c>
      <c r="P92" s="143">
        <v>9</v>
      </c>
      <c r="Q92" s="143">
        <v>2</v>
      </c>
      <c r="R92" s="143">
        <v>2</v>
      </c>
      <c r="S92" s="143">
        <v>2</v>
      </c>
      <c r="T92" s="143">
        <v>3</v>
      </c>
      <c r="U92" s="42" t="s">
        <v>483</v>
      </c>
      <c r="V92" s="42" t="s">
        <v>1413</v>
      </c>
      <c r="W92" s="42" t="s">
        <v>119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4" t="s">
        <v>1872</v>
      </c>
      <c r="AD92" s="43" t="s">
        <v>335</v>
      </c>
      <c r="AE92" s="43" t="s">
        <v>356</v>
      </c>
      <c r="AF92" s="29">
        <f t="shared" si="10"/>
        <v>2</v>
      </c>
      <c r="AG92" s="30">
        <f t="shared" si="7"/>
        <v>0</v>
      </c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13">
        <v>2</v>
      </c>
      <c r="BB92" s="64">
        <v>6504687531</v>
      </c>
      <c r="BC92" s="13">
        <v>0</v>
      </c>
      <c r="BD92" s="64">
        <v>1841000000</v>
      </c>
      <c r="BE92" s="64"/>
      <c r="BF92" s="64"/>
      <c r="BG92" s="64">
        <v>4554000000</v>
      </c>
      <c r="BH92" s="64"/>
      <c r="BI92" s="64"/>
      <c r="BJ92" s="13"/>
      <c r="BK92" s="63">
        <f t="shared" si="8"/>
        <v>1</v>
      </c>
      <c r="BL92" s="56"/>
    </row>
    <row r="93" spans="1:64" ht="83.25" customHeight="1" x14ac:dyDescent="0.2">
      <c r="A93" s="13">
        <v>2</v>
      </c>
      <c r="B93" s="4" t="s">
        <v>455</v>
      </c>
      <c r="C93" s="5" t="s">
        <v>40</v>
      </c>
      <c r="D93" s="4" t="s">
        <v>117</v>
      </c>
      <c r="E93" s="198" t="s">
        <v>1950</v>
      </c>
      <c r="F93" s="7" t="s">
        <v>492</v>
      </c>
      <c r="G93" s="54">
        <v>44</v>
      </c>
      <c r="H93" s="54">
        <v>55</v>
      </c>
      <c r="I93" s="198" t="s">
        <v>2284</v>
      </c>
      <c r="J93" s="54" t="s">
        <v>41</v>
      </c>
      <c r="K93" s="14" t="s">
        <v>118</v>
      </c>
      <c r="L93" s="54" t="s">
        <v>491</v>
      </c>
      <c r="M93" s="7" t="s">
        <v>490</v>
      </c>
      <c r="N93" s="54" t="s">
        <v>1589</v>
      </c>
      <c r="O93" s="5">
        <v>0</v>
      </c>
      <c r="P93" s="143">
        <v>6</v>
      </c>
      <c r="Q93" s="143">
        <v>2</v>
      </c>
      <c r="R93" s="143">
        <v>2</v>
      </c>
      <c r="S93" s="143">
        <v>1</v>
      </c>
      <c r="T93" s="143">
        <v>1</v>
      </c>
      <c r="U93" s="42" t="s">
        <v>483</v>
      </c>
      <c r="V93" s="42" t="s">
        <v>1413</v>
      </c>
      <c r="W93" s="42" t="s">
        <v>119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4" t="s">
        <v>1872</v>
      </c>
      <c r="AD93" s="43" t="s">
        <v>335</v>
      </c>
      <c r="AE93" s="43" t="s">
        <v>356</v>
      </c>
      <c r="AF93" s="29">
        <v>2</v>
      </c>
      <c r="AG93" s="30">
        <f t="shared" si="7"/>
        <v>0</v>
      </c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13">
        <v>2</v>
      </c>
      <c r="BB93" s="64">
        <v>1550000000</v>
      </c>
      <c r="BC93" s="13">
        <v>0</v>
      </c>
      <c r="BD93" s="64">
        <v>1349750000</v>
      </c>
      <c r="BE93" s="64"/>
      <c r="BF93" s="64"/>
      <c r="BG93" s="64"/>
      <c r="BH93" s="64"/>
      <c r="BI93" s="64">
        <v>200250000</v>
      </c>
      <c r="BJ93" s="13"/>
      <c r="BK93" s="63" t="s">
        <v>1844</v>
      </c>
      <c r="BL93" s="56" t="s">
        <v>1906</v>
      </c>
    </row>
    <row r="94" spans="1:64" ht="86.25" customHeight="1" x14ac:dyDescent="0.2">
      <c r="A94" s="13">
        <v>2</v>
      </c>
      <c r="B94" s="4" t="s">
        <v>455</v>
      </c>
      <c r="C94" s="5" t="s">
        <v>40</v>
      </c>
      <c r="D94" s="4" t="s">
        <v>117</v>
      </c>
      <c r="E94" s="198" t="s">
        <v>1951</v>
      </c>
      <c r="F94" s="7" t="s">
        <v>495</v>
      </c>
      <c r="G94" s="54">
        <v>0</v>
      </c>
      <c r="H94" s="54">
        <v>3000</v>
      </c>
      <c r="I94" s="198" t="s">
        <v>2285</v>
      </c>
      <c r="J94" s="54" t="s">
        <v>41</v>
      </c>
      <c r="K94" s="14" t="s">
        <v>118</v>
      </c>
      <c r="L94" s="54" t="s">
        <v>493</v>
      </c>
      <c r="M94" s="7" t="s">
        <v>494</v>
      </c>
      <c r="N94" s="54" t="s">
        <v>1589</v>
      </c>
      <c r="O94" s="5">
        <v>0</v>
      </c>
      <c r="P94" s="143">
        <v>3000</v>
      </c>
      <c r="Q94" s="143">
        <v>100</v>
      </c>
      <c r="R94" s="143">
        <v>1000</v>
      </c>
      <c r="S94" s="143">
        <v>1000</v>
      </c>
      <c r="T94" s="143">
        <v>1000</v>
      </c>
      <c r="U94" s="42" t="s">
        <v>483</v>
      </c>
      <c r="V94" s="42" t="s">
        <v>1413</v>
      </c>
      <c r="W94" s="42" t="s">
        <v>119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4" t="s">
        <v>1634</v>
      </c>
      <c r="AD94" s="43" t="s">
        <v>335</v>
      </c>
      <c r="AE94" s="43" t="s">
        <v>338</v>
      </c>
      <c r="AF94" s="29">
        <v>100</v>
      </c>
      <c r="AG94" s="30">
        <f t="shared" si="7"/>
        <v>0</v>
      </c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13">
        <v>100</v>
      </c>
      <c r="BB94" s="64">
        <v>0</v>
      </c>
      <c r="BC94" s="13">
        <v>0</v>
      </c>
      <c r="BD94" s="13"/>
      <c r="BE94" s="13"/>
      <c r="BF94" s="13"/>
      <c r="BG94" s="13"/>
      <c r="BH94" s="13"/>
      <c r="BI94" s="13"/>
      <c r="BJ94" s="13"/>
      <c r="BK94" s="63">
        <f t="shared" si="8"/>
        <v>1</v>
      </c>
      <c r="BL94" s="56"/>
    </row>
    <row r="95" spans="1:64" ht="99.75" customHeight="1" x14ac:dyDescent="0.2">
      <c r="A95" s="13">
        <v>2</v>
      </c>
      <c r="B95" s="4" t="s">
        <v>455</v>
      </c>
      <c r="C95" s="5" t="s">
        <v>40</v>
      </c>
      <c r="D95" s="4" t="s">
        <v>117</v>
      </c>
      <c r="E95" s="198" t="s">
        <v>1951</v>
      </c>
      <c r="F95" s="7" t="s">
        <v>496</v>
      </c>
      <c r="G95" s="54">
        <v>36</v>
      </c>
      <c r="H95" s="54">
        <v>45</v>
      </c>
      <c r="I95" s="198" t="s">
        <v>2285</v>
      </c>
      <c r="J95" s="54" t="s">
        <v>497</v>
      </c>
      <c r="K95" s="14" t="s">
        <v>121</v>
      </c>
      <c r="L95" s="54" t="s">
        <v>1871</v>
      </c>
      <c r="M95" s="7" t="s">
        <v>500</v>
      </c>
      <c r="N95" s="54" t="s">
        <v>1589</v>
      </c>
      <c r="O95" s="5">
        <v>0</v>
      </c>
      <c r="P95" s="142">
        <v>45</v>
      </c>
      <c r="Q95" s="143">
        <v>25</v>
      </c>
      <c r="R95" s="143">
        <v>10</v>
      </c>
      <c r="S95" s="143">
        <v>5</v>
      </c>
      <c r="T95" s="143">
        <v>5</v>
      </c>
      <c r="U95" s="42" t="s">
        <v>483</v>
      </c>
      <c r="V95" s="42" t="s">
        <v>1413</v>
      </c>
      <c r="W95" s="42" t="s">
        <v>119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4" t="s">
        <v>1872</v>
      </c>
      <c r="AD95" s="43" t="s">
        <v>335</v>
      </c>
      <c r="AE95" s="43" t="s">
        <v>338</v>
      </c>
      <c r="AF95" s="29">
        <v>25</v>
      </c>
      <c r="AG95" s="30">
        <f t="shared" si="7"/>
        <v>0</v>
      </c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13">
        <v>25</v>
      </c>
      <c r="BB95" s="64">
        <v>0</v>
      </c>
      <c r="BC95" s="13">
        <v>0</v>
      </c>
      <c r="BD95" s="64"/>
      <c r="BE95" s="64"/>
      <c r="BF95" s="64"/>
      <c r="BG95" s="64"/>
      <c r="BH95" s="64"/>
      <c r="BI95" s="64"/>
      <c r="BJ95" s="13"/>
      <c r="BK95" s="63">
        <f t="shared" si="8"/>
        <v>1</v>
      </c>
      <c r="BL95" s="56" t="s">
        <v>1905</v>
      </c>
    </row>
    <row r="96" spans="1:64" ht="60" x14ac:dyDescent="0.2">
      <c r="A96" s="13">
        <v>2</v>
      </c>
      <c r="B96" s="4" t="s">
        <v>455</v>
      </c>
      <c r="C96" s="5" t="s">
        <v>40</v>
      </c>
      <c r="D96" s="4" t="s">
        <v>117</v>
      </c>
      <c r="E96" s="198" t="s">
        <v>1952</v>
      </c>
      <c r="F96" s="7" t="s">
        <v>502</v>
      </c>
      <c r="G96" s="54">
        <v>26</v>
      </c>
      <c r="H96" s="54">
        <v>21</v>
      </c>
      <c r="I96" s="198" t="s">
        <v>2286</v>
      </c>
      <c r="J96" s="54" t="s">
        <v>497</v>
      </c>
      <c r="K96" s="14" t="s">
        <v>121</v>
      </c>
      <c r="L96" s="54" t="s">
        <v>498</v>
      </c>
      <c r="M96" s="7" t="s">
        <v>501</v>
      </c>
      <c r="N96" s="54" t="s">
        <v>1589</v>
      </c>
      <c r="O96" s="5">
        <v>0</v>
      </c>
      <c r="P96" s="142">
        <v>5</v>
      </c>
      <c r="Q96" s="143">
        <v>4</v>
      </c>
      <c r="R96" s="143">
        <v>1</v>
      </c>
      <c r="S96" s="143">
        <v>2</v>
      </c>
      <c r="T96" s="143">
        <v>2</v>
      </c>
      <c r="U96" s="42" t="s">
        <v>483</v>
      </c>
      <c r="V96" s="42" t="s">
        <v>1413</v>
      </c>
      <c r="W96" s="42" t="s">
        <v>119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4" t="s">
        <v>1634</v>
      </c>
      <c r="AD96" s="21" t="s">
        <v>460</v>
      </c>
      <c r="AE96" s="43" t="s">
        <v>356</v>
      </c>
      <c r="AF96" s="29">
        <v>4</v>
      </c>
      <c r="AG96" s="30">
        <f t="shared" si="7"/>
        <v>0</v>
      </c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13">
        <v>4</v>
      </c>
      <c r="BB96" s="13">
        <v>0</v>
      </c>
      <c r="BC96" s="13">
        <v>0</v>
      </c>
      <c r="BD96" s="13"/>
      <c r="BE96" s="13"/>
      <c r="BF96" s="13"/>
      <c r="BG96" s="13"/>
      <c r="BH96" s="13"/>
      <c r="BI96" s="13"/>
      <c r="BJ96" s="13"/>
      <c r="BK96" s="63">
        <f t="shared" si="8"/>
        <v>1</v>
      </c>
      <c r="BL96" s="56"/>
    </row>
    <row r="97" spans="1:64" ht="60" x14ac:dyDescent="0.2">
      <c r="A97" s="13">
        <v>2</v>
      </c>
      <c r="B97" s="4" t="s">
        <v>455</v>
      </c>
      <c r="C97" s="5" t="s">
        <v>40</v>
      </c>
      <c r="D97" s="4" t="s">
        <v>117</v>
      </c>
      <c r="E97" s="198" t="s">
        <v>1953</v>
      </c>
      <c r="F97" s="7" t="s">
        <v>503</v>
      </c>
      <c r="G97" s="54">
        <v>13</v>
      </c>
      <c r="H97" s="54">
        <v>18</v>
      </c>
      <c r="I97" s="198" t="s">
        <v>2287</v>
      </c>
      <c r="J97" s="54" t="s">
        <v>497</v>
      </c>
      <c r="K97" s="14" t="s">
        <v>121</v>
      </c>
      <c r="L97" s="54" t="s">
        <v>504</v>
      </c>
      <c r="M97" s="7" t="s">
        <v>505</v>
      </c>
      <c r="N97" s="54" t="s">
        <v>1589</v>
      </c>
      <c r="O97" s="5">
        <v>13</v>
      </c>
      <c r="P97" s="143">
        <v>18</v>
      </c>
      <c r="Q97" s="143">
        <v>4</v>
      </c>
      <c r="R97" s="143">
        <v>1</v>
      </c>
      <c r="S97" s="143">
        <v>1</v>
      </c>
      <c r="T97" s="143">
        <v>2</v>
      </c>
      <c r="U97" s="42" t="s">
        <v>483</v>
      </c>
      <c r="V97" s="42" t="s">
        <v>1413</v>
      </c>
      <c r="W97" s="42" t="s">
        <v>119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4" t="s">
        <v>1634</v>
      </c>
      <c r="AD97" s="21" t="s">
        <v>460</v>
      </c>
      <c r="AE97" s="43" t="s">
        <v>356</v>
      </c>
      <c r="AF97" s="29">
        <v>4</v>
      </c>
      <c r="AG97" s="30">
        <f t="shared" si="7"/>
        <v>0</v>
      </c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13">
        <v>4</v>
      </c>
      <c r="BB97" s="13">
        <v>0</v>
      </c>
      <c r="BC97" s="13">
        <v>0</v>
      </c>
      <c r="BD97" s="13"/>
      <c r="BE97" s="13"/>
      <c r="BF97" s="13"/>
      <c r="BG97" s="13"/>
      <c r="BH97" s="13"/>
      <c r="BI97" s="13"/>
      <c r="BJ97" s="13"/>
      <c r="BK97" s="63">
        <f t="shared" si="8"/>
        <v>1</v>
      </c>
      <c r="BL97" s="56"/>
    </row>
    <row r="98" spans="1:64" ht="60" x14ac:dyDescent="0.2">
      <c r="A98" s="13">
        <v>2</v>
      </c>
      <c r="B98" s="4" t="s">
        <v>455</v>
      </c>
      <c r="C98" s="5" t="s">
        <v>40</v>
      </c>
      <c r="D98" s="4" t="s">
        <v>117</v>
      </c>
      <c r="E98" s="198" t="s">
        <v>1954</v>
      </c>
      <c r="F98" s="7" t="s">
        <v>1584</v>
      </c>
      <c r="G98" s="54">
        <v>0</v>
      </c>
      <c r="H98" s="54">
        <v>40</v>
      </c>
      <c r="I98" s="198" t="s">
        <v>2288</v>
      </c>
      <c r="J98" s="54" t="s">
        <v>507</v>
      </c>
      <c r="K98" s="14" t="s">
        <v>122</v>
      </c>
      <c r="L98" s="54" t="s">
        <v>1490</v>
      </c>
      <c r="M98" s="7" t="s">
        <v>506</v>
      </c>
      <c r="N98" s="54" t="s">
        <v>1589</v>
      </c>
      <c r="O98" s="5">
        <v>0</v>
      </c>
      <c r="P98" s="143">
        <v>40</v>
      </c>
      <c r="Q98" s="143">
        <v>10</v>
      </c>
      <c r="R98" s="143">
        <v>10</v>
      </c>
      <c r="S98" s="143">
        <v>10</v>
      </c>
      <c r="T98" s="143">
        <v>10</v>
      </c>
      <c r="U98" s="42" t="s">
        <v>483</v>
      </c>
      <c r="V98" s="42" t="s">
        <v>1413</v>
      </c>
      <c r="W98" s="42" t="s">
        <v>119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4" t="s">
        <v>116</v>
      </c>
      <c r="AD98" s="43" t="s">
        <v>335</v>
      </c>
      <c r="AE98" s="43" t="s">
        <v>338</v>
      </c>
      <c r="AF98" s="29">
        <f t="shared" si="10"/>
        <v>10</v>
      </c>
      <c r="AG98" s="30">
        <f t="shared" si="7"/>
        <v>0</v>
      </c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13">
        <v>0</v>
      </c>
      <c r="BB98" s="13">
        <v>0</v>
      </c>
      <c r="BC98" s="13">
        <v>0</v>
      </c>
      <c r="BD98" s="13"/>
      <c r="BE98" s="13"/>
      <c r="BF98" s="13"/>
      <c r="BG98" s="13"/>
      <c r="BH98" s="13"/>
      <c r="BI98" s="13"/>
      <c r="BJ98" s="13"/>
      <c r="BK98" s="63">
        <f t="shared" si="8"/>
        <v>0</v>
      </c>
      <c r="BL98" s="56"/>
    </row>
    <row r="99" spans="1:64" ht="60" x14ac:dyDescent="0.2">
      <c r="A99" s="13">
        <v>2</v>
      </c>
      <c r="B99" s="4" t="s">
        <v>455</v>
      </c>
      <c r="C99" s="5" t="s">
        <v>42</v>
      </c>
      <c r="D99" s="4" t="s">
        <v>124</v>
      </c>
      <c r="E99" s="198" t="s">
        <v>1955</v>
      </c>
      <c r="F99" s="295" t="s">
        <v>508</v>
      </c>
      <c r="G99" s="295">
        <v>94</v>
      </c>
      <c r="H99" s="295">
        <v>100</v>
      </c>
      <c r="I99" s="198" t="s">
        <v>2289</v>
      </c>
      <c r="J99" s="54" t="s">
        <v>43</v>
      </c>
      <c r="K99" s="14" t="s">
        <v>125</v>
      </c>
      <c r="L99" s="54" t="s">
        <v>510</v>
      </c>
      <c r="M99" s="7" t="s">
        <v>511</v>
      </c>
      <c r="N99" s="54" t="s">
        <v>1589</v>
      </c>
      <c r="O99" s="5">
        <v>0</v>
      </c>
      <c r="P99" s="143">
        <v>5</v>
      </c>
      <c r="Q99" s="143">
        <v>0</v>
      </c>
      <c r="R99" s="143">
        <v>1</v>
      </c>
      <c r="S99" s="143">
        <v>1</v>
      </c>
      <c r="T99" s="143">
        <v>2</v>
      </c>
      <c r="U99" s="42" t="s">
        <v>512</v>
      </c>
      <c r="V99" s="42" t="s">
        <v>1414</v>
      </c>
      <c r="W99" s="42" t="s">
        <v>126</v>
      </c>
      <c r="X99" s="17">
        <f>SUM(Y99:AB99)</f>
        <v>3397171200</v>
      </c>
      <c r="Y99" s="23">
        <v>800000000</v>
      </c>
      <c r="Z99" s="23">
        <f t="shared" si="6"/>
        <v>832000000</v>
      </c>
      <c r="AA99" s="23">
        <f t="shared" si="6"/>
        <v>865280000</v>
      </c>
      <c r="AB99" s="23">
        <f t="shared" si="6"/>
        <v>899891200</v>
      </c>
      <c r="AC99" s="54" t="s">
        <v>123</v>
      </c>
      <c r="AD99" s="43" t="s">
        <v>442</v>
      </c>
      <c r="AE99" s="43" t="s">
        <v>338</v>
      </c>
      <c r="AF99" s="29">
        <v>0</v>
      </c>
      <c r="AG99" s="30">
        <f t="shared" si="7"/>
        <v>3397171200</v>
      </c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13">
        <v>0</v>
      </c>
      <c r="BB99" s="13">
        <v>0</v>
      </c>
      <c r="BC99" s="13">
        <v>0</v>
      </c>
      <c r="BD99" s="13"/>
      <c r="BE99" s="13"/>
      <c r="BF99" s="13"/>
      <c r="BG99" s="13"/>
      <c r="BH99" s="13"/>
      <c r="BI99" s="13"/>
      <c r="BJ99" s="13"/>
      <c r="BK99" s="63" t="s">
        <v>1844</v>
      </c>
      <c r="BL99" s="56"/>
    </row>
    <row r="100" spans="1:64" ht="60" x14ac:dyDescent="0.2">
      <c r="A100" s="13">
        <v>2</v>
      </c>
      <c r="B100" s="4" t="s">
        <v>455</v>
      </c>
      <c r="C100" s="5" t="s">
        <v>42</v>
      </c>
      <c r="D100" s="4" t="s">
        <v>124</v>
      </c>
      <c r="E100" s="198" t="s">
        <v>1955</v>
      </c>
      <c r="F100" s="295"/>
      <c r="G100" s="295"/>
      <c r="H100" s="295"/>
      <c r="I100" s="198" t="s">
        <v>2290</v>
      </c>
      <c r="J100" s="54" t="s">
        <v>43</v>
      </c>
      <c r="K100" s="14" t="s">
        <v>125</v>
      </c>
      <c r="L100" s="54" t="s">
        <v>513</v>
      </c>
      <c r="M100" s="7" t="s">
        <v>514</v>
      </c>
      <c r="N100" s="54" t="s">
        <v>1589</v>
      </c>
      <c r="O100" s="5">
        <v>94</v>
      </c>
      <c r="P100" s="143">
        <v>100</v>
      </c>
      <c r="Q100" s="143">
        <v>0</v>
      </c>
      <c r="R100" s="143">
        <v>2</v>
      </c>
      <c r="S100" s="143">
        <v>2</v>
      </c>
      <c r="T100" s="143">
        <v>2</v>
      </c>
      <c r="U100" s="42" t="s">
        <v>512</v>
      </c>
      <c r="V100" s="42" t="s">
        <v>1414</v>
      </c>
      <c r="W100" s="42" t="s">
        <v>1414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4" t="s">
        <v>123</v>
      </c>
      <c r="AD100" s="22" t="s">
        <v>442</v>
      </c>
      <c r="AE100" s="43" t="s">
        <v>356</v>
      </c>
      <c r="AF100" s="29">
        <f t="shared" si="10"/>
        <v>0</v>
      </c>
      <c r="AG100" s="30">
        <f t="shared" si="7"/>
        <v>0</v>
      </c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3">
        <v>0</v>
      </c>
      <c r="BJ100" s="13"/>
      <c r="BK100" s="63" t="s">
        <v>1844</v>
      </c>
      <c r="BL100" s="56"/>
    </row>
    <row r="101" spans="1:64" ht="60" x14ac:dyDescent="0.2">
      <c r="A101" s="13">
        <v>2</v>
      </c>
      <c r="B101" s="4" t="s">
        <v>455</v>
      </c>
      <c r="C101" s="5" t="s">
        <v>42</v>
      </c>
      <c r="D101" s="4" t="s">
        <v>124</v>
      </c>
      <c r="E101" s="198" t="s">
        <v>1955</v>
      </c>
      <c r="F101" s="295"/>
      <c r="G101" s="295"/>
      <c r="H101" s="295"/>
      <c r="I101" s="198" t="s">
        <v>2291</v>
      </c>
      <c r="J101" s="54" t="s">
        <v>43</v>
      </c>
      <c r="K101" s="14" t="s">
        <v>125</v>
      </c>
      <c r="L101" s="54" t="s">
        <v>515</v>
      </c>
      <c r="M101" s="7" t="s">
        <v>509</v>
      </c>
      <c r="N101" s="54" t="s">
        <v>1589</v>
      </c>
      <c r="O101" s="5">
        <v>0</v>
      </c>
      <c r="P101" s="143">
        <v>4</v>
      </c>
      <c r="Q101" s="143">
        <v>1</v>
      </c>
      <c r="R101" s="143">
        <v>1</v>
      </c>
      <c r="S101" s="143">
        <v>1</v>
      </c>
      <c r="T101" s="143">
        <v>1</v>
      </c>
      <c r="U101" s="42" t="s">
        <v>512</v>
      </c>
      <c r="V101" s="42" t="s">
        <v>1414</v>
      </c>
      <c r="W101" s="42" t="s">
        <v>1414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4" t="s">
        <v>123</v>
      </c>
      <c r="AD101" s="43" t="s">
        <v>442</v>
      </c>
      <c r="AE101" s="43" t="s">
        <v>338</v>
      </c>
      <c r="AF101" s="29">
        <v>1</v>
      </c>
      <c r="AG101" s="30">
        <f t="shared" si="7"/>
        <v>0</v>
      </c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13">
        <v>0</v>
      </c>
      <c r="BB101" s="13">
        <v>0</v>
      </c>
      <c r="BC101" s="13">
        <v>0</v>
      </c>
      <c r="BD101" s="13"/>
      <c r="BE101" s="13"/>
      <c r="BF101" s="13"/>
      <c r="BG101" s="13"/>
      <c r="BH101" s="13"/>
      <c r="BI101" s="13"/>
      <c r="BJ101" s="13"/>
      <c r="BK101" s="63">
        <f>+BA101/AF101</f>
        <v>0</v>
      </c>
      <c r="BL101" s="56"/>
    </row>
    <row r="102" spans="1:64" ht="72" x14ac:dyDescent="0.2">
      <c r="A102" s="13">
        <v>2</v>
      </c>
      <c r="B102" s="4" t="s">
        <v>455</v>
      </c>
      <c r="C102" s="5" t="s">
        <v>42</v>
      </c>
      <c r="D102" s="4" t="s">
        <v>124</v>
      </c>
      <c r="E102" s="198" t="s">
        <v>1955</v>
      </c>
      <c r="F102" s="295"/>
      <c r="G102" s="295"/>
      <c r="H102" s="295"/>
      <c r="I102" s="198" t="s">
        <v>2292</v>
      </c>
      <c r="J102" s="54" t="s">
        <v>43</v>
      </c>
      <c r="K102" s="14" t="s">
        <v>125</v>
      </c>
      <c r="L102" s="54" t="s">
        <v>516</v>
      </c>
      <c r="M102" s="7" t="s">
        <v>517</v>
      </c>
      <c r="N102" s="54" t="s">
        <v>1589</v>
      </c>
      <c r="O102" s="5">
        <v>0</v>
      </c>
      <c r="P102" s="143">
        <v>100</v>
      </c>
      <c r="Q102" s="143">
        <v>0</v>
      </c>
      <c r="R102" s="143">
        <v>25</v>
      </c>
      <c r="S102" s="143">
        <v>25</v>
      </c>
      <c r="T102" s="143">
        <v>25</v>
      </c>
      <c r="U102" s="42" t="s">
        <v>512</v>
      </c>
      <c r="V102" s="42" t="s">
        <v>1414</v>
      </c>
      <c r="W102" s="42" t="s">
        <v>127</v>
      </c>
      <c r="X102" s="17">
        <f>SUM(Y102:AB102)</f>
        <v>12948028711</v>
      </c>
      <c r="Y102" s="23">
        <f>1701371170+1948633034+3482488945+3174815562+2640720000</f>
        <v>12948028711</v>
      </c>
      <c r="Z102" s="5">
        <v>0</v>
      </c>
      <c r="AA102" s="5">
        <v>0</v>
      </c>
      <c r="AB102" s="5">
        <v>0</v>
      </c>
      <c r="AC102" s="54" t="s">
        <v>123</v>
      </c>
      <c r="AD102" s="43" t="s">
        <v>442</v>
      </c>
      <c r="AE102" s="43" t="s">
        <v>338</v>
      </c>
      <c r="AF102" s="29">
        <v>0</v>
      </c>
      <c r="AG102" s="30">
        <f t="shared" si="7"/>
        <v>12948028711</v>
      </c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13">
        <v>0</v>
      </c>
      <c r="BB102" s="13">
        <v>0</v>
      </c>
      <c r="BC102" s="13">
        <v>0</v>
      </c>
      <c r="BD102" s="13"/>
      <c r="BE102" s="13"/>
      <c r="BF102" s="13"/>
      <c r="BG102" s="13"/>
      <c r="BH102" s="13"/>
      <c r="BI102" s="13"/>
      <c r="BJ102" s="13"/>
      <c r="BK102" s="63" t="s">
        <v>1844</v>
      </c>
      <c r="BL102" s="56"/>
    </row>
    <row r="103" spans="1:64" ht="60" x14ac:dyDescent="0.2">
      <c r="A103" s="13">
        <v>2</v>
      </c>
      <c r="B103" s="4" t="s">
        <v>455</v>
      </c>
      <c r="C103" s="5" t="s">
        <v>44</v>
      </c>
      <c r="D103" s="4" t="s">
        <v>518</v>
      </c>
      <c r="E103" s="198" t="s">
        <v>1956</v>
      </c>
      <c r="F103" s="295" t="s">
        <v>523</v>
      </c>
      <c r="G103" s="295">
        <v>60</v>
      </c>
      <c r="H103" s="295">
        <v>80</v>
      </c>
      <c r="I103" s="198" t="s">
        <v>2293</v>
      </c>
      <c r="J103" s="54" t="s">
        <v>45</v>
      </c>
      <c r="K103" s="14" t="s">
        <v>128</v>
      </c>
      <c r="L103" s="54" t="s">
        <v>522</v>
      </c>
      <c r="M103" s="7" t="s">
        <v>521</v>
      </c>
      <c r="N103" s="54" t="s">
        <v>1589</v>
      </c>
      <c r="O103" s="5">
        <v>60</v>
      </c>
      <c r="P103" s="143">
        <v>20</v>
      </c>
      <c r="Q103" s="143">
        <v>80</v>
      </c>
      <c r="R103" s="143">
        <v>5</v>
      </c>
      <c r="S103" s="143">
        <v>5</v>
      </c>
      <c r="T103" s="143">
        <v>5</v>
      </c>
      <c r="U103" s="42" t="s">
        <v>512</v>
      </c>
      <c r="V103" s="42" t="s">
        <v>1414</v>
      </c>
      <c r="W103" s="42" t="s">
        <v>127</v>
      </c>
      <c r="X103" s="17">
        <f>SUM(Y103:AB103)</f>
        <v>22500000000</v>
      </c>
      <c r="Y103" s="5">
        <v>7500000000</v>
      </c>
      <c r="Z103" s="5">
        <v>0</v>
      </c>
      <c r="AA103" s="5">
        <v>7500000000</v>
      </c>
      <c r="AB103" s="5">
        <v>7500000000</v>
      </c>
      <c r="AC103" s="54" t="s">
        <v>123</v>
      </c>
      <c r="AD103" s="21" t="s">
        <v>442</v>
      </c>
      <c r="AE103" s="43" t="s">
        <v>356</v>
      </c>
      <c r="AF103" s="29">
        <v>80</v>
      </c>
      <c r="AG103" s="30">
        <f t="shared" si="7"/>
        <v>22500000000</v>
      </c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13">
        <v>61</v>
      </c>
      <c r="BB103" s="13">
        <v>61</v>
      </c>
      <c r="BC103" s="13">
        <v>61</v>
      </c>
      <c r="BD103" s="13"/>
      <c r="BE103" s="13"/>
      <c r="BF103" s="13"/>
      <c r="BG103" s="13"/>
      <c r="BH103" s="13"/>
      <c r="BI103" s="13">
        <v>61</v>
      </c>
      <c r="BJ103" s="13">
        <v>61</v>
      </c>
      <c r="BK103" s="63">
        <f t="shared" si="8"/>
        <v>0.76249999999999996</v>
      </c>
      <c r="BL103" s="56"/>
    </row>
    <row r="104" spans="1:64" ht="60" x14ac:dyDescent="0.2">
      <c r="A104" s="13">
        <v>2</v>
      </c>
      <c r="B104" s="4" t="s">
        <v>455</v>
      </c>
      <c r="C104" s="5" t="s">
        <v>44</v>
      </c>
      <c r="D104" s="4" t="s">
        <v>518</v>
      </c>
      <c r="E104" s="198" t="s">
        <v>1956</v>
      </c>
      <c r="F104" s="295"/>
      <c r="G104" s="295"/>
      <c r="H104" s="295"/>
      <c r="I104" s="198" t="s">
        <v>2294</v>
      </c>
      <c r="J104" s="54" t="s">
        <v>45</v>
      </c>
      <c r="K104" s="14" t="s">
        <v>128</v>
      </c>
      <c r="L104" s="54" t="s">
        <v>524</v>
      </c>
      <c r="M104" s="7" t="s">
        <v>519</v>
      </c>
      <c r="N104" s="54" t="s">
        <v>1589</v>
      </c>
      <c r="O104" s="5">
        <v>0</v>
      </c>
      <c r="P104" s="143">
        <v>15</v>
      </c>
      <c r="Q104" s="143">
        <v>0</v>
      </c>
      <c r="R104" s="143">
        <v>3</v>
      </c>
      <c r="S104" s="143">
        <v>5</v>
      </c>
      <c r="T104" s="143">
        <v>5</v>
      </c>
      <c r="U104" s="42" t="s">
        <v>512</v>
      </c>
      <c r="V104" s="42" t="s">
        <v>1414</v>
      </c>
      <c r="W104" s="42" t="s">
        <v>127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4" t="s">
        <v>123</v>
      </c>
      <c r="AD104" s="43" t="s">
        <v>442</v>
      </c>
      <c r="AE104" s="43" t="s">
        <v>338</v>
      </c>
      <c r="AF104" s="29">
        <v>0</v>
      </c>
      <c r="AG104" s="30">
        <f t="shared" si="7"/>
        <v>0</v>
      </c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13">
        <v>0</v>
      </c>
      <c r="BB104" s="13">
        <v>0</v>
      </c>
      <c r="BC104" s="13">
        <v>0</v>
      </c>
      <c r="BD104" s="13"/>
      <c r="BE104" s="13"/>
      <c r="BF104" s="13"/>
      <c r="BG104" s="13"/>
      <c r="BH104" s="13"/>
      <c r="BI104" s="13"/>
      <c r="BJ104" s="13"/>
      <c r="BK104" s="63" t="s">
        <v>1844</v>
      </c>
      <c r="BL104" s="56"/>
    </row>
    <row r="105" spans="1:64" ht="60" x14ac:dyDescent="0.2">
      <c r="A105" s="13">
        <v>2</v>
      </c>
      <c r="B105" s="4" t="s">
        <v>455</v>
      </c>
      <c r="C105" s="5" t="s">
        <v>44</v>
      </c>
      <c r="D105" s="4" t="s">
        <v>518</v>
      </c>
      <c r="E105" s="198" t="s">
        <v>1956</v>
      </c>
      <c r="F105" s="295"/>
      <c r="G105" s="295"/>
      <c r="H105" s="295"/>
      <c r="I105" s="198" t="s">
        <v>2295</v>
      </c>
      <c r="J105" s="54" t="s">
        <v>45</v>
      </c>
      <c r="K105" s="14" t="s">
        <v>128</v>
      </c>
      <c r="L105" s="54" t="s">
        <v>525</v>
      </c>
      <c r="M105" s="7" t="s">
        <v>520</v>
      </c>
      <c r="N105" s="54" t="s">
        <v>1589</v>
      </c>
      <c r="O105" s="5">
        <v>0</v>
      </c>
      <c r="P105" s="143">
        <v>10</v>
      </c>
      <c r="Q105" s="143">
        <v>0</v>
      </c>
      <c r="R105" s="143">
        <v>2</v>
      </c>
      <c r="S105" s="143">
        <v>2</v>
      </c>
      <c r="T105" s="143">
        <v>4</v>
      </c>
      <c r="U105" s="42" t="s">
        <v>512</v>
      </c>
      <c r="V105" s="42" t="s">
        <v>1414</v>
      </c>
      <c r="W105" s="42" t="s">
        <v>127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4" t="s">
        <v>123</v>
      </c>
      <c r="AD105" s="43" t="s">
        <v>442</v>
      </c>
      <c r="AE105" s="43" t="s">
        <v>338</v>
      </c>
      <c r="AF105" s="29">
        <v>0</v>
      </c>
      <c r="AG105" s="30">
        <f t="shared" si="7"/>
        <v>0</v>
      </c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13">
        <v>0</v>
      </c>
      <c r="BB105" s="13">
        <v>0</v>
      </c>
      <c r="BC105" s="13">
        <v>0</v>
      </c>
      <c r="BD105" s="13"/>
      <c r="BE105" s="13"/>
      <c r="BF105" s="13"/>
      <c r="BG105" s="13"/>
      <c r="BH105" s="13"/>
      <c r="BI105" s="13"/>
      <c r="BJ105" s="13"/>
      <c r="BK105" s="63" t="s">
        <v>1844</v>
      </c>
      <c r="BL105" s="56"/>
    </row>
    <row r="106" spans="1:64" ht="72" x14ac:dyDescent="0.2">
      <c r="A106" s="13">
        <v>2</v>
      </c>
      <c r="B106" s="4" t="s">
        <v>455</v>
      </c>
      <c r="C106" s="5" t="s">
        <v>46</v>
      </c>
      <c r="D106" s="4" t="s">
        <v>129</v>
      </c>
      <c r="E106" s="198" t="s">
        <v>1957</v>
      </c>
      <c r="F106" s="80" t="s">
        <v>1585</v>
      </c>
      <c r="G106" s="54">
        <v>13.11</v>
      </c>
      <c r="H106" s="54">
        <v>11.11</v>
      </c>
      <c r="I106" s="198" t="s">
        <v>2296</v>
      </c>
      <c r="J106" s="54" t="s">
        <v>47</v>
      </c>
      <c r="K106" s="14" t="s">
        <v>1491</v>
      </c>
      <c r="L106" s="54" t="s">
        <v>530</v>
      </c>
      <c r="M106" s="7" t="s">
        <v>528</v>
      </c>
      <c r="N106" s="54" t="s">
        <v>1589</v>
      </c>
      <c r="O106" s="5">
        <v>0</v>
      </c>
      <c r="P106" s="143">
        <v>8000</v>
      </c>
      <c r="Q106" s="143">
        <v>8000</v>
      </c>
      <c r="R106" s="143">
        <v>2000</v>
      </c>
      <c r="S106" s="143">
        <v>2000</v>
      </c>
      <c r="T106" s="143">
        <v>4000</v>
      </c>
      <c r="U106" s="42" t="s">
        <v>533</v>
      </c>
      <c r="V106" s="42" t="s">
        <v>1415</v>
      </c>
      <c r="W106" s="42" t="s">
        <v>95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4" t="s">
        <v>116</v>
      </c>
      <c r="AD106" s="43" t="s">
        <v>442</v>
      </c>
      <c r="AE106" s="43" t="s">
        <v>338</v>
      </c>
      <c r="AF106" s="29">
        <v>8000</v>
      </c>
      <c r="AG106" s="30">
        <f t="shared" si="7"/>
        <v>0</v>
      </c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13">
        <v>316</v>
      </c>
      <c r="BB106" s="13">
        <v>0</v>
      </c>
      <c r="BC106" s="13">
        <v>0</v>
      </c>
      <c r="BD106" s="13"/>
      <c r="BE106" s="13"/>
      <c r="BF106" s="13"/>
      <c r="BG106" s="13"/>
      <c r="BH106" s="13"/>
      <c r="BI106" s="13"/>
      <c r="BJ106" s="13"/>
      <c r="BK106" s="63">
        <f t="shared" si="8"/>
        <v>3.95E-2</v>
      </c>
      <c r="BL106" s="56"/>
    </row>
    <row r="107" spans="1:64" ht="72" x14ac:dyDescent="0.2">
      <c r="A107" s="13"/>
      <c r="B107" s="4" t="s">
        <v>113</v>
      </c>
      <c r="C107" s="5" t="s">
        <v>46</v>
      </c>
      <c r="D107" s="4" t="s">
        <v>129</v>
      </c>
      <c r="E107" s="198" t="s">
        <v>1958</v>
      </c>
      <c r="F107" s="80" t="s">
        <v>1586</v>
      </c>
      <c r="G107" s="54">
        <v>45.04</v>
      </c>
      <c r="H107" s="54">
        <v>43.56</v>
      </c>
      <c r="I107" s="198" t="s">
        <v>2297</v>
      </c>
      <c r="J107" s="54" t="s">
        <v>534</v>
      </c>
      <c r="K107" s="14" t="s">
        <v>527</v>
      </c>
      <c r="L107" s="54" t="s">
        <v>531</v>
      </c>
      <c r="M107" s="7" t="s">
        <v>529</v>
      </c>
      <c r="N107" s="54" t="s">
        <v>1589</v>
      </c>
      <c r="O107" s="5">
        <v>0</v>
      </c>
      <c r="P107" s="143">
        <v>2700</v>
      </c>
      <c r="Q107" s="143">
        <v>0</v>
      </c>
      <c r="R107" s="143">
        <v>900</v>
      </c>
      <c r="S107" s="143">
        <v>900</v>
      </c>
      <c r="T107" s="143">
        <v>900</v>
      </c>
      <c r="U107" s="42" t="s">
        <v>533</v>
      </c>
      <c r="V107" s="42" t="s">
        <v>1415</v>
      </c>
      <c r="W107" s="42" t="s">
        <v>95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4" t="s">
        <v>116</v>
      </c>
      <c r="AD107" s="43" t="s">
        <v>442</v>
      </c>
      <c r="AE107" s="43" t="s">
        <v>338</v>
      </c>
      <c r="AF107" s="29">
        <f t="shared" si="10"/>
        <v>0</v>
      </c>
      <c r="AG107" s="30">
        <f t="shared" si="7"/>
        <v>0</v>
      </c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13">
        <v>0</v>
      </c>
      <c r="BB107" s="13">
        <v>0</v>
      </c>
      <c r="BC107" s="13">
        <v>0</v>
      </c>
      <c r="BD107" s="13">
        <v>0</v>
      </c>
      <c r="BE107" s="13">
        <v>0</v>
      </c>
      <c r="BF107" s="13">
        <v>0</v>
      </c>
      <c r="BG107" s="13">
        <v>0</v>
      </c>
      <c r="BH107" s="13">
        <v>0</v>
      </c>
      <c r="BI107" s="13">
        <v>0</v>
      </c>
      <c r="BJ107" s="13"/>
      <c r="BK107" s="63" t="s">
        <v>1844</v>
      </c>
      <c r="BL107" s="56"/>
    </row>
    <row r="108" spans="1:64" ht="72" x14ac:dyDescent="0.2">
      <c r="A108" s="13"/>
      <c r="B108" s="4" t="s">
        <v>113</v>
      </c>
      <c r="C108" s="5" t="s">
        <v>46</v>
      </c>
      <c r="D108" s="4" t="s">
        <v>129</v>
      </c>
      <c r="E108" s="198" t="s">
        <v>1959</v>
      </c>
      <c r="F108" s="80" t="s">
        <v>526</v>
      </c>
      <c r="G108" s="54">
        <v>0</v>
      </c>
      <c r="H108" s="54">
        <v>3000</v>
      </c>
      <c r="I108" s="198" t="s">
        <v>2298</v>
      </c>
      <c r="J108" s="54" t="s">
        <v>535</v>
      </c>
      <c r="K108" s="14" t="s">
        <v>130</v>
      </c>
      <c r="L108" s="54" t="s">
        <v>532</v>
      </c>
      <c r="M108" s="7" t="s">
        <v>536</v>
      </c>
      <c r="N108" s="54" t="s">
        <v>1589</v>
      </c>
      <c r="O108" s="5">
        <v>0</v>
      </c>
      <c r="P108" s="143">
        <v>3000</v>
      </c>
      <c r="Q108" s="143">
        <v>0</v>
      </c>
      <c r="R108" s="143">
        <v>500</v>
      </c>
      <c r="S108" s="143">
        <v>1000</v>
      </c>
      <c r="T108" s="143">
        <v>1000</v>
      </c>
      <c r="U108" s="42" t="s">
        <v>533</v>
      </c>
      <c r="V108" s="42" t="s">
        <v>1415</v>
      </c>
      <c r="W108" s="42" t="s">
        <v>95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4" t="s">
        <v>116</v>
      </c>
      <c r="AD108" s="43" t="s">
        <v>442</v>
      </c>
      <c r="AE108" s="43" t="s">
        <v>338</v>
      </c>
      <c r="AF108" s="29">
        <v>0</v>
      </c>
      <c r="AG108" s="30">
        <f t="shared" si="7"/>
        <v>0</v>
      </c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13">
        <v>0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/>
      <c r="BK108" s="63" t="s">
        <v>1844</v>
      </c>
      <c r="BL108" s="56"/>
    </row>
    <row r="109" spans="1:64" ht="65.25" customHeight="1" x14ac:dyDescent="0.2">
      <c r="A109" s="13">
        <v>2</v>
      </c>
      <c r="B109" s="4" t="s">
        <v>455</v>
      </c>
      <c r="C109" s="5" t="s">
        <v>48</v>
      </c>
      <c r="D109" s="4" t="s">
        <v>132</v>
      </c>
      <c r="E109" s="198" t="s">
        <v>1960</v>
      </c>
      <c r="F109" s="302" t="s">
        <v>1933</v>
      </c>
      <c r="G109" s="304">
        <v>7.0000000000000007E-2</v>
      </c>
      <c r="H109" s="304">
        <v>0</v>
      </c>
      <c r="I109" s="198" t="s">
        <v>2299</v>
      </c>
      <c r="J109" s="249" t="s">
        <v>1932</v>
      </c>
      <c r="K109" s="252" t="s">
        <v>1936</v>
      </c>
      <c r="L109" s="249" t="s">
        <v>1934</v>
      </c>
      <c r="M109" s="249" t="s">
        <v>1934</v>
      </c>
      <c r="N109" s="249" t="s">
        <v>1589</v>
      </c>
      <c r="O109" s="5" t="s">
        <v>874</v>
      </c>
      <c r="P109" s="250">
        <v>45</v>
      </c>
      <c r="Q109" s="250">
        <v>0</v>
      </c>
      <c r="R109" s="250">
        <v>15</v>
      </c>
      <c r="S109" s="250">
        <v>15</v>
      </c>
      <c r="T109" s="250">
        <v>15</v>
      </c>
      <c r="U109" s="55" t="s">
        <v>11</v>
      </c>
      <c r="V109" s="55" t="s">
        <v>1416</v>
      </c>
      <c r="W109" s="55"/>
      <c r="X109" s="5"/>
      <c r="Y109" s="5"/>
      <c r="Z109" s="5"/>
      <c r="AA109" s="5"/>
      <c r="AB109" s="5"/>
      <c r="AC109" s="249" t="s">
        <v>549</v>
      </c>
      <c r="AD109" s="56"/>
      <c r="AE109" s="56"/>
      <c r="AF109" s="29">
        <v>0</v>
      </c>
      <c r="AG109" s="30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13">
        <v>0</v>
      </c>
      <c r="BB109" s="13"/>
      <c r="BC109" s="13"/>
      <c r="BD109" s="13"/>
      <c r="BE109" s="13"/>
      <c r="BF109" s="13"/>
      <c r="BG109" s="13"/>
      <c r="BH109" s="13"/>
      <c r="BI109" s="13"/>
      <c r="BJ109" s="13"/>
      <c r="BK109" s="63" t="s">
        <v>1844</v>
      </c>
      <c r="BL109" s="56"/>
    </row>
    <row r="110" spans="1:64" ht="99" customHeight="1" x14ac:dyDescent="0.2">
      <c r="A110" s="13">
        <v>2</v>
      </c>
      <c r="B110" s="4" t="s">
        <v>455</v>
      </c>
      <c r="C110" s="5" t="s">
        <v>48</v>
      </c>
      <c r="D110" s="4" t="s">
        <v>132</v>
      </c>
      <c r="E110" s="198" t="s">
        <v>1961</v>
      </c>
      <c r="F110" s="303"/>
      <c r="G110" s="294"/>
      <c r="H110" s="294"/>
      <c r="I110" s="198" t="s">
        <v>2300</v>
      </c>
      <c r="J110" s="249" t="s">
        <v>1932</v>
      </c>
      <c r="K110" s="252" t="s">
        <v>1936</v>
      </c>
      <c r="L110" s="249" t="s">
        <v>1935</v>
      </c>
      <c r="M110" s="249" t="s">
        <v>1937</v>
      </c>
      <c r="N110" s="249" t="s">
        <v>1589</v>
      </c>
      <c r="O110" s="5" t="s">
        <v>874</v>
      </c>
      <c r="P110" s="250">
        <v>25</v>
      </c>
      <c r="Q110" s="250">
        <v>0</v>
      </c>
      <c r="R110" s="250">
        <v>5</v>
      </c>
      <c r="S110" s="250">
        <v>10</v>
      </c>
      <c r="T110" s="250">
        <v>10</v>
      </c>
      <c r="U110" s="55" t="s">
        <v>11</v>
      </c>
      <c r="V110" s="55" t="s">
        <v>1416</v>
      </c>
      <c r="W110" s="55"/>
      <c r="X110" s="5"/>
      <c r="Y110" s="5"/>
      <c r="Z110" s="5"/>
      <c r="AA110" s="5"/>
      <c r="AB110" s="5"/>
      <c r="AC110" s="249" t="s">
        <v>549</v>
      </c>
      <c r="AD110" s="56"/>
      <c r="AE110" s="56"/>
      <c r="AF110" s="29">
        <v>0</v>
      </c>
      <c r="AG110" s="30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13">
        <v>0</v>
      </c>
      <c r="BB110" s="13"/>
      <c r="BC110" s="13"/>
      <c r="BD110" s="13"/>
      <c r="BE110" s="13"/>
      <c r="BF110" s="13"/>
      <c r="BG110" s="13"/>
      <c r="BH110" s="13"/>
      <c r="BI110" s="13"/>
      <c r="BJ110" s="13"/>
      <c r="BK110" s="63" t="s">
        <v>1844</v>
      </c>
      <c r="BL110" s="56"/>
    </row>
    <row r="111" spans="1:64" ht="117" customHeight="1" x14ac:dyDescent="0.2">
      <c r="A111" s="13">
        <v>2</v>
      </c>
      <c r="B111" s="4" t="s">
        <v>455</v>
      </c>
      <c r="C111" s="5" t="s">
        <v>48</v>
      </c>
      <c r="D111" s="4" t="s">
        <v>132</v>
      </c>
      <c r="E111" s="198" t="s">
        <v>1962</v>
      </c>
      <c r="F111" s="7" t="s">
        <v>538</v>
      </c>
      <c r="G111" s="54">
        <v>1.41</v>
      </c>
      <c r="H111" s="54">
        <v>1</v>
      </c>
      <c r="I111" s="198" t="s">
        <v>2301</v>
      </c>
      <c r="J111" s="54" t="s">
        <v>537</v>
      </c>
      <c r="K111" s="14" t="s">
        <v>133</v>
      </c>
      <c r="L111" s="54" t="s">
        <v>539</v>
      </c>
      <c r="M111" s="7" t="s">
        <v>540</v>
      </c>
      <c r="N111" s="54" t="s">
        <v>1589</v>
      </c>
      <c r="O111" s="8">
        <v>0</v>
      </c>
      <c r="P111" s="159">
        <v>1</v>
      </c>
      <c r="Q111" s="159">
        <v>0</v>
      </c>
      <c r="R111" s="159">
        <v>0</v>
      </c>
      <c r="S111" s="159">
        <v>0</v>
      </c>
      <c r="T111" s="159">
        <v>0</v>
      </c>
      <c r="U111" s="42" t="s">
        <v>11</v>
      </c>
      <c r="V111" s="42" t="s">
        <v>1416</v>
      </c>
      <c r="W111" s="42" t="s">
        <v>95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4" t="s">
        <v>549</v>
      </c>
      <c r="AD111" s="43" t="s">
        <v>335</v>
      </c>
      <c r="AE111" s="43" t="s">
        <v>356</v>
      </c>
      <c r="AF111" s="29">
        <v>0</v>
      </c>
      <c r="AG111" s="30">
        <f t="shared" si="7"/>
        <v>0</v>
      </c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13">
        <v>0</v>
      </c>
      <c r="BB111" s="64">
        <v>0</v>
      </c>
      <c r="BC111" s="64">
        <v>0</v>
      </c>
      <c r="BD111" s="64">
        <v>0</v>
      </c>
      <c r="BE111" s="64">
        <v>0</v>
      </c>
      <c r="BF111" s="13">
        <v>0</v>
      </c>
      <c r="BG111" s="13">
        <v>0</v>
      </c>
      <c r="BH111" s="13">
        <v>0</v>
      </c>
      <c r="BI111" s="13">
        <v>0</v>
      </c>
      <c r="BJ111" s="13"/>
      <c r="BK111" s="63" t="s">
        <v>1844</v>
      </c>
      <c r="BL111" s="56"/>
    </row>
    <row r="112" spans="1:64" ht="121.5" customHeight="1" x14ac:dyDescent="0.2">
      <c r="A112" s="13">
        <v>2</v>
      </c>
      <c r="B112" s="4" t="s">
        <v>455</v>
      </c>
      <c r="C112" s="5" t="s">
        <v>48</v>
      </c>
      <c r="D112" s="4" t="s">
        <v>132</v>
      </c>
      <c r="E112" s="198" t="s">
        <v>1963</v>
      </c>
      <c r="F112" s="7" t="s">
        <v>541</v>
      </c>
      <c r="G112" s="54">
        <v>1.5</v>
      </c>
      <c r="H112" s="54">
        <v>1.1000000000000001</v>
      </c>
      <c r="I112" s="198" t="s">
        <v>2302</v>
      </c>
      <c r="J112" s="54" t="s">
        <v>542</v>
      </c>
      <c r="K112" s="14" t="s">
        <v>134</v>
      </c>
      <c r="L112" s="54" t="s">
        <v>543</v>
      </c>
      <c r="M112" s="7" t="s">
        <v>544</v>
      </c>
      <c r="N112" s="54" t="s">
        <v>1589</v>
      </c>
      <c r="O112" s="8">
        <v>0</v>
      </c>
      <c r="P112" s="159">
        <v>1</v>
      </c>
      <c r="Q112" s="159">
        <v>1</v>
      </c>
      <c r="R112" s="159">
        <v>0</v>
      </c>
      <c r="S112" s="159">
        <v>0</v>
      </c>
      <c r="T112" s="159">
        <v>0</v>
      </c>
      <c r="U112" s="42" t="s">
        <v>11</v>
      </c>
      <c r="V112" s="42" t="s">
        <v>1416</v>
      </c>
      <c r="W112" s="42" t="s">
        <v>95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4" t="s">
        <v>549</v>
      </c>
      <c r="AD112" s="43" t="s">
        <v>356</v>
      </c>
      <c r="AE112" s="43" t="s">
        <v>356</v>
      </c>
      <c r="AF112" s="29">
        <f t="shared" si="10"/>
        <v>1</v>
      </c>
      <c r="AG112" s="30">
        <f t="shared" si="7"/>
        <v>0</v>
      </c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13">
        <v>0</v>
      </c>
      <c r="BB112" s="64">
        <v>0</v>
      </c>
      <c r="BC112" s="64">
        <v>0</v>
      </c>
      <c r="BD112" s="64"/>
      <c r="BE112" s="64"/>
      <c r="BF112" s="13"/>
      <c r="BG112" s="13"/>
      <c r="BH112" s="13"/>
      <c r="BI112" s="13"/>
      <c r="BJ112" s="13"/>
      <c r="BK112" s="63">
        <f t="shared" si="8"/>
        <v>0</v>
      </c>
      <c r="BL112" s="56"/>
    </row>
    <row r="113" spans="1:64" ht="154.5" customHeight="1" x14ac:dyDescent="0.2">
      <c r="A113" s="13">
        <v>2</v>
      </c>
      <c r="B113" s="4" t="s">
        <v>455</v>
      </c>
      <c r="C113" s="5" t="s">
        <v>48</v>
      </c>
      <c r="D113" s="4" t="s">
        <v>132</v>
      </c>
      <c r="E113" s="198" t="s">
        <v>1964</v>
      </c>
      <c r="F113" s="54" t="s">
        <v>545</v>
      </c>
      <c r="G113" s="54" t="s">
        <v>874</v>
      </c>
      <c r="H113" s="54">
        <v>25</v>
      </c>
      <c r="I113" s="198" t="s">
        <v>2303</v>
      </c>
      <c r="J113" s="54" t="s">
        <v>546</v>
      </c>
      <c r="K113" s="14" t="s">
        <v>135</v>
      </c>
      <c r="L113" s="54" t="s">
        <v>548</v>
      </c>
      <c r="M113" s="7" t="s">
        <v>547</v>
      </c>
      <c r="N113" s="54" t="s">
        <v>1589</v>
      </c>
      <c r="O113" s="8">
        <v>0</v>
      </c>
      <c r="P113" s="159">
        <v>25</v>
      </c>
      <c r="Q113" s="159">
        <v>5</v>
      </c>
      <c r="R113" s="159">
        <v>5</v>
      </c>
      <c r="S113" s="159">
        <v>5</v>
      </c>
      <c r="T113" s="159">
        <v>10</v>
      </c>
      <c r="U113" s="8" t="s">
        <v>11</v>
      </c>
      <c r="V113" s="42" t="s">
        <v>1416</v>
      </c>
      <c r="W113" s="42" t="s">
        <v>95</v>
      </c>
      <c r="X113" s="17">
        <f>SUM(Y113:AB113)</f>
        <v>1719817920</v>
      </c>
      <c r="Y113" s="23">
        <v>405000000</v>
      </c>
      <c r="Z113" s="23">
        <f t="shared" si="6"/>
        <v>421200000</v>
      </c>
      <c r="AA113" s="23">
        <f t="shared" si="6"/>
        <v>438048000</v>
      </c>
      <c r="AB113" s="23">
        <f t="shared" si="6"/>
        <v>455569920</v>
      </c>
      <c r="AC113" s="54" t="s">
        <v>549</v>
      </c>
      <c r="AD113" s="43" t="s">
        <v>356</v>
      </c>
      <c r="AE113" s="43" t="s">
        <v>338</v>
      </c>
      <c r="AF113" s="29">
        <f t="shared" si="10"/>
        <v>5</v>
      </c>
      <c r="AG113" s="30">
        <f t="shared" si="7"/>
        <v>1719817920</v>
      </c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13">
        <v>0</v>
      </c>
      <c r="BB113" s="64">
        <v>0</v>
      </c>
      <c r="BC113" s="64">
        <v>0</v>
      </c>
      <c r="BD113" s="64"/>
      <c r="BE113" s="64"/>
      <c r="BF113" s="13"/>
      <c r="BG113" s="13"/>
      <c r="BH113" s="13"/>
      <c r="BI113" s="13"/>
      <c r="BJ113" s="13"/>
      <c r="BK113" s="63">
        <f t="shared" si="8"/>
        <v>0</v>
      </c>
      <c r="BL113" s="56"/>
    </row>
    <row r="114" spans="1:64" ht="126" customHeight="1" x14ac:dyDescent="0.2">
      <c r="A114" s="13">
        <v>2</v>
      </c>
      <c r="B114" s="4" t="s">
        <v>455</v>
      </c>
      <c r="C114" s="5" t="s">
        <v>48</v>
      </c>
      <c r="D114" s="4" t="s">
        <v>132</v>
      </c>
      <c r="E114" s="198" t="s">
        <v>1964</v>
      </c>
      <c r="F114" s="7" t="s">
        <v>550</v>
      </c>
      <c r="G114" s="54">
        <v>61.7</v>
      </c>
      <c r="H114" s="54">
        <v>58</v>
      </c>
      <c r="I114" s="198" t="s">
        <v>2304</v>
      </c>
      <c r="J114" s="54" t="s">
        <v>1588</v>
      </c>
      <c r="K114" s="14" t="s">
        <v>136</v>
      </c>
      <c r="L114" s="54" t="s">
        <v>552</v>
      </c>
      <c r="M114" s="7" t="s">
        <v>553</v>
      </c>
      <c r="N114" s="54" t="s">
        <v>1589</v>
      </c>
      <c r="O114" s="5">
        <v>0</v>
      </c>
      <c r="P114" s="143">
        <v>1</v>
      </c>
      <c r="Q114" s="143">
        <v>1</v>
      </c>
      <c r="R114" s="143">
        <v>0</v>
      </c>
      <c r="S114" s="143">
        <v>0</v>
      </c>
      <c r="T114" s="159">
        <v>0</v>
      </c>
      <c r="U114" s="8" t="s">
        <v>11</v>
      </c>
      <c r="V114" s="42" t="s">
        <v>1416</v>
      </c>
      <c r="W114" s="42" t="s">
        <v>95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4" t="s">
        <v>549</v>
      </c>
      <c r="AD114" s="43" t="s">
        <v>356</v>
      </c>
      <c r="AE114" s="43" t="s">
        <v>356</v>
      </c>
      <c r="AF114" s="29">
        <f t="shared" si="10"/>
        <v>1</v>
      </c>
      <c r="AG114" s="30">
        <f t="shared" si="7"/>
        <v>0</v>
      </c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13">
        <v>0</v>
      </c>
      <c r="BB114" s="64">
        <v>0</v>
      </c>
      <c r="BC114" s="64">
        <v>0</v>
      </c>
      <c r="BD114" s="64"/>
      <c r="BE114" s="64"/>
      <c r="BF114" s="13"/>
      <c r="BG114" s="13"/>
      <c r="BH114" s="13"/>
      <c r="BI114" s="13"/>
      <c r="BJ114" s="13"/>
      <c r="BK114" s="63">
        <f t="shared" si="8"/>
        <v>0</v>
      </c>
      <c r="BL114" s="56"/>
    </row>
    <row r="115" spans="1:64" ht="179.25" customHeight="1" x14ac:dyDescent="0.2">
      <c r="A115" s="13">
        <v>2</v>
      </c>
      <c r="B115" s="4" t="s">
        <v>455</v>
      </c>
      <c r="C115" s="5" t="s">
        <v>48</v>
      </c>
      <c r="D115" s="4" t="s">
        <v>132</v>
      </c>
      <c r="E115" s="198" t="s">
        <v>1964</v>
      </c>
      <c r="F115" s="295" t="s">
        <v>554</v>
      </c>
      <c r="G115" s="295">
        <v>22.8</v>
      </c>
      <c r="H115" s="295">
        <v>20</v>
      </c>
      <c r="I115" s="198" t="s">
        <v>2305</v>
      </c>
      <c r="J115" s="54" t="s">
        <v>551</v>
      </c>
      <c r="K115" s="14" t="s">
        <v>137</v>
      </c>
      <c r="L115" s="54" t="s">
        <v>555</v>
      </c>
      <c r="M115" s="7" t="s">
        <v>555</v>
      </c>
      <c r="N115" s="54" t="s">
        <v>1589</v>
      </c>
      <c r="O115" s="5">
        <v>0</v>
      </c>
      <c r="P115" s="143">
        <v>100</v>
      </c>
      <c r="Q115" s="143">
        <v>25</v>
      </c>
      <c r="R115" s="143">
        <v>25</v>
      </c>
      <c r="S115" s="143">
        <v>25</v>
      </c>
      <c r="T115" s="159">
        <v>25</v>
      </c>
      <c r="U115" s="8" t="s">
        <v>11</v>
      </c>
      <c r="V115" s="42" t="s">
        <v>1416</v>
      </c>
      <c r="W115" s="42" t="s">
        <v>95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4" t="s">
        <v>549</v>
      </c>
      <c r="AD115" s="43" t="s">
        <v>356</v>
      </c>
      <c r="AE115" s="43" t="s">
        <v>356</v>
      </c>
      <c r="AF115" s="29">
        <f t="shared" si="10"/>
        <v>25</v>
      </c>
      <c r="AG115" s="30">
        <f t="shared" si="7"/>
        <v>0</v>
      </c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13">
        <v>0</v>
      </c>
      <c r="BB115" s="64">
        <v>0</v>
      </c>
      <c r="BC115" s="64">
        <v>0</v>
      </c>
      <c r="BD115" s="64"/>
      <c r="BE115" s="64"/>
      <c r="BF115" s="13"/>
      <c r="BG115" s="13"/>
      <c r="BH115" s="13"/>
      <c r="BI115" s="13"/>
      <c r="BJ115" s="13"/>
      <c r="BK115" s="63">
        <f t="shared" si="8"/>
        <v>0</v>
      </c>
      <c r="BL115" s="56"/>
    </row>
    <row r="116" spans="1:64" ht="86.25" customHeight="1" x14ac:dyDescent="0.2">
      <c r="A116" s="13">
        <v>2</v>
      </c>
      <c r="B116" s="4" t="s">
        <v>455</v>
      </c>
      <c r="C116" s="5" t="s">
        <v>48</v>
      </c>
      <c r="D116" s="4" t="s">
        <v>132</v>
      </c>
      <c r="E116" s="198" t="s">
        <v>1964</v>
      </c>
      <c r="F116" s="295"/>
      <c r="G116" s="295"/>
      <c r="H116" s="295"/>
      <c r="I116" s="198" t="s">
        <v>2306</v>
      </c>
      <c r="J116" s="54" t="s">
        <v>551</v>
      </c>
      <c r="K116" s="14" t="s">
        <v>137</v>
      </c>
      <c r="L116" s="54" t="s">
        <v>1492</v>
      </c>
      <c r="M116" s="7" t="s">
        <v>1492</v>
      </c>
      <c r="N116" s="54" t="s">
        <v>1589</v>
      </c>
      <c r="O116" s="5">
        <v>1</v>
      </c>
      <c r="P116" s="143">
        <v>8</v>
      </c>
      <c r="Q116" s="143">
        <v>2</v>
      </c>
      <c r="R116" s="143">
        <v>2</v>
      </c>
      <c r="S116" s="143">
        <v>2</v>
      </c>
      <c r="T116" s="159">
        <v>2</v>
      </c>
      <c r="U116" s="8" t="s">
        <v>11</v>
      </c>
      <c r="V116" s="42" t="s">
        <v>1416</v>
      </c>
      <c r="W116" s="42" t="s">
        <v>95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4" t="s">
        <v>549</v>
      </c>
      <c r="AD116" s="43"/>
      <c r="AE116" s="43"/>
      <c r="AF116" s="29">
        <f t="shared" si="10"/>
        <v>2</v>
      </c>
      <c r="AG116" s="30">
        <f t="shared" si="7"/>
        <v>0</v>
      </c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13">
        <v>0</v>
      </c>
      <c r="BB116" s="64">
        <v>0</v>
      </c>
      <c r="BC116" s="64">
        <v>0</v>
      </c>
      <c r="BD116" s="64"/>
      <c r="BE116" s="64"/>
      <c r="BF116" s="13"/>
      <c r="BG116" s="13"/>
      <c r="BH116" s="13"/>
      <c r="BI116" s="13"/>
      <c r="BJ116" s="13"/>
      <c r="BK116" s="63">
        <f t="shared" si="8"/>
        <v>0</v>
      </c>
      <c r="BL116" s="56"/>
    </row>
    <row r="117" spans="1:64" ht="80.25" customHeight="1" x14ac:dyDescent="0.2">
      <c r="A117" s="13">
        <v>2</v>
      </c>
      <c r="B117" s="4" t="s">
        <v>455</v>
      </c>
      <c r="C117" s="5" t="s">
        <v>48</v>
      </c>
      <c r="D117" s="4" t="s">
        <v>132</v>
      </c>
      <c r="E117" s="198" t="s">
        <v>1964</v>
      </c>
      <c r="F117" s="295"/>
      <c r="G117" s="295"/>
      <c r="H117" s="295"/>
      <c r="I117" s="198" t="s">
        <v>2307</v>
      </c>
      <c r="J117" s="54" t="s">
        <v>551</v>
      </c>
      <c r="K117" s="14" t="s">
        <v>137</v>
      </c>
      <c r="L117" s="54" t="s">
        <v>1493</v>
      </c>
      <c r="M117" s="7" t="s">
        <v>1493</v>
      </c>
      <c r="N117" s="54" t="s">
        <v>1589</v>
      </c>
      <c r="O117" s="5" t="s">
        <v>874</v>
      </c>
      <c r="P117" s="143">
        <v>22</v>
      </c>
      <c r="Q117" s="143">
        <v>5</v>
      </c>
      <c r="R117" s="143">
        <v>5</v>
      </c>
      <c r="S117" s="143">
        <v>5</v>
      </c>
      <c r="T117" s="159">
        <v>7</v>
      </c>
      <c r="U117" s="8" t="s">
        <v>11</v>
      </c>
      <c r="V117" s="42" t="s">
        <v>1416</v>
      </c>
      <c r="W117" s="42" t="s">
        <v>95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4" t="s">
        <v>549</v>
      </c>
      <c r="AD117" s="43"/>
      <c r="AE117" s="43"/>
      <c r="AF117" s="29">
        <f t="shared" si="10"/>
        <v>5</v>
      </c>
      <c r="AG117" s="30">
        <f t="shared" si="7"/>
        <v>0</v>
      </c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13">
        <v>0</v>
      </c>
      <c r="BB117" s="64">
        <v>0</v>
      </c>
      <c r="BC117" s="64">
        <v>0</v>
      </c>
      <c r="BD117" s="64"/>
      <c r="BE117" s="64"/>
      <c r="BF117" s="13"/>
      <c r="BG117" s="13"/>
      <c r="BH117" s="13"/>
      <c r="BI117" s="13"/>
      <c r="BJ117" s="13"/>
      <c r="BK117" s="63">
        <f t="shared" si="8"/>
        <v>0</v>
      </c>
      <c r="BL117" s="56"/>
    </row>
    <row r="118" spans="1:64" ht="105.75" customHeight="1" x14ac:dyDescent="0.2">
      <c r="A118" s="13">
        <v>2</v>
      </c>
      <c r="B118" s="4" t="s">
        <v>455</v>
      </c>
      <c r="C118" s="5" t="s">
        <v>48</v>
      </c>
      <c r="D118" s="4" t="s">
        <v>132</v>
      </c>
      <c r="E118" s="198" t="s">
        <v>1941</v>
      </c>
      <c r="F118" s="295"/>
      <c r="G118" s="295"/>
      <c r="H118" s="295"/>
      <c r="I118" s="198" t="s">
        <v>2274</v>
      </c>
      <c r="J118" s="54" t="s">
        <v>551</v>
      </c>
      <c r="K118" s="14" t="s">
        <v>137</v>
      </c>
      <c r="L118" s="54" t="s">
        <v>943</v>
      </c>
      <c r="M118" s="7" t="s">
        <v>943</v>
      </c>
      <c r="N118" s="54" t="s">
        <v>1589</v>
      </c>
      <c r="O118" s="5" t="s">
        <v>874</v>
      </c>
      <c r="P118" s="143">
        <v>100</v>
      </c>
      <c r="Q118" s="143">
        <v>25</v>
      </c>
      <c r="R118" s="143">
        <v>25</v>
      </c>
      <c r="S118" s="143">
        <v>25</v>
      </c>
      <c r="T118" s="159">
        <v>25</v>
      </c>
      <c r="U118" s="8" t="s">
        <v>11</v>
      </c>
      <c r="V118" s="42" t="s">
        <v>1416</v>
      </c>
      <c r="W118" s="42" t="s">
        <v>95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4" t="s">
        <v>549</v>
      </c>
      <c r="AD118" s="43"/>
      <c r="AE118" s="43"/>
      <c r="AF118" s="29">
        <f t="shared" si="10"/>
        <v>25</v>
      </c>
      <c r="AG118" s="30">
        <f t="shared" si="7"/>
        <v>0</v>
      </c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13">
        <v>0</v>
      </c>
      <c r="BB118" s="64">
        <v>0</v>
      </c>
      <c r="BC118" s="64">
        <v>0</v>
      </c>
      <c r="BD118" s="64"/>
      <c r="BE118" s="64"/>
      <c r="BF118" s="13"/>
      <c r="BG118" s="13"/>
      <c r="BH118" s="13"/>
      <c r="BI118" s="13"/>
      <c r="BJ118" s="13"/>
      <c r="BK118" s="63">
        <f t="shared" si="8"/>
        <v>0</v>
      </c>
      <c r="BL118" s="56"/>
    </row>
    <row r="119" spans="1:64" ht="86.25" customHeight="1" x14ac:dyDescent="0.2">
      <c r="A119" s="13">
        <v>2</v>
      </c>
      <c r="B119" s="4" t="s">
        <v>455</v>
      </c>
      <c r="C119" s="5" t="s">
        <v>48</v>
      </c>
      <c r="D119" s="4" t="s">
        <v>132</v>
      </c>
      <c r="E119" s="198" t="s">
        <v>1942</v>
      </c>
      <c r="F119" s="295"/>
      <c r="G119" s="295"/>
      <c r="H119" s="295"/>
      <c r="I119" s="198" t="s">
        <v>2276</v>
      </c>
      <c r="J119" s="54" t="s">
        <v>551</v>
      </c>
      <c r="K119" s="14" t="s">
        <v>137</v>
      </c>
      <c r="L119" s="54" t="s">
        <v>944</v>
      </c>
      <c r="M119" s="7" t="s">
        <v>944</v>
      </c>
      <c r="N119" s="54" t="s">
        <v>1589</v>
      </c>
      <c r="O119" s="5" t="s">
        <v>874</v>
      </c>
      <c r="P119" s="143">
        <v>90</v>
      </c>
      <c r="Q119" s="143">
        <v>10</v>
      </c>
      <c r="R119" s="143">
        <v>20</v>
      </c>
      <c r="S119" s="143">
        <v>30</v>
      </c>
      <c r="T119" s="159">
        <v>30</v>
      </c>
      <c r="U119" s="8" t="s">
        <v>11</v>
      </c>
      <c r="V119" s="42" t="s">
        <v>1416</v>
      </c>
      <c r="W119" s="42" t="s">
        <v>95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4" t="s">
        <v>549</v>
      </c>
      <c r="AD119" s="43"/>
      <c r="AE119" s="43"/>
      <c r="AF119" s="29">
        <f t="shared" si="10"/>
        <v>10</v>
      </c>
      <c r="AG119" s="30">
        <f t="shared" si="7"/>
        <v>0</v>
      </c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13">
        <v>0</v>
      </c>
      <c r="BB119" s="64">
        <v>0</v>
      </c>
      <c r="BC119" s="64">
        <v>0</v>
      </c>
      <c r="BD119" s="64"/>
      <c r="BE119" s="64"/>
      <c r="BF119" s="13"/>
      <c r="BG119" s="13"/>
      <c r="BH119" s="13"/>
      <c r="BI119" s="13"/>
      <c r="BJ119" s="13"/>
      <c r="BK119" s="63">
        <f t="shared" si="8"/>
        <v>0</v>
      </c>
      <c r="BL119" s="56"/>
    </row>
    <row r="120" spans="1:64" ht="60" x14ac:dyDescent="0.2">
      <c r="A120" s="13">
        <v>2</v>
      </c>
      <c r="B120" s="4" t="s">
        <v>455</v>
      </c>
      <c r="C120" s="5" t="s">
        <v>49</v>
      </c>
      <c r="D120" s="4" t="s">
        <v>138</v>
      </c>
      <c r="E120" s="198" t="s">
        <v>1943</v>
      </c>
      <c r="F120" s="7" t="s">
        <v>556</v>
      </c>
      <c r="G120" s="54" t="s">
        <v>874</v>
      </c>
      <c r="H120" s="54">
        <v>25</v>
      </c>
      <c r="I120" s="198" t="s">
        <v>2277</v>
      </c>
      <c r="J120" s="54" t="s">
        <v>50</v>
      </c>
      <c r="K120" s="77" t="s">
        <v>139</v>
      </c>
      <c r="L120" s="54" t="s">
        <v>558</v>
      </c>
      <c r="M120" s="7" t="s">
        <v>557</v>
      </c>
      <c r="N120" s="54" t="s">
        <v>1589</v>
      </c>
      <c r="O120" s="16">
        <v>6</v>
      </c>
      <c r="P120" s="143">
        <v>25</v>
      </c>
      <c r="Q120" s="143">
        <v>5</v>
      </c>
      <c r="R120" s="143">
        <v>5</v>
      </c>
      <c r="S120" s="143">
        <v>5</v>
      </c>
      <c r="T120" s="143">
        <v>10</v>
      </c>
      <c r="U120" s="42" t="s">
        <v>587</v>
      </c>
      <c r="V120" s="42" t="s">
        <v>1412</v>
      </c>
      <c r="W120" s="42" t="s">
        <v>95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4" t="s">
        <v>114</v>
      </c>
      <c r="AD120" s="43" t="s">
        <v>356</v>
      </c>
      <c r="AE120" s="43" t="s">
        <v>338</v>
      </c>
      <c r="AF120" s="29">
        <f t="shared" si="10"/>
        <v>5</v>
      </c>
      <c r="AG120" s="30">
        <f t="shared" si="7"/>
        <v>0</v>
      </c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13">
        <v>0</v>
      </c>
      <c r="BB120" s="13">
        <v>0</v>
      </c>
      <c r="BC120" s="13">
        <v>0</v>
      </c>
      <c r="BD120" s="13"/>
      <c r="BE120" s="13"/>
      <c r="BF120" s="13"/>
      <c r="BG120" s="13"/>
      <c r="BH120" s="13"/>
      <c r="BI120" s="13"/>
      <c r="BJ120" s="13"/>
      <c r="BK120" s="63">
        <f t="shared" si="8"/>
        <v>0</v>
      </c>
      <c r="BL120" s="56"/>
    </row>
    <row r="121" spans="1:64" ht="84" customHeight="1" x14ac:dyDescent="0.2">
      <c r="A121" s="13">
        <v>2</v>
      </c>
      <c r="B121" s="4" t="s">
        <v>455</v>
      </c>
      <c r="C121" s="5" t="s">
        <v>49</v>
      </c>
      <c r="D121" s="4" t="s">
        <v>138</v>
      </c>
      <c r="E121" s="198" t="s">
        <v>1944</v>
      </c>
      <c r="F121" s="7" t="s">
        <v>559</v>
      </c>
      <c r="G121" s="54">
        <v>1</v>
      </c>
      <c r="H121" s="54">
        <v>45</v>
      </c>
      <c r="I121" s="198" t="s">
        <v>2278</v>
      </c>
      <c r="J121" s="54" t="s">
        <v>560</v>
      </c>
      <c r="K121" s="77" t="s">
        <v>140</v>
      </c>
      <c r="L121" s="54" t="s">
        <v>1494</v>
      </c>
      <c r="M121" s="7" t="s">
        <v>1494</v>
      </c>
      <c r="N121" s="54" t="s">
        <v>1589</v>
      </c>
      <c r="O121" s="16">
        <v>0</v>
      </c>
      <c r="P121" s="143">
        <v>5</v>
      </c>
      <c r="Q121" s="143">
        <v>1</v>
      </c>
      <c r="R121" s="143">
        <v>1</v>
      </c>
      <c r="S121" s="143">
        <v>1</v>
      </c>
      <c r="T121" s="143">
        <v>2</v>
      </c>
      <c r="U121" s="42" t="s">
        <v>587</v>
      </c>
      <c r="V121" s="42" t="s">
        <v>1412</v>
      </c>
      <c r="W121" s="42" t="s">
        <v>95</v>
      </c>
      <c r="X121" s="17">
        <f>SUM(Y121:AB121)</f>
        <v>1634892886.464</v>
      </c>
      <c r="Y121" s="23">
        <v>385001000</v>
      </c>
      <c r="Z121" s="23">
        <f t="shared" si="6"/>
        <v>400401040</v>
      </c>
      <c r="AA121" s="23">
        <f t="shared" si="6"/>
        <v>416417081.60000002</v>
      </c>
      <c r="AB121" s="23">
        <f t="shared" si="6"/>
        <v>433073764.86400002</v>
      </c>
      <c r="AC121" s="54" t="s">
        <v>114</v>
      </c>
      <c r="AD121" s="43" t="s">
        <v>356</v>
      </c>
      <c r="AE121" s="43" t="s">
        <v>338</v>
      </c>
      <c r="AF121" s="29">
        <v>1</v>
      </c>
      <c r="AG121" s="30">
        <f t="shared" si="7"/>
        <v>1634892886.464</v>
      </c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13">
        <v>1</v>
      </c>
      <c r="BB121" s="13">
        <v>0</v>
      </c>
      <c r="BC121" s="13">
        <v>0</v>
      </c>
      <c r="BD121" s="13"/>
      <c r="BE121" s="13"/>
      <c r="BF121" s="13"/>
      <c r="BG121" s="13"/>
      <c r="BH121" s="13"/>
      <c r="BI121" s="13"/>
      <c r="BJ121" s="13"/>
      <c r="BK121" s="63">
        <f t="shared" si="8"/>
        <v>1</v>
      </c>
      <c r="BL121" s="56"/>
    </row>
    <row r="122" spans="1:64" ht="60" x14ac:dyDescent="0.2">
      <c r="A122" s="13">
        <v>2</v>
      </c>
      <c r="B122" s="4" t="s">
        <v>455</v>
      </c>
      <c r="C122" s="5" t="s">
        <v>49</v>
      </c>
      <c r="D122" s="4" t="s">
        <v>138</v>
      </c>
      <c r="E122" s="198" t="s">
        <v>1945</v>
      </c>
      <c r="F122" s="7" t="s">
        <v>561</v>
      </c>
      <c r="G122" s="54">
        <v>0</v>
      </c>
      <c r="H122" s="54">
        <v>5</v>
      </c>
      <c r="I122" s="198" t="s">
        <v>2279</v>
      </c>
      <c r="J122" s="54" t="s">
        <v>562</v>
      </c>
      <c r="K122" s="14" t="s">
        <v>141</v>
      </c>
      <c r="L122" s="54" t="s">
        <v>1886</v>
      </c>
      <c r="M122" s="7" t="s">
        <v>563</v>
      </c>
      <c r="N122" s="54" t="s">
        <v>1589</v>
      </c>
      <c r="O122" s="16">
        <v>0</v>
      </c>
      <c r="P122" s="143">
        <v>5</v>
      </c>
      <c r="Q122" s="143">
        <v>1</v>
      </c>
      <c r="R122" s="143">
        <v>1</v>
      </c>
      <c r="S122" s="143">
        <v>1</v>
      </c>
      <c r="T122" s="143">
        <v>2</v>
      </c>
      <c r="U122" s="42" t="s">
        <v>587</v>
      </c>
      <c r="V122" s="42" t="s">
        <v>1412</v>
      </c>
      <c r="W122" s="42" t="s">
        <v>95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4" t="s">
        <v>114</v>
      </c>
      <c r="AD122" s="43" t="s">
        <v>356</v>
      </c>
      <c r="AE122" s="43" t="s">
        <v>338</v>
      </c>
      <c r="AF122" s="29">
        <f t="shared" si="10"/>
        <v>1</v>
      </c>
      <c r="AG122" s="30">
        <f t="shared" si="7"/>
        <v>0</v>
      </c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13">
        <v>1</v>
      </c>
      <c r="BB122" s="13">
        <v>0</v>
      </c>
      <c r="BC122" s="13">
        <v>0</v>
      </c>
      <c r="BD122" s="13"/>
      <c r="BE122" s="13"/>
      <c r="BF122" s="13"/>
      <c r="BG122" s="13"/>
      <c r="BH122" s="13"/>
      <c r="BI122" s="13"/>
      <c r="BJ122" s="13"/>
      <c r="BK122" s="63">
        <f t="shared" si="8"/>
        <v>1</v>
      </c>
      <c r="BL122" s="56"/>
    </row>
    <row r="123" spans="1:64" ht="60" x14ac:dyDescent="0.2">
      <c r="A123" s="13">
        <v>2</v>
      </c>
      <c r="B123" s="4" t="s">
        <v>455</v>
      </c>
      <c r="C123" s="5" t="s">
        <v>49</v>
      </c>
      <c r="D123" s="4" t="s">
        <v>138</v>
      </c>
      <c r="E123" s="198" t="s">
        <v>1946</v>
      </c>
      <c r="F123" s="7" t="s">
        <v>565</v>
      </c>
      <c r="G123" s="54" t="s">
        <v>874</v>
      </c>
      <c r="H123" s="54">
        <v>2</v>
      </c>
      <c r="I123" s="198" t="s">
        <v>2280</v>
      </c>
      <c r="J123" s="54" t="s">
        <v>566</v>
      </c>
      <c r="K123" s="77" t="s">
        <v>142</v>
      </c>
      <c r="L123" s="54" t="s">
        <v>569</v>
      </c>
      <c r="M123" s="7" t="s">
        <v>568</v>
      </c>
      <c r="N123" s="54" t="s">
        <v>1589</v>
      </c>
      <c r="O123" s="5">
        <v>0</v>
      </c>
      <c r="P123" s="143">
        <v>45</v>
      </c>
      <c r="Q123" s="143">
        <v>10</v>
      </c>
      <c r="R123" s="143">
        <v>10</v>
      </c>
      <c r="S123" s="143">
        <v>10</v>
      </c>
      <c r="T123" s="143">
        <v>15</v>
      </c>
      <c r="U123" s="42" t="s">
        <v>587</v>
      </c>
      <c r="V123" s="42" t="s">
        <v>1412</v>
      </c>
      <c r="W123" s="42" t="s">
        <v>95</v>
      </c>
      <c r="X123" s="17">
        <f>SUM(Y123:AB123)</f>
        <v>1104084886.464</v>
      </c>
      <c r="Y123" s="23">
        <v>260001000</v>
      </c>
      <c r="Z123" s="23">
        <f t="shared" si="6"/>
        <v>270401040</v>
      </c>
      <c r="AA123" s="23">
        <f t="shared" si="6"/>
        <v>281217081.60000002</v>
      </c>
      <c r="AB123" s="23">
        <f t="shared" si="6"/>
        <v>292465764.86400002</v>
      </c>
      <c r="AC123" s="54" t="s">
        <v>114</v>
      </c>
      <c r="AD123" s="43" t="s">
        <v>356</v>
      </c>
      <c r="AE123" s="43" t="s">
        <v>356</v>
      </c>
      <c r="AF123" s="29">
        <f t="shared" si="10"/>
        <v>10</v>
      </c>
      <c r="AG123" s="30">
        <f t="shared" si="7"/>
        <v>1104084886.464</v>
      </c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13">
        <v>9</v>
      </c>
      <c r="BB123" s="13">
        <v>0</v>
      </c>
      <c r="BC123" s="13">
        <v>0</v>
      </c>
      <c r="BD123" s="13"/>
      <c r="BE123" s="13"/>
      <c r="BF123" s="13"/>
      <c r="BG123" s="13"/>
      <c r="BH123" s="13"/>
      <c r="BI123" s="13"/>
      <c r="BJ123" s="13"/>
      <c r="BK123" s="63">
        <f t="shared" si="8"/>
        <v>0.9</v>
      </c>
      <c r="BL123" s="56"/>
    </row>
    <row r="124" spans="1:64" ht="60" x14ac:dyDescent="0.2">
      <c r="A124" s="13">
        <v>2</v>
      </c>
      <c r="B124" s="4" t="s">
        <v>455</v>
      </c>
      <c r="C124" s="5" t="s">
        <v>49</v>
      </c>
      <c r="D124" s="4" t="s">
        <v>138</v>
      </c>
      <c r="E124" s="198" t="s">
        <v>1965</v>
      </c>
      <c r="F124" s="7" t="s">
        <v>567</v>
      </c>
      <c r="G124" s="54">
        <v>0</v>
      </c>
      <c r="H124" s="54">
        <v>1</v>
      </c>
      <c r="I124" s="198" t="s">
        <v>2308</v>
      </c>
      <c r="J124" s="54" t="s">
        <v>566</v>
      </c>
      <c r="K124" s="77" t="s">
        <v>142</v>
      </c>
      <c r="L124" s="54" t="s">
        <v>570</v>
      </c>
      <c r="M124" s="7" t="s">
        <v>571</v>
      </c>
      <c r="N124" s="54" t="s">
        <v>1589</v>
      </c>
      <c r="O124" s="5">
        <v>0</v>
      </c>
      <c r="P124" s="143">
        <v>45</v>
      </c>
      <c r="Q124" s="143">
        <v>10</v>
      </c>
      <c r="R124" s="143">
        <v>10</v>
      </c>
      <c r="S124" s="143">
        <v>10</v>
      </c>
      <c r="T124" s="143">
        <v>15</v>
      </c>
      <c r="U124" s="42" t="s">
        <v>587</v>
      </c>
      <c r="V124" s="42" t="s">
        <v>1412</v>
      </c>
      <c r="W124" s="42" t="s">
        <v>95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4" t="s">
        <v>114</v>
      </c>
      <c r="AD124" s="43" t="s">
        <v>356</v>
      </c>
      <c r="AE124" s="43" t="s">
        <v>338</v>
      </c>
      <c r="AF124" s="29">
        <f t="shared" si="10"/>
        <v>10</v>
      </c>
      <c r="AG124" s="30">
        <f t="shared" si="7"/>
        <v>0</v>
      </c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13">
        <v>9</v>
      </c>
      <c r="BB124" s="13">
        <v>0</v>
      </c>
      <c r="BC124" s="13">
        <v>0</v>
      </c>
      <c r="BD124" s="13"/>
      <c r="BE124" s="13"/>
      <c r="BF124" s="13"/>
      <c r="BG124" s="13"/>
      <c r="BH124" s="13"/>
      <c r="BI124" s="13"/>
      <c r="BJ124" s="13"/>
      <c r="BK124" s="63">
        <f t="shared" si="8"/>
        <v>0.9</v>
      </c>
      <c r="BL124" s="56"/>
    </row>
    <row r="125" spans="1:64" ht="60" x14ac:dyDescent="0.2">
      <c r="A125" s="13">
        <v>2</v>
      </c>
      <c r="B125" s="4" t="s">
        <v>455</v>
      </c>
      <c r="C125" s="5" t="s">
        <v>49</v>
      </c>
      <c r="D125" s="4" t="s">
        <v>138</v>
      </c>
      <c r="E125" s="198" t="s">
        <v>1966</v>
      </c>
      <c r="F125" s="7" t="s">
        <v>574</v>
      </c>
      <c r="G125" s="54">
        <v>0</v>
      </c>
      <c r="H125" s="54">
        <v>1</v>
      </c>
      <c r="I125" s="198" t="s">
        <v>2309</v>
      </c>
      <c r="J125" s="54" t="s">
        <v>572</v>
      </c>
      <c r="K125" s="14" t="s">
        <v>573</v>
      </c>
      <c r="L125" s="54" t="s">
        <v>584</v>
      </c>
      <c r="M125" s="7" t="s">
        <v>581</v>
      </c>
      <c r="N125" s="54" t="s">
        <v>1589</v>
      </c>
      <c r="O125" s="5">
        <v>0</v>
      </c>
      <c r="P125" s="143">
        <v>10</v>
      </c>
      <c r="Q125" s="143">
        <v>2</v>
      </c>
      <c r="R125" s="143">
        <v>2</v>
      </c>
      <c r="S125" s="143">
        <v>3</v>
      </c>
      <c r="T125" s="143">
        <v>3</v>
      </c>
      <c r="U125" s="42" t="s">
        <v>587</v>
      </c>
      <c r="V125" s="42" t="s">
        <v>1412</v>
      </c>
      <c r="W125" s="42" t="s">
        <v>95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4" t="s">
        <v>114</v>
      </c>
      <c r="AD125" s="43" t="s">
        <v>356</v>
      </c>
      <c r="AE125" s="43" t="s">
        <v>338</v>
      </c>
      <c r="AF125" s="29">
        <f t="shared" si="10"/>
        <v>2</v>
      </c>
      <c r="AG125" s="30">
        <f t="shared" si="7"/>
        <v>0</v>
      </c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13">
        <v>1</v>
      </c>
      <c r="BB125" s="13">
        <v>0</v>
      </c>
      <c r="BC125" s="13">
        <v>0</v>
      </c>
      <c r="BD125" s="13"/>
      <c r="BE125" s="13"/>
      <c r="BF125" s="13"/>
      <c r="BG125" s="13"/>
      <c r="BH125" s="13"/>
      <c r="BI125" s="13"/>
      <c r="BJ125" s="13"/>
      <c r="BK125" s="63">
        <f t="shared" si="8"/>
        <v>0.5</v>
      </c>
      <c r="BL125" s="56"/>
    </row>
    <row r="126" spans="1:64" ht="72" x14ac:dyDescent="0.2">
      <c r="A126" s="13">
        <v>2</v>
      </c>
      <c r="B126" s="4" t="s">
        <v>455</v>
      </c>
      <c r="C126" s="5" t="s">
        <v>49</v>
      </c>
      <c r="D126" s="4" t="s">
        <v>138</v>
      </c>
      <c r="E126" s="198" t="s">
        <v>1967</v>
      </c>
      <c r="F126" s="7" t="s">
        <v>575</v>
      </c>
      <c r="G126" s="54">
        <v>0</v>
      </c>
      <c r="H126" s="54">
        <v>1</v>
      </c>
      <c r="I126" s="198" t="s">
        <v>2310</v>
      </c>
      <c r="J126" s="54" t="s">
        <v>579</v>
      </c>
      <c r="K126" s="77" t="s">
        <v>577</v>
      </c>
      <c r="L126" s="54" t="s">
        <v>585</v>
      </c>
      <c r="M126" s="7" t="s">
        <v>582</v>
      </c>
      <c r="N126" s="54" t="s">
        <v>1589</v>
      </c>
      <c r="O126" s="5">
        <v>0</v>
      </c>
      <c r="P126" s="143">
        <v>1</v>
      </c>
      <c r="Q126" s="143">
        <v>0</v>
      </c>
      <c r="R126" s="143">
        <v>1</v>
      </c>
      <c r="S126" s="143">
        <v>0</v>
      </c>
      <c r="T126" s="143">
        <v>0</v>
      </c>
      <c r="U126" s="42" t="s">
        <v>587</v>
      </c>
      <c r="V126" s="42" t="s">
        <v>1412</v>
      </c>
      <c r="W126" s="42" t="s">
        <v>95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4" t="s">
        <v>114</v>
      </c>
      <c r="AD126" s="43" t="s">
        <v>356</v>
      </c>
      <c r="AE126" s="43" t="s">
        <v>338</v>
      </c>
      <c r="AF126" s="29">
        <f t="shared" si="10"/>
        <v>0</v>
      </c>
      <c r="AG126" s="30">
        <f t="shared" si="7"/>
        <v>0</v>
      </c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/>
      <c r="BK126" s="63" t="s">
        <v>1844</v>
      </c>
      <c r="BL126" s="56"/>
    </row>
    <row r="127" spans="1:64" ht="60" x14ac:dyDescent="0.2">
      <c r="A127" s="13">
        <v>2</v>
      </c>
      <c r="B127" s="4" t="s">
        <v>455</v>
      </c>
      <c r="C127" s="5" t="s">
        <v>49</v>
      </c>
      <c r="D127" s="4" t="s">
        <v>138</v>
      </c>
      <c r="E127" s="198" t="s">
        <v>1968</v>
      </c>
      <c r="F127" s="7" t="s">
        <v>576</v>
      </c>
      <c r="G127" s="54">
        <v>0</v>
      </c>
      <c r="H127" s="54">
        <v>45</v>
      </c>
      <c r="I127" s="198" t="s">
        <v>2311</v>
      </c>
      <c r="J127" s="54" t="s">
        <v>580</v>
      </c>
      <c r="K127" s="14" t="s">
        <v>578</v>
      </c>
      <c r="L127" s="54" t="s">
        <v>586</v>
      </c>
      <c r="M127" s="7" t="s">
        <v>583</v>
      </c>
      <c r="N127" s="54" t="s">
        <v>1589</v>
      </c>
      <c r="O127" s="5">
        <v>0</v>
      </c>
      <c r="P127" s="143">
        <v>45</v>
      </c>
      <c r="Q127" s="143">
        <v>0</v>
      </c>
      <c r="R127" s="143">
        <v>10</v>
      </c>
      <c r="S127" s="143">
        <v>10</v>
      </c>
      <c r="T127" s="143">
        <v>15</v>
      </c>
      <c r="U127" s="42" t="s">
        <v>587</v>
      </c>
      <c r="V127" s="42" t="s">
        <v>1412</v>
      </c>
      <c r="W127" s="42" t="s">
        <v>95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4" t="s">
        <v>114</v>
      </c>
      <c r="AD127" s="43" t="s">
        <v>356</v>
      </c>
      <c r="AE127" s="43" t="s">
        <v>338</v>
      </c>
      <c r="AF127" s="29">
        <v>0</v>
      </c>
      <c r="AG127" s="30">
        <f t="shared" si="7"/>
        <v>0</v>
      </c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13">
        <v>0</v>
      </c>
      <c r="BB127" s="13">
        <v>0</v>
      </c>
      <c r="BC127" s="13">
        <v>0</v>
      </c>
      <c r="BD127" s="13"/>
      <c r="BE127" s="13"/>
      <c r="BF127" s="13"/>
      <c r="BG127" s="13"/>
      <c r="BH127" s="13"/>
      <c r="BI127" s="13"/>
      <c r="BJ127" s="13"/>
      <c r="BK127" s="63" t="s">
        <v>1844</v>
      </c>
      <c r="BL127" s="56"/>
    </row>
    <row r="128" spans="1:64" ht="60" x14ac:dyDescent="0.2">
      <c r="A128" s="13">
        <v>2</v>
      </c>
      <c r="B128" s="4" t="s">
        <v>455</v>
      </c>
      <c r="C128" s="5" t="s">
        <v>51</v>
      </c>
      <c r="D128" s="4" t="s">
        <v>143</v>
      </c>
      <c r="E128" s="198" t="s">
        <v>1969</v>
      </c>
      <c r="F128" s="7" t="s">
        <v>588</v>
      </c>
      <c r="G128" s="54">
        <v>0</v>
      </c>
      <c r="H128" s="54">
        <v>1</v>
      </c>
      <c r="I128" s="198" t="s">
        <v>2312</v>
      </c>
      <c r="J128" s="54" t="s">
        <v>52</v>
      </c>
      <c r="K128" s="14" t="s">
        <v>144</v>
      </c>
      <c r="L128" s="54" t="s">
        <v>589</v>
      </c>
      <c r="M128" s="7" t="s">
        <v>590</v>
      </c>
      <c r="N128" s="54" t="s">
        <v>1589</v>
      </c>
      <c r="O128" s="5">
        <v>0</v>
      </c>
      <c r="P128" s="143">
        <v>1</v>
      </c>
      <c r="Q128" s="143">
        <v>0</v>
      </c>
      <c r="R128" s="143">
        <v>1</v>
      </c>
      <c r="S128" s="143">
        <v>0</v>
      </c>
      <c r="T128" s="143">
        <v>0</v>
      </c>
      <c r="U128" s="42" t="s">
        <v>587</v>
      </c>
      <c r="V128" s="42" t="s">
        <v>1412</v>
      </c>
      <c r="W128" s="42" t="s">
        <v>95</v>
      </c>
      <c r="X128" s="17">
        <f>SUM(Y128:AB128)</f>
        <v>679434240</v>
      </c>
      <c r="Y128" s="23">
        <v>160000000</v>
      </c>
      <c r="Z128" s="23">
        <f t="shared" si="6"/>
        <v>166400000</v>
      </c>
      <c r="AA128" s="23">
        <f t="shared" si="6"/>
        <v>173056000</v>
      </c>
      <c r="AB128" s="23">
        <f t="shared" si="6"/>
        <v>179978240</v>
      </c>
      <c r="AC128" s="54" t="s">
        <v>114</v>
      </c>
      <c r="AD128" s="43" t="s">
        <v>335</v>
      </c>
      <c r="AE128" s="43" t="s">
        <v>338</v>
      </c>
      <c r="AF128" s="29">
        <f t="shared" si="10"/>
        <v>0</v>
      </c>
      <c r="AG128" s="30">
        <f t="shared" si="7"/>
        <v>679434240</v>
      </c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13">
        <v>0</v>
      </c>
      <c r="BB128" s="13">
        <v>0</v>
      </c>
      <c r="BC128" s="13">
        <v>0</v>
      </c>
      <c r="BD128" s="13"/>
      <c r="BE128" s="13"/>
      <c r="BF128" s="13"/>
      <c r="BG128" s="13"/>
      <c r="BH128" s="13"/>
      <c r="BI128" s="13"/>
      <c r="BJ128" s="13"/>
      <c r="BK128" s="63" t="s">
        <v>1844</v>
      </c>
      <c r="BL128" s="56"/>
    </row>
    <row r="129" spans="1:64" ht="60" x14ac:dyDescent="0.2">
      <c r="A129" s="13">
        <v>2</v>
      </c>
      <c r="B129" s="4" t="s">
        <v>455</v>
      </c>
      <c r="C129" s="5" t="s">
        <v>51</v>
      </c>
      <c r="D129" s="4" t="s">
        <v>143</v>
      </c>
      <c r="E129" s="198" t="s">
        <v>1970</v>
      </c>
      <c r="F129" s="7" t="s">
        <v>591</v>
      </c>
      <c r="G129" s="54">
        <v>0</v>
      </c>
      <c r="H129" s="54">
        <v>1</v>
      </c>
      <c r="I129" s="198" t="s">
        <v>2313</v>
      </c>
      <c r="J129" s="54" t="s">
        <v>592</v>
      </c>
      <c r="K129" s="14" t="s">
        <v>145</v>
      </c>
      <c r="L129" s="54" t="s">
        <v>594</v>
      </c>
      <c r="M129" s="7" t="s">
        <v>593</v>
      </c>
      <c r="N129" s="54" t="s">
        <v>1589</v>
      </c>
      <c r="O129" s="5">
        <v>0</v>
      </c>
      <c r="P129" s="143">
        <v>54000</v>
      </c>
      <c r="Q129" s="143">
        <v>5000</v>
      </c>
      <c r="R129" s="143">
        <v>16333</v>
      </c>
      <c r="S129" s="143">
        <v>16333</v>
      </c>
      <c r="T129" s="143">
        <v>16334</v>
      </c>
      <c r="U129" s="42" t="s">
        <v>587</v>
      </c>
      <c r="V129" s="42" t="s">
        <v>1412</v>
      </c>
      <c r="W129" s="42" t="s">
        <v>95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4" t="s">
        <v>114</v>
      </c>
      <c r="AD129" s="43" t="s">
        <v>356</v>
      </c>
      <c r="AE129" s="43" t="s">
        <v>338</v>
      </c>
      <c r="AF129" s="29">
        <f t="shared" si="10"/>
        <v>5000</v>
      </c>
      <c r="AG129" s="30">
        <f t="shared" si="7"/>
        <v>0</v>
      </c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13">
        <v>1500</v>
      </c>
      <c r="BB129" s="13">
        <v>0</v>
      </c>
      <c r="BC129" s="13">
        <v>0</v>
      </c>
      <c r="BD129" s="13"/>
      <c r="BE129" s="13"/>
      <c r="BF129" s="13"/>
      <c r="BG129" s="13"/>
      <c r="BH129" s="13"/>
      <c r="BI129" s="13"/>
      <c r="BJ129" s="13"/>
      <c r="BK129" s="63">
        <f t="shared" si="8"/>
        <v>0.3</v>
      </c>
      <c r="BL129" s="56"/>
    </row>
    <row r="130" spans="1:64" ht="60" x14ac:dyDescent="0.2">
      <c r="A130" s="13">
        <v>2</v>
      </c>
      <c r="B130" s="4" t="s">
        <v>455</v>
      </c>
      <c r="C130" s="5" t="s">
        <v>51</v>
      </c>
      <c r="D130" s="4" t="s">
        <v>143</v>
      </c>
      <c r="E130" s="198" t="s">
        <v>1971</v>
      </c>
      <c r="F130" s="7" t="s">
        <v>596</v>
      </c>
      <c r="G130" s="54">
        <v>0</v>
      </c>
      <c r="H130" s="54">
        <v>1</v>
      </c>
      <c r="I130" s="198" t="s">
        <v>2314</v>
      </c>
      <c r="J130" s="54" t="s">
        <v>595</v>
      </c>
      <c r="K130" s="14" t="s">
        <v>146</v>
      </c>
      <c r="L130" s="54" t="s">
        <v>597</v>
      </c>
      <c r="M130" s="7" t="s">
        <v>598</v>
      </c>
      <c r="N130" s="54" t="s">
        <v>1589</v>
      </c>
      <c r="O130" s="5">
        <v>0</v>
      </c>
      <c r="P130" s="143">
        <v>6</v>
      </c>
      <c r="Q130" s="143">
        <v>0</v>
      </c>
      <c r="R130" s="143">
        <v>1</v>
      </c>
      <c r="S130" s="143">
        <v>2</v>
      </c>
      <c r="T130" s="143">
        <v>2</v>
      </c>
      <c r="U130" s="42" t="s">
        <v>587</v>
      </c>
      <c r="V130" s="42" t="s">
        <v>1412</v>
      </c>
      <c r="W130" s="42" t="s">
        <v>95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4" t="s">
        <v>114</v>
      </c>
      <c r="AD130" s="43" t="s">
        <v>356</v>
      </c>
      <c r="AE130" s="43" t="s">
        <v>338</v>
      </c>
      <c r="AF130" s="29">
        <v>0</v>
      </c>
      <c r="AG130" s="30">
        <f t="shared" si="7"/>
        <v>0</v>
      </c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13">
        <v>0</v>
      </c>
      <c r="BB130" s="13">
        <v>0</v>
      </c>
      <c r="BC130" s="13">
        <v>0</v>
      </c>
      <c r="BD130" s="13"/>
      <c r="BE130" s="13"/>
      <c r="BF130" s="13"/>
      <c r="BG130" s="13"/>
      <c r="BH130" s="13"/>
      <c r="BI130" s="13"/>
      <c r="BJ130" s="13"/>
      <c r="BK130" s="63" t="s">
        <v>1844</v>
      </c>
      <c r="BL130" s="56"/>
    </row>
    <row r="131" spans="1:64" ht="60" x14ac:dyDescent="0.2">
      <c r="A131" s="13">
        <v>2</v>
      </c>
      <c r="B131" s="4" t="s">
        <v>455</v>
      </c>
      <c r="C131" s="5" t="s">
        <v>51</v>
      </c>
      <c r="D131" s="4" t="s">
        <v>143</v>
      </c>
      <c r="E131" s="198" t="s">
        <v>1972</v>
      </c>
      <c r="F131" s="7" t="s">
        <v>600</v>
      </c>
      <c r="G131" s="54">
        <v>0</v>
      </c>
      <c r="H131" s="54">
        <v>1</v>
      </c>
      <c r="I131" s="198" t="s">
        <v>2315</v>
      </c>
      <c r="J131" s="54" t="s">
        <v>599</v>
      </c>
      <c r="K131" s="14" t="s">
        <v>147</v>
      </c>
      <c r="L131" s="54" t="s">
        <v>601</v>
      </c>
      <c r="M131" s="7" t="s">
        <v>602</v>
      </c>
      <c r="N131" s="54" t="s">
        <v>1589</v>
      </c>
      <c r="O131" s="5">
        <v>0</v>
      </c>
      <c r="P131" s="143">
        <v>20</v>
      </c>
      <c r="Q131" s="143">
        <v>0</v>
      </c>
      <c r="R131" s="143">
        <v>7</v>
      </c>
      <c r="S131" s="143">
        <v>6</v>
      </c>
      <c r="T131" s="143">
        <v>7</v>
      </c>
      <c r="U131" s="42" t="s">
        <v>587</v>
      </c>
      <c r="V131" s="42" t="s">
        <v>1412</v>
      </c>
      <c r="W131" s="42" t="s">
        <v>95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4" t="s">
        <v>114</v>
      </c>
      <c r="AD131" s="43" t="s">
        <v>356</v>
      </c>
      <c r="AE131" s="43" t="s">
        <v>338</v>
      </c>
      <c r="AF131" s="29">
        <f t="shared" si="10"/>
        <v>0</v>
      </c>
      <c r="AG131" s="30">
        <f t="shared" si="7"/>
        <v>0</v>
      </c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13">
        <v>0</v>
      </c>
      <c r="BB131" s="13">
        <v>0</v>
      </c>
      <c r="BC131" s="13">
        <v>0</v>
      </c>
      <c r="BD131" s="13"/>
      <c r="BE131" s="13"/>
      <c r="BF131" s="13"/>
      <c r="BG131" s="13"/>
      <c r="BH131" s="13"/>
      <c r="BI131" s="13"/>
      <c r="BJ131" s="13"/>
      <c r="BK131" s="63" t="s">
        <v>1844</v>
      </c>
      <c r="BL131" s="56"/>
    </row>
    <row r="132" spans="1:64" ht="60" x14ac:dyDescent="0.2">
      <c r="A132" s="13">
        <v>2</v>
      </c>
      <c r="B132" s="4" t="s">
        <v>455</v>
      </c>
      <c r="C132" s="5" t="s">
        <v>51</v>
      </c>
      <c r="D132" s="4" t="s">
        <v>143</v>
      </c>
      <c r="E132" s="198" t="s">
        <v>1973</v>
      </c>
      <c r="F132" s="7" t="s">
        <v>605</v>
      </c>
      <c r="G132" s="54">
        <v>0</v>
      </c>
      <c r="H132" s="54">
        <v>4</v>
      </c>
      <c r="I132" s="198" t="s">
        <v>2316</v>
      </c>
      <c r="J132" s="54" t="s">
        <v>604</v>
      </c>
      <c r="K132" s="77" t="s">
        <v>148</v>
      </c>
      <c r="L132" s="54" t="s">
        <v>606</v>
      </c>
      <c r="M132" s="7" t="s">
        <v>607</v>
      </c>
      <c r="N132" s="54" t="s">
        <v>1589</v>
      </c>
      <c r="O132" s="5">
        <v>0</v>
      </c>
      <c r="P132" s="143">
        <v>1</v>
      </c>
      <c r="Q132" s="143">
        <v>0</v>
      </c>
      <c r="R132" s="143">
        <v>1</v>
      </c>
      <c r="S132" s="143">
        <v>0</v>
      </c>
      <c r="T132" s="143">
        <v>0</v>
      </c>
      <c r="U132" s="42" t="s">
        <v>587</v>
      </c>
      <c r="V132" s="42" t="s">
        <v>1412</v>
      </c>
      <c r="W132" s="42" t="s">
        <v>95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4" t="s">
        <v>114</v>
      </c>
      <c r="AD132" s="43" t="s">
        <v>335</v>
      </c>
      <c r="AE132" s="43" t="s">
        <v>338</v>
      </c>
      <c r="AF132" s="29">
        <f t="shared" ref="AF132:AF195" si="11">+Q132</f>
        <v>0</v>
      </c>
      <c r="AG132" s="30">
        <f t="shared" ref="AG132:AG195" si="12">+X132</f>
        <v>0</v>
      </c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13">
        <v>0</v>
      </c>
      <c r="BB132" s="13">
        <v>0</v>
      </c>
      <c r="BC132" s="13">
        <v>0</v>
      </c>
      <c r="BD132" s="13"/>
      <c r="BE132" s="13"/>
      <c r="BF132" s="13"/>
      <c r="BG132" s="13"/>
      <c r="BH132" s="13"/>
      <c r="BI132" s="13"/>
      <c r="BJ132" s="13"/>
      <c r="BK132" s="63" t="s">
        <v>1844</v>
      </c>
      <c r="BL132" s="56"/>
    </row>
    <row r="133" spans="1:64" ht="60" x14ac:dyDescent="0.2">
      <c r="A133" s="13">
        <v>2</v>
      </c>
      <c r="B133" s="4" t="s">
        <v>455</v>
      </c>
      <c r="C133" s="5" t="s">
        <v>51</v>
      </c>
      <c r="D133" s="4" t="s">
        <v>143</v>
      </c>
      <c r="E133" s="198" t="s">
        <v>1974</v>
      </c>
      <c r="F133" s="7" t="s">
        <v>1590</v>
      </c>
      <c r="G133" s="54">
        <v>0</v>
      </c>
      <c r="H133" s="54">
        <v>9701</v>
      </c>
      <c r="I133" s="198" t="s">
        <v>2317</v>
      </c>
      <c r="J133" s="54" t="s">
        <v>603</v>
      </c>
      <c r="K133" s="14" t="s">
        <v>149</v>
      </c>
      <c r="L133" s="54" t="s">
        <v>1495</v>
      </c>
      <c r="M133" s="7" t="s">
        <v>609</v>
      </c>
      <c r="N133" s="54" t="s">
        <v>1589</v>
      </c>
      <c r="O133" s="5">
        <v>9701</v>
      </c>
      <c r="P133" s="143">
        <v>4800</v>
      </c>
      <c r="Q133" s="143">
        <v>0</v>
      </c>
      <c r="R133" s="143">
        <v>1200</v>
      </c>
      <c r="S133" s="143">
        <v>1200</v>
      </c>
      <c r="T133" s="143">
        <v>1200</v>
      </c>
      <c r="U133" s="42" t="s">
        <v>587</v>
      </c>
      <c r="V133" s="42" t="s">
        <v>1412</v>
      </c>
      <c r="W133" s="42" t="s">
        <v>95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4" t="s">
        <v>114</v>
      </c>
      <c r="AD133" s="43" t="s">
        <v>335</v>
      </c>
      <c r="AE133" s="43" t="s">
        <v>338</v>
      </c>
      <c r="AF133" s="29">
        <v>0</v>
      </c>
      <c r="AG133" s="30">
        <f t="shared" si="12"/>
        <v>0</v>
      </c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13">
        <v>0</v>
      </c>
      <c r="BB133" s="13">
        <v>0</v>
      </c>
      <c r="BC133" s="13">
        <v>0</v>
      </c>
      <c r="BD133" s="13"/>
      <c r="BE133" s="13"/>
      <c r="BF133" s="13"/>
      <c r="BG133" s="13"/>
      <c r="BH133" s="13"/>
      <c r="BI133" s="13"/>
      <c r="BJ133" s="13"/>
      <c r="BK133" s="63" t="s">
        <v>1844</v>
      </c>
      <c r="BL133" s="56"/>
    </row>
    <row r="134" spans="1:64" ht="84" x14ac:dyDescent="0.2">
      <c r="A134" s="13">
        <v>2</v>
      </c>
      <c r="B134" s="4" t="s">
        <v>455</v>
      </c>
      <c r="C134" s="5" t="s">
        <v>51</v>
      </c>
      <c r="D134" s="4" t="s">
        <v>143</v>
      </c>
      <c r="E134" s="198" t="s">
        <v>1975</v>
      </c>
      <c r="F134" s="7" t="s">
        <v>608</v>
      </c>
      <c r="G134" s="54">
        <v>0</v>
      </c>
      <c r="H134" s="54">
        <v>3</v>
      </c>
      <c r="I134" s="198" t="s">
        <v>2318</v>
      </c>
      <c r="J134" s="54" t="s">
        <v>610</v>
      </c>
      <c r="K134" s="14" t="s">
        <v>150</v>
      </c>
      <c r="L134" s="54" t="s">
        <v>611</v>
      </c>
      <c r="M134" s="7" t="s">
        <v>612</v>
      </c>
      <c r="N134" s="54" t="s">
        <v>1589</v>
      </c>
      <c r="O134" s="5">
        <v>0</v>
      </c>
      <c r="P134" s="143">
        <v>3</v>
      </c>
      <c r="Q134" s="143">
        <v>0</v>
      </c>
      <c r="R134" s="143">
        <v>1</v>
      </c>
      <c r="S134" s="143">
        <v>1</v>
      </c>
      <c r="T134" s="143">
        <v>1</v>
      </c>
      <c r="U134" s="42" t="s">
        <v>587</v>
      </c>
      <c r="V134" s="42" t="s">
        <v>1412</v>
      </c>
      <c r="W134" s="42" t="s">
        <v>95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4" t="s">
        <v>114</v>
      </c>
      <c r="AD134" s="43" t="s">
        <v>335</v>
      </c>
      <c r="AE134" s="43" t="s">
        <v>338</v>
      </c>
      <c r="AF134" s="29">
        <v>0</v>
      </c>
      <c r="AG134" s="30">
        <f t="shared" si="12"/>
        <v>0</v>
      </c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13">
        <v>0</v>
      </c>
      <c r="BB134" s="13">
        <v>0</v>
      </c>
      <c r="BC134" s="13">
        <v>0</v>
      </c>
      <c r="BD134" s="13"/>
      <c r="BE134" s="13"/>
      <c r="BF134" s="13"/>
      <c r="BG134" s="13"/>
      <c r="BH134" s="13"/>
      <c r="BI134" s="13"/>
      <c r="BJ134" s="13"/>
      <c r="BK134" s="63" t="s">
        <v>1844</v>
      </c>
      <c r="BL134" s="56"/>
    </row>
    <row r="135" spans="1:64" ht="60" x14ac:dyDescent="0.2">
      <c r="A135" s="13">
        <v>2</v>
      </c>
      <c r="B135" s="4" t="s">
        <v>455</v>
      </c>
      <c r="C135" s="5" t="s">
        <v>51</v>
      </c>
      <c r="D135" s="4" t="s">
        <v>143</v>
      </c>
      <c r="E135" s="198" t="s">
        <v>1976</v>
      </c>
      <c r="F135" s="7" t="s">
        <v>1497</v>
      </c>
      <c r="G135" s="54">
        <v>0</v>
      </c>
      <c r="H135" s="54">
        <v>1</v>
      </c>
      <c r="I135" s="198" t="s">
        <v>2319</v>
      </c>
      <c r="J135" s="54" t="s">
        <v>614</v>
      </c>
      <c r="K135" s="14" t="s">
        <v>613</v>
      </c>
      <c r="L135" s="54" t="s">
        <v>1497</v>
      </c>
      <c r="M135" s="7" t="s">
        <v>1497</v>
      </c>
      <c r="N135" s="54" t="s">
        <v>1589</v>
      </c>
      <c r="O135" s="5">
        <v>0</v>
      </c>
      <c r="P135" s="143">
        <v>1</v>
      </c>
      <c r="Q135" s="143">
        <v>0</v>
      </c>
      <c r="R135" s="143">
        <v>1</v>
      </c>
      <c r="S135" s="143">
        <v>0</v>
      </c>
      <c r="T135" s="143">
        <v>0</v>
      </c>
      <c r="U135" s="42" t="s">
        <v>587</v>
      </c>
      <c r="V135" s="42" t="s">
        <v>1412</v>
      </c>
      <c r="W135" s="42" t="s">
        <v>95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4" t="s">
        <v>114</v>
      </c>
      <c r="AD135" s="43" t="s">
        <v>335</v>
      </c>
      <c r="AE135" s="43" t="s">
        <v>338</v>
      </c>
      <c r="AF135" s="29">
        <f t="shared" si="11"/>
        <v>0</v>
      </c>
      <c r="AG135" s="30">
        <f t="shared" si="12"/>
        <v>0</v>
      </c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13">
        <v>0</v>
      </c>
      <c r="BB135" s="13">
        <v>0</v>
      </c>
      <c r="BC135" s="13">
        <v>0</v>
      </c>
      <c r="BD135" s="13"/>
      <c r="BE135" s="13"/>
      <c r="BF135" s="13"/>
      <c r="BG135" s="13"/>
      <c r="BH135" s="13"/>
      <c r="BI135" s="13"/>
      <c r="BJ135" s="13"/>
      <c r="BK135" s="63" t="s">
        <v>1844</v>
      </c>
      <c r="BL135" s="56"/>
    </row>
    <row r="136" spans="1:64" ht="72" x14ac:dyDescent="0.2">
      <c r="A136" s="13">
        <v>2</v>
      </c>
      <c r="B136" s="4" t="s">
        <v>455</v>
      </c>
      <c r="C136" s="5" t="s">
        <v>51</v>
      </c>
      <c r="D136" s="4" t="s">
        <v>143</v>
      </c>
      <c r="E136" s="198" t="s">
        <v>1977</v>
      </c>
      <c r="F136" s="7" t="s">
        <v>619</v>
      </c>
      <c r="G136" s="54">
        <v>0</v>
      </c>
      <c r="H136" s="54">
        <v>4</v>
      </c>
      <c r="I136" s="198" t="s">
        <v>2320</v>
      </c>
      <c r="J136" s="54" t="s">
        <v>618</v>
      </c>
      <c r="K136" s="14" t="s">
        <v>151</v>
      </c>
      <c r="L136" s="54" t="s">
        <v>616</v>
      </c>
      <c r="M136" s="7" t="s">
        <v>615</v>
      </c>
      <c r="N136" s="54" t="s">
        <v>1589</v>
      </c>
      <c r="O136" s="5">
        <v>0</v>
      </c>
      <c r="P136" s="143">
        <v>400</v>
      </c>
      <c r="Q136" s="143">
        <v>0</v>
      </c>
      <c r="R136" s="143">
        <v>100</v>
      </c>
      <c r="S136" s="143">
        <v>200</v>
      </c>
      <c r="T136" s="143">
        <v>100</v>
      </c>
      <c r="U136" s="42" t="s">
        <v>587</v>
      </c>
      <c r="V136" s="42" t="s">
        <v>1412</v>
      </c>
      <c r="W136" s="42" t="s">
        <v>95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4" t="s">
        <v>114</v>
      </c>
      <c r="AD136" s="43" t="s">
        <v>356</v>
      </c>
      <c r="AE136" s="43" t="s">
        <v>338</v>
      </c>
      <c r="AF136" s="29">
        <f t="shared" si="11"/>
        <v>0</v>
      </c>
      <c r="AG136" s="30">
        <f t="shared" si="12"/>
        <v>0</v>
      </c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13">
        <v>0</v>
      </c>
      <c r="BB136" s="13">
        <v>0</v>
      </c>
      <c r="BC136" s="13">
        <v>0</v>
      </c>
      <c r="BD136" s="13"/>
      <c r="BE136" s="13"/>
      <c r="BF136" s="13"/>
      <c r="BG136" s="13"/>
      <c r="BH136" s="13"/>
      <c r="BI136" s="13"/>
      <c r="BJ136" s="13"/>
      <c r="BK136" s="63" t="s">
        <v>1844</v>
      </c>
      <c r="BL136" s="56"/>
    </row>
    <row r="137" spans="1:64" ht="82.5" customHeight="1" x14ac:dyDescent="0.2">
      <c r="A137" s="13">
        <v>2</v>
      </c>
      <c r="B137" s="4" t="s">
        <v>455</v>
      </c>
      <c r="C137" s="5" t="s">
        <v>51</v>
      </c>
      <c r="D137" s="4" t="s">
        <v>143</v>
      </c>
      <c r="E137" s="198" t="s">
        <v>1978</v>
      </c>
      <c r="F137" s="7" t="s">
        <v>1591</v>
      </c>
      <c r="G137" s="54">
        <v>0</v>
      </c>
      <c r="H137" s="54">
        <v>100</v>
      </c>
      <c r="I137" s="198" t="s">
        <v>2321</v>
      </c>
      <c r="J137" s="54" t="s">
        <v>1496</v>
      </c>
      <c r="K137" s="14" t="s">
        <v>617</v>
      </c>
      <c r="L137" s="54" t="s">
        <v>621</v>
      </c>
      <c r="M137" s="7" t="s">
        <v>620</v>
      </c>
      <c r="N137" s="54" t="s">
        <v>1589</v>
      </c>
      <c r="O137" s="5">
        <v>0</v>
      </c>
      <c r="P137" s="143">
        <v>4</v>
      </c>
      <c r="Q137" s="143">
        <v>2</v>
      </c>
      <c r="R137" s="143">
        <v>1</v>
      </c>
      <c r="S137" s="143">
        <v>1</v>
      </c>
      <c r="T137" s="143">
        <v>1</v>
      </c>
      <c r="U137" s="42" t="s">
        <v>587</v>
      </c>
      <c r="V137" s="42" t="s">
        <v>1412</v>
      </c>
      <c r="W137" s="42" t="s">
        <v>95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4" t="s">
        <v>114</v>
      </c>
      <c r="AD137" s="43" t="s">
        <v>442</v>
      </c>
      <c r="AE137" s="43" t="s">
        <v>338</v>
      </c>
      <c r="AF137" s="29">
        <v>2</v>
      </c>
      <c r="AG137" s="30">
        <f t="shared" si="12"/>
        <v>0</v>
      </c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13">
        <v>2</v>
      </c>
      <c r="BB137" s="13">
        <v>0</v>
      </c>
      <c r="BC137" s="13">
        <v>0</v>
      </c>
      <c r="BD137" s="13"/>
      <c r="BE137" s="13"/>
      <c r="BF137" s="13"/>
      <c r="BG137" s="13"/>
      <c r="BH137" s="13"/>
      <c r="BI137" s="13"/>
      <c r="BJ137" s="13"/>
      <c r="BK137" s="63">
        <f t="shared" ref="BK137:BK197" si="13">+BA137/AF137</f>
        <v>1</v>
      </c>
      <c r="BL137" s="56"/>
    </row>
    <row r="138" spans="1:64" ht="60" x14ac:dyDescent="0.2">
      <c r="A138" s="13">
        <v>2</v>
      </c>
      <c r="B138" s="4" t="s">
        <v>455</v>
      </c>
      <c r="C138" s="5" t="s">
        <v>53</v>
      </c>
      <c r="D138" s="4" t="s">
        <v>152</v>
      </c>
      <c r="E138" s="198" t="s">
        <v>1979</v>
      </c>
      <c r="F138" s="7" t="s">
        <v>622</v>
      </c>
      <c r="G138" s="54">
        <v>0</v>
      </c>
      <c r="H138" s="54">
        <v>30</v>
      </c>
      <c r="I138" s="198" t="s">
        <v>2322</v>
      </c>
      <c r="J138" s="54" t="s">
        <v>54</v>
      </c>
      <c r="K138" s="14" t="s">
        <v>153</v>
      </c>
      <c r="L138" s="54" t="s">
        <v>624</v>
      </c>
      <c r="M138" s="7" t="s">
        <v>623</v>
      </c>
      <c r="N138" s="54" t="s">
        <v>1589</v>
      </c>
      <c r="O138" s="5">
        <v>200</v>
      </c>
      <c r="P138" s="143">
        <v>800</v>
      </c>
      <c r="Q138" s="143">
        <v>200</v>
      </c>
      <c r="R138" s="143">
        <v>200</v>
      </c>
      <c r="S138" s="143">
        <v>200</v>
      </c>
      <c r="T138" s="143">
        <v>200</v>
      </c>
      <c r="U138" s="42" t="s">
        <v>587</v>
      </c>
      <c r="V138" s="42" t="s">
        <v>1412</v>
      </c>
      <c r="W138" s="42" t="s">
        <v>95</v>
      </c>
      <c r="X138" s="17">
        <f>SUM(Y138:AB138)</f>
        <v>1061616000</v>
      </c>
      <c r="Y138" s="23">
        <v>250000000</v>
      </c>
      <c r="Z138" s="23">
        <f t="shared" si="6"/>
        <v>260000000</v>
      </c>
      <c r="AA138" s="23">
        <f t="shared" si="6"/>
        <v>270400000</v>
      </c>
      <c r="AB138" s="23">
        <f t="shared" si="6"/>
        <v>281216000</v>
      </c>
      <c r="AC138" s="54" t="s">
        <v>114</v>
      </c>
      <c r="AD138" s="43" t="s">
        <v>442</v>
      </c>
      <c r="AE138" s="43" t="s">
        <v>338</v>
      </c>
      <c r="AF138" s="29">
        <f t="shared" si="11"/>
        <v>200</v>
      </c>
      <c r="AG138" s="30">
        <f t="shared" si="12"/>
        <v>1061616000</v>
      </c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13">
        <v>400</v>
      </c>
      <c r="BB138" s="13">
        <v>0</v>
      </c>
      <c r="BC138" s="13">
        <v>0</v>
      </c>
      <c r="BD138" s="13"/>
      <c r="BE138" s="13"/>
      <c r="BF138" s="13"/>
      <c r="BG138" s="13"/>
      <c r="BH138" s="13"/>
      <c r="BI138" s="13"/>
      <c r="BJ138" s="13"/>
      <c r="BK138" s="63">
        <v>1</v>
      </c>
      <c r="BL138" s="56"/>
    </row>
    <row r="139" spans="1:64" ht="60" x14ac:dyDescent="0.2">
      <c r="A139" s="13">
        <v>2</v>
      </c>
      <c r="B139" s="4" t="s">
        <v>455</v>
      </c>
      <c r="C139" s="5" t="s">
        <v>53</v>
      </c>
      <c r="D139" s="4" t="s">
        <v>152</v>
      </c>
      <c r="E139" s="198" t="s">
        <v>1980</v>
      </c>
      <c r="F139" s="7" t="s">
        <v>626</v>
      </c>
      <c r="G139" s="54">
        <v>0</v>
      </c>
      <c r="H139" s="54">
        <v>100</v>
      </c>
      <c r="I139" s="198" t="s">
        <v>2323</v>
      </c>
      <c r="J139" s="54" t="s">
        <v>625</v>
      </c>
      <c r="K139" s="14" t="s">
        <v>154</v>
      </c>
      <c r="L139" s="54" t="s">
        <v>628</v>
      </c>
      <c r="M139" s="7" t="s">
        <v>627</v>
      </c>
      <c r="N139" s="54" t="s">
        <v>1589</v>
      </c>
      <c r="O139" s="5">
        <v>0</v>
      </c>
      <c r="P139" s="143">
        <v>100</v>
      </c>
      <c r="Q139" s="143">
        <v>0</v>
      </c>
      <c r="R139" s="143">
        <v>25</v>
      </c>
      <c r="S139" s="143">
        <v>25</v>
      </c>
      <c r="T139" s="143">
        <v>50</v>
      </c>
      <c r="U139" s="42" t="s">
        <v>587</v>
      </c>
      <c r="V139" s="42" t="s">
        <v>1412</v>
      </c>
      <c r="W139" s="42" t="s">
        <v>95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4" t="s">
        <v>114</v>
      </c>
      <c r="AD139" s="43" t="s">
        <v>442</v>
      </c>
      <c r="AE139" s="43" t="s">
        <v>338</v>
      </c>
      <c r="AF139" s="29">
        <f t="shared" si="11"/>
        <v>0</v>
      </c>
      <c r="AG139" s="30">
        <f t="shared" si="12"/>
        <v>0</v>
      </c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13">
        <v>0</v>
      </c>
      <c r="BB139" s="13">
        <v>0</v>
      </c>
      <c r="BC139" s="13">
        <v>0</v>
      </c>
      <c r="BD139" s="13"/>
      <c r="BE139" s="13"/>
      <c r="BF139" s="13"/>
      <c r="BG139" s="13"/>
      <c r="BH139" s="13"/>
      <c r="BI139" s="13"/>
      <c r="BJ139" s="13"/>
      <c r="BK139" s="63" t="s">
        <v>1844</v>
      </c>
      <c r="BL139" s="56"/>
    </row>
    <row r="140" spans="1:64" ht="60" x14ac:dyDescent="0.2">
      <c r="A140" s="13">
        <v>2</v>
      </c>
      <c r="B140" s="4" t="s">
        <v>455</v>
      </c>
      <c r="C140" s="5" t="s">
        <v>53</v>
      </c>
      <c r="D140" s="4" t="s">
        <v>152</v>
      </c>
      <c r="E140" s="198" t="s">
        <v>1981</v>
      </c>
      <c r="F140" s="7" t="s">
        <v>629</v>
      </c>
      <c r="G140" s="54">
        <v>0</v>
      </c>
      <c r="H140" s="54">
        <v>100</v>
      </c>
      <c r="I140" s="198" t="s">
        <v>2324</v>
      </c>
      <c r="J140" s="54" t="s">
        <v>630</v>
      </c>
      <c r="K140" s="14" t="s">
        <v>155</v>
      </c>
      <c r="L140" s="54" t="s">
        <v>632</v>
      </c>
      <c r="M140" s="7" t="s">
        <v>631</v>
      </c>
      <c r="N140" s="54" t="s">
        <v>1589</v>
      </c>
      <c r="O140" s="5">
        <v>1</v>
      </c>
      <c r="P140" s="143">
        <v>4</v>
      </c>
      <c r="Q140" s="143">
        <v>1</v>
      </c>
      <c r="R140" s="143">
        <v>1</v>
      </c>
      <c r="S140" s="143">
        <v>1</v>
      </c>
      <c r="T140" s="143">
        <v>1</v>
      </c>
      <c r="U140" s="42" t="s">
        <v>587</v>
      </c>
      <c r="V140" s="42" t="s">
        <v>1412</v>
      </c>
      <c r="W140" s="42" t="s">
        <v>95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4" t="s">
        <v>114</v>
      </c>
      <c r="AD140" s="43" t="s">
        <v>442</v>
      </c>
      <c r="AE140" s="43" t="s">
        <v>338</v>
      </c>
      <c r="AF140" s="29">
        <f t="shared" si="11"/>
        <v>1</v>
      </c>
      <c r="AG140" s="30">
        <f t="shared" si="12"/>
        <v>0</v>
      </c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13">
        <v>1</v>
      </c>
      <c r="BB140" s="13">
        <v>0</v>
      </c>
      <c r="BC140" s="13">
        <v>0</v>
      </c>
      <c r="BD140" s="13"/>
      <c r="BE140" s="13"/>
      <c r="BF140" s="13"/>
      <c r="BG140" s="13"/>
      <c r="BH140" s="13"/>
      <c r="BI140" s="13"/>
      <c r="BJ140" s="13"/>
      <c r="BK140" s="63">
        <f t="shared" si="13"/>
        <v>1</v>
      </c>
      <c r="BL140" s="56"/>
    </row>
    <row r="141" spans="1:64" ht="60" x14ac:dyDescent="0.2">
      <c r="A141" s="13">
        <v>2</v>
      </c>
      <c r="B141" s="4" t="s">
        <v>455</v>
      </c>
      <c r="C141" s="5" t="s">
        <v>53</v>
      </c>
      <c r="D141" s="4" t="s">
        <v>152</v>
      </c>
      <c r="E141" s="198" t="s">
        <v>1982</v>
      </c>
      <c r="F141" s="7" t="s">
        <v>633</v>
      </c>
      <c r="G141" s="54">
        <v>0</v>
      </c>
      <c r="H141" s="54">
        <v>100</v>
      </c>
      <c r="I141" s="198" t="s">
        <v>2325</v>
      </c>
      <c r="J141" s="54" t="s">
        <v>639</v>
      </c>
      <c r="K141" s="14" t="s">
        <v>156</v>
      </c>
      <c r="L141" s="54" t="s">
        <v>637</v>
      </c>
      <c r="M141" s="7" t="s">
        <v>635</v>
      </c>
      <c r="N141" s="54" t="s">
        <v>1589</v>
      </c>
      <c r="O141" s="5">
        <v>0</v>
      </c>
      <c r="P141" s="143">
        <v>1</v>
      </c>
      <c r="Q141" s="143">
        <v>0</v>
      </c>
      <c r="R141" s="143">
        <v>0</v>
      </c>
      <c r="S141" s="143">
        <v>1</v>
      </c>
      <c r="T141" s="143">
        <v>0</v>
      </c>
      <c r="U141" s="42" t="s">
        <v>587</v>
      </c>
      <c r="V141" s="42" t="s">
        <v>1412</v>
      </c>
      <c r="W141" s="42" t="s">
        <v>95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4" t="s">
        <v>114</v>
      </c>
      <c r="AD141" s="43" t="s">
        <v>442</v>
      </c>
      <c r="AE141" s="43" t="s">
        <v>338</v>
      </c>
      <c r="AF141" s="29">
        <f t="shared" si="11"/>
        <v>0</v>
      </c>
      <c r="AG141" s="30">
        <f t="shared" si="12"/>
        <v>0</v>
      </c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13">
        <v>0</v>
      </c>
      <c r="BB141" s="13">
        <v>0</v>
      </c>
      <c r="BC141" s="13">
        <v>0</v>
      </c>
      <c r="BD141" s="13"/>
      <c r="BE141" s="13"/>
      <c r="BF141" s="13"/>
      <c r="BG141" s="13"/>
      <c r="BH141" s="13"/>
      <c r="BI141" s="13"/>
      <c r="BJ141" s="13"/>
      <c r="BK141" s="63" t="s">
        <v>1844</v>
      </c>
      <c r="BL141" s="56"/>
    </row>
    <row r="142" spans="1:64" ht="60" x14ac:dyDescent="0.2">
      <c r="A142" s="13">
        <v>2</v>
      </c>
      <c r="B142" s="4" t="s">
        <v>455</v>
      </c>
      <c r="C142" s="5" t="s">
        <v>53</v>
      </c>
      <c r="D142" s="4" t="s">
        <v>152</v>
      </c>
      <c r="E142" s="198" t="s">
        <v>1983</v>
      </c>
      <c r="F142" s="7" t="s">
        <v>634</v>
      </c>
      <c r="G142" s="54">
        <v>0</v>
      </c>
      <c r="H142" s="54">
        <v>96</v>
      </c>
      <c r="I142" s="198" t="s">
        <v>2326</v>
      </c>
      <c r="J142" s="54" t="s">
        <v>639</v>
      </c>
      <c r="K142" s="14" t="s">
        <v>156</v>
      </c>
      <c r="L142" s="54" t="s">
        <v>638</v>
      </c>
      <c r="M142" s="7" t="s">
        <v>636</v>
      </c>
      <c r="N142" s="54" t="s">
        <v>1589</v>
      </c>
      <c r="O142" s="5">
        <v>0</v>
      </c>
      <c r="P142" s="143">
        <v>96</v>
      </c>
      <c r="Q142" s="143">
        <v>24</v>
      </c>
      <c r="R142" s="143">
        <v>24</v>
      </c>
      <c r="S142" s="143">
        <v>24</v>
      </c>
      <c r="T142" s="143">
        <v>24</v>
      </c>
      <c r="U142" s="42" t="s">
        <v>587</v>
      </c>
      <c r="V142" s="42" t="s">
        <v>1412</v>
      </c>
      <c r="W142" s="42" t="s">
        <v>95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4" t="s">
        <v>114</v>
      </c>
      <c r="AD142" s="43" t="s">
        <v>442</v>
      </c>
      <c r="AE142" s="43" t="s">
        <v>338</v>
      </c>
      <c r="AF142" s="29">
        <f t="shared" si="11"/>
        <v>24</v>
      </c>
      <c r="AG142" s="30">
        <f t="shared" si="12"/>
        <v>0</v>
      </c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13">
        <v>16</v>
      </c>
      <c r="BB142" s="13">
        <v>0</v>
      </c>
      <c r="BC142" s="13">
        <v>0</v>
      </c>
      <c r="BD142" s="13"/>
      <c r="BE142" s="13"/>
      <c r="BF142" s="13"/>
      <c r="BG142" s="13"/>
      <c r="BH142" s="13"/>
      <c r="BI142" s="13"/>
      <c r="BJ142" s="13"/>
      <c r="BK142" s="63">
        <f t="shared" si="13"/>
        <v>0.66666666666666663</v>
      </c>
      <c r="BL142" s="56"/>
    </row>
    <row r="143" spans="1:64" ht="60" x14ac:dyDescent="0.2">
      <c r="A143" s="13">
        <v>2</v>
      </c>
      <c r="B143" s="4" t="s">
        <v>455</v>
      </c>
      <c r="C143" s="5" t="s">
        <v>53</v>
      </c>
      <c r="D143" s="4" t="s">
        <v>152</v>
      </c>
      <c r="E143" s="198" t="s">
        <v>1984</v>
      </c>
      <c r="F143" s="7" t="s">
        <v>641</v>
      </c>
      <c r="G143" s="54">
        <v>0</v>
      </c>
      <c r="H143" s="54">
        <v>96</v>
      </c>
      <c r="I143" s="198" t="s">
        <v>2327</v>
      </c>
      <c r="J143" s="54" t="s">
        <v>653</v>
      </c>
      <c r="K143" s="14" t="s">
        <v>157</v>
      </c>
      <c r="L143" s="54" t="s">
        <v>649</v>
      </c>
      <c r="M143" s="7" t="s">
        <v>650</v>
      </c>
      <c r="N143" s="54" t="s">
        <v>1589</v>
      </c>
      <c r="O143" s="5">
        <v>0</v>
      </c>
      <c r="P143" s="143">
        <v>96</v>
      </c>
      <c r="Q143" s="143">
        <v>24</v>
      </c>
      <c r="R143" s="143">
        <v>24</v>
      </c>
      <c r="S143" s="143">
        <v>24</v>
      </c>
      <c r="T143" s="143">
        <v>24</v>
      </c>
      <c r="U143" s="42" t="s">
        <v>587</v>
      </c>
      <c r="V143" s="42" t="s">
        <v>1412</v>
      </c>
      <c r="W143" s="42" t="s">
        <v>95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4" t="s">
        <v>114</v>
      </c>
      <c r="AD143" s="43" t="s">
        <v>442</v>
      </c>
      <c r="AE143" s="43" t="s">
        <v>338</v>
      </c>
      <c r="AF143" s="29">
        <f t="shared" si="11"/>
        <v>24</v>
      </c>
      <c r="AG143" s="30">
        <f t="shared" si="12"/>
        <v>0</v>
      </c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13">
        <v>24</v>
      </c>
      <c r="BB143" s="13">
        <v>0</v>
      </c>
      <c r="BC143" s="13">
        <v>0</v>
      </c>
      <c r="BD143" s="13"/>
      <c r="BE143" s="13"/>
      <c r="BF143" s="13"/>
      <c r="BG143" s="13"/>
      <c r="BH143" s="13"/>
      <c r="BI143" s="13"/>
      <c r="BJ143" s="13"/>
      <c r="BK143" s="63">
        <f t="shared" si="13"/>
        <v>1</v>
      </c>
      <c r="BL143" s="56"/>
    </row>
    <row r="144" spans="1:64" ht="60" x14ac:dyDescent="0.2">
      <c r="A144" s="13">
        <v>2</v>
      </c>
      <c r="B144" s="4" t="s">
        <v>455</v>
      </c>
      <c r="C144" s="5" t="s">
        <v>53</v>
      </c>
      <c r="D144" s="4" t="s">
        <v>152</v>
      </c>
      <c r="E144" s="198" t="s">
        <v>1985</v>
      </c>
      <c r="F144" s="7" t="s">
        <v>642</v>
      </c>
      <c r="G144" s="54">
        <v>0</v>
      </c>
      <c r="H144" s="54">
        <v>45</v>
      </c>
      <c r="I144" s="198" t="s">
        <v>2328</v>
      </c>
      <c r="J144" s="54" t="s">
        <v>654</v>
      </c>
      <c r="K144" s="14" t="s">
        <v>158</v>
      </c>
      <c r="L144" s="54" t="s">
        <v>651</v>
      </c>
      <c r="M144" s="7" t="s">
        <v>652</v>
      </c>
      <c r="N144" s="54" t="s">
        <v>1589</v>
      </c>
      <c r="O144" s="5">
        <v>0</v>
      </c>
      <c r="P144" s="143">
        <v>45</v>
      </c>
      <c r="Q144" s="143">
        <v>10</v>
      </c>
      <c r="R144" s="143">
        <v>10</v>
      </c>
      <c r="S144" s="143">
        <v>10</v>
      </c>
      <c r="T144" s="143">
        <v>15</v>
      </c>
      <c r="U144" s="42" t="s">
        <v>587</v>
      </c>
      <c r="V144" s="42" t="s">
        <v>1412</v>
      </c>
      <c r="W144" s="42" t="s">
        <v>95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4" t="s">
        <v>114</v>
      </c>
      <c r="AD144" s="43" t="s">
        <v>442</v>
      </c>
      <c r="AE144" s="43" t="s">
        <v>338</v>
      </c>
      <c r="AF144" s="29">
        <v>10</v>
      </c>
      <c r="AG144" s="30">
        <f t="shared" si="12"/>
        <v>0</v>
      </c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13">
        <v>0</v>
      </c>
      <c r="BB144" s="13">
        <v>0</v>
      </c>
      <c r="BC144" s="13">
        <v>0</v>
      </c>
      <c r="BD144" s="13"/>
      <c r="BE144" s="13"/>
      <c r="BF144" s="13"/>
      <c r="BG144" s="13"/>
      <c r="BH144" s="13"/>
      <c r="BI144" s="13"/>
      <c r="BJ144" s="13"/>
      <c r="BK144" s="63">
        <f t="shared" si="13"/>
        <v>0</v>
      </c>
      <c r="BL144" s="56"/>
    </row>
    <row r="145" spans="1:64" ht="60" x14ac:dyDescent="0.2">
      <c r="A145" s="13">
        <v>2</v>
      </c>
      <c r="B145" s="4" t="s">
        <v>455</v>
      </c>
      <c r="C145" s="5" t="s">
        <v>53</v>
      </c>
      <c r="D145" s="4" t="s">
        <v>152</v>
      </c>
      <c r="E145" s="198" t="s">
        <v>1986</v>
      </c>
      <c r="F145" s="7" t="s">
        <v>643</v>
      </c>
      <c r="G145" s="54">
        <v>0</v>
      </c>
      <c r="H145" s="54">
        <v>2</v>
      </c>
      <c r="I145" s="198" t="s">
        <v>2329</v>
      </c>
      <c r="J145" s="54" t="s">
        <v>655</v>
      </c>
      <c r="K145" s="14" t="s">
        <v>1592</v>
      </c>
      <c r="L145" s="54" t="s">
        <v>658</v>
      </c>
      <c r="M145" s="7" t="s">
        <v>646</v>
      </c>
      <c r="N145" s="54" t="s">
        <v>1589</v>
      </c>
      <c r="O145" s="5">
        <v>0</v>
      </c>
      <c r="P145" s="143">
        <v>2</v>
      </c>
      <c r="Q145" s="143">
        <v>0</v>
      </c>
      <c r="R145" s="143">
        <v>1</v>
      </c>
      <c r="S145" s="143">
        <v>1</v>
      </c>
      <c r="T145" s="143">
        <v>0</v>
      </c>
      <c r="U145" s="42" t="s">
        <v>587</v>
      </c>
      <c r="V145" s="42" t="s">
        <v>1412</v>
      </c>
      <c r="W145" s="42" t="s">
        <v>95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4" t="s">
        <v>114</v>
      </c>
      <c r="AD145" s="43" t="s">
        <v>442</v>
      </c>
      <c r="AE145" s="43" t="s">
        <v>338</v>
      </c>
      <c r="AF145" s="29">
        <f t="shared" si="11"/>
        <v>0</v>
      </c>
      <c r="AG145" s="30">
        <f t="shared" si="12"/>
        <v>0</v>
      </c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13">
        <v>0</v>
      </c>
      <c r="BB145" s="13">
        <v>0</v>
      </c>
      <c r="BC145" s="13">
        <v>0</v>
      </c>
      <c r="BD145" s="13"/>
      <c r="BE145" s="13"/>
      <c r="BF145" s="13"/>
      <c r="BG145" s="13"/>
      <c r="BH145" s="13"/>
      <c r="BI145" s="13"/>
      <c r="BJ145" s="13"/>
      <c r="BK145" s="63" t="s">
        <v>1844</v>
      </c>
      <c r="BL145" s="56"/>
    </row>
    <row r="146" spans="1:64" ht="72" x14ac:dyDescent="0.2">
      <c r="A146" s="13">
        <v>2</v>
      </c>
      <c r="B146" s="4" t="s">
        <v>455</v>
      </c>
      <c r="C146" s="5" t="s">
        <v>53</v>
      </c>
      <c r="D146" s="4" t="s">
        <v>152</v>
      </c>
      <c r="E146" s="198" t="s">
        <v>1987</v>
      </c>
      <c r="F146" s="7" t="s">
        <v>644</v>
      </c>
      <c r="G146" s="54">
        <v>0</v>
      </c>
      <c r="H146" s="54">
        <v>100</v>
      </c>
      <c r="I146" s="198" t="s">
        <v>2330</v>
      </c>
      <c r="J146" s="54" t="s">
        <v>656</v>
      </c>
      <c r="K146" s="14" t="s">
        <v>159</v>
      </c>
      <c r="L146" s="54" t="s">
        <v>659</v>
      </c>
      <c r="M146" s="7" t="s">
        <v>647</v>
      </c>
      <c r="N146" s="54" t="s">
        <v>1589</v>
      </c>
      <c r="O146" s="5">
        <v>0</v>
      </c>
      <c r="P146" s="143">
        <v>100</v>
      </c>
      <c r="Q146" s="143">
        <v>100</v>
      </c>
      <c r="R146" s="143">
        <v>25</v>
      </c>
      <c r="S146" s="143">
        <v>25</v>
      </c>
      <c r="T146" s="143">
        <v>25</v>
      </c>
      <c r="U146" s="42" t="s">
        <v>587</v>
      </c>
      <c r="V146" s="42" t="s">
        <v>1412</v>
      </c>
      <c r="W146" s="42" t="s">
        <v>95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4" t="s">
        <v>114</v>
      </c>
      <c r="AD146" s="43" t="s">
        <v>442</v>
      </c>
      <c r="AE146" s="43" t="s">
        <v>338</v>
      </c>
      <c r="AF146" s="29">
        <v>100</v>
      </c>
      <c r="AG146" s="30">
        <f t="shared" si="12"/>
        <v>0</v>
      </c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13">
        <v>370</v>
      </c>
      <c r="BB146" s="13">
        <v>0</v>
      </c>
      <c r="BC146" s="13">
        <v>0</v>
      </c>
      <c r="BD146" s="13"/>
      <c r="BE146" s="13"/>
      <c r="BF146" s="13"/>
      <c r="BG146" s="13"/>
      <c r="BH146" s="13"/>
      <c r="BI146" s="13"/>
      <c r="BJ146" s="13"/>
      <c r="BK146" s="63">
        <v>1</v>
      </c>
      <c r="BL146" s="56"/>
    </row>
    <row r="147" spans="1:64" ht="60" x14ac:dyDescent="0.2">
      <c r="A147" s="13">
        <v>2</v>
      </c>
      <c r="B147" s="4" t="s">
        <v>455</v>
      </c>
      <c r="C147" s="5" t="s">
        <v>53</v>
      </c>
      <c r="D147" s="4" t="s">
        <v>152</v>
      </c>
      <c r="E147" s="198" t="s">
        <v>1988</v>
      </c>
      <c r="F147" s="7" t="s">
        <v>645</v>
      </c>
      <c r="G147" s="54">
        <v>0</v>
      </c>
      <c r="H147" s="54">
        <v>100</v>
      </c>
      <c r="I147" s="198" t="s">
        <v>2331</v>
      </c>
      <c r="J147" s="54" t="s">
        <v>657</v>
      </c>
      <c r="K147" s="14" t="s">
        <v>640</v>
      </c>
      <c r="L147" s="54" t="s">
        <v>660</v>
      </c>
      <c r="M147" s="7" t="s">
        <v>648</v>
      </c>
      <c r="N147" s="54" t="s">
        <v>1589</v>
      </c>
      <c r="O147" s="5">
        <v>0</v>
      </c>
      <c r="P147" s="143">
        <v>1</v>
      </c>
      <c r="Q147" s="143">
        <v>0</v>
      </c>
      <c r="R147" s="143">
        <v>1</v>
      </c>
      <c r="S147" s="143">
        <v>0</v>
      </c>
      <c r="T147" s="143">
        <v>0</v>
      </c>
      <c r="U147" s="42" t="s">
        <v>587</v>
      </c>
      <c r="V147" s="42" t="s">
        <v>1412</v>
      </c>
      <c r="W147" s="42" t="s">
        <v>95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4" t="s">
        <v>114</v>
      </c>
      <c r="AD147" s="43" t="s">
        <v>442</v>
      </c>
      <c r="AE147" s="43" t="s">
        <v>338</v>
      </c>
      <c r="AF147" s="29">
        <f t="shared" si="11"/>
        <v>0</v>
      </c>
      <c r="AG147" s="30">
        <f t="shared" si="12"/>
        <v>0</v>
      </c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13">
        <v>0</v>
      </c>
      <c r="BB147" s="13">
        <v>0</v>
      </c>
      <c r="BC147" s="13">
        <v>0</v>
      </c>
      <c r="BD147" s="13"/>
      <c r="BE147" s="13"/>
      <c r="BF147" s="13"/>
      <c r="BG147" s="13"/>
      <c r="BH147" s="13"/>
      <c r="BI147" s="13"/>
      <c r="BJ147" s="13"/>
      <c r="BK147" s="63" t="s">
        <v>1844</v>
      </c>
      <c r="BL147" s="56"/>
    </row>
    <row r="148" spans="1:64" ht="60" x14ac:dyDescent="0.2">
      <c r="A148" s="13">
        <v>2</v>
      </c>
      <c r="B148" s="4" t="s">
        <v>455</v>
      </c>
      <c r="C148" s="5" t="s">
        <v>55</v>
      </c>
      <c r="D148" s="4" t="s">
        <v>160</v>
      </c>
      <c r="E148" s="198" t="s">
        <v>1989</v>
      </c>
      <c r="F148" s="7" t="s">
        <v>661</v>
      </c>
      <c r="G148" s="54">
        <v>0</v>
      </c>
      <c r="H148" s="54">
        <v>100</v>
      </c>
      <c r="I148" s="198" t="s">
        <v>2332</v>
      </c>
      <c r="J148" s="54" t="s">
        <v>56</v>
      </c>
      <c r="K148" s="77" t="s">
        <v>161</v>
      </c>
      <c r="L148" s="54" t="s">
        <v>662</v>
      </c>
      <c r="M148" s="7" t="s">
        <v>662</v>
      </c>
      <c r="N148" s="54" t="s">
        <v>1589</v>
      </c>
      <c r="O148" s="5">
        <v>0</v>
      </c>
      <c r="P148" s="143">
        <v>4</v>
      </c>
      <c r="Q148" s="143">
        <v>0</v>
      </c>
      <c r="R148" s="143">
        <v>1</v>
      </c>
      <c r="S148" s="143">
        <v>1</v>
      </c>
      <c r="T148" s="143">
        <v>1</v>
      </c>
      <c r="U148" s="42" t="s">
        <v>587</v>
      </c>
      <c r="V148" s="42" t="s">
        <v>1412</v>
      </c>
      <c r="W148" s="42" t="s">
        <v>95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4" t="s">
        <v>114</v>
      </c>
      <c r="AD148" s="21" t="s">
        <v>663</v>
      </c>
      <c r="AE148" s="43" t="s">
        <v>338</v>
      </c>
      <c r="AF148" s="29">
        <v>0</v>
      </c>
      <c r="AG148" s="30">
        <f t="shared" si="12"/>
        <v>0</v>
      </c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13">
        <v>0</v>
      </c>
      <c r="BB148" s="13">
        <v>0</v>
      </c>
      <c r="BC148" s="13">
        <v>0</v>
      </c>
      <c r="BD148" s="13"/>
      <c r="BE148" s="13"/>
      <c r="BF148" s="13"/>
      <c r="BG148" s="13"/>
      <c r="BH148" s="13"/>
      <c r="BI148" s="13"/>
      <c r="BJ148" s="13"/>
      <c r="BK148" s="63" t="s">
        <v>1844</v>
      </c>
      <c r="BL148" s="56"/>
    </row>
    <row r="149" spans="1:64" ht="57" customHeight="1" x14ac:dyDescent="0.2">
      <c r="A149" s="13">
        <v>2</v>
      </c>
      <c r="B149" s="4" t="s">
        <v>455</v>
      </c>
      <c r="C149" s="5" t="s">
        <v>55</v>
      </c>
      <c r="D149" s="4" t="s">
        <v>160</v>
      </c>
      <c r="E149" s="198" t="s">
        <v>1990</v>
      </c>
      <c r="F149" s="7" t="s">
        <v>664</v>
      </c>
      <c r="G149" s="54">
        <v>0</v>
      </c>
      <c r="H149" s="54">
        <v>4</v>
      </c>
      <c r="I149" s="198" t="s">
        <v>2333</v>
      </c>
      <c r="J149" s="54" t="s">
        <v>665</v>
      </c>
      <c r="K149" s="14" t="s">
        <v>162</v>
      </c>
      <c r="L149" s="54" t="s">
        <v>666</v>
      </c>
      <c r="M149" s="7" t="s">
        <v>667</v>
      </c>
      <c r="N149" s="54" t="s">
        <v>1589</v>
      </c>
      <c r="O149" s="5">
        <v>0</v>
      </c>
      <c r="P149" s="143">
        <v>4</v>
      </c>
      <c r="Q149" s="143">
        <v>1</v>
      </c>
      <c r="R149" s="143">
        <v>1</v>
      </c>
      <c r="S149" s="143">
        <v>1</v>
      </c>
      <c r="T149" s="143">
        <v>1</v>
      </c>
      <c r="U149" s="42" t="s">
        <v>587</v>
      </c>
      <c r="V149" s="42" t="s">
        <v>1412</v>
      </c>
      <c r="W149" s="42" t="s">
        <v>95</v>
      </c>
      <c r="X149" s="17">
        <f>SUM(Y149:AB149)</f>
        <v>148630486.46399999</v>
      </c>
      <c r="Y149" s="23">
        <v>35001000</v>
      </c>
      <c r="Z149" s="23">
        <f>+Y149*1.04</f>
        <v>36401040</v>
      </c>
      <c r="AA149" s="23">
        <f>+Z149*1.04</f>
        <v>37857081.600000001</v>
      </c>
      <c r="AB149" s="23">
        <f>+AA149*1.04</f>
        <v>39371364.864</v>
      </c>
      <c r="AC149" s="54" t="s">
        <v>114</v>
      </c>
      <c r="AD149" s="43" t="s">
        <v>442</v>
      </c>
      <c r="AE149" s="43" t="s">
        <v>338</v>
      </c>
      <c r="AF149" s="29">
        <f t="shared" si="11"/>
        <v>1</v>
      </c>
      <c r="AG149" s="30">
        <f t="shared" si="12"/>
        <v>148630486.46399999</v>
      </c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13">
        <v>1</v>
      </c>
      <c r="BB149" s="13">
        <v>0</v>
      </c>
      <c r="BC149" s="13">
        <v>0</v>
      </c>
      <c r="BD149" s="13"/>
      <c r="BE149" s="13"/>
      <c r="BF149" s="13"/>
      <c r="BG149" s="13"/>
      <c r="BH149" s="13"/>
      <c r="BI149" s="13"/>
      <c r="BJ149" s="13"/>
      <c r="BK149" s="63">
        <f t="shared" si="13"/>
        <v>1</v>
      </c>
      <c r="BL149" s="56"/>
    </row>
    <row r="150" spans="1:64" ht="66" customHeight="1" x14ac:dyDescent="0.2">
      <c r="A150" s="13">
        <v>2</v>
      </c>
      <c r="B150" s="4" t="s">
        <v>455</v>
      </c>
      <c r="C150" s="5" t="s">
        <v>55</v>
      </c>
      <c r="D150" s="4" t="s">
        <v>160</v>
      </c>
      <c r="E150" s="198" t="s">
        <v>1990</v>
      </c>
      <c r="F150" s="7" t="s">
        <v>668</v>
      </c>
      <c r="G150" s="54">
        <v>0</v>
      </c>
      <c r="H150" s="54">
        <v>4</v>
      </c>
      <c r="I150" s="198" t="s">
        <v>2334</v>
      </c>
      <c r="J150" s="54" t="s">
        <v>669</v>
      </c>
      <c r="K150" s="14" t="s">
        <v>163</v>
      </c>
      <c r="L150" s="54" t="s">
        <v>670</v>
      </c>
      <c r="M150" s="7" t="s">
        <v>668</v>
      </c>
      <c r="N150" s="54" t="s">
        <v>1589</v>
      </c>
      <c r="O150" s="5">
        <v>0</v>
      </c>
      <c r="P150" s="143">
        <v>4</v>
      </c>
      <c r="Q150" s="143">
        <v>0</v>
      </c>
      <c r="R150" s="143">
        <v>1</v>
      </c>
      <c r="S150" s="143">
        <v>1</v>
      </c>
      <c r="T150" s="143">
        <v>1</v>
      </c>
      <c r="U150" s="42" t="s">
        <v>587</v>
      </c>
      <c r="V150" s="42" t="s">
        <v>1412</v>
      </c>
      <c r="W150" s="42" t="s">
        <v>95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4" t="s">
        <v>114</v>
      </c>
      <c r="AD150" s="43" t="s">
        <v>442</v>
      </c>
      <c r="AE150" s="43" t="s">
        <v>338</v>
      </c>
      <c r="AF150" s="29">
        <v>0</v>
      </c>
      <c r="AG150" s="30">
        <f t="shared" si="12"/>
        <v>0</v>
      </c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13">
        <v>0</v>
      </c>
      <c r="BB150" s="13">
        <v>0</v>
      </c>
      <c r="BC150" s="13">
        <v>0</v>
      </c>
      <c r="BD150" s="13"/>
      <c r="BE150" s="13"/>
      <c r="BF150" s="13"/>
      <c r="BG150" s="13"/>
      <c r="BH150" s="13"/>
      <c r="BI150" s="13"/>
      <c r="BJ150" s="13"/>
      <c r="BK150" s="63" t="s">
        <v>1844</v>
      </c>
      <c r="BL150" s="56"/>
    </row>
    <row r="151" spans="1:64" ht="84" customHeight="1" x14ac:dyDescent="0.2">
      <c r="A151" s="13">
        <v>2</v>
      </c>
      <c r="B151" s="4" t="s">
        <v>455</v>
      </c>
      <c r="C151" s="5" t="s">
        <v>55</v>
      </c>
      <c r="D151" s="4" t="s">
        <v>160</v>
      </c>
      <c r="E151" s="198" t="s">
        <v>1991</v>
      </c>
      <c r="F151" s="295" t="s">
        <v>672</v>
      </c>
      <c r="G151" s="295">
        <v>0</v>
      </c>
      <c r="H151" s="295">
        <v>7</v>
      </c>
      <c r="I151" s="198" t="s">
        <v>2335</v>
      </c>
      <c r="J151" s="54" t="s">
        <v>671</v>
      </c>
      <c r="K151" s="14" t="s">
        <v>164</v>
      </c>
      <c r="L151" s="54" t="s">
        <v>673</v>
      </c>
      <c r="M151" s="7" t="s">
        <v>674</v>
      </c>
      <c r="N151" s="249" t="s">
        <v>1609</v>
      </c>
      <c r="O151" s="5">
        <v>0</v>
      </c>
      <c r="P151" s="143">
        <v>7</v>
      </c>
      <c r="Q151" s="143">
        <v>7</v>
      </c>
      <c r="R151" s="143">
        <v>7</v>
      </c>
      <c r="S151" s="143">
        <v>7</v>
      </c>
      <c r="T151" s="143">
        <v>7</v>
      </c>
      <c r="U151" s="42" t="s">
        <v>587</v>
      </c>
      <c r="V151" s="42" t="s">
        <v>1412</v>
      </c>
      <c r="W151" s="42" t="s">
        <v>95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4" t="s">
        <v>114</v>
      </c>
      <c r="AD151" s="43" t="s">
        <v>442</v>
      </c>
      <c r="AE151" s="43" t="s">
        <v>338</v>
      </c>
      <c r="AF151" s="29">
        <f t="shared" si="11"/>
        <v>7</v>
      </c>
      <c r="AG151" s="30">
        <f t="shared" si="12"/>
        <v>0</v>
      </c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13">
        <v>7</v>
      </c>
      <c r="BB151" s="13">
        <v>0</v>
      </c>
      <c r="BC151" s="13">
        <v>0</v>
      </c>
      <c r="BD151" s="13"/>
      <c r="BE151" s="13"/>
      <c r="BF151" s="13"/>
      <c r="BG151" s="13"/>
      <c r="BH151" s="13"/>
      <c r="BI151" s="13"/>
      <c r="BJ151" s="13"/>
      <c r="BK151" s="63">
        <f t="shared" si="13"/>
        <v>1</v>
      </c>
      <c r="BL151" s="56"/>
    </row>
    <row r="152" spans="1:64" ht="84" customHeight="1" x14ac:dyDescent="0.2">
      <c r="A152" s="13">
        <v>2</v>
      </c>
      <c r="B152" s="4" t="s">
        <v>455</v>
      </c>
      <c r="C152" s="5" t="s">
        <v>55</v>
      </c>
      <c r="D152" s="4" t="s">
        <v>160</v>
      </c>
      <c r="E152" s="198" t="s">
        <v>1992</v>
      </c>
      <c r="F152" s="295"/>
      <c r="G152" s="295"/>
      <c r="H152" s="295"/>
      <c r="I152" s="198" t="s">
        <v>2336</v>
      </c>
      <c r="J152" s="54" t="s">
        <v>671</v>
      </c>
      <c r="K152" s="14" t="s">
        <v>164</v>
      </c>
      <c r="L152" s="54" t="s">
        <v>675</v>
      </c>
      <c r="M152" s="7" t="s">
        <v>676</v>
      </c>
      <c r="N152" s="54" t="s">
        <v>1609</v>
      </c>
      <c r="O152" s="5">
        <v>0</v>
      </c>
      <c r="P152" s="143">
        <v>45</v>
      </c>
      <c r="Q152" s="143">
        <v>45</v>
      </c>
      <c r="R152" s="143">
        <v>45</v>
      </c>
      <c r="S152" s="143">
        <v>45</v>
      </c>
      <c r="T152" s="143">
        <v>45</v>
      </c>
      <c r="U152" s="42" t="s">
        <v>587</v>
      </c>
      <c r="V152" s="42" t="s">
        <v>1412</v>
      </c>
      <c r="W152" s="42" t="s">
        <v>95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4" t="s">
        <v>114</v>
      </c>
      <c r="AD152" s="43" t="s">
        <v>442</v>
      </c>
      <c r="AE152" s="43" t="s">
        <v>338</v>
      </c>
      <c r="AF152" s="29">
        <f t="shared" si="11"/>
        <v>45</v>
      </c>
      <c r="AG152" s="30">
        <f t="shared" si="12"/>
        <v>0</v>
      </c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13">
        <v>45</v>
      </c>
      <c r="BB152" s="13">
        <v>0</v>
      </c>
      <c r="BC152" s="13">
        <v>0</v>
      </c>
      <c r="BD152" s="13"/>
      <c r="BE152" s="13"/>
      <c r="BF152" s="13"/>
      <c r="BG152" s="13"/>
      <c r="BH152" s="13"/>
      <c r="BI152" s="13"/>
      <c r="BJ152" s="13"/>
      <c r="BK152" s="63">
        <f t="shared" si="13"/>
        <v>1</v>
      </c>
      <c r="BL152" s="56"/>
    </row>
    <row r="153" spans="1:64" ht="60" x14ac:dyDescent="0.2">
      <c r="A153" s="13">
        <v>2</v>
      </c>
      <c r="B153" s="4" t="s">
        <v>455</v>
      </c>
      <c r="C153" s="5" t="s">
        <v>55</v>
      </c>
      <c r="D153" s="4" t="s">
        <v>160</v>
      </c>
      <c r="E153" s="198" t="s">
        <v>1993</v>
      </c>
      <c r="F153" s="7" t="s">
        <v>677</v>
      </c>
      <c r="G153" s="54">
        <v>0</v>
      </c>
      <c r="H153" s="54">
        <v>45</v>
      </c>
      <c r="I153" s="198" t="s">
        <v>2337</v>
      </c>
      <c r="J153" s="54" t="s">
        <v>678</v>
      </c>
      <c r="K153" s="14" t="s">
        <v>165</v>
      </c>
      <c r="L153" s="54" t="s">
        <v>680</v>
      </c>
      <c r="M153" s="7" t="s">
        <v>679</v>
      </c>
      <c r="N153" s="54" t="s">
        <v>1589</v>
      </c>
      <c r="O153" s="5">
        <v>0</v>
      </c>
      <c r="P153" s="143">
        <v>2</v>
      </c>
      <c r="Q153" s="143">
        <v>0</v>
      </c>
      <c r="R153" s="143">
        <v>1</v>
      </c>
      <c r="S153" s="143">
        <v>0</v>
      </c>
      <c r="T153" s="143">
        <v>1</v>
      </c>
      <c r="U153" s="42" t="s">
        <v>587</v>
      </c>
      <c r="V153" s="42" t="s">
        <v>1412</v>
      </c>
      <c r="W153" s="42" t="s">
        <v>166</v>
      </c>
      <c r="X153" s="17">
        <f>SUM(Y153:AB153)</f>
        <v>25542724388.548801</v>
      </c>
      <c r="Y153" s="23">
        <v>6015057325</v>
      </c>
      <c r="Z153" s="23">
        <f t="shared" ref="Z153:AB154" si="14">+Y153*1.04</f>
        <v>6255659618</v>
      </c>
      <c r="AA153" s="23">
        <f t="shared" si="14"/>
        <v>6505886002.7200003</v>
      </c>
      <c r="AB153" s="23">
        <f t="shared" si="14"/>
        <v>6766121442.8288002</v>
      </c>
      <c r="AC153" s="54" t="s">
        <v>114</v>
      </c>
      <c r="AD153" s="43" t="s">
        <v>442</v>
      </c>
      <c r="AE153" s="43" t="s">
        <v>338</v>
      </c>
      <c r="AF153" s="29">
        <f t="shared" si="11"/>
        <v>0</v>
      </c>
      <c r="AG153" s="30">
        <f t="shared" si="12"/>
        <v>25542724388.548801</v>
      </c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13">
        <v>0</v>
      </c>
      <c r="BB153" s="13">
        <v>0</v>
      </c>
      <c r="BC153" s="13">
        <v>0</v>
      </c>
      <c r="BD153" s="13"/>
      <c r="BE153" s="13"/>
      <c r="BF153" s="13"/>
      <c r="BG153" s="13"/>
      <c r="BH153" s="13"/>
      <c r="BI153" s="13"/>
      <c r="BJ153" s="13"/>
      <c r="BK153" s="63" t="s">
        <v>1844</v>
      </c>
      <c r="BL153" s="56"/>
    </row>
    <row r="154" spans="1:64" ht="87" customHeight="1" x14ac:dyDescent="0.2">
      <c r="A154" s="13">
        <v>2</v>
      </c>
      <c r="B154" s="4" t="s">
        <v>455</v>
      </c>
      <c r="C154" s="5" t="s">
        <v>57</v>
      </c>
      <c r="D154" s="4" t="s">
        <v>167</v>
      </c>
      <c r="E154" s="198" t="s">
        <v>1994</v>
      </c>
      <c r="F154" s="54" t="s">
        <v>1593</v>
      </c>
      <c r="G154" s="54">
        <v>0</v>
      </c>
      <c r="H154" s="54">
        <v>8</v>
      </c>
      <c r="I154" s="198" t="s">
        <v>2338</v>
      </c>
      <c r="J154" s="54" t="s">
        <v>58</v>
      </c>
      <c r="K154" s="77" t="s">
        <v>168</v>
      </c>
      <c r="L154" s="54" t="s">
        <v>681</v>
      </c>
      <c r="M154" s="7" t="s">
        <v>682</v>
      </c>
      <c r="N154" s="54" t="s">
        <v>1589</v>
      </c>
      <c r="O154" s="5">
        <v>0</v>
      </c>
      <c r="P154" s="143">
        <v>8</v>
      </c>
      <c r="Q154" s="143">
        <v>0</v>
      </c>
      <c r="R154" s="143">
        <v>2</v>
      </c>
      <c r="S154" s="143">
        <v>2</v>
      </c>
      <c r="T154" s="143">
        <v>2</v>
      </c>
      <c r="U154" s="42" t="s">
        <v>587</v>
      </c>
      <c r="V154" s="42" t="s">
        <v>1412</v>
      </c>
      <c r="W154" s="42" t="s">
        <v>95</v>
      </c>
      <c r="X154" s="17">
        <f>SUM(Y154:AB154)</f>
        <v>276024406.46400005</v>
      </c>
      <c r="Y154" s="23">
        <v>65001000</v>
      </c>
      <c r="Z154" s="23">
        <f t="shared" si="14"/>
        <v>67601040</v>
      </c>
      <c r="AA154" s="23">
        <f t="shared" si="14"/>
        <v>70305081.600000009</v>
      </c>
      <c r="AB154" s="23">
        <f t="shared" si="14"/>
        <v>73117284.864000008</v>
      </c>
      <c r="AC154" s="54" t="s">
        <v>114</v>
      </c>
      <c r="AD154" s="43" t="s">
        <v>683</v>
      </c>
      <c r="AE154" s="43" t="s">
        <v>338</v>
      </c>
      <c r="AF154" s="29">
        <v>0</v>
      </c>
      <c r="AG154" s="30">
        <f t="shared" si="12"/>
        <v>276024406.46400005</v>
      </c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13">
        <v>0</v>
      </c>
      <c r="BB154" s="13">
        <v>0</v>
      </c>
      <c r="BC154" s="13">
        <v>0</v>
      </c>
      <c r="BD154" s="13"/>
      <c r="BE154" s="13"/>
      <c r="BF154" s="13"/>
      <c r="BG154" s="13"/>
      <c r="BH154" s="13"/>
      <c r="BI154" s="13"/>
      <c r="BJ154" s="13"/>
      <c r="BK154" s="63" t="s">
        <v>1844</v>
      </c>
      <c r="BL154" s="56"/>
    </row>
    <row r="155" spans="1:64" ht="60" x14ac:dyDescent="0.2">
      <c r="A155" s="13">
        <v>2</v>
      </c>
      <c r="B155" s="4" t="s">
        <v>455</v>
      </c>
      <c r="C155" s="5" t="s">
        <v>57</v>
      </c>
      <c r="D155" s="4" t="s">
        <v>167</v>
      </c>
      <c r="E155" s="198" t="s">
        <v>1995</v>
      </c>
      <c r="F155" s="7" t="s">
        <v>684</v>
      </c>
      <c r="G155" s="54">
        <v>4</v>
      </c>
      <c r="H155" s="54">
        <v>25</v>
      </c>
      <c r="I155" s="198" t="s">
        <v>2339</v>
      </c>
      <c r="J155" s="54" t="s">
        <v>701</v>
      </c>
      <c r="K155" s="77" t="s">
        <v>169</v>
      </c>
      <c r="L155" s="54" t="s">
        <v>690</v>
      </c>
      <c r="M155" s="7" t="s">
        <v>686</v>
      </c>
      <c r="N155" s="54" t="s">
        <v>1589</v>
      </c>
      <c r="O155" s="5">
        <v>4</v>
      </c>
      <c r="P155" s="143">
        <v>25</v>
      </c>
      <c r="Q155" s="143">
        <v>7</v>
      </c>
      <c r="R155" s="143">
        <v>5</v>
      </c>
      <c r="S155" s="143">
        <v>5</v>
      </c>
      <c r="T155" s="143">
        <v>10</v>
      </c>
      <c r="U155" s="42" t="s">
        <v>587</v>
      </c>
      <c r="V155" s="42" t="s">
        <v>1412</v>
      </c>
      <c r="W155" s="42" t="s">
        <v>95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4" t="s">
        <v>114</v>
      </c>
      <c r="AD155" s="43" t="s">
        <v>442</v>
      </c>
      <c r="AE155" s="43" t="s">
        <v>338</v>
      </c>
      <c r="AF155" s="29">
        <v>7</v>
      </c>
      <c r="AG155" s="30">
        <f t="shared" si="12"/>
        <v>0</v>
      </c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13">
        <v>7</v>
      </c>
      <c r="BB155" s="13">
        <v>0</v>
      </c>
      <c r="BC155" s="13">
        <v>0</v>
      </c>
      <c r="BD155" s="13"/>
      <c r="BE155" s="13"/>
      <c r="BF155" s="13"/>
      <c r="BG155" s="13"/>
      <c r="BH155" s="13"/>
      <c r="BI155" s="13"/>
      <c r="BJ155" s="13"/>
      <c r="BK155" s="63">
        <f t="shared" si="13"/>
        <v>1</v>
      </c>
      <c r="BL155" s="56"/>
    </row>
    <row r="156" spans="1:64" ht="72" x14ac:dyDescent="0.2">
      <c r="A156" s="13">
        <v>2</v>
      </c>
      <c r="B156" s="4" t="s">
        <v>455</v>
      </c>
      <c r="C156" s="5" t="s">
        <v>57</v>
      </c>
      <c r="D156" s="4" t="s">
        <v>167</v>
      </c>
      <c r="E156" s="198" t="s">
        <v>1996</v>
      </c>
      <c r="F156" s="7" t="s">
        <v>685</v>
      </c>
      <c r="G156" s="54">
        <v>0</v>
      </c>
      <c r="H156" s="54">
        <v>10</v>
      </c>
      <c r="I156" s="198" t="s">
        <v>2340</v>
      </c>
      <c r="J156" s="54" t="s">
        <v>702</v>
      </c>
      <c r="K156" s="14" t="s">
        <v>170</v>
      </c>
      <c r="L156" s="54" t="s">
        <v>691</v>
      </c>
      <c r="M156" s="7" t="s">
        <v>687</v>
      </c>
      <c r="N156" s="54" t="s">
        <v>1589</v>
      </c>
      <c r="O156" s="5">
        <v>0</v>
      </c>
      <c r="P156" s="143">
        <v>1</v>
      </c>
      <c r="Q156" s="143">
        <v>0</v>
      </c>
      <c r="R156" s="143">
        <v>1</v>
      </c>
      <c r="S156" s="143">
        <v>0</v>
      </c>
      <c r="T156" s="143">
        <v>0</v>
      </c>
      <c r="U156" s="42" t="s">
        <v>587</v>
      </c>
      <c r="V156" s="42" t="s">
        <v>1412</v>
      </c>
      <c r="W156" s="42" t="s">
        <v>95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4" t="s">
        <v>114</v>
      </c>
      <c r="AD156" s="43" t="s">
        <v>442</v>
      </c>
      <c r="AE156" s="43" t="s">
        <v>338</v>
      </c>
      <c r="AF156" s="29">
        <f t="shared" si="11"/>
        <v>0</v>
      </c>
      <c r="AG156" s="30">
        <f t="shared" si="12"/>
        <v>0</v>
      </c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13">
        <v>0</v>
      </c>
      <c r="BB156" s="13">
        <v>0</v>
      </c>
      <c r="BC156" s="13">
        <v>0</v>
      </c>
      <c r="BD156" s="13"/>
      <c r="BE156" s="13"/>
      <c r="BF156" s="13"/>
      <c r="BG156" s="13"/>
      <c r="BH156" s="13"/>
      <c r="BI156" s="13"/>
      <c r="BJ156" s="13"/>
      <c r="BK156" s="63" t="s">
        <v>1844</v>
      </c>
      <c r="BL156" s="56"/>
    </row>
    <row r="157" spans="1:64" ht="60" x14ac:dyDescent="0.2">
      <c r="A157" s="13">
        <v>2</v>
      </c>
      <c r="B157" s="4" t="s">
        <v>455</v>
      </c>
      <c r="C157" s="5" t="s">
        <v>57</v>
      </c>
      <c r="D157" s="4" t="s">
        <v>167</v>
      </c>
      <c r="E157" s="198" t="s">
        <v>1997</v>
      </c>
      <c r="F157" s="7" t="s">
        <v>694</v>
      </c>
      <c r="G157" s="54">
        <v>38</v>
      </c>
      <c r="H157" s="54">
        <v>45</v>
      </c>
      <c r="I157" s="198" t="s">
        <v>2341</v>
      </c>
      <c r="J157" s="54" t="s">
        <v>703</v>
      </c>
      <c r="K157" s="14" t="s">
        <v>171</v>
      </c>
      <c r="L157" s="54" t="s">
        <v>692</v>
      </c>
      <c r="M157" s="7" t="s">
        <v>688</v>
      </c>
      <c r="N157" s="54" t="s">
        <v>1589</v>
      </c>
      <c r="O157" s="5">
        <v>38</v>
      </c>
      <c r="P157" s="143">
        <v>45</v>
      </c>
      <c r="Q157" s="143">
        <v>38</v>
      </c>
      <c r="R157" s="143">
        <v>45</v>
      </c>
      <c r="S157" s="143">
        <v>45</v>
      </c>
      <c r="T157" s="143">
        <v>45</v>
      </c>
      <c r="U157" s="42" t="s">
        <v>587</v>
      </c>
      <c r="V157" s="42" t="s">
        <v>1412</v>
      </c>
      <c r="W157" s="42" t="s">
        <v>95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4" t="s">
        <v>114</v>
      </c>
      <c r="AD157" s="43" t="s">
        <v>442</v>
      </c>
      <c r="AE157" s="43" t="s">
        <v>338</v>
      </c>
      <c r="AF157" s="29">
        <f t="shared" si="11"/>
        <v>38</v>
      </c>
      <c r="AG157" s="30">
        <f t="shared" si="12"/>
        <v>0</v>
      </c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13">
        <v>14</v>
      </c>
      <c r="BB157" s="13">
        <v>0</v>
      </c>
      <c r="BC157" s="13">
        <v>0</v>
      </c>
      <c r="BD157" s="13"/>
      <c r="BE157" s="13"/>
      <c r="BF157" s="13"/>
      <c r="BG157" s="13"/>
      <c r="BH157" s="13"/>
      <c r="BI157" s="13"/>
      <c r="BJ157" s="13"/>
      <c r="BK157" s="63">
        <f t="shared" si="13"/>
        <v>0.36842105263157893</v>
      </c>
      <c r="BL157" s="56"/>
    </row>
    <row r="158" spans="1:64" ht="60" x14ac:dyDescent="0.2">
      <c r="A158" s="13">
        <v>2</v>
      </c>
      <c r="B158" s="4" t="s">
        <v>455</v>
      </c>
      <c r="C158" s="5" t="s">
        <v>57</v>
      </c>
      <c r="D158" s="4" t="s">
        <v>167</v>
      </c>
      <c r="E158" s="198" t="s">
        <v>1998</v>
      </c>
      <c r="F158" s="7" t="s">
        <v>695</v>
      </c>
      <c r="G158" s="54">
        <v>0</v>
      </c>
      <c r="H158" s="54">
        <v>1</v>
      </c>
      <c r="I158" s="198" t="s">
        <v>2342</v>
      </c>
      <c r="J158" s="54" t="s">
        <v>704</v>
      </c>
      <c r="K158" s="14" t="s">
        <v>172</v>
      </c>
      <c r="L158" s="54" t="s">
        <v>693</v>
      </c>
      <c r="M158" s="7" t="s">
        <v>689</v>
      </c>
      <c r="N158" s="54" t="s">
        <v>1589</v>
      </c>
      <c r="O158" s="5">
        <v>0</v>
      </c>
      <c r="P158" s="143">
        <v>14</v>
      </c>
      <c r="Q158" s="143">
        <v>2</v>
      </c>
      <c r="R158" s="143">
        <v>4</v>
      </c>
      <c r="S158" s="143">
        <v>4</v>
      </c>
      <c r="T158" s="143">
        <v>4</v>
      </c>
      <c r="U158" s="42" t="s">
        <v>587</v>
      </c>
      <c r="V158" s="42" t="s">
        <v>1412</v>
      </c>
      <c r="W158" s="42" t="s">
        <v>95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4" t="s">
        <v>114</v>
      </c>
      <c r="AD158" s="43" t="s">
        <v>700</v>
      </c>
      <c r="AE158" s="43" t="s">
        <v>338</v>
      </c>
      <c r="AF158" s="29">
        <f t="shared" si="11"/>
        <v>2</v>
      </c>
      <c r="AG158" s="30">
        <f t="shared" si="12"/>
        <v>0</v>
      </c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13">
        <v>1</v>
      </c>
      <c r="BB158" s="13">
        <v>0</v>
      </c>
      <c r="BC158" s="13">
        <v>0</v>
      </c>
      <c r="BD158" s="13"/>
      <c r="BE158" s="13"/>
      <c r="BF158" s="13"/>
      <c r="BG158" s="13"/>
      <c r="BH158" s="13"/>
      <c r="BI158" s="13"/>
      <c r="BJ158" s="13"/>
      <c r="BK158" s="63">
        <f t="shared" si="13"/>
        <v>0.5</v>
      </c>
      <c r="BL158" s="56"/>
    </row>
    <row r="159" spans="1:64" ht="81.75" customHeight="1" x14ac:dyDescent="0.2">
      <c r="A159" s="13">
        <v>2</v>
      </c>
      <c r="B159" s="4" t="s">
        <v>455</v>
      </c>
      <c r="C159" s="5" t="s">
        <v>57</v>
      </c>
      <c r="D159" s="4" t="s">
        <v>167</v>
      </c>
      <c r="E159" s="198" t="s">
        <v>1998</v>
      </c>
      <c r="F159" s="7" t="s">
        <v>696</v>
      </c>
      <c r="G159" s="54" t="s">
        <v>874</v>
      </c>
      <c r="H159" s="54">
        <v>100</v>
      </c>
      <c r="I159" s="198" t="s">
        <v>2343</v>
      </c>
      <c r="J159" s="54" t="s">
        <v>705</v>
      </c>
      <c r="K159" s="77" t="s">
        <v>173</v>
      </c>
      <c r="L159" s="54" t="s">
        <v>697</v>
      </c>
      <c r="M159" s="7" t="s">
        <v>698</v>
      </c>
      <c r="N159" s="54" t="s">
        <v>1609</v>
      </c>
      <c r="O159" s="15" t="s">
        <v>874</v>
      </c>
      <c r="P159" s="143">
        <v>100</v>
      </c>
      <c r="Q159" s="143">
        <v>100</v>
      </c>
      <c r="R159" s="143">
        <v>100</v>
      </c>
      <c r="S159" s="143">
        <v>100</v>
      </c>
      <c r="T159" s="143">
        <v>100</v>
      </c>
      <c r="U159" s="42" t="s">
        <v>587</v>
      </c>
      <c r="V159" s="42" t="s">
        <v>1412</v>
      </c>
      <c r="W159" s="42" t="s">
        <v>95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4" t="s">
        <v>114</v>
      </c>
      <c r="AD159" s="43" t="s">
        <v>699</v>
      </c>
      <c r="AE159" s="43" t="s">
        <v>338</v>
      </c>
      <c r="AF159" s="29">
        <f t="shared" si="11"/>
        <v>100</v>
      </c>
      <c r="AG159" s="30">
        <f t="shared" si="12"/>
        <v>0</v>
      </c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13">
        <v>15</v>
      </c>
      <c r="BB159" s="13">
        <v>0</v>
      </c>
      <c r="BC159" s="13">
        <v>0</v>
      </c>
      <c r="BD159" s="13"/>
      <c r="BE159" s="13"/>
      <c r="BF159" s="13"/>
      <c r="BG159" s="13"/>
      <c r="BH159" s="13"/>
      <c r="BI159" s="13"/>
      <c r="BJ159" s="13"/>
      <c r="BK159" s="63">
        <f t="shared" si="13"/>
        <v>0.15</v>
      </c>
      <c r="BL159" s="56"/>
    </row>
    <row r="160" spans="1:64" ht="83.25" customHeight="1" x14ac:dyDescent="0.2">
      <c r="A160" s="13">
        <v>2</v>
      </c>
      <c r="B160" s="4" t="s">
        <v>455</v>
      </c>
      <c r="C160" s="5" t="s">
        <v>710</v>
      </c>
      <c r="D160" s="4" t="s">
        <v>174</v>
      </c>
      <c r="E160" s="198" t="s">
        <v>1998</v>
      </c>
      <c r="F160" s="295" t="s">
        <v>706</v>
      </c>
      <c r="G160" s="54" t="s">
        <v>709</v>
      </c>
      <c r="H160" s="54" t="s">
        <v>709</v>
      </c>
      <c r="I160" s="198" t="s">
        <v>2344</v>
      </c>
      <c r="J160" s="54" t="s">
        <v>707</v>
      </c>
      <c r="K160" s="155" t="s">
        <v>175</v>
      </c>
      <c r="L160" s="54" t="s">
        <v>708</v>
      </c>
      <c r="M160" s="7" t="s">
        <v>708</v>
      </c>
      <c r="N160" s="54" t="s">
        <v>1589</v>
      </c>
      <c r="O160" s="5">
        <v>0</v>
      </c>
      <c r="P160" s="36">
        <v>1</v>
      </c>
      <c r="Q160" s="36">
        <v>0</v>
      </c>
      <c r="R160" s="36">
        <v>0</v>
      </c>
      <c r="S160" s="36">
        <v>0</v>
      </c>
      <c r="T160" s="36">
        <v>0</v>
      </c>
      <c r="U160" s="42" t="s">
        <v>587</v>
      </c>
      <c r="V160" s="42" t="s">
        <v>1412</v>
      </c>
      <c r="W160" s="42" t="s">
        <v>95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4" t="s">
        <v>1900</v>
      </c>
      <c r="AD160" s="21" t="s">
        <v>699</v>
      </c>
      <c r="AE160" s="43" t="s">
        <v>338</v>
      </c>
      <c r="AF160" s="29">
        <f t="shared" si="11"/>
        <v>0</v>
      </c>
      <c r="AG160" s="30">
        <f t="shared" si="12"/>
        <v>0</v>
      </c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13">
        <v>0</v>
      </c>
      <c r="BB160" s="64">
        <v>0</v>
      </c>
      <c r="BC160" s="64">
        <v>0</v>
      </c>
      <c r="BD160" s="13"/>
      <c r="BE160" s="64"/>
      <c r="BF160" s="13"/>
      <c r="BG160" s="13"/>
      <c r="BH160" s="13"/>
      <c r="BI160" s="13"/>
      <c r="BJ160" s="13"/>
      <c r="BK160" s="63" t="s">
        <v>1844</v>
      </c>
      <c r="BL160" s="56"/>
    </row>
    <row r="161" spans="1:64" ht="60" x14ac:dyDescent="0.2">
      <c r="A161" s="13">
        <v>2</v>
      </c>
      <c r="B161" s="4" t="s">
        <v>455</v>
      </c>
      <c r="C161" s="5" t="s">
        <v>710</v>
      </c>
      <c r="D161" s="4" t="s">
        <v>174</v>
      </c>
      <c r="E161" s="198" t="s">
        <v>1999</v>
      </c>
      <c r="F161" s="295"/>
      <c r="G161" s="54" t="s">
        <v>709</v>
      </c>
      <c r="H161" s="54" t="s">
        <v>709</v>
      </c>
      <c r="I161" s="198" t="s">
        <v>2345</v>
      </c>
      <c r="J161" s="54" t="s">
        <v>707</v>
      </c>
      <c r="K161" s="155" t="s">
        <v>175</v>
      </c>
      <c r="L161" s="54" t="s">
        <v>712</v>
      </c>
      <c r="M161" s="7" t="s">
        <v>711</v>
      </c>
      <c r="N161" s="54" t="s">
        <v>1589</v>
      </c>
      <c r="O161" s="5">
        <v>0</v>
      </c>
      <c r="P161" s="36">
        <v>1</v>
      </c>
      <c r="Q161" s="36">
        <v>0</v>
      </c>
      <c r="R161" s="36">
        <v>0</v>
      </c>
      <c r="S161" s="36">
        <v>0</v>
      </c>
      <c r="T161" s="36">
        <v>0</v>
      </c>
      <c r="U161" s="42" t="s">
        <v>587</v>
      </c>
      <c r="V161" s="42" t="s">
        <v>1412</v>
      </c>
      <c r="W161" s="42" t="s">
        <v>95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157" t="s">
        <v>1900</v>
      </c>
      <c r="AD161" s="43" t="s">
        <v>335</v>
      </c>
      <c r="AE161" s="43" t="s">
        <v>338</v>
      </c>
      <c r="AF161" s="29">
        <f t="shared" si="11"/>
        <v>0</v>
      </c>
      <c r="AG161" s="30">
        <f t="shared" si="12"/>
        <v>0</v>
      </c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13">
        <v>0</v>
      </c>
      <c r="BB161" s="64">
        <v>0</v>
      </c>
      <c r="BC161" s="64">
        <v>0</v>
      </c>
      <c r="BD161" s="13"/>
      <c r="BE161" s="64"/>
      <c r="BF161" s="13"/>
      <c r="BG161" s="13"/>
      <c r="BH161" s="13"/>
      <c r="BI161" s="13"/>
      <c r="BJ161" s="13"/>
      <c r="BK161" s="63" t="s">
        <v>1844</v>
      </c>
      <c r="BL161" s="56"/>
    </row>
    <row r="162" spans="1:64" ht="60" x14ac:dyDescent="0.2">
      <c r="A162" s="13">
        <v>2</v>
      </c>
      <c r="B162" s="4" t="s">
        <v>455</v>
      </c>
      <c r="C162" s="5" t="s">
        <v>710</v>
      </c>
      <c r="D162" s="4" t="s">
        <v>174</v>
      </c>
      <c r="E162" s="198" t="s">
        <v>1999</v>
      </c>
      <c r="F162" s="295"/>
      <c r="G162" s="54" t="s">
        <v>709</v>
      </c>
      <c r="H162" s="54" t="s">
        <v>709</v>
      </c>
      <c r="I162" s="198" t="s">
        <v>2346</v>
      </c>
      <c r="J162" s="54" t="s">
        <v>707</v>
      </c>
      <c r="K162" s="155" t="s">
        <v>175</v>
      </c>
      <c r="L162" s="54" t="s">
        <v>713</v>
      </c>
      <c r="M162" s="7" t="s">
        <v>713</v>
      </c>
      <c r="N162" s="54" t="s">
        <v>1589</v>
      </c>
      <c r="O162" s="5">
        <v>0</v>
      </c>
      <c r="P162" s="36">
        <v>20</v>
      </c>
      <c r="Q162" s="36">
        <v>0</v>
      </c>
      <c r="R162" s="36">
        <v>5</v>
      </c>
      <c r="S162" s="36">
        <v>5</v>
      </c>
      <c r="T162" s="36">
        <v>5</v>
      </c>
      <c r="U162" s="42" t="s">
        <v>587</v>
      </c>
      <c r="V162" s="42" t="s">
        <v>1412</v>
      </c>
      <c r="W162" s="42" t="s">
        <v>95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157" t="s">
        <v>1900</v>
      </c>
      <c r="AD162" s="21" t="s">
        <v>699</v>
      </c>
      <c r="AE162" s="43" t="s">
        <v>338</v>
      </c>
      <c r="AF162" s="29">
        <f t="shared" si="11"/>
        <v>0</v>
      </c>
      <c r="AG162" s="30">
        <f t="shared" si="12"/>
        <v>0</v>
      </c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13">
        <v>0</v>
      </c>
      <c r="BB162" s="64">
        <v>0</v>
      </c>
      <c r="BC162" s="64">
        <v>0</v>
      </c>
      <c r="BD162" s="13"/>
      <c r="BE162" s="64"/>
      <c r="BF162" s="13"/>
      <c r="BG162" s="13"/>
      <c r="BH162" s="13"/>
      <c r="BI162" s="13"/>
      <c r="BJ162" s="13"/>
      <c r="BK162" s="63" t="s">
        <v>1844</v>
      </c>
      <c r="BL162" s="56"/>
    </row>
    <row r="163" spans="1:64" ht="90" customHeight="1" x14ac:dyDescent="0.2">
      <c r="A163" s="13">
        <v>2</v>
      </c>
      <c r="B163" s="4" t="s">
        <v>455</v>
      </c>
      <c r="C163" s="5" t="s">
        <v>710</v>
      </c>
      <c r="D163" s="4" t="s">
        <v>174</v>
      </c>
      <c r="E163" s="198" t="s">
        <v>1999</v>
      </c>
      <c r="F163" s="295" t="s">
        <v>714</v>
      </c>
      <c r="G163" s="54" t="s">
        <v>709</v>
      </c>
      <c r="H163" s="54" t="s">
        <v>709</v>
      </c>
      <c r="I163" s="198" t="s">
        <v>2347</v>
      </c>
      <c r="J163" s="54" t="s">
        <v>715</v>
      </c>
      <c r="K163" s="155" t="s">
        <v>176</v>
      </c>
      <c r="L163" s="54" t="s">
        <v>1498</v>
      </c>
      <c r="M163" s="7" t="s">
        <v>716</v>
      </c>
      <c r="N163" s="54" t="s">
        <v>1589</v>
      </c>
      <c r="O163" s="143">
        <v>0</v>
      </c>
      <c r="P163" s="36">
        <v>5</v>
      </c>
      <c r="Q163" s="36">
        <v>0</v>
      </c>
      <c r="R163" s="36">
        <v>1</v>
      </c>
      <c r="S163" s="36">
        <v>1</v>
      </c>
      <c r="T163" s="36">
        <v>2</v>
      </c>
      <c r="U163" s="42" t="s">
        <v>587</v>
      </c>
      <c r="V163" s="42" t="s">
        <v>1412</v>
      </c>
      <c r="W163" s="42" t="s">
        <v>95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157" t="s">
        <v>1900</v>
      </c>
      <c r="AD163" s="21" t="s">
        <v>699</v>
      </c>
      <c r="AE163" s="43" t="s">
        <v>719</v>
      </c>
      <c r="AF163" s="29">
        <f t="shared" si="11"/>
        <v>0</v>
      </c>
      <c r="AG163" s="30">
        <f t="shared" si="12"/>
        <v>0</v>
      </c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13">
        <v>0</v>
      </c>
      <c r="BB163" s="64">
        <v>0</v>
      </c>
      <c r="BC163" s="64">
        <v>0</v>
      </c>
      <c r="BD163" s="13"/>
      <c r="BE163" s="64"/>
      <c r="BF163" s="13"/>
      <c r="BG163" s="13"/>
      <c r="BH163" s="13"/>
      <c r="BI163" s="13"/>
      <c r="BJ163" s="13"/>
      <c r="BK163" s="63" t="s">
        <v>1844</v>
      </c>
      <c r="BL163" s="56"/>
    </row>
    <row r="164" spans="1:64" ht="97.5" customHeight="1" x14ac:dyDescent="0.2">
      <c r="A164" s="13">
        <v>2</v>
      </c>
      <c r="B164" s="4" t="s">
        <v>455</v>
      </c>
      <c r="C164" s="5" t="s">
        <v>710</v>
      </c>
      <c r="D164" s="4" t="s">
        <v>174</v>
      </c>
      <c r="E164" s="198" t="s">
        <v>2000</v>
      </c>
      <c r="F164" s="295"/>
      <c r="G164" s="54" t="s">
        <v>709</v>
      </c>
      <c r="H164" s="54" t="s">
        <v>709</v>
      </c>
      <c r="I164" s="198" t="s">
        <v>2348</v>
      </c>
      <c r="J164" s="54" t="s">
        <v>715</v>
      </c>
      <c r="K164" s="155" t="s">
        <v>176</v>
      </c>
      <c r="L164" s="54" t="s">
        <v>1499</v>
      </c>
      <c r="M164" s="7" t="s">
        <v>717</v>
      </c>
      <c r="N164" s="54" t="s">
        <v>1589</v>
      </c>
      <c r="O164" s="143">
        <v>0</v>
      </c>
      <c r="P164" s="36">
        <v>200</v>
      </c>
      <c r="Q164" s="36">
        <v>0</v>
      </c>
      <c r="R164" s="36">
        <v>25</v>
      </c>
      <c r="S164" s="36">
        <v>25</v>
      </c>
      <c r="T164" s="36">
        <v>25</v>
      </c>
      <c r="U164" s="42" t="s">
        <v>587</v>
      </c>
      <c r="V164" s="42" t="s">
        <v>1412</v>
      </c>
      <c r="W164" s="42" t="s">
        <v>95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157" t="s">
        <v>1900</v>
      </c>
      <c r="AD164" s="21" t="s">
        <v>699</v>
      </c>
      <c r="AE164" s="43" t="s">
        <v>719</v>
      </c>
      <c r="AF164" s="29">
        <f t="shared" si="11"/>
        <v>0</v>
      </c>
      <c r="AG164" s="30">
        <f t="shared" si="12"/>
        <v>0</v>
      </c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13">
        <v>0</v>
      </c>
      <c r="BB164" s="64">
        <v>0</v>
      </c>
      <c r="BC164" s="64">
        <v>0</v>
      </c>
      <c r="BD164" s="13"/>
      <c r="BE164" s="64"/>
      <c r="BF164" s="13"/>
      <c r="BG164" s="13"/>
      <c r="BH164" s="13"/>
      <c r="BI164" s="13"/>
      <c r="BJ164" s="13"/>
      <c r="BK164" s="63" t="s">
        <v>1844</v>
      </c>
      <c r="BL164" s="56"/>
    </row>
    <row r="165" spans="1:64" ht="94.5" customHeight="1" x14ac:dyDescent="0.2">
      <c r="A165" s="13">
        <v>2</v>
      </c>
      <c r="B165" s="4" t="s">
        <v>455</v>
      </c>
      <c r="C165" s="5" t="s">
        <v>710</v>
      </c>
      <c r="D165" s="4" t="s">
        <v>174</v>
      </c>
      <c r="E165" s="198" t="s">
        <v>2000</v>
      </c>
      <c r="F165" s="295"/>
      <c r="G165" s="54" t="s">
        <v>709</v>
      </c>
      <c r="H165" s="54" t="s">
        <v>709</v>
      </c>
      <c r="I165" s="198" t="s">
        <v>2349</v>
      </c>
      <c r="J165" s="54" t="s">
        <v>715</v>
      </c>
      <c r="K165" s="155" t="s">
        <v>176</v>
      </c>
      <c r="L165" s="54" t="s">
        <v>1500</v>
      </c>
      <c r="M165" s="7" t="s">
        <v>718</v>
      </c>
      <c r="N165" s="54" t="s">
        <v>1589</v>
      </c>
      <c r="O165" s="143">
        <v>0</v>
      </c>
      <c r="P165" s="36">
        <v>400</v>
      </c>
      <c r="Q165" s="36">
        <v>0</v>
      </c>
      <c r="R165" s="36">
        <v>100</v>
      </c>
      <c r="S165" s="36">
        <v>100</v>
      </c>
      <c r="T165" s="36">
        <v>100</v>
      </c>
      <c r="U165" s="42" t="s">
        <v>587</v>
      </c>
      <c r="V165" s="42" t="s">
        <v>1412</v>
      </c>
      <c r="W165" s="42" t="s">
        <v>95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157" t="s">
        <v>1900</v>
      </c>
      <c r="AD165" s="21" t="s">
        <v>699</v>
      </c>
      <c r="AE165" s="43" t="s">
        <v>719</v>
      </c>
      <c r="AF165" s="29">
        <f t="shared" si="11"/>
        <v>0</v>
      </c>
      <c r="AG165" s="30">
        <f t="shared" si="12"/>
        <v>0</v>
      </c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13">
        <v>0</v>
      </c>
      <c r="BB165" s="64">
        <v>0</v>
      </c>
      <c r="BC165" s="64">
        <v>0</v>
      </c>
      <c r="BD165" s="13"/>
      <c r="BE165" s="64"/>
      <c r="BF165" s="13"/>
      <c r="BG165" s="13"/>
      <c r="BH165" s="13"/>
      <c r="BI165" s="13"/>
      <c r="BJ165" s="13"/>
      <c r="BK165" s="63" t="s">
        <v>1844</v>
      </c>
      <c r="BL165" s="56"/>
    </row>
    <row r="166" spans="1:64" ht="60" x14ac:dyDescent="0.2">
      <c r="A166" s="13">
        <v>2</v>
      </c>
      <c r="B166" s="4" t="s">
        <v>455</v>
      </c>
      <c r="C166" s="5" t="s">
        <v>710</v>
      </c>
      <c r="D166" s="4" t="s">
        <v>174</v>
      </c>
      <c r="E166" s="198" t="s">
        <v>2001</v>
      </c>
      <c r="F166" s="295" t="s">
        <v>714</v>
      </c>
      <c r="G166" s="54" t="s">
        <v>709</v>
      </c>
      <c r="H166" s="54" t="s">
        <v>709</v>
      </c>
      <c r="I166" s="198" t="s">
        <v>2350</v>
      </c>
      <c r="J166" s="54" t="s">
        <v>721</v>
      </c>
      <c r="K166" s="156" t="s">
        <v>177</v>
      </c>
      <c r="L166" s="54" t="s">
        <v>720</v>
      </c>
      <c r="M166" s="7" t="s">
        <v>720</v>
      </c>
      <c r="N166" s="54" t="s">
        <v>1589</v>
      </c>
      <c r="O166" s="143">
        <v>0</v>
      </c>
      <c r="P166" s="36">
        <v>1</v>
      </c>
      <c r="Q166" s="36">
        <v>0</v>
      </c>
      <c r="R166" s="36">
        <v>1</v>
      </c>
      <c r="S166" s="36">
        <v>0</v>
      </c>
      <c r="T166" s="36">
        <v>0</v>
      </c>
      <c r="U166" s="42" t="s">
        <v>587</v>
      </c>
      <c r="V166" s="42" t="s">
        <v>1412</v>
      </c>
      <c r="W166" s="42" t="s">
        <v>95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157" t="s">
        <v>1900</v>
      </c>
      <c r="AD166" s="21" t="s">
        <v>699</v>
      </c>
      <c r="AE166" s="43" t="s">
        <v>719</v>
      </c>
      <c r="AF166" s="29">
        <f t="shared" si="11"/>
        <v>0</v>
      </c>
      <c r="AG166" s="30">
        <f t="shared" si="12"/>
        <v>0</v>
      </c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13">
        <v>0</v>
      </c>
      <c r="BB166" s="64">
        <v>0</v>
      </c>
      <c r="BC166" s="64">
        <v>0</v>
      </c>
      <c r="BD166" s="13"/>
      <c r="BE166" s="64"/>
      <c r="BF166" s="13"/>
      <c r="BG166" s="13"/>
      <c r="BH166" s="13"/>
      <c r="BI166" s="13"/>
      <c r="BJ166" s="13"/>
      <c r="BK166" s="63" t="s">
        <v>1844</v>
      </c>
      <c r="BL166" s="56"/>
    </row>
    <row r="167" spans="1:64" ht="79.5" customHeight="1" x14ac:dyDescent="0.2">
      <c r="A167" s="13">
        <v>2</v>
      </c>
      <c r="B167" s="4" t="s">
        <v>455</v>
      </c>
      <c r="C167" s="5" t="s">
        <v>710</v>
      </c>
      <c r="D167" s="4" t="s">
        <v>174</v>
      </c>
      <c r="E167" s="198" t="s">
        <v>2002</v>
      </c>
      <c r="F167" s="295"/>
      <c r="G167" s="54" t="s">
        <v>709</v>
      </c>
      <c r="H167" s="54" t="s">
        <v>709</v>
      </c>
      <c r="I167" s="198" t="s">
        <v>2351</v>
      </c>
      <c r="J167" s="54" t="s">
        <v>721</v>
      </c>
      <c r="K167" s="156" t="s">
        <v>177</v>
      </c>
      <c r="L167" s="54" t="s">
        <v>724</v>
      </c>
      <c r="M167" s="7" t="s">
        <v>723</v>
      </c>
      <c r="N167" s="54" t="s">
        <v>1589</v>
      </c>
      <c r="O167" s="143">
        <v>0</v>
      </c>
      <c r="P167" s="36">
        <v>1</v>
      </c>
      <c r="Q167" s="36">
        <v>0</v>
      </c>
      <c r="R167" s="36">
        <v>1</v>
      </c>
      <c r="S167" s="36">
        <v>0</v>
      </c>
      <c r="T167" s="36">
        <v>0</v>
      </c>
      <c r="U167" s="42" t="s">
        <v>587</v>
      </c>
      <c r="V167" s="42" t="s">
        <v>1412</v>
      </c>
      <c r="W167" s="42" t="s">
        <v>95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157" t="s">
        <v>1900</v>
      </c>
      <c r="AD167" s="43" t="s">
        <v>356</v>
      </c>
      <c r="AE167" s="43" t="s">
        <v>719</v>
      </c>
      <c r="AF167" s="29">
        <f t="shared" si="11"/>
        <v>0</v>
      </c>
      <c r="AG167" s="30">
        <f t="shared" si="12"/>
        <v>0</v>
      </c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13">
        <v>0</v>
      </c>
      <c r="BB167" s="64">
        <v>0</v>
      </c>
      <c r="BC167" s="64">
        <v>0</v>
      </c>
      <c r="BD167" s="13"/>
      <c r="BE167" s="64"/>
      <c r="BF167" s="13"/>
      <c r="BG167" s="13"/>
      <c r="BH167" s="13"/>
      <c r="BI167" s="13"/>
      <c r="BJ167" s="13"/>
      <c r="BK167" s="63" t="s">
        <v>1844</v>
      </c>
      <c r="BL167" s="56"/>
    </row>
    <row r="168" spans="1:64" ht="77.25" customHeight="1" x14ac:dyDescent="0.2">
      <c r="A168" s="13">
        <v>2</v>
      </c>
      <c r="B168" s="4" t="s">
        <v>455</v>
      </c>
      <c r="C168" s="5" t="s">
        <v>710</v>
      </c>
      <c r="D168" s="4" t="s">
        <v>174</v>
      </c>
      <c r="E168" s="198" t="s">
        <v>2003</v>
      </c>
      <c r="F168" s="54" t="s">
        <v>709</v>
      </c>
      <c r="G168" s="54" t="s">
        <v>709</v>
      </c>
      <c r="H168" s="54" t="s">
        <v>709</v>
      </c>
      <c r="I168" s="198" t="s">
        <v>2352</v>
      </c>
      <c r="J168" s="54" t="s">
        <v>722</v>
      </c>
      <c r="K168" s="155" t="s">
        <v>178</v>
      </c>
      <c r="L168" s="54" t="s">
        <v>1502</v>
      </c>
      <c r="M168" s="7" t="s">
        <v>1501</v>
      </c>
      <c r="N168" s="54" t="s">
        <v>1589</v>
      </c>
      <c r="O168" s="143">
        <v>0</v>
      </c>
      <c r="P168" s="36">
        <v>20</v>
      </c>
      <c r="Q168" s="36">
        <v>5</v>
      </c>
      <c r="R168" s="36">
        <v>5</v>
      </c>
      <c r="S168" s="36">
        <v>5</v>
      </c>
      <c r="T168" s="36">
        <v>5</v>
      </c>
      <c r="U168" s="42" t="s">
        <v>587</v>
      </c>
      <c r="V168" s="42" t="s">
        <v>1412</v>
      </c>
      <c r="W168" s="42" t="s">
        <v>95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157" t="s">
        <v>1900</v>
      </c>
      <c r="AD168" s="21" t="s">
        <v>699</v>
      </c>
      <c r="AE168" s="43" t="s">
        <v>719</v>
      </c>
      <c r="AF168" s="29">
        <f t="shared" si="11"/>
        <v>5</v>
      </c>
      <c r="AG168" s="30">
        <f t="shared" si="12"/>
        <v>0</v>
      </c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13">
        <v>0</v>
      </c>
      <c r="BB168" s="64">
        <v>0</v>
      </c>
      <c r="BC168" s="64">
        <v>0</v>
      </c>
      <c r="BD168" s="13"/>
      <c r="BE168" s="64"/>
      <c r="BF168" s="13"/>
      <c r="BG168" s="13"/>
      <c r="BH168" s="13"/>
      <c r="BI168" s="13"/>
      <c r="BJ168" s="13"/>
      <c r="BK168" s="63">
        <f t="shared" si="13"/>
        <v>0</v>
      </c>
      <c r="BL168" s="56"/>
    </row>
    <row r="169" spans="1:64" ht="121.5" customHeight="1" x14ac:dyDescent="0.2">
      <c r="A169" s="13">
        <v>2</v>
      </c>
      <c r="B169" s="4" t="s">
        <v>455</v>
      </c>
      <c r="C169" s="5" t="s">
        <v>710</v>
      </c>
      <c r="D169" s="4" t="s">
        <v>174</v>
      </c>
      <c r="E169" s="198" t="s">
        <v>2004</v>
      </c>
      <c r="F169" s="54" t="s">
        <v>709</v>
      </c>
      <c r="G169" s="54" t="s">
        <v>709</v>
      </c>
      <c r="H169" s="54" t="s">
        <v>709</v>
      </c>
      <c r="I169" s="198" t="s">
        <v>2353</v>
      </c>
      <c r="J169" s="54" t="s">
        <v>727</v>
      </c>
      <c r="K169" s="156" t="s">
        <v>725</v>
      </c>
      <c r="L169" s="54" t="s">
        <v>1504</v>
      </c>
      <c r="M169" s="7" t="s">
        <v>1503</v>
      </c>
      <c r="N169" s="54" t="s">
        <v>1589</v>
      </c>
      <c r="O169" s="143">
        <v>0</v>
      </c>
      <c r="P169" s="36">
        <v>1</v>
      </c>
      <c r="Q169" s="36">
        <v>0</v>
      </c>
      <c r="R169" s="36">
        <v>1</v>
      </c>
      <c r="S169" s="36">
        <v>0</v>
      </c>
      <c r="T169" s="36">
        <v>0</v>
      </c>
      <c r="U169" s="42" t="s">
        <v>587</v>
      </c>
      <c r="V169" s="42" t="s">
        <v>1412</v>
      </c>
      <c r="W169" s="42" t="s">
        <v>95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157" t="s">
        <v>1900</v>
      </c>
      <c r="AD169" s="21" t="s">
        <v>699</v>
      </c>
      <c r="AE169" s="43" t="s">
        <v>719</v>
      </c>
      <c r="AF169" s="29">
        <f t="shared" si="11"/>
        <v>0</v>
      </c>
      <c r="AG169" s="30">
        <f t="shared" si="12"/>
        <v>0</v>
      </c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13">
        <v>0</v>
      </c>
      <c r="BB169" s="64">
        <v>0</v>
      </c>
      <c r="BC169" s="64">
        <v>0</v>
      </c>
      <c r="BD169" s="13"/>
      <c r="BE169" s="64"/>
      <c r="BF169" s="13"/>
      <c r="BG169" s="13"/>
      <c r="BH169" s="13"/>
      <c r="BI169" s="13"/>
      <c r="BJ169" s="13"/>
      <c r="BK169" s="63" t="s">
        <v>1844</v>
      </c>
      <c r="BL169" s="56"/>
    </row>
    <row r="170" spans="1:64" ht="60" x14ac:dyDescent="0.2">
      <c r="A170" s="13">
        <v>2</v>
      </c>
      <c r="B170" s="4" t="s">
        <v>455</v>
      </c>
      <c r="C170" s="5" t="s">
        <v>710</v>
      </c>
      <c r="D170" s="4" t="s">
        <v>174</v>
      </c>
      <c r="E170" s="198" t="s">
        <v>2005</v>
      </c>
      <c r="F170" s="54" t="s">
        <v>709</v>
      </c>
      <c r="G170" s="54" t="s">
        <v>709</v>
      </c>
      <c r="H170" s="54" t="s">
        <v>709</v>
      </c>
      <c r="I170" s="198" t="s">
        <v>2354</v>
      </c>
      <c r="J170" s="54" t="s">
        <v>728</v>
      </c>
      <c r="K170" s="155" t="s">
        <v>726</v>
      </c>
      <c r="L170" s="54" t="s">
        <v>1505</v>
      </c>
      <c r="M170" s="7" t="s">
        <v>1506</v>
      </c>
      <c r="N170" s="54" t="s">
        <v>1589</v>
      </c>
      <c r="O170" s="143">
        <v>0</v>
      </c>
      <c r="P170" s="36">
        <v>10</v>
      </c>
      <c r="Q170" s="36">
        <v>2</v>
      </c>
      <c r="R170" s="36">
        <v>2</v>
      </c>
      <c r="S170" s="36">
        <v>3</v>
      </c>
      <c r="T170" s="36">
        <v>3</v>
      </c>
      <c r="U170" s="42" t="s">
        <v>587</v>
      </c>
      <c r="V170" s="42" t="s">
        <v>1412</v>
      </c>
      <c r="W170" s="42" t="s">
        <v>95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157" t="s">
        <v>1900</v>
      </c>
      <c r="AD170" s="21" t="s">
        <v>699</v>
      </c>
      <c r="AE170" s="43" t="s">
        <v>719</v>
      </c>
      <c r="AF170" s="29">
        <f t="shared" si="11"/>
        <v>2</v>
      </c>
      <c r="AG170" s="30">
        <f t="shared" si="12"/>
        <v>0</v>
      </c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13">
        <v>0</v>
      </c>
      <c r="BB170" s="64">
        <v>0</v>
      </c>
      <c r="BC170" s="64">
        <v>0</v>
      </c>
      <c r="BD170" s="13"/>
      <c r="BE170" s="64"/>
      <c r="BF170" s="13"/>
      <c r="BG170" s="13"/>
      <c r="BH170" s="13"/>
      <c r="BI170" s="13"/>
      <c r="BJ170" s="13"/>
      <c r="BK170" s="63">
        <f t="shared" si="13"/>
        <v>0</v>
      </c>
      <c r="BL170" s="56"/>
    </row>
    <row r="171" spans="1:64" ht="60" x14ac:dyDescent="0.2">
      <c r="A171" s="13">
        <v>2</v>
      </c>
      <c r="B171" s="4" t="s">
        <v>455</v>
      </c>
      <c r="C171" s="5" t="s">
        <v>729</v>
      </c>
      <c r="D171" s="4" t="s">
        <v>179</v>
      </c>
      <c r="E171" s="198" t="s">
        <v>2005</v>
      </c>
      <c r="F171" s="7" t="s">
        <v>732</v>
      </c>
      <c r="G171" s="54">
        <v>0</v>
      </c>
      <c r="H171" s="54">
        <v>60</v>
      </c>
      <c r="I171" s="198" t="s">
        <v>2355</v>
      </c>
      <c r="J171" s="54" t="s">
        <v>733</v>
      </c>
      <c r="K171" s="14" t="s">
        <v>1938</v>
      </c>
      <c r="L171" s="54" t="s">
        <v>731</v>
      </c>
      <c r="M171" s="7" t="s">
        <v>730</v>
      </c>
      <c r="N171" s="54" t="s">
        <v>1589</v>
      </c>
      <c r="O171" s="15">
        <v>0</v>
      </c>
      <c r="P171" s="160">
        <v>60</v>
      </c>
      <c r="Q171" s="160">
        <v>10</v>
      </c>
      <c r="R171" s="160">
        <v>10</v>
      </c>
      <c r="S171" s="160">
        <v>20</v>
      </c>
      <c r="T171" s="160">
        <v>20</v>
      </c>
      <c r="U171" s="42" t="s">
        <v>587</v>
      </c>
      <c r="V171" s="42" t="s">
        <v>1412</v>
      </c>
      <c r="W171" s="42" t="s">
        <v>95</v>
      </c>
      <c r="X171" s="17">
        <f>SUM(Y171:AB171)</f>
        <v>424646400</v>
      </c>
      <c r="Y171" s="23">
        <v>100000000</v>
      </c>
      <c r="Z171" s="23">
        <f>+Y171*1.04</f>
        <v>104000000</v>
      </c>
      <c r="AA171" s="23">
        <f>+Z171*1.04</f>
        <v>108160000</v>
      </c>
      <c r="AB171" s="23">
        <f>+AA171*1.04</f>
        <v>112486400</v>
      </c>
      <c r="AC171" s="54" t="s">
        <v>92</v>
      </c>
      <c r="AD171" s="43" t="s">
        <v>356</v>
      </c>
      <c r="AE171" s="43" t="s">
        <v>338</v>
      </c>
      <c r="AF171" s="29">
        <f t="shared" si="11"/>
        <v>10</v>
      </c>
      <c r="AG171" s="30">
        <f t="shared" si="12"/>
        <v>424646400</v>
      </c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13">
        <v>0</v>
      </c>
      <c r="BB171" s="13"/>
      <c r="BC171" s="13"/>
      <c r="BD171" s="13"/>
      <c r="BE171" s="13"/>
      <c r="BF171" s="13"/>
      <c r="BG171" s="13"/>
      <c r="BH171" s="13"/>
      <c r="BI171" s="13"/>
      <c r="BJ171" s="13"/>
      <c r="BK171" s="63">
        <f t="shared" si="13"/>
        <v>0</v>
      </c>
      <c r="BL171" s="56"/>
    </row>
    <row r="172" spans="1:64" ht="80.25" customHeight="1" x14ac:dyDescent="0.2">
      <c r="A172" s="13">
        <v>2</v>
      </c>
      <c r="B172" s="4" t="s">
        <v>455</v>
      </c>
      <c r="C172" s="5" t="s">
        <v>729</v>
      </c>
      <c r="D172" s="4" t="s">
        <v>179</v>
      </c>
      <c r="E172" s="198" t="s">
        <v>2006</v>
      </c>
      <c r="F172" s="295" t="s">
        <v>737</v>
      </c>
      <c r="G172" s="54">
        <v>0</v>
      </c>
      <c r="H172" s="54">
        <v>12</v>
      </c>
      <c r="I172" s="198" t="s">
        <v>2356</v>
      </c>
      <c r="J172" s="54" t="s">
        <v>734</v>
      </c>
      <c r="K172" s="14" t="s">
        <v>180</v>
      </c>
      <c r="L172" s="54" t="s">
        <v>736</v>
      </c>
      <c r="M172" s="7" t="s">
        <v>735</v>
      </c>
      <c r="N172" s="54" t="s">
        <v>1589</v>
      </c>
      <c r="O172" s="15">
        <v>0</v>
      </c>
      <c r="P172" s="160">
        <v>12</v>
      </c>
      <c r="Q172" s="160">
        <v>2</v>
      </c>
      <c r="R172" s="160">
        <v>4</v>
      </c>
      <c r="S172" s="160">
        <v>4</v>
      </c>
      <c r="T172" s="160">
        <v>4</v>
      </c>
      <c r="U172" s="42" t="s">
        <v>587</v>
      </c>
      <c r="V172" s="42" t="s">
        <v>1412</v>
      </c>
      <c r="W172" s="42" t="s">
        <v>95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4" t="s">
        <v>92</v>
      </c>
      <c r="AD172" s="43" t="s">
        <v>356</v>
      </c>
      <c r="AE172" s="43" t="s">
        <v>338</v>
      </c>
      <c r="AF172" s="29">
        <f t="shared" si="11"/>
        <v>2</v>
      </c>
      <c r="AG172" s="30">
        <f t="shared" si="12"/>
        <v>0</v>
      </c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13">
        <v>0</v>
      </c>
      <c r="BB172" s="13"/>
      <c r="BC172" s="13"/>
      <c r="BD172" s="13"/>
      <c r="BE172" s="13"/>
      <c r="BF172" s="13"/>
      <c r="BG172" s="13"/>
      <c r="BH172" s="13"/>
      <c r="BI172" s="13"/>
      <c r="BJ172" s="13"/>
      <c r="BK172" s="63">
        <f t="shared" si="13"/>
        <v>0</v>
      </c>
      <c r="BL172" s="56"/>
    </row>
    <row r="173" spans="1:64" ht="67.5" customHeight="1" x14ac:dyDescent="0.2">
      <c r="A173" s="13">
        <v>2</v>
      </c>
      <c r="B173" s="4" t="s">
        <v>455</v>
      </c>
      <c r="C173" s="5" t="s">
        <v>729</v>
      </c>
      <c r="D173" s="4" t="s">
        <v>179</v>
      </c>
      <c r="E173" s="198" t="s">
        <v>2006</v>
      </c>
      <c r="F173" s="295"/>
      <c r="G173" s="54">
        <v>0</v>
      </c>
      <c r="H173" s="54">
        <v>7</v>
      </c>
      <c r="I173" s="198" t="s">
        <v>2357</v>
      </c>
      <c r="J173" s="54" t="s">
        <v>734</v>
      </c>
      <c r="K173" s="14" t="s">
        <v>180</v>
      </c>
      <c r="L173" s="54" t="s">
        <v>739</v>
      </c>
      <c r="M173" s="7" t="s">
        <v>738</v>
      </c>
      <c r="N173" s="54" t="s">
        <v>1589</v>
      </c>
      <c r="O173" s="15">
        <v>0</v>
      </c>
      <c r="P173" s="160">
        <v>7</v>
      </c>
      <c r="Q173" s="160">
        <v>1</v>
      </c>
      <c r="R173" s="160">
        <v>2</v>
      </c>
      <c r="S173" s="160">
        <v>2</v>
      </c>
      <c r="T173" s="160">
        <v>2</v>
      </c>
      <c r="U173" s="42" t="s">
        <v>587</v>
      </c>
      <c r="V173" s="42" t="s">
        <v>1412</v>
      </c>
      <c r="W173" s="42" t="s">
        <v>95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4" t="s">
        <v>92</v>
      </c>
      <c r="AD173" s="43" t="s">
        <v>356</v>
      </c>
      <c r="AE173" s="43" t="s">
        <v>338</v>
      </c>
      <c r="AF173" s="29">
        <f t="shared" si="11"/>
        <v>1</v>
      </c>
      <c r="AG173" s="30">
        <f t="shared" si="12"/>
        <v>0</v>
      </c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13">
        <v>0</v>
      </c>
      <c r="BB173" s="13"/>
      <c r="BC173" s="13"/>
      <c r="BD173" s="13"/>
      <c r="BE173" s="13"/>
      <c r="BF173" s="13"/>
      <c r="BG173" s="13"/>
      <c r="BH173" s="13"/>
      <c r="BI173" s="13"/>
      <c r="BJ173" s="13"/>
      <c r="BK173" s="63">
        <f t="shared" si="13"/>
        <v>0</v>
      </c>
      <c r="BL173" s="56"/>
    </row>
    <row r="174" spans="1:64" ht="117" customHeight="1" x14ac:dyDescent="0.2">
      <c r="A174" s="13">
        <v>2</v>
      </c>
      <c r="B174" s="4" t="s">
        <v>455</v>
      </c>
      <c r="C174" s="5" t="s">
        <v>729</v>
      </c>
      <c r="D174" s="4" t="s">
        <v>179</v>
      </c>
      <c r="E174" s="198" t="s">
        <v>2007</v>
      </c>
      <c r="F174" s="295" t="s">
        <v>743</v>
      </c>
      <c r="G174" s="54">
        <v>0</v>
      </c>
      <c r="H174" s="54">
        <v>200</v>
      </c>
      <c r="I174" s="198" t="s">
        <v>2358</v>
      </c>
      <c r="J174" s="54" t="s">
        <v>740</v>
      </c>
      <c r="K174" s="14" t="s">
        <v>181</v>
      </c>
      <c r="L174" s="54" t="s">
        <v>742</v>
      </c>
      <c r="M174" s="7" t="s">
        <v>741</v>
      </c>
      <c r="N174" s="54" t="s">
        <v>1589</v>
      </c>
      <c r="O174" s="15">
        <v>0</v>
      </c>
      <c r="P174" s="160">
        <v>200</v>
      </c>
      <c r="Q174" s="160">
        <v>50</v>
      </c>
      <c r="R174" s="160">
        <v>50</v>
      </c>
      <c r="S174" s="160">
        <v>50</v>
      </c>
      <c r="T174" s="160">
        <v>50</v>
      </c>
      <c r="U174" s="42" t="s">
        <v>587</v>
      </c>
      <c r="V174" s="42" t="s">
        <v>1412</v>
      </c>
      <c r="W174" s="42" t="s">
        <v>95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4" t="s">
        <v>92</v>
      </c>
      <c r="AD174" s="43" t="s">
        <v>356</v>
      </c>
      <c r="AE174" s="43" t="s">
        <v>338</v>
      </c>
      <c r="AF174" s="29">
        <f t="shared" si="11"/>
        <v>50</v>
      </c>
      <c r="AG174" s="30">
        <f t="shared" si="12"/>
        <v>0</v>
      </c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13">
        <v>0</v>
      </c>
      <c r="BB174" s="13"/>
      <c r="BC174" s="13"/>
      <c r="BD174" s="13"/>
      <c r="BE174" s="13"/>
      <c r="BF174" s="13"/>
      <c r="BG174" s="13"/>
      <c r="BH174" s="13"/>
      <c r="BI174" s="13"/>
      <c r="BJ174" s="13"/>
      <c r="BK174" s="63">
        <f t="shared" si="13"/>
        <v>0</v>
      </c>
      <c r="BL174" s="56"/>
    </row>
    <row r="175" spans="1:64" ht="81" customHeight="1" x14ac:dyDescent="0.2">
      <c r="A175" s="13">
        <v>2</v>
      </c>
      <c r="B175" s="4" t="s">
        <v>455</v>
      </c>
      <c r="C175" s="5" t="s">
        <v>729</v>
      </c>
      <c r="D175" s="4" t="s">
        <v>179</v>
      </c>
      <c r="E175" s="198" t="s">
        <v>2008</v>
      </c>
      <c r="F175" s="295"/>
      <c r="G175" s="54">
        <v>0</v>
      </c>
      <c r="H175" s="54">
        <v>12</v>
      </c>
      <c r="I175" s="198" t="s">
        <v>2359</v>
      </c>
      <c r="J175" s="54" t="s">
        <v>740</v>
      </c>
      <c r="K175" s="14" t="s">
        <v>181</v>
      </c>
      <c r="L175" s="54" t="s">
        <v>744</v>
      </c>
      <c r="M175" s="7" t="s">
        <v>745</v>
      </c>
      <c r="N175" s="54" t="s">
        <v>1589</v>
      </c>
      <c r="O175" s="15">
        <v>0</v>
      </c>
      <c r="P175" s="160">
        <v>12</v>
      </c>
      <c r="Q175" s="160">
        <v>2</v>
      </c>
      <c r="R175" s="160">
        <v>2</v>
      </c>
      <c r="S175" s="160">
        <v>4</v>
      </c>
      <c r="T175" s="160">
        <v>4</v>
      </c>
      <c r="U175" s="42" t="s">
        <v>587</v>
      </c>
      <c r="V175" s="42" t="s">
        <v>1412</v>
      </c>
      <c r="W175" s="42" t="s">
        <v>95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4" t="s">
        <v>92</v>
      </c>
      <c r="AD175" s="43" t="s">
        <v>356</v>
      </c>
      <c r="AE175" s="43" t="s">
        <v>338</v>
      </c>
      <c r="AF175" s="29">
        <f t="shared" si="11"/>
        <v>2</v>
      </c>
      <c r="AG175" s="30">
        <f t="shared" si="12"/>
        <v>0</v>
      </c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13">
        <v>0</v>
      </c>
      <c r="BB175" s="13"/>
      <c r="BC175" s="13"/>
      <c r="BD175" s="13"/>
      <c r="BE175" s="13"/>
      <c r="BF175" s="13"/>
      <c r="BG175" s="13"/>
      <c r="BH175" s="13"/>
      <c r="BI175" s="13"/>
      <c r="BJ175" s="13"/>
      <c r="BK175" s="63">
        <f t="shared" si="13"/>
        <v>0</v>
      </c>
      <c r="BL175" s="56"/>
    </row>
    <row r="176" spans="1:64" ht="94.5" customHeight="1" x14ac:dyDescent="0.2">
      <c r="A176" s="13">
        <v>2</v>
      </c>
      <c r="B176" s="4" t="s">
        <v>455</v>
      </c>
      <c r="C176" s="5" t="s">
        <v>729</v>
      </c>
      <c r="D176" s="4" t="s">
        <v>179</v>
      </c>
      <c r="E176" s="198" t="s">
        <v>2009</v>
      </c>
      <c r="F176" s="7" t="s">
        <v>751</v>
      </c>
      <c r="G176" s="54">
        <v>0</v>
      </c>
      <c r="H176" s="54">
        <v>7</v>
      </c>
      <c r="I176" s="198" t="s">
        <v>2360</v>
      </c>
      <c r="J176" s="54" t="s">
        <v>746</v>
      </c>
      <c r="K176" s="14" t="s">
        <v>182</v>
      </c>
      <c r="L176" s="54" t="s">
        <v>749</v>
      </c>
      <c r="M176" s="7" t="s">
        <v>747</v>
      </c>
      <c r="N176" s="54" t="s">
        <v>1589</v>
      </c>
      <c r="O176" s="15">
        <v>0</v>
      </c>
      <c r="P176" s="160">
        <v>7</v>
      </c>
      <c r="Q176" s="160">
        <v>1</v>
      </c>
      <c r="R176" s="160">
        <v>2</v>
      </c>
      <c r="S176" s="160">
        <v>2</v>
      </c>
      <c r="T176" s="160">
        <v>2</v>
      </c>
      <c r="U176" s="42" t="s">
        <v>587</v>
      </c>
      <c r="V176" s="42" t="s">
        <v>1412</v>
      </c>
      <c r="W176" s="42" t="s">
        <v>95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4" t="s">
        <v>92</v>
      </c>
      <c r="AD176" s="43" t="s">
        <v>356</v>
      </c>
      <c r="AE176" s="43" t="s">
        <v>338</v>
      </c>
      <c r="AF176" s="29">
        <f t="shared" si="11"/>
        <v>1</v>
      </c>
      <c r="AG176" s="30">
        <f t="shared" si="12"/>
        <v>0</v>
      </c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13">
        <v>0</v>
      </c>
      <c r="BB176" s="13"/>
      <c r="BC176" s="13"/>
      <c r="BD176" s="13"/>
      <c r="BE176" s="13"/>
      <c r="BF176" s="13"/>
      <c r="BG176" s="13"/>
      <c r="BH176" s="13"/>
      <c r="BI176" s="13"/>
      <c r="BJ176" s="13"/>
      <c r="BK176" s="63">
        <f t="shared" si="13"/>
        <v>0</v>
      </c>
      <c r="BL176" s="56"/>
    </row>
    <row r="177" spans="1:64" ht="117" customHeight="1" x14ac:dyDescent="0.2">
      <c r="A177" s="13">
        <v>2</v>
      </c>
      <c r="B177" s="4" t="s">
        <v>455</v>
      </c>
      <c r="C177" s="5" t="s">
        <v>729</v>
      </c>
      <c r="D177" s="4" t="s">
        <v>179</v>
      </c>
      <c r="E177" s="198" t="s">
        <v>2010</v>
      </c>
      <c r="F177" s="7" t="s">
        <v>752</v>
      </c>
      <c r="G177" s="54">
        <v>0</v>
      </c>
      <c r="H177" s="54">
        <v>7</v>
      </c>
      <c r="I177" s="198" t="s">
        <v>2361</v>
      </c>
      <c r="J177" s="54" t="s">
        <v>746</v>
      </c>
      <c r="K177" s="14" t="s">
        <v>182</v>
      </c>
      <c r="L177" s="54" t="s">
        <v>750</v>
      </c>
      <c r="M177" s="7" t="s">
        <v>748</v>
      </c>
      <c r="N177" s="54" t="s">
        <v>1589</v>
      </c>
      <c r="O177" s="15">
        <v>0</v>
      </c>
      <c r="P177" s="143">
        <v>7</v>
      </c>
      <c r="Q177" s="143">
        <v>1</v>
      </c>
      <c r="R177" s="143">
        <v>2</v>
      </c>
      <c r="S177" s="143">
        <v>2</v>
      </c>
      <c r="T177" s="143">
        <v>2</v>
      </c>
      <c r="U177" s="42" t="s">
        <v>587</v>
      </c>
      <c r="V177" s="42" t="s">
        <v>1412</v>
      </c>
      <c r="W177" s="42" t="s">
        <v>95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4" t="s">
        <v>92</v>
      </c>
      <c r="AD177" s="43" t="s">
        <v>356</v>
      </c>
      <c r="AE177" s="43" t="s">
        <v>338</v>
      </c>
      <c r="AF177" s="29">
        <f t="shared" si="11"/>
        <v>1</v>
      </c>
      <c r="AG177" s="30">
        <f t="shared" si="12"/>
        <v>0</v>
      </c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13">
        <v>0</v>
      </c>
      <c r="BB177" s="13"/>
      <c r="BC177" s="13"/>
      <c r="BD177" s="13"/>
      <c r="BE177" s="13"/>
      <c r="BF177" s="13"/>
      <c r="BG177" s="13"/>
      <c r="BH177" s="13"/>
      <c r="BI177" s="13"/>
      <c r="BJ177" s="13"/>
      <c r="BK177" s="63">
        <f t="shared" si="13"/>
        <v>0</v>
      </c>
      <c r="BL177" s="56"/>
    </row>
    <row r="178" spans="1:64" ht="81.75" customHeight="1" x14ac:dyDescent="0.2">
      <c r="A178" s="13">
        <v>2</v>
      </c>
      <c r="B178" s="4" t="s">
        <v>455</v>
      </c>
      <c r="C178" s="5" t="s">
        <v>729</v>
      </c>
      <c r="D178" s="4" t="s">
        <v>179</v>
      </c>
      <c r="E178" s="198" t="s">
        <v>2011</v>
      </c>
      <c r="F178" s="7" t="s">
        <v>756</v>
      </c>
      <c r="G178" s="54">
        <v>0</v>
      </c>
      <c r="H178" s="54">
        <v>4</v>
      </c>
      <c r="I178" s="198" t="s">
        <v>2362</v>
      </c>
      <c r="J178" s="54" t="s">
        <v>753</v>
      </c>
      <c r="K178" s="14" t="s">
        <v>183</v>
      </c>
      <c r="L178" s="54" t="s">
        <v>755</v>
      </c>
      <c r="M178" s="7" t="s">
        <v>754</v>
      </c>
      <c r="N178" s="54" t="s">
        <v>1589</v>
      </c>
      <c r="O178" s="15">
        <v>0</v>
      </c>
      <c r="P178" s="143">
        <v>4</v>
      </c>
      <c r="Q178" s="143">
        <v>1</v>
      </c>
      <c r="R178" s="143">
        <v>1</v>
      </c>
      <c r="S178" s="143">
        <v>1</v>
      </c>
      <c r="T178" s="143">
        <v>1</v>
      </c>
      <c r="U178" s="42" t="s">
        <v>587</v>
      </c>
      <c r="V178" s="42" t="s">
        <v>1412</v>
      </c>
      <c r="W178" s="42" t="s">
        <v>95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4" t="s">
        <v>92</v>
      </c>
      <c r="AD178" s="43" t="s">
        <v>356</v>
      </c>
      <c r="AE178" s="43" t="s">
        <v>338</v>
      </c>
      <c r="AF178" s="29">
        <f t="shared" si="11"/>
        <v>1</v>
      </c>
      <c r="AG178" s="30">
        <f t="shared" si="12"/>
        <v>0</v>
      </c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13">
        <v>0</v>
      </c>
      <c r="BB178" s="13"/>
      <c r="BC178" s="13"/>
      <c r="BD178" s="13"/>
      <c r="BE178" s="13"/>
      <c r="BF178" s="13"/>
      <c r="BG178" s="13"/>
      <c r="BH178" s="13"/>
      <c r="BI178" s="13"/>
      <c r="BJ178" s="13"/>
      <c r="BK178" s="63">
        <f t="shared" si="13"/>
        <v>0</v>
      </c>
      <c r="BL178" s="56"/>
    </row>
    <row r="179" spans="1:64" ht="123" customHeight="1" x14ac:dyDescent="0.2">
      <c r="A179" s="13">
        <v>2</v>
      </c>
      <c r="B179" s="4" t="s">
        <v>455</v>
      </c>
      <c r="C179" s="5" t="s">
        <v>729</v>
      </c>
      <c r="D179" s="4" t="s">
        <v>179</v>
      </c>
      <c r="E179" s="219" t="s">
        <v>2012</v>
      </c>
      <c r="F179" s="7" t="s">
        <v>762</v>
      </c>
      <c r="G179" s="54">
        <v>0</v>
      </c>
      <c r="H179" s="54">
        <v>1</v>
      </c>
      <c r="I179" s="219" t="s">
        <v>2363</v>
      </c>
      <c r="J179" s="54" t="s">
        <v>757</v>
      </c>
      <c r="K179" s="14" t="s">
        <v>184</v>
      </c>
      <c r="L179" s="54" t="s">
        <v>758</v>
      </c>
      <c r="M179" s="7" t="s">
        <v>758</v>
      </c>
      <c r="N179" s="54" t="s">
        <v>1589</v>
      </c>
      <c r="O179" s="15">
        <v>0</v>
      </c>
      <c r="P179" s="143">
        <v>1</v>
      </c>
      <c r="Q179" s="143">
        <v>0</v>
      </c>
      <c r="R179" s="143">
        <v>1</v>
      </c>
      <c r="S179" s="143">
        <v>0</v>
      </c>
      <c r="T179" s="143">
        <v>0</v>
      </c>
      <c r="U179" s="42" t="s">
        <v>587</v>
      </c>
      <c r="V179" s="42" t="s">
        <v>1412</v>
      </c>
      <c r="W179" s="42" t="s">
        <v>95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4" t="s">
        <v>92</v>
      </c>
      <c r="AD179" s="21" t="s">
        <v>761</v>
      </c>
      <c r="AE179" s="43" t="s">
        <v>338</v>
      </c>
      <c r="AF179" s="29">
        <f t="shared" si="11"/>
        <v>0</v>
      </c>
      <c r="AG179" s="30">
        <f t="shared" si="12"/>
        <v>0</v>
      </c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13">
        <v>0</v>
      </c>
      <c r="BB179" s="13"/>
      <c r="BC179" s="13"/>
      <c r="BD179" s="13"/>
      <c r="BE179" s="13"/>
      <c r="BF179" s="13"/>
      <c r="BG179" s="13"/>
      <c r="BH179" s="13"/>
      <c r="BI179" s="13"/>
      <c r="BJ179" s="13"/>
      <c r="BK179" s="63" t="s">
        <v>1844</v>
      </c>
      <c r="BL179" s="56"/>
    </row>
    <row r="180" spans="1:64" ht="172.5" customHeight="1" x14ac:dyDescent="0.2">
      <c r="A180" s="13">
        <v>2</v>
      </c>
      <c r="B180" s="4" t="s">
        <v>455</v>
      </c>
      <c r="C180" s="5" t="s">
        <v>729</v>
      </c>
      <c r="D180" s="4" t="s">
        <v>179</v>
      </c>
      <c r="E180" s="219" t="s">
        <v>2012</v>
      </c>
      <c r="F180" s="7" t="s">
        <v>763</v>
      </c>
      <c r="G180" s="54">
        <v>0</v>
      </c>
      <c r="H180" s="54">
        <v>1</v>
      </c>
      <c r="I180" s="219" t="s">
        <v>2364</v>
      </c>
      <c r="J180" s="54" t="s">
        <v>757</v>
      </c>
      <c r="K180" s="14" t="s">
        <v>184</v>
      </c>
      <c r="L180" s="54" t="s">
        <v>759</v>
      </c>
      <c r="M180" s="7" t="s">
        <v>760</v>
      </c>
      <c r="N180" s="54" t="s">
        <v>1589</v>
      </c>
      <c r="O180" s="15">
        <v>0</v>
      </c>
      <c r="P180" s="143">
        <v>1</v>
      </c>
      <c r="Q180" s="143">
        <v>0</v>
      </c>
      <c r="R180" s="143">
        <v>1</v>
      </c>
      <c r="S180" s="143">
        <v>0</v>
      </c>
      <c r="T180" s="143">
        <v>0</v>
      </c>
      <c r="U180" s="42" t="s">
        <v>587</v>
      </c>
      <c r="V180" s="42" t="s">
        <v>1412</v>
      </c>
      <c r="W180" s="42" t="s">
        <v>95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4" t="s">
        <v>92</v>
      </c>
      <c r="AD180" s="43" t="s">
        <v>356</v>
      </c>
      <c r="AE180" s="43" t="s">
        <v>338</v>
      </c>
      <c r="AF180" s="29">
        <f t="shared" si="11"/>
        <v>0</v>
      </c>
      <c r="AG180" s="30">
        <f t="shared" si="12"/>
        <v>0</v>
      </c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13">
        <v>0</v>
      </c>
      <c r="BB180" s="13"/>
      <c r="BC180" s="13"/>
      <c r="BD180" s="13"/>
      <c r="BE180" s="13"/>
      <c r="BF180" s="13"/>
      <c r="BG180" s="13"/>
      <c r="BH180" s="13"/>
      <c r="BI180" s="13"/>
      <c r="BJ180" s="13"/>
      <c r="BK180" s="63" t="s">
        <v>1844</v>
      </c>
      <c r="BL180" s="56"/>
    </row>
    <row r="181" spans="1:64" ht="60" x14ac:dyDescent="0.2">
      <c r="A181" s="13">
        <v>2</v>
      </c>
      <c r="B181" s="4" t="s">
        <v>455</v>
      </c>
      <c r="C181" s="5" t="s">
        <v>833</v>
      </c>
      <c r="D181" s="4" t="s">
        <v>186</v>
      </c>
      <c r="E181" s="219" t="s">
        <v>2012</v>
      </c>
      <c r="F181" s="295" t="s">
        <v>778</v>
      </c>
      <c r="G181" s="295">
        <v>6</v>
      </c>
      <c r="H181" s="295">
        <v>40</v>
      </c>
      <c r="I181" s="219" t="s">
        <v>2365</v>
      </c>
      <c r="J181" s="54" t="s">
        <v>832</v>
      </c>
      <c r="K181" s="14" t="s">
        <v>187</v>
      </c>
      <c r="L181" s="54" t="s">
        <v>766</v>
      </c>
      <c r="M181" s="7" t="s">
        <v>765</v>
      </c>
      <c r="N181" s="54" t="s">
        <v>1589</v>
      </c>
      <c r="O181" s="5">
        <v>0</v>
      </c>
      <c r="P181" s="143">
        <v>1800</v>
      </c>
      <c r="Q181" s="143">
        <v>450</v>
      </c>
      <c r="R181" s="143">
        <v>450</v>
      </c>
      <c r="S181" s="143">
        <v>450</v>
      </c>
      <c r="T181" s="143">
        <v>450</v>
      </c>
      <c r="U181" s="5" t="s">
        <v>773</v>
      </c>
      <c r="V181" s="5" t="s">
        <v>1417</v>
      </c>
      <c r="W181" s="42" t="s">
        <v>188</v>
      </c>
      <c r="X181" s="25">
        <f>SUM(Y181:AB181)</f>
        <v>75791022445.773697</v>
      </c>
      <c r="Y181" s="23">
        <f>16025707912+1822323402</f>
        <v>17848031314</v>
      </c>
      <c r="Z181" s="23">
        <f t="shared" ref="Z181:AB182" si="15">+Y181*1.04</f>
        <v>18561952566.560001</v>
      </c>
      <c r="AA181" s="23">
        <f t="shared" si="15"/>
        <v>19304430669.222401</v>
      </c>
      <c r="AB181" s="23">
        <f t="shared" si="15"/>
        <v>20076607895.991299</v>
      </c>
      <c r="AC181" s="54" t="s">
        <v>185</v>
      </c>
      <c r="AD181" s="43" t="s">
        <v>356</v>
      </c>
      <c r="AE181" s="43" t="s">
        <v>338</v>
      </c>
      <c r="AF181" s="29">
        <f t="shared" si="11"/>
        <v>450</v>
      </c>
      <c r="AG181" s="30">
        <f t="shared" si="12"/>
        <v>75791022445.773697</v>
      </c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13">
        <v>0</v>
      </c>
      <c r="BB181" s="13"/>
      <c r="BC181" s="13"/>
      <c r="BD181" s="13"/>
      <c r="BE181" s="13"/>
      <c r="BF181" s="13"/>
      <c r="BG181" s="13"/>
      <c r="BH181" s="13"/>
      <c r="BI181" s="13"/>
      <c r="BJ181" s="13"/>
      <c r="BK181" s="63">
        <f t="shared" si="13"/>
        <v>0</v>
      </c>
      <c r="BL181" s="56"/>
    </row>
    <row r="182" spans="1:64" ht="60" x14ac:dyDescent="0.2">
      <c r="A182" s="13">
        <v>2</v>
      </c>
      <c r="B182" s="4" t="s">
        <v>455</v>
      </c>
      <c r="C182" s="5" t="s">
        <v>833</v>
      </c>
      <c r="D182" s="4" t="s">
        <v>186</v>
      </c>
      <c r="E182" s="219" t="s">
        <v>2012</v>
      </c>
      <c r="F182" s="295"/>
      <c r="G182" s="295"/>
      <c r="H182" s="295"/>
      <c r="I182" s="219" t="s">
        <v>2366</v>
      </c>
      <c r="J182" s="54" t="s">
        <v>832</v>
      </c>
      <c r="K182" s="14" t="s">
        <v>187</v>
      </c>
      <c r="L182" s="54" t="s">
        <v>768</v>
      </c>
      <c r="M182" s="7" t="s">
        <v>767</v>
      </c>
      <c r="N182" s="54" t="s">
        <v>1589</v>
      </c>
      <c r="O182" s="5">
        <v>0</v>
      </c>
      <c r="P182" s="143">
        <v>262</v>
      </c>
      <c r="Q182" s="143">
        <v>65</v>
      </c>
      <c r="R182" s="143">
        <v>65</v>
      </c>
      <c r="S182" s="143">
        <v>66</v>
      </c>
      <c r="T182" s="143">
        <v>66</v>
      </c>
      <c r="U182" s="5" t="s">
        <v>773</v>
      </c>
      <c r="V182" s="5" t="s">
        <v>1417</v>
      </c>
      <c r="W182" s="42" t="s">
        <v>95</v>
      </c>
      <c r="X182" s="25">
        <f>SUM(Y182:AB182)</f>
        <v>28230831030.251522</v>
      </c>
      <c r="Y182" s="23">
        <f>6648079680</f>
        <v>6648079680</v>
      </c>
      <c r="Z182" s="23">
        <f t="shared" si="15"/>
        <v>6914002867.1999998</v>
      </c>
      <c r="AA182" s="23">
        <f t="shared" si="15"/>
        <v>7190562981.8880005</v>
      </c>
      <c r="AB182" s="23">
        <f t="shared" si="15"/>
        <v>7478185501.1635208</v>
      </c>
      <c r="AC182" s="54" t="s">
        <v>185</v>
      </c>
      <c r="AD182" s="43" t="s">
        <v>356</v>
      </c>
      <c r="AE182" s="43" t="s">
        <v>356</v>
      </c>
      <c r="AF182" s="29">
        <f t="shared" si="11"/>
        <v>65</v>
      </c>
      <c r="AG182" s="30">
        <f t="shared" si="12"/>
        <v>28230831030.251522</v>
      </c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13">
        <v>0</v>
      </c>
      <c r="BB182" s="13"/>
      <c r="BC182" s="13"/>
      <c r="BD182" s="13"/>
      <c r="BE182" s="13"/>
      <c r="BF182" s="13"/>
      <c r="BG182" s="13"/>
      <c r="BH182" s="13"/>
      <c r="BI182" s="13"/>
      <c r="BJ182" s="13"/>
      <c r="BK182" s="63">
        <f t="shared" si="13"/>
        <v>0</v>
      </c>
      <c r="BL182" s="56"/>
    </row>
    <row r="183" spans="1:64" ht="60" x14ac:dyDescent="0.2">
      <c r="A183" s="13">
        <v>2</v>
      </c>
      <c r="B183" s="4" t="s">
        <v>455</v>
      </c>
      <c r="C183" s="5" t="s">
        <v>833</v>
      </c>
      <c r="D183" s="4" t="s">
        <v>186</v>
      </c>
      <c r="E183" s="219" t="s">
        <v>2012</v>
      </c>
      <c r="F183" s="295"/>
      <c r="G183" s="295"/>
      <c r="H183" s="295"/>
      <c r="I183" s="219" t="s">
        <v>2367</v>
      </c>
      <c r="J183" s="54" t="s">
        <v>832</v>
      </c>
      <c r="K183" s="14" t="s">
        <v>187</v>
      </c>
      <c r="L183" s="54" t="s">
        <v>770</v>
      </c>
      <c r="M183" s="7" t="s">
        <v>769</v>
      </c>
      <c r="N183" s="54" t="s">
        <v>1589</v>
      </c>
      <c r="O183" s="5">
        <v>0</v>
      </c>
      <c r="P183" s="143">
        <v>38</v>
      </c>
      <c r="Q183" s="143">
        <v>9</v>
      </c>
      <c r="R183" s="143">
        <v>9</v>
      </c>
      <c r="S183" s="143">
        <v>10</v>
      </c>
      <c r="T183" s="143">
        <v>10</v>
      </c>
      <c r="U183" s="5" t="s">
        <v>773</v>
      </c>
      <c r="V183" s="5" t="s">
        <v>1417</v>
      </c>
      <c r="W183" s="42" t="s">
        <v>95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4" t="s">
        <v>185</v>
      </c>
      <c r="AD183" s="43" t="s">
        <v>356</v>
      </c>
      <c r="AE183" s="43" t="s">
        <v>356</v>
      </c>
      <c r="AF183" s="29">
        <f t="shared" si="11"/>
        <v>9</v>
      </c>
      <c r="AG183" s="30">
        <f t="shared" si="12"/>
        <v>0</v>
      </c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13">
        <v>0</v>
      </c>
      <c r="BB183" s="13"/>
      <c r="BC183" s="13"/>
      <c r="BD183" s="13"/>
      <c r="BE183" s="13"/>
      <c r="BF183" s="13"/>
      <c r="BG183" s="13"/>
      <c r="BH183" s="13"/>
      <c r="BI183" s="13"/>
      <c r="BJ183" s="13"/>
      <c r="BK183" s="63">
        <f t="shared" si="13"/>
        <v>0</v>
      </c>
      <c r="BL183" s="56"/>
    </row>
    <row r="184" spans="1:64" ht="60" x14ac:dyDescent="0.2">
      <c r="A184" s="13">
        <v>2</v>
      </c>
      <c r="B184" s="4" t="s">
        <v>455</v>
      </c>
      <c r="C184" s="5" t="s">
        <v>833</v>
      </c>
      <c r="D184" s="4" t="s">
        <v>186</v>
      </c>
      <c r="E184" s="219" t="s">
        <v>2012</v>
      </c>
      <c r="F184" s="295"/>
      <c r="G184" s="295"/>
      <c r="H184" s="295"/>
      <c r="I184" s="219" t="s">
        <v>2368</v>
      </c>
      <c r="J184" s="54" t="s">
        <v>832</v>
      </c>
      <c r="K184" s="14" t="s">
        <v>187</v>
      </c>
      <c r="L184" s="54" t="s">
        <v>772</v>
      </c>
      <c r="M184" s="7" t="s">
        <v>771</v>
      </c>
      <c r="N184" s="54" t="s">
        <v>1589</v>
      </c>
      <c r="O184" s="5">
        <v>0</v>
      </c>
      <c r="P184" s="143">
        <v>25</v>
      </c>
      <c r="Q184" s="143">
        <v>9</v>
      </c>
      <c r="R184" s="143">
        <v>9</v>
      </c>
      <c r="S184" s="143">
        <v>10</v>
      </c>
      <c r="T184" s="143">
        <v>10</v>
      </c>
      <c r="U184" s="5" t="s">
        <v>773</v>
      </c>
      <c r="V184" s="5" t="s">
        <v>1417</v>
      </c>
      <c r="W184" s="42" t="s">
        <v>95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4" t="s">
        <v>185</v>
      </c>
      <c r="AD184" s="43" t="s">
        <v>356</v>
      </c>
      <c r="AE184" s="43" t="s">
        <v>356</v>
      </c>
      <c r="AF184" s="29">
        <f t="shared" si="11"/>
        <v>9</v>
      </c>
      <c r="AG184" s="30">
        <f t="shared" si="12"/>
        <v>0</v>
      </c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13">
        <v>0</v>
      </c>
      <c r="BB184" s="13"/>
      <c r="BC184" s="13"/>
      <c r="BD184" s="13"/>
      <c r="BE184" s="13"/>
      <c r="BF184" s="13"/>
      <c r="BG184" s="13"/>
      <c r="BH184" s="13"/>
      <c r="BI184" s="13"/>
      <c r="BJ184" s="13"/>
      <c r="BK184" s="63">
        <f t="shared" si="13"/>
        <v>0</v>
      </c>
      <c r="BL184" s="56"/>
    </row>
    <row r="185" spans="1:64" ht="60" x14ac:dyDescent="0.2">
      <c r="A185" s="13">
        <v>2</v>
      </c>
      <c r="B185" s="4" t="s">
        <v>455</v>
      </c>
      <c r="C185" s="5" t="s">
        <v>833</v>
      </c>
      <c r="D185" s="4" t="s">
        <v>186</v>
      </c>
      <c r="E185" s="219" t="s">
        <v>2013</v>
      </c>
      <c r="F185" s="295"/>
      <c r="G185" s="295"/>
      <c r="H185" s="295"/>
      <c r="I185" s="219" t="s">
        <v>2369</v>
      </c>
      <c r="J185" s="54" t="s">
        <v>832</v>
      </c>
      <c r="K185" s="14" t="s">
        <v>187</v>
      </c>
      <c r="L185" s="54" t="s">
        <v>776</v>
      </c>
      <c r="M185" s="7" t="s">
        <v>774</v>
      </c>
      <c r="N185" s="54" t="s">
        <v>1589</v>
      </c>
      <c r="O185" s="5">
        <v>120.652</v>
      </c>
      <c r="P185" s="143">
        <v>414143</v>
      </c>
      <c r="Q185" s="143">
        <v>103535</v>
      </c>
      <c r="R185" s="143">
        <v>103536</v>
      </c>
      <c r="S185" s="143">
        <v>103536</v>
      </c>
      <c r="T185" s="143">
        <v>103536</v>
      </c>
      <c r="U185" s="5" t="s">
        <v>773</v>
      </c>
      <c r="V185" s="5" t="s">
        <v>1417</v>
      </c>
      <c r="W185" s="42" t="s">
        <v>95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4" t="s">
        <v>185</v>
      </c>
      <c r="AD185" s="43" t="s">
        <v>356</v>
      </c>
      <c r="AE185" s="43" t="s">
        <v>356</v>
      </c>
      <c r="AF185" s="29">
        <f t="shared" si="11"/>
        <v>103535</v>
      </c>
      <c r="AG185" s="30">
        <f t="shared" si="12"/>
        <v>0</v>
      </c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13">
        <v>0</v>
      </c>
      <c r="BB185" s="13"/>
      <c r="BC185" s="13"/>
      <c r="BD185" s="13"/>
      <c r="BE185" s="13"/>
      <c r="BF185" s="13"/>
      <c r="BG185" s="13"/>
      <c r="BH185" s="13"/>
      <c r="BI185" s="13"/>
      <c r="BJ185" s="13"/>
      <c r="BK185" s="63">
        <f t="shared" si="13"/>
        <v>0</v>
      </c>
      <c r="BL185" s="56"/>
    </row>
    <row r="186" spans="1:64" ht="60" x14ac:dyDescent="0.2">
      <c r="A186" s="13">
        <v>2</v>
      </c>
      <c r="B186" s="4" t="s">
        <v>455</v>
      </c>
      <c r="C186" s="5" t="s">
        <v>833</v>
      </c>
      <c r="D186" s="4" t="s">
        <v>186</v>
      </c>
      <c r="E186" s="219" t="s">
        <v>2013</v>
      </c>
      <c r="F186" s="295"/>
      <c r="G186" s="295"/>
      <c r="H186" s="295"/>
      <c r="I186" s="219" t="s">
        <v>2370</v>
      </c>
      <c r="J186" s="54" t="s">
        <v>832</v>
      </c>
      <c r="K186" s="14" t="s">
        <v>187</v>
      </c>
      <c r="L186" s="54" t="s">
        <v>777</v>
      </c>
      <c r="M186" s="7" t="s">
        <v>775</v>
      </c>
      <c r="N186" s="54" t="s">
        <v>1589</v>
      </c>
      <c r="O186" s="5">
        <v>8.7550000000000008</v>
      </c>
      <c r="P186" s="143">
        <v>600</v>
      </c>
      <c r="Q186" s="143">
        <v>150</v>
      </c>
      <c r="R186" s="143">
        <v>150</v>
      </c>
      <c r="S186" s="143">
        <v>150</v>
      </c>
      <c r="T186" s="143">
        <v>150</v>
      </c>
      <c r="U186" s="5" t="s">
        <v>773</v>
      </c>
      <c r="V186" s="5" t="s">
        <v>1417</v>
      </c>
      <c r="W186" s="42" t="s">
        <v>95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4" t="s">
        <v>185</v>
      </c>
      <c r="AD186" s="43" t="s">
        <v>356</v>
      </c>
      <c r="AE186" s="43" t="s">
        <v>356</v>
      </c>
      <c r="AF186" s="29">
        <f t="shared" si="11"/>
        <v>150</v>
      </c>
      <c r="AG186" s="30">
        <f t="shared" si="12"/>
        <v>0</v>
      </c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13">
        <v>0</v>
      </c>
      <c r="BB186" s="13"/>
      <c r="BC186" s="13"/>
      <c r="BD186" s="13"/>
      <c r="BE186" s="13"/>
      <c r="BF186" s="13"/>
      <c r="BG186" s="13"/>
      <c r="BH186" s="13"/>
      <c r="BI186" s="13"/>
      <c r="BJ186" s="13"/>
      <c r="BK186" s="63">
        <f t="shared" si="13"/>
        <v>0</v>
      </c>
      <c r="BL186" s="56"/>
    </row>
    <row r="187" spans="1:64" ht="67.5" customHeight="1" x14ac:dyDescent="0.2">
      <c r="A187" s="13">
        <v>2</v>
      </c>
      <c r="B187" s="4" t="s">
        <v>455</v>
      </c>
      <c r="C187" s="5" t="s">
        <v>833</v>
      </c>
      <c r="D187" s="4" t="s">
        <v>186</v>
      </c>
      <c r="E187" s="219" t="s">
        <v>2013</v>
      </c>
      <c r="F187" s="295" t="s">
        <v>779</v>
      </c>
      <c r="G187" s="295" t="s">
        <v>1595</v>
      </c>
      <c r="H187" s="295" t="s">
        <v>1596</v>
      </c>
      <c r="I187" s="219" t="s">
        <v>2371</v>
      </c>
      <c r="J187" s="54" t="s">
        <v>834</v>
      </c>
      <c r="K187" s="14" t="s">
        <v>189</v>
      </c>
      <c r="L187" s="54" t="s">
        <v>780</v>
      </c>
      <c r="M187" s="7" t="s">
        <v>785</v>
      </c>
      <c r="N187" s="54" t="s">
        <v>1589</v>
      </c>
      <c r="O187" s="5">
        <v>0</v>
      </c>
      <c r="P187" s="143">
        <v>70</v>
      </c>
      <c r="Q187" s="143">
        <v>10</v>
      </c>
      <c r="R187" s="143">
        <v>20</v>
      </c>
      <c r="S187" s="143">
        <v>20</v>
      </c>
      <c r="T187" s="143">
        <v>20</v>
      </c>
      <c r="U187" s="5" t="s">
        <v>773</v>
      </c>
      <c r="V187" s="5" t="s">
        <v>1417</v>
      </c>
      <c r="W187" s="42" t="s">
        <v>95</v>
      </c>
      <c r="X187" s="25">
        <f t="shared" ref="X187:X188" si="16">SUM(Y187:AB187)</f>
        <v>1273939200</v>
      </c>
      <c r="Y187" s="23">
        <v>300000000</v>
      </c>
      <c r="Z187" s="23">
        <f>+Y187*1.04</f>
        <v>312000000</v>
      </c>
      <c r="AA187" s="23">
        <f>+Z187*1.04</f>
        <v>324480000</v>
      </c>
      <c r="AB187" s="23">
        <f>+AA187*1.04</f>
        <v>337459200</v>
      </c>
      <c r="AC187" s="54" t="s">
        <v>185</v>
      </c>
      <c r="AD187" s="43" t="s">
        <v>356</v>
      </c>
      <c r="AE187" s="43" t="s">
        <v>356</v>
      </c>
      <c r="AF187" s="29">
        <f t="shared" si="11"/>
        <v>10</v>
      </c>
      <c r="AG187" s="30">
        <f t="shared" si="12"/>
        <v>1273939200</v>
      </c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13">
        <v>0</v>
      </c>
      <c r="BB187" s="13"/>
      <c r="BC187" s="13"/>
      <c r="BD187" s="13"/>
      <c r="BE187" s="13"/>
      <c r="BF187" s="13"/>
      <c r="BG187" s="13"/>
      <c r="BH187" s="13"/>
      <c r="BI187" s="13"/>
      <c r="BJ187" s="13"/>
      <c r="BK187" s="63">
        <f t="shared" si="13"/>
        <v>0</v>
      </c>
      <c r="BL187" s="56"/>
    </row>
    <row r="188" spans="1:64" ht="60" x14ac:dyDescent="0.2">
      <c r="A188" s="13">
        <v>2</v>
      </c>
      <c r="B188" s="4" t="s">
        <v>455</v>
      </c>
      <c r="C188" s="5" t="s">
        <v>833</v>
      </c>
      <c r="D188" s="4" t="s">
        <v>186</v>
      </c>
      <c r="E188" s="219" t="s">
        <v>2013</v>
      </c>
      <c r="F188" s="295"/>
      <c r="G188" s="295"/>
      <c r="H188" s="295"/>
      <c r="I188" s="219" t="s">
        <v>2372</v>
      </c>
      <c r="J188" s="54" t="s">
        <v>834</v>
      </c>
      <c r="K188" s="14" t="s">
        <v>189</v>
      </c>
      <c r="L188" s="54" t="s">
        <v>781</v>
      </c>
      <c r="M188" s="7" t="s">
        <v>786</v>
      </c>
      <c r="N188" s="54" t="s">
        <v>1589</v>
      </c>
      <c r="O188" s="5">
        <v>140</v>
      </c>
      <c r="P188" s="143">
        <v>300</v>
      </c>
      <c r="Q188" s="143">
        <v>70</v>
      </c>
      <c r="R188" s="143">
        <v>75</v>
      </c>
      <c r="S188" s="143">
        <v>75</v>
      </c>
      <c r="T188" s="143">
        <v>75</v>
      </c>
      <c r="U188" s="5" t="s">
        <v>773</v>
      </c>
      <c r="V188" s="5" t="s">
        <v>1417</v>
      </c>
      <c r="W188" s="42" t="s">
        <v>190</v>
      </c>
      <c r="X188" s="25">
        <f t="shared" si="16"/>
        <v>20000000000</v>
      </c>
      <c r="Y188" s="23">
        <v>20000000000</v>
      </c>
      <c r="Z188" s="5">
        <v>0</v>
      </c>
      <c r="AA188" s="5">
        <v>0</v>
      </c>
      <c r="AB188" s="5">
        <v>0</v>
      </c>
      <c r="AC188" s="54" t="s">
        <v>185</v>
      </c>
      <c r="AD188" s="43" t="s">
        <v>356</v>
      </c>
      <c r="AE188" s="43" t="s">
        <v>356</v>
      </c>
      <c r="AF188" s="29">
        <v>70</v>
      </c>
      <c r="AG188" s="30">
        <f t="shared" si="12"/>
        <v>20000000000</v>
      </c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13">
        <v>0</v>
      </c>
      <c r="BB188" s="13"/>
      <c r="BC188" s="13"/>
      <c r="BD188" s="13"/>
      <c r="BE188" s="13"/>
      <c r="BF188" s="13"/>
      <c r="BG188" s="13"/>
      <c r="BH188" s="13"/>
      <c r="BI188" s="13"/>
      <c r="BJ188" s="13"/>
      <c r="BK188" s="63">
        <f t="shared" si="13"/>
        <v>0</v>
      </c>
      <c r="BL188" s="56"/>
    </row>
    <row r="189" spans="1:64" ht="60" x14ac:dyDescent="0.2">
      <c r="A189" s="13">
        <v>2</v>
      </c>
      <c r="B189" s="4" t="s">
        <v>455</v>
      </c>
      <c r="C189" s="5" t="s">
        <v>833</v>
      </c>
      <c r="D189" s="4" t="s">
        <v>186</v>
      </c>
      <c r="E189" s="219" t="s">
        <v>2013</v>
      </c>
      <c r="F189" s="295"/>
      <c r="G189" s="295"/>
      <c r="H189" s="295"/>
      <c r="I189" s="219" t="s">
        <v>2373</v>
      </c>
      <c r="J189" s="54" t="s">
        <v>834</v>
      </c>
      <c r="K189" s="14" t="s">
        <v>189</v>
      </c>
      <c r="L189" s="54" t="s">
        <v>782</v>
      </c>
      <c r="M189" s="7" t="s">
        <v>787</v>
      </c>
      <c r="N189" s="54" t="s">
        <v>1589</v>
      </c>
      <c r="O189" s="5">
        <v>5</v>
      </c>
      <c r="P189" s="143">
        <v>20</v>
      </c>
      <c r="Q189" s="143">
        <v>5</v>
      </c>
      <c r="R189" s="143">
        <v>5</v>
      </c>
      <c r="S189" s="143">
        <v>5</v>
      </c>
      <c r="T189" s="143">
        <v>5</v>
      </c>
      <c r="U189" s="5" t="s">
        <v>773</v>
      </c>
      <c r="V189" s="5" t="s">
        <v>1417</v>
      </c>
      <c r="W189" s="42" t="s">
        <v>95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4" t="s">
        <v>185</v>
      </c>
      <c r="AD189" s="43" t="s">
        <v>356</v>
      </c>
      <c r="AE189" s="43" t="s">
        <v>356</v>
      </c>
      <c r="AF189" s="29">
        <f t="shared" si="11"/>
        <v>5</v>
      </c>
      <c r="AG189" s="30">
        <f t="shared" si="12"/>
        <v>0</v>
      </c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13">
        <v>3</v>
      </c>
      <c r="BB189" s="13"/>
      <c r="BC189" s="13"/>
      <c r="BD189" s="13"/>
      <c r="BE189" s="13"/>
      <c r="BF189" s="13"/>
      <c r="BG189" s="13"/>
      <c r="BH189" s="13"/>
      <c r="BI189" s="13"/>
      <c r="BJ189" s="13"/>
      <c r="BK189" s="63">
        <f t="shared" si="13"/>
        <v>0.6</v>
      </c>
      <c r="BL189" s="56"/>
    </row>
    <row r="190" spans="1:64" ht="60" x14ac:dyDescent="0.2">
      <c r="A190" s="13">
        <v>2</v>
      </c>
      <c r="B190" s="4" t="s">
        <v>455</v>
      </c>
      <c r="C190" s="5" t="s">
        <v>833</v>
      </c>
      <c r="D190" s="4" t="s">
        <v>186</v>
      </c>
      <c r="E190" s="219" t="s">
        <v>2013</v>
      </c>
      <c r="F190" s="295"/>
      <c r="G190" s="295"/>
      <c r="H190" s="295"/>
      <c r="I190" s="219" t="s">
        <v>2374</v>
      </c>
      <c r="J190" s="54" t="s">
        <v>834</v>
      </c>
      <c r="K190" s="14" t="s">
        <v>189</v>
      </c>
      <c r="L190" s="54" t="s">
        <v>783</v>
      </c>
      <c r="M190" s="7" t="s">
        <v>788</v>
      </c>
      <c r="N190" s="54" t="s">
        <v>1589</v>
      </c>
      <c r="O190" s="5">
        <v>102</v>
      </c>
      <c r="P190" s="143">
        <v>216</v>
      </c>
      <c r="Q190" s="143">
        <v>54</v>
      </c>
      <c r="R190" s="143">
        <v>54</v>
      </c>
      <c r="S190" s="143">
        <v>54</v>
      </c>
      <c r="T190" s="143">
        <v>54</v>
      </c>
      <c r="U190" s="5" t="s">
        <v>773</v>
      </c>
      <c r="V190" s="5" t="s">
        <v>1417</v>
      </c>
      <c r="W190" s="42" t="s">
        <v>95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4" t="s">
        <v>185</v>
      </c>
      <c r="AD190" s="43" t="s">
        <v>356</v>
      </c>
      <c r="AE190" s="43" t="s">
        <v>356</v>
      </c>
      <c r="AF190" s="29">
        <f t="shared" si="11"/>
        <v>54</v>
      </c>
      <c r="AG190" s="30">
        <f t="shared" si="12"/>
        <v>0</v>
      </c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13">
        <v>14</v>
      </c>
      <c r="BB190" s="13"/>
      <c r="BC190" s="13"/>
      <c r="BD190" s="13"/>
      <c r="BE190" s="13"/>
      <c r="BF190" s="13"/>
      <c r="BG190" s="13"/>
      <c r="BH190" s="13"/>
      <c r="BI190" s="13"/>
      <c r="BJ190" s="13"/>
      <c r="BK190" s="63">
        <f t="shared" si="13"/>
        <v>0.25925925925925924</v>
      </c>
      <c r="BL190" s="56"/>
    </row>
    <row r="191" spans="1:64" ht="60" x14ac:dyDescent="0.2">
      <c r="A191" s="13">
        <v>2</v>
      </c>
      <c r="B191" s="4" t="s">
        <v>455</v>
      </c>
      <c r="C191" s="5" t="s">
        <v>833</v>
      </c>
      <c r="D191" s="4" t="s">
        <v>186</v>
      </c>
      <c r="E191" s="219" t="s">
        <v>2013</v>
      </c>
      <c r="F191" s="295"/>
      <c r="G191" s="295"/>
      <c r="H191" s="295"/>
      <c r="I191" s="219" t="s">
        <v>2375</v>
      </c>
      <c r="J191" s="54" t="s">
        <v>834</v>
      </c>
      <c r="K191" s="14" t="s">
        <v>189</v>
      </c>
      <c r="L191" s="54" t="s">
        <v>784</v>
      </c>
      <c r="M191" s="7" t="s">
        <v>789</v>
      </c>
      <c r="N191" s="54" t="s">
        <v>1589</v>
      </c>
      <c r="O191" s="5">
        <v>0</v>
      </c>
      <c r="P191" s="143">
        <v>24</v>
      </c>
      <c r="Q191" s="143">
        <v>6</v>
      </c>
      <c r="R191" s="143">
        <v>6</v>
      </c>
      <c r="S191" s="143">
        <v>6</v>
      </c>
      <c r="T191" s="143">
        <v>6</v>
      </c>
      <c r="U191" s="5" t="s">
        <v>773</v>
      </c>
      <c r="V191" s="5" t="s">
        <v>1417</v>
      </c>
      <c r="W191" s="42" t="s">
        <v>95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4" t="s">
        <v>185</v>
      </c>
      <c r="AD191" s="43" t="s">
        <v>356</v>
      </c>
      <c r="AE191" s="43" t="s">
        <v>356</v>
      </c>
      <c r="AF191" s="29">
        <f t="shared" si="11"/>
        <v>6</v>
      </c>
      <c r="AG191" s="30">
        <f t="shared" si="12"/>
        <v>0</v>
      </c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13">
        <v>6</v>
      </c>
      <c r="BB191" s="13"/>
      <c r="BC191" s="13"/>
      <c r="BD191" s="13"/>
      <c r="BE191" s="13"/>
      <c r="BF191" s="13"/>
      <c r="BG191" s="13"/>
      <c r="BH191" s="13"/>
      <c r="BI191" s="13"/>
      <c r="BJ191" s="13"/>
      <c r="BK191" s="63">
        <f t="shared" si="13"/>
        <v>1</v>
      </c>
      <c r="BL191" s="56"/>
    </row>
    <row r="192" spans="1:64" ht="60" x14ac:dyDescent="0.2">
      <c r="A192" s="13">
        <v>2</v>
      </c>
      <c r="B192" s="4" t="s">
        <v>455</v>
      </c>
      <c r="C192" s="5" t="s">
        <v>833</v>
      </c>
      <c r="D192" s="4" t="s">
        <v>186</v>
      </c>
      <c r="E192" s="219" t="s">
        <v>2013</v>
      </c>
      <c r="F192" s="295"/>
      <c r="G192" s="295"/>
      <c r="H192" s="295"/>
      <c r="I192" s="219" t="s">
        <v>2376</v>
      </c>
      <c r="J192" s="54" t="s">
        <v>834</v>
      </c>
      <c r="K192" s="14" t="s">
        <v>189</v>
      </c>
      <c r="L192" s="54" t="s">
        <v>793</v>
      </c>
      <c r="M192" s="7" t="s">
        <v>790</v>
      </c>
      <c r="N192" s="54" t="s">
        <v>1609</v>
      </c>
      <c r="O192" s="5">
        <v>21</v>
      </c>
      <c r="P192" s="143">
        <v>224</v>
      </c>
      <c r="Q192" s="143">
        <v>224</v>
      </c>
      <c r="R192" s="143">
        <v>224</v>
      </c>
      <c r="S192" s="143">
        <v>224</v>
      </c>
      <c r="T192" s="143">
        <v>224</v>
      </c>
      <c r="U192" s="5" t="s">
        <v>773</v>
      </c>
      <c r="V192" s="5" t="s">
        <v>1417</v>
      </c>
      <c r="W192" s="42" t="s">
        <v>95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4" t="s">
        <v>185</v>
      </c>
      <c r="AD192" s="43" t="s">
        <v>356</v>
      </c>
      <c r="AE192" s="43" t="s">
        <v>356</v>
      </c>
      <c r="AF192" s="29">
        <v>224</v>
      </c>
      <c r="AG192" s="30">
        <f t="shared" si="12"/>
        <v>0</v>
      </c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13">
        <v>114</v>
      </c>
      <c r="BB192" s="13"/>
      <c r="BC192" s="13"/>
      <c r="BD192" s="13"/>
      <c r="BE192" s="13"/>
      <c r="BF192" s="13"/>
      <c r="BG192" s="13"/>
      <c r="BH192" s="13"/>
      <c r="BI192" s="13"/>
      <c r="BJ192" s="13"/>
      <c r="BK192" s="63">
        <f t="shared" si="13"/>
        <v>0.5089285714285714</v>
      </c>
      <c r="BL192" s="56"/>
    </row>
    <row r="193" spans="1:64" ht="60" x14ac:dyDescent="0.2">
      <c r="A193" s="13">
        <v>2</v>
      </c>
      <c r="B193" s="4" t="s">
        <v>455</v>
      </c>
      <c r="C193" s="5" t="s">
        <v>833</v>
      </c>
      <c r="D193" s="4" t="s">
        <v>186</v>
      </c>
      <c r="E193" s="219" t="s">
        <v>2013</v>
      </c>
      <c r="F193" s="295"/>
      <c r="G193" s="295"/>
      <c r="H193" s="295"/>
      <c r="I193" s="219" t="s">
        <v>2377</v>
      </c>
      <c r="J193" s="54" t="s">
        <v>834</v>
      </c>
      <c r="K193" s="14" t="s">
        <v>189</v>
      </c>
      <c r="L193" s="54" t="s">
        <v>794</v>
      </c>
      <c r="M193" s="7" t="s">
        <v>797</v>
      </c>
      <c r="N193" s="54" t="s">
        <v>1609</v>
      </c>
      <c r="O193" s="5">
        <v>0</v>
      </c>
      <c r="P193" s="143">
        <v>224</v>
      </c>
      <c r="Q193" s="143">
        <v>224</v>
      </c>
      <c r="R193" s="143">
        <v>224</v>
      </c>
      <c r="S193" s="143">
        <v>224</v>
      </c>
      <c r="T193" s="143">
        <v>224</v>
      </c>
      <c r="U193" s="5" t="s">
        <v>773</v>
      </c>
      <c r="V193" s="5" t="s">
        <v>1417</v>
      </c>
      <c r="W193" s="42" t="s">
        <v>95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4" t="s">
        <v>185</v>
      </c>
      <c r="AD193" s="43" t="s">
        <v>356</v>
      </c>
      <c r="AE193" s="43" t="s">
        <v>356</v>
      </c>
      <c r="AF193" s="29">
        <v>224</v>
      </c>
      <c r="AG193" s="30">
        <f t="shared" si="12"/>
        <v>0</v>
      </c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13">
        <v>0</v>
      </c>
      <c r="BB193" s="13"/>
      <c r="BC193" s="13"/>
      <c r="BD193" s="13"/>
      <c r="BE193" s="13"/>
      <c r="BF193" s="13"/>
      <c r="BG193" s="13"/>
      <c r="BH193" s="13"/>
      <c r="BI193" s="13"/>
      <c r="BJ193" s="13"/>
      <c r="BK193" s="63">
        <f t="shared" si="13"/>
        <v>0</v>
      </c>
      <c r="BL193" s="56"/>
    </row>
    <row r="194" spans="1:64" ht="60" x14ac:dyDescent="0.2">
      <c r="A194" s="13">
        <v>2</v>
      </c>
      <c r="B194" s="4" t="s">
        <v>455</v>
      </c>
      <c r="C194" s="5" t="s">
        <v>833</v>
      </c>
      <c r="D194" s="4" t="s">
        <v>186</v>
      </c>
      <c r="E194" s="219" t="s">
        <v>2013</v>
      </c>
      <c r="F194" s="295"/>
      <c r="G194" s="295"/>
      <c r="H194" s="295"/>
      <c r="I194" s="219" t="s">
        <v>2378</v>
      </c>
      <c r="J194" s="54" t="s">
        <v>834</v>
      </c>
      <c r="K194" s="14" t="s">
        <v>189</v>
      </c>
      <c r="L194" s="54" t="s">
        <v>795</v>
      </c>
      <c r="M194" s="7" t="s">
        <v>791</v>
      </c>
      <c r="N194" s="54" t="s">
        <v>1609</v>
      </c>
      <c r="O194" s="5">
        <v>224</v>
      </c>
      <c r="P194" s="143">
        <v>224</v>
      </c>
      <c r="Q194" s="143">
        <v>224</v>
      </c>
      <c r="R194" s="143">
        <v>224</v>
      </c>
      <c r="S194" s="143">
        <v>224</v>
      </c>
      <c r="T194" s="143">
        <v>224</v>
      </c>
      <c r="U194" s="5" t="s">
        <v>773</v>
      </c>
      <c r="V194" s="5" t="s">
        <v>1417</v>
      </c>
      <c r="W194" s="42" t="s">
        <v>95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4" t="s">
        <v>185</v>
      </c>
      <c r="AD194" s="43" t="s">
        <v>356</v>
      </c>
      <c r="AE194" s="43" t="s">
        <v>356</v>
      </c>
      <c r="AF194" s="29">
        <f t="shared" si="11"/>
        <v>224</v>
      </c>
      <c r="AG194" s="30">
        <f t="shared" si="12"/>
        <v>0</v>
      </c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13">
        <v>190</v>
      </c>
      <c r="BB194" s="13"/>
      <c r="BC194" s="13"/>
      <c r="BD194" s="13"/>
      <c r="BE194" s="13"/>
      <c r="BF194" s="13"/>
      <c r="BG194" s="13"/>
      <c r="BH194" s="13"/>
      <c r="BI194" s="13"/>
      <c r="BJ194" s="13"/>
      <c r="BK194" s="63">
        <f t="shared" si="13"/>
        <v>0.8482142857142857</v>
      </c>
      <c r="BL194" s="56"/>
    </row>
    <row r="195" spans="1:64" ht="60" x14ac:dyDescent="0.2">
      <c r="A195" s="13">
        <v>2</v>
      </c>
      <c r="B195" s="4" t="s">
        <v>455</v>
      </c>
      <c r="C195" s="5" t="s">
        <v>833</v>
      </c>
      <c r="D195" s="4" t="s">
        <v>186</v>
      </c>
      <c r="E195" s="219" t="s">
        <v>2013</v>
      </c>
      <c r="F195" s="295"/>
      <c r="G195" s="295"/>
      <c r="H195" s="295"/>
      <c r="I195" s="219" t="s">
        <v>2379</v>
      </c>
      <c r="J195" s="54" t="s">
        <v>834</v>
      </c>
      <c r="K195" s="14" t="s">
        <v>189</v>
      </c>
      <c r="L195" s="54" t="s">
        <v>796</v>
      </c>
      <c r="M195" s="7" t="s">
        <v>792</v>
      </c>
      <c r="N195" s="54" t="s">
        <v>1609</v>
      </c>
      <c r="O195" s="5">
        <v>224</v>
      </c>
      <c r="P195" s="143">
        <v>224</v>
      </c>
      <c r="Q195" s="143">
        <v>224</v>
      </c>
      <c r="R195" s="143">
        <v>224</v>
      </c>
      <c r="S195" s="143">
        <v>224</v>
      </c>
      <c r="T195" s="143">
        <v>224</v>
      </c>
      <c r="U195" s="5" t="s">
        <v>773</v>
      </c>
      <c r="V195" s="5" t="s">
        <v>1417</v>
      </c>
      <c r="W195" s="42" t="s">
        <v>95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4" t="s">
        <v>185</v>
      </c>
      <c r="AD195" s="43" t="s">
        <v>356</v>
      </c>
      <c r="AE195" s="43" t="s">
        <v>356</v>
      </c>
      <c r="AF195" s="29">
        <f t="shared" si="11"/>
        <v>224</v>
      </c>
      <c r="AG195" s="30">
        <f t="shared" si="12"/>
        <v>0</v>
      </c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13">
        <v>90</v>
      </c>
      <c r="BB195" s="13"/>
      <c r="BC195" s="13"/>
      <c r="BD195" s="13"/>
      <c r="BE195" s="13"/>
      <c r="BF195" s="13"/>
      <c r="BG195" s="13"/>
      <c r="BH195" s="13"/>
      <c r="BI195" s="13"/>
      <c r="BJ195" s="13"/>
      <c r="BK195" s="63">
        <f t="shared" si="13"/>
        <v>0.4017857142857143</v>
      </c>
      <c r="BL195" s="56"/>
    </row>
    <row r="196" spans="1:64" ht="60" x14ac:dyDescent="0.2">
      <c r="A196" s="13">
        <v>2</v>
      </c>
      <c r="B196" s="4" t="s">
        <v>455</v>
      </c>
      <c r="C196" s="5" t="s">
        <v>833</v>
      </c>
      <c r="D196" s="4" t="s">
        <v>186</v>
      </c>
      <c r="E196" s="219" t="s">
        <v>2013</v>
      </c>
      <c r="F196" s="295"/>
      <c r="G196" s="295"/>
      <c r="H196" s="295"/>
      <c r="I196" s="219" t="s">
        <v>2380</v>
      </c>
      <c r="J196" s="54" t="s">
        <v>834</v>
      </c>
      <c r="K196" s="14" t="s">
        <v>189</v>
      </c>
      <c r="L196" s="54" t="s">
        <v>798</v>
      </c>
      <c r="M196" s="7" t="s">
        <v>799</v>
      </c>
      <c r="N196" s="54" t="s">
        <v>1589</v>
      </c>
      <c r="O196" s="5">
        <v>30</v>
      </c>
      <c r="P196" s="143">
        <v>96</v>
      </c>
      <c r="Q196" s="143">
        <v>21</v>
      </c>
      <c r="R196" s="143">
        <v>24</v>
      </c>
      <c r="S196" s="143">
        <v>24</v>
      </c>
      <c r="T196" s="143">
        <v>24</v>
      </c>
      <c r="U196" s="5" t="s">
        <v>773</v>
      </c>
      <c r="V196" s="5" t="s">
        <v>1417</v>
      </c>
      <c r="W196" s="42" t="s">
        <v>95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4" t="s">
        <v>185</v>
      </c>
      <c r="AD196" s="43" t="s">
        <v>356</v>
      </c>
      <c r="AE196" s="43" t="s">
        <v>356</v>
      </c>
      <c r="AF196" s="29">
        <v>21</v>
      </c>
      <c r="AG196" s="30">
        <f t="shared" ref="AG196:AG261" si="17">+X196</f>
        <v>0</v>
      </c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13">
        <v>2</v>
      </c>
      <c r="BB196" s="13"/>
      <c r="BC196" s="13"/>
      <c r="BD196" s="13"/>
      <c r="BE196" s="13"/>
      <c r="BF196" s="13"/>
      <c r="BG196" s="13"/>
      <c r="BH196" s="13"/>
      <c r="BI196" s="13"/>
      <c r="BJ196" s="13"/>
      <c r="BK196" s="63">
        <f t="shared" si="13"/>
        <v>9.5238095238095233E-2</v>
      </c>
      <c r="BL196" s="56"/>
    </row>
    <row r="197" spans="1:64" ht="60" x14ac:dyDescent="0.2">
      <c r="A197" s="13">
        <v>2</v>
      </c>
      <c r="B197" s="4" t="s">
        <v>455</v>
      </c>
      <c r="C197" s="5" t="s">
        <v>833</v>
      </c>
      <c r="D197" s="4" t="s">
        <v>186</v>
      </c>
      <c r="E197" s="219" t="s">
        <v>2013</v>
      </c>
      <c r="F197" s="295"/>
      <c r="G197" s="295"/>
      <c r="H197" s="295"/>
      <c r="I197" s="219" t="s">
        <v>2381</v>
      </c>
      <c r="J197" s="54" t="s">
        <v>834</v>
      </c>
      <c r="K197" s="14" t="s">
        <v>189</v>
      </c>
      <c r="L197" s="54" t="s">
        <v>806</v>
      </c>
      <c r="M197" s="7" t="s">
        <v>800</v>
      </c>
      <c r="N197" s="54" t="s">
        <v>1589</v>
      </c>
      <c r="O197" s="5">
        <v>0</v>
      </c>
      <c r="P197" s="143">
        <v>55</v>
      </c>
      <c r="Q197" s="143">
        <v>10</v>
      </c>
      <c r="R197" s="143">
        <v>10</v>
      </c>
      <c r="S197" s="143">
        <v>15</v>
      </c>
      <c r="T197" s="143">
        <v>20</v>
      </c>
      <c r="U197" s="5" t="s">
        <v>773</v>
      </c>
      <c r="V197" s="5" t="s">
        <v>1417</v>
      </c>
      <c r="W197" s="42" t="s">
        <v>95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4" t="s">
        <v>185</v>
      </c>
      <c r="AD197" s="43" t="s">
        <v>356</v>
      </c>
      <c r="AE197" s="43" t="s">
        <v>356</v>
      </c>
      <c r="AF197" s="29">
        <f t="shared" ref="AF197:AF260" si="18">+Q197</f>
        <v>10</v>
      </c>
      <c r="AG197" s="30">
        <f t="shared" si="17"/>
        <v>0</v>
      </c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13">
        <v>1</v>
      </c>
      <c r="BB197" s="13"/>
      <c r="BC197" s="13"/>
      <c r="BD197" s="13"/>
      <c r="BE197" s="13"/>
      <c r="BF197" s="13"/>
      <c r="BG197" s="13"/>
      <c r="BH197" s="13"/>
      <c r="BI197" s="13"/>
      <c r="BJ197" s="13"/>
      <c r="BK197" s="63">
        <f t="shared" si="13"/>
        <v>0.1</v>
      </c>
      <c r="BL197" s="56"/>
    </row>
    <row r="198" spans="1:64" ht="60" x14ac:dyDescent="0.2">
      <c r="A198" s="13">
        <v>2</v>
      </c>
      <c r="B198" s="4" t="s">
        <v>455</v>
      </c>
      <c r="C198" s="5" t="s">
        <v>833</v>
      </c>
      <c r="D198" s="4" t="s">
        <v>186</v>
      </c>
      <c r="E198" s="219" t="s">
        <v>2013</v>
      </c>
      <c r="F198" s="295"/>
      <c r="G198" s="295"/>
      <c r="H198" s="295"/>
      <c r="I198" s="219" t="s">
        <v>2382</v>
      </c>
      <c r="J198" s="54" t="s">
        <v>834</v>
      </c>
      <c r="K198" s="14" t="s">
        <v>189</v>
      </c>
      <c r="L198" s="54" t="s">
        <v>807</v>
      </c>
      <c r="M198" s="7" t="s">
        <v>801</v>
      </c>
      <c r="N198" s="54" t="s">
        <v>1589</v>
      </c>
      <c r="O198" s="5">
        <v>0</v>
      </c>
      <c r="P198" s="143">
        <v>32</v>
      </c>
      <c r="Q198" s="143">
        <v>8</v>
      </c>
      <c r="R198" s="143">
        <v>8</v>
      </c>
      <c r="S198" s="143">
        <v>8</v>
      </c>
      <c r="T198" s="143">
        <v>8</v>
      </c>
      <c r="U198" s="5" t="s">
        <v>773</v>
      </c>
      <c r="V198" s="5" t="s">
        <v>1417</v>
      </c>
      <c r="W198" s="42" t="s">
        <v>95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4" t="s">
        <v>185</v>
      </c>
      <c r="AD198" s="43" t="s">
        <v>356</v>
      </c>
      <c r="AE198" s="43" t="s">
        <v>356</v>
      </c>
      <c r="AF198" s="29">
        <f t="shared" si="18"/>
        <v>8</v>
      </c>
      <c r="AG198" s="30">
        <f t="shared" si="17"/>
        <v>0</v>
      </c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13">
        <v>0</v>
      </c>
      <c r="BB198" s="13"/>
      <c r="BC198" s="13"/>
      <c r="BD198" s="13"/>
      <c r="BE198" s="13"/>
      <c r="BF198" s="13"/>
      <c r="BG198" s="13"/>
      <c r="BH198" s="13"/>
      <c r="BI198" s="13"/>
      <c r="BJ198" s="13"/>
      <c r="BK198" s="63">
        <f t="shared" ref="BK198:BK261" si="19">+BA198/AF198</f>
        <v>0</v>
      </c>
      <c r="BL198" s="56"/>
    </row>
    <row r="199" spans="1:64" ht="60" x14ac:dyDescent="0.2">
      <c r="A199" s="13">
        <v>2</v>
      </c>
      <c r="B199" s="4" t="s">
        <v>455</v>
      </c>
      <c r="C199" s="5" t="s">
        <v>833</v>
      </c>
      <c r="D199" s="4" t="s">
        <v>186</v>
      </c>
      <c r="E199" s="219" t="s">
        <v>2013</v>
      </c>
      <c r="F199" s="295"/>
      <c r="G199" s="295"/>
      <c r="H199" s="295"/>
      <c r="I199" s="219" t="s">
        <v>2383</v>
      </c>
      <c r="J199" s="54" t="s">
        <v>834</v>
      </c>
      <c r="K199" s="14" t="s">
        <v>189</v>
      </c>
      <c r="L199" s="54" t="s">
        <v>808</v>
      </c>
      <c r="M199" s="7" t="s">
        <v>802</v>
      </c>
      <c r="N199" s="54" t="s">
        <v>1589</v>
      </c>
      <c r="O199" s="5">
        <v>60</v>
      </c>
      <c r="P199" s="143">
        <v>112</v>
      </c>
      <c r="Q199" s="143">
        <v>28</v>
      </c>
      <c r="R199" s="143">
        <v>28</v>
      </c>
      <c r="S199" s="143">
        <v>28</v>
      </c>
      <c r="T199" s="143">
        <v>28</v>
      </c>
      <c r="U199" s="5" t="s">
        <v>773</v>
      </c>
      <c r="V199" s="5" t="s">
        <v>1417</v>
      </c>
      <c r="W199" s="42" t="s">
        <v>95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4" t="s">
        <v>185</v>
      </c>
      <c r="AD199" s="43" t="s">
        <v>356</v>
      </c>
      <c r="AE199" s="43" t="s">
        <v>356</v>
      </c>
      <c r="AF199" s="29">
        <f t="shared" si="18"/>
        <v>28</v>
      </c>
      <c r="AG199" s="30">
        <f t="shared" si="17"/>
        <v>0</v>
      </c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13">
        <v>25</v>
      </c>
      <c r="BB199" s="13"/>
      <c r="BC199" s="13"/>
      <c r="BD199" s="13"/>
      <c r="BE199" s="13"/>
      <c r="BF199" s="13"/>
      <c r="BG199" s="13"/>
      <c r="BH199" s="13"/>
      <c r="BI199" s="13"/>
      <c r="BJ199" s="13"/>
      <c r="BK199" s="63">
        <f t="shared" si="19"/>
        <v>0.8928571428571429</v>
      </c>
      <c r="BL199" s="56"/>
    </row>
    <row r="200" spans="1:64" ht="72" x14ac:dyDescent="0.2">
      <c r="A200" s="13">
        <v>2</v>
      </c>
      <c r="B200" s="4" t="s">
        <v>455</v>
      </c>
      <c r="C200" s="5" t="s">
        <v>833</v>
      </c>
      <c r="D200" s="4" t="s">
        <v>186</v>
      </c>
      <c r="E200" s="219" t="s">
        <v>2013</v>
      </c>
      <c r="F200" s="295"/>
      <c r="G200" s="295"/>
      <c r="H200" s="295"/>
      <c r="I200" s="219" t="s">
        <v>2384</v>
      </c>
      <c r="J200" s="54" t="s">
        <v>834</v>
      </c>
      <c r="K200" s="14" t="s">
        <v>189</v>
      </c>
      <c r="L200" s="54" t="s">
        <v>809</v>
      </c>
      <c r="M200" s="7" t="s">
        <v>803</v>
      </c>
      <c r="N200" s="54" t="s">
        <v>1589</v>
      </c>
      <c r="O200" s="5">
        <v>0</v>
      </c>
      <c r="P200" s="143">
        <v>100</v>
      </c>
      <c r="Q200" s="143">
        <v>0</v>
      </c>
      <c r="R200" s="143">
        <v>25</v>
      </c>
      <c r="S200" s="143">
        <v>25</v>
      </c>
      <c r="T200" s="143">
        <v>50</v>
      </c>
      <c r="U200" s="5" t="s">
        <v>773</v>
      </c>
      <c r="V200" s="5" t="s">
        <v>1417</v>
      </c>
      <c r="W200" s="42" t="s">
        <v>95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4" t="s">
        <v>185</v>
      </c>
      <c r="AD200" s="43" t="s">
        <v>356</v>
      </c>
      <c r="AE200" s="43" t="s">
        <v>356</v>
      </c>
      <c r="AF200" s="29">
        <v>0</v>
      </c>
      <c r="AG200" s="30">
        <f t="shared" si="17"/>
        <v>0</v>
      </c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13">
        <v>0</v>
      </c>
      <c r="BB200" s="13"/>
      <c r="BC200" s="13"/>
      <c r="BD200" s="13"/>
      <c r="BE200" s="13"/>
      <c r="BF200" s="13"/>
      <c r="BG200" s="13"/>
      <c r="BH200" s="13"/>
      <c r="BI200" s="13"/>
      <c r="BJ200" s="13"/>
      <c r="BK200" s="63" t="s">
        <v>1844</v>
      </c>
      <c r="BL200" s="56"/>
    </row>
    <row r="201" spans="1:64" ht="60" x14ac:dyDescent="0.2">
      <c r="A201" s="13">
        <v>2</v>
      </c>
      <c r="B201" s="4" t="s">
        <v>455</v>
      </c>
      <c r="C201" s="5" t="s">
        <v>833</v>
      </c>
      <c r="D201" s="4" t="s">
        <v>186</v>
      </c>
      <c r="E201" s="219" t="s">
        <v>2013</v>
      </c>
      <c r="F201" s="295"/>
      <c r="G201" s="295"/>
      <c r="H201" s="295"/>
      <c r="I201" s="219" t="s">
        <v>2385</v>
      </c>
      <c r="J201" s="54" t="s">
        <v>834</v>
      </c>
      <c r="K201" s="14" t="s">
        <v>189</v>
      </c>
      <c r="L201" s="54" t="s">
        <v>810</v>
      </c>
      <c r="M201" s="7" t="s">
        <v>804</v>
      </c>
      <c r="N201" s="54" t="s">
        <v>1589</v>
      </c>
      <c r="O201" s="5">
        <v>641</v>
      </c>
      <c r="P201" s="143">
        <v>3031</v>
      </c>
      <c r="Q201" s="143">
        <v>2856</v>
      </c>
      <c r="R201" s="143">
        <v>758</v>
      </c>
      <c r="S201" s="143">
        <v>758</v>
      </c>
      <c r="T201" s="143">
        <v>758</v>
      </c>
      <c r="U201" s="5" t="s">
        <v>773</v>
      </c>
      <c r="V201" s="5" t="s">
        <v>1417</v>
      </c>
      <c r="W201" s="42" t="s">
        <v>95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4" t="s">
        <v>185</v>
      </c>
      <c r="AD201" s="43" t="s">
        <v>356</v>
      </c>
      <c r="AE201" s="43" t="s">
        <v>356</v>
      </c>
      <c r="AF201" s="29">
        <v>2856</v>
      </c>
      <c r="AG201" s="30">
        <f t="shared" si="17"/>
        <v>0</v>
      </c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13">
        <v>2856</v>
      </c>
      <c r="BB201" s="13"/>
      <c r="BC201" s="13"/>
      <c r="BD201" s="13"/>
      <c r="BE201" s="13"/>
      <c r="BF201" s="13"/>
      <c r="BG201" s="13"/>
      <c r="BH201" s="13"/>
      <c r="BI201" s="13"/>
      <c r="BJ201" s="13"/>
      <c r="BK201" s="63">
        <f t="shared" si="19"/>
        <v>1</v>
      </c>
      <c r="BL201" s="56"/>
    </row>
    <row r="202" spans="1:64" ht="60" x14ac:dyDescent="0.2">
      <c r="A202" s="13">
        <v>2</v>
      </c>
      <c r="B202" s="4" t="s">
        <v>455</v>
      </c>
      <c r="C202" s="5" t="s">
        <v>833</v>
      </c>
      <c r="D202" s="4" t="s">
        <v>186</v>
      </c>
      <c r="E202" s="219" t="s">
        <v>2014</v>
      </c>
      <c r="F202" s="295"/>
      <c r="G202" s="295"/>
      <c r="H202" s="295"/>
      <c r="I202" s="219" t="s">
        <v>2386</v>
      </c>
      <c r="J202" s="54" t="s">
        <v>834</v>
      </c>
      <c r="K202" s="14" t="s">
        <v>189</v>
      </c>
      <c r="L202" s="54" t="s">
        <v>811</v>
      </c>
      <c r="M202" s="7" t="s">
        <v>805</v>
      </c>
      <c r="N202" s="54" t="s">
        <v>1589</v>
      </c>
      <c r="O202" s="5">
        <v>88</v>
      </c>
      <c r="P202" s="143">
        <v>426</v>
      </c>
      <c r="Q202" s="143">
        <v>401</v>
      </c>
      <c r="R202" s="143">
        <v>106</v>
      </c>
      <c r="S202" s="143">
        <v>107</v>
      </c>
      <c r="T202" s="143">
        <v>107</v>
      </c>
      <c r="U202" s="5" t="s">
        <v>773</v>
      </c>
      <c r="V202" s="5" t="s">
        <v>1417</v>
      </c>
      <c r="W202" s="42" t="s">
        <v>95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4" t="s">
        <v>185</v>
      </c>
      <c r="AD202" s="43" t="s">
        <v>356</v>
      </c>
      <c r="AE202" s="43" t="s">
        <v>356</v>
      </c>
      <c r="AF202" s="29">
        <v>401</v>
      </c>
      <c r="AG202" s="30">
        <f t="shared" si="17"/>
        <v>0</v>
      </c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13">
        <v>401</v>
      </c>
      <c r="BB202" s="13"/>
      <c r="BC202" s="13"/>
      <c r="BD202" s="13"/>
      <c r="BE202" s="13"/>
      <c r="BF202" s="13"/>
      <c r="BG202" s="13"/>
      <c r="BH202" s="13"/>
      <c r="BI202" s="13"/>
      <c r="BJ202" s="13"/>
      <c r="BK202" s="63">
        <f t="shared" si="19"/>
        <v>1</v>
      </c>
      <c r="BL202" s="56"/>
    </row>
    <row r="203" spans="1:64" ht="60" x14ac:dyDescent="0.2">
      <c r="A203" s="13">
        <v>2</v>
      </c>
      <c r="B203" s="4" t="s">
        <v>455</v>
      </c>
      <c r="C203" s="5" t="s">
        <v>833</v>
      </c>
      <c r="D203" s="4" t="s">
        <v>186</v>
      </c>
      <c r="E203" s="219" t="s">
        <v>2014</v>
      </c>
      <c r="F203" s="295"/>
      <c r="G203" s="295"/>
      <c r="H203" s="295"/>
      <c r="I203" s="219" t="s">
        <v>2387</v>
      </c>
      <c r="J203" s="54" t="s">
        <v>834</v>
      </c>
      <c r="K203" s="14" t="s">
        <v>189</v>
      </c>
      <c r="L203" s="54" t="s">
        <v>816</v>
      </c>
      <c r="M203" s="7" t="s">
        <v>812</v>
      </c>
      <c r="N203" s="54" t="s">
        <v>1589</v>
      </c>
      <c r="O203" s="5">
        <v>12</v>
      </c>
      <c r="P203" s="143">
        <v>20</v>
      </c>
      <c r="Q203" s="143">
        <v>14</v>
      </c>
      <c r="R203" s="143">
        <v>5</v>
      </c>
      <c r="S203" s="143">
        <v>5</v>
      </c>
      <c r="T203" s="143">
        <v>5</v>
      </c>
      <c r="U203" s="5" t="s">
        <v>773</v>
      </c>
      <c r="V203" s="5" t="s">
        <v>1417</v>
      </c>
      <c r="W203" s="42" t="s">
        <v>95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4" t="s">
        <v>185</v>
      </c>
      <c r="AD203" s="43" t="s">
        <v>356</v>
      </c>
      <c r="AE203" s="43" t="s">
        <v>356</v>
      </c>
      <c r="AF203" s="29">
        <f t="shared" si="18"/>
        <v>14</v>
      </c>
      <c r="AG203" s="30">
        <f t="shared" si="17"/>
        <v>0</v>
      </c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13">
        <v>0</v>
      </c>
      <c r="BB203" s="13"/>
      <c r="BC203" s="13"/>
      <c r="BD203" s="13"/>
      <c r="BE203" s="13"/>
      <c r="BF203" s="13"/>
      <c r="BG203" s="13"/>
      <c r="BH203" s="13"/>
      <c r="BI203" s="13"/>
      <c r="BJ203" s="13"/>
      <c r="BK203" s="63">
        <f t="shared" si="19"/>
        <v>0</v>
      </c>
      <c r="BL203" s="56"/>
    </row>
    <row r="204" spans="1:64" ht="60" x14ac:dyDescent="0.2">
      <c r="A204" s="13">
        <v>2</v>
      </c>
      <c r="B204" s="4" t="s">
        <v>455</v>
      </c>
      <c r="C204" s="5" t="s">
        <v>833</v>
      </c>
      <c r="D204" s="4" t="s">
        <v>186</v>
      </c>
      <c r="E204" s="219" t="s">
        <v>2014</v>
      </c>
      <c r="F204" s="295" t="s">
        <v>836</v>
      </c>
      <c r="G204" s="54">
        <v>100</v>
      </c>
      <c r="H204" s="54">
        <v>100</v>
      </c>
      <c r="I204" s="219" t="s">
        <v>2388</v>
      </c>
      <c r="J204" s="54" t="s">
        <v>835</v>
      </c>
      <c r="K204" s="14" t="s">
        <v>191</v>
      </c>
      <c r="L204" s="54" t="s">
        <v>817</v>
      </c>
      <c r="M204" s="7" t="s">
        <v>813</v>
      </c>
      <c r="N204" s="54" t="s">
        <v>1589</v>
      </c>
      <c r="O204" s="5">
        <v>100</v>
      </c>
      <c r="P204" s="143">
        <v>224</v>
      </c>
      <c r="Q204" s="143">
        <v>56</v>
      </c>
      <c r="R204" s="143">
        <v>56</v>
      </c>
      <c r="S204" s="143">
        <v>56</v>
      </c>
      <c r="T204" s="143">
        <v>56</v>
      </c>
      <c r="U204" s="5" t="s">
        <v>773</v>
      </c>
      <c r="V204" s="5" t="s">
        <v>1417</v>
      </c>
      <c r="W204" s="42" t="s">
        <v>95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4" t="s">
        <v>185</v>
      </c>
      <c r="AD204" s="43" t="s">
        <v>356</v>
      </c>
      <c r="AE204" s="43" t="s">
        <v>356</v>
      </c>
      <c r="AF204" s="29">
        <f t="shared" si="18"/>
        <v>56</v>
      </c>
      <c r="AG204" s="30">
        <f t="shared" si="17"/>
        <v>0</v>
      </c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13">
        <v>0</v>
      </c>
      <c r="BB204" s="13"/>
      <c r="BC204" s="13"/>
      <c r="BD204" s="13"/>
      <c r="BE204" s="13"/>
      <c r="BF204" s="13"/>
      <c r="BG204" s="13"/>
      <c r="BH204" s="13"/>
      <c r="BI204" s="13"/>
      <c r="BJ204" s="13"/>
      <c r="BK204" s="63">
        <f t="shared" si="19"/>
        <v>0</v>
      </c>
      <c r="BL204" s="56"/>
    </row>
    <row r="205" spans="1:64" ht="60" x14ac:dyDescent="0.2">
      <c r="A205" s="13">
        <v>2</v>
      </c>
      <c r="B205" s="4" t="s">
        <v>455</v>
      </c>
      <c r="C205" s="5" t="s">
        <v>833</v>
      </c>
      <c r="D205" s="4" t="s">
        <v>186</v>
      </c>
      <c r="E205" s="219" t="s">
        <v>2015</v>
      </c>
      <c r="F205" s="295"/>
      <c r="G205" s="295">
        <v>40</v>
      </c>
      <c r="H205" s="295">
        <v>100</v>
      </c>
      <c r="I205" s="219" t="s">
        <v>2389</v>
      </c>
      <c r="J205" s="54" t="s">
        <v>835</v>
      </c>
      <c r="K205" s="14" t="s">
        <v>191</v>
      </c>
      <c r="L205" s="54" t="s">
        <v>818</v>
      </c>
      <c r="M205" s="7" t="s">
        <v>814</v>
      </c>
      <c r="N205" s="54" t="s">
        <v>1589</v>
      </c>
      <c r="O205" s="5">
        <v>0</v>
      </c>
      <c r="P205" s="143">
        <v>1</v>
      </c>
      <c r="Q205" s="143">
        <v>1</v>
      </c>
      <c r="R205" s="143">
        <v>0</v>
      </c>
      <c r="S205" s="143">
        <v>0</v>
      </c>
      <c r="T205" s="143">
        <v>0</v>
      </c>
      <c r="U205" s="5" t="s">
        <v>773</v>
      </c>
      <c r="V205" s="5" t="s">
        <v>1417</v>
      </c>
      <c r="W205" s="42" t="s">
        <v>95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4" t="s">
        <v>185</v>
      </c>
      <c r="AD205" s="43" t="s">
        <v>356</v>
      </c>
      <c r="AE205" s="43" t="s">
        <v>356</v>
      </c>
      <c r="AF205" s="29">
        <f t="shared" si="18"/>
        <v>1</v>
      </c>
      <c r="AG205" s="30">
        <f t="shared" si="17"/>
        <v>0</v>
      </c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13">
        <v>0</v>
      </c>
      <c r="BB205" s="13"/>
      <c r="BC205" s="13"/>
      <c r="BD205" s="13"/>
      <c r="BE205" s="13"/>
      <c r="BF205" s="13"/>
      <c r="BG205" s="13"/>
      <c r="BH205" s="13"/>
      <c r="BI205" s="13"/>
      <c r="BJ205" s="13"/>
      <c r="BK205" s="63">
        <f t="shared" si="19"/>
        <v>0</v>
      </c>
      <c r="BL205" s="56"/>
    </row>
    <row r="206" spans="1:64" ht="87" customHeight="1" x14ac:dyDescent="0.2">
      <c r="A206" s="13">
        <v>2</v>
      </c>
      <c r="B206" s="4" t="s">
        <v>455</v>
      </c>
      <c r="C206" s="5" t="s">
        <v>833</v>
      </c>
      <c r="D206" s="4" t="s">
        <v>186</v>
      </c>
      <c r="E206" s="219" t="s">
        <v>2015</v>
      </c>
      <c r="F206" s="295"/>
      <c r="G206" s="295"/>
      <c r="H206" s="295"/>
      <c r="I206" s="219" t="s">
        <v>2390</v>
      </c>
      <c r="J206" s="54" t="s">
        <v>835</v>
      </c>
      <c r="K206" s="14" t="s">
        <v>191</v>
      </c>
      <c r="L206" s="54" t="s">
        <v>819</v>
      </c>
      <c r="M206" s="7" t="s">
        <v>815</v>
      </c>
      <c r="N206" s="54" t="s">
        <v>1609</v>
      </c>
      <c r="O206" s="5">
        <v>100</v>
      </c>
      <c r="P206" s="143">
        <v>224</v>
      </c>
      <c r="Q206" s="143">
        <v>224</v>
      </c>
      <c r="R206" s="143">
        <v>56</v>
      </c>
      <c r="S206" s="143">
        <v>56</v>
      </c>
      <c r="T206" s="143">
        <v>56</v>
      </c>
      <c r="U206" s="5" t="s">
        <v>773</v>
      </c>
      <c r="V206" s="5" t="s">
        <v>1417</v>
      </c>
      <c r="W206" s="42" t="s">
        <v>95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4" t="s">
        <v>185</v>
      </c>
      <c r="AD206" s="43" t="s">
        <v>356</v>
      </c>
      <c r="AE206" s="43" t="s">
        <v>356</v>
      </c>
      <c r="AF206" s="29">
        <v>224</v>
      </c>
      <c r="AG206" s="30">
        <f t="shared" si="17"/>
        <v>0</v>
      </c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13">
        <v>224</v>
      </c>
      <c r="BB206" s="13"/>
      <c r="BC206" s="13"/>
      <c r="BD206" s="13"/>
      <c r="BE206" s="13"/>
      <c r="BF206" s="13"/>
      <c r="BG206" s="13"/>
      <c r="BH206" s="13"/>
      <c r="BI206" s="13"/>
      <c r="BJ206" s="13"/>
      <c r="BK206" s="63">
        <f t="shared" si="19"/>
        <v>1</v>
      </c>
      <c r="BL206" s="56"/>
    </row>
    <row r="207" spans="1:64" ht="60" x14ac:dyDescent="0.2">
      <c r="A207" s="13">
        <v>2</v>
      </c>
      <c r="B207" s="4" t="s">
        <v>455</v>
      </c>
      <c r="C207" s="5" t="s">
        <v>833</v>
      </c>
      <c r="D207" s="4" t="s">
        <v>186</v>
      </c>
      <c r="E207" s="219" t="s">
        <v>2015</v>
      </c>
      <c r="F207" s="295" t="s">
        <v>838</v>
      </c>
      <c r="G207" s="295">
        <v>7</v>
      </c>
      <c r="H207" s="295">
        <v>50</v>
      </c>
      <c r="I207" s="219" t="s">
        <v>2391</v>
      </c>
      <c r="J207" s="54" t="s">
        <v>837</v>
      </c>
      <c r="K207" s="14" t="s">
        <v>192</v>
      </c>
      <c r="L207" s="54" t="s">
        <v>825</v>
      </c>
      <c r="M207" s="7" t="s">
        <v>820</v>
      </c>
      <c r="N207" s="54" t="s">
        <v>1589</v>
      </c>
      <c r="O207" s="5">
        <v>0</v>
      </c>
      <c r="P207" s="143">
        <v>1</v>
      </c>
      <c r="Q207" s="143">
        <v>0</v>
      </c>
      <c r="R207" s="143">
        <v>1</v>
      </c>
      <c r="S207" s="143">
        <v>0</v>
      </c>
      <c r="T207" s="143">
        <v>0</v>
      </c>
      <c r="U207" s="5" t="s">
        <v>773</v>
      </c>
      <c r="V207" s="5" t="s">
        <v>1417</v>
      </c>
      <c r="W207" s="42" t="s">
        <v>95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4" t="s">
        <v>185</v>
      </c>
      <c r="AD207" s="43" t="s">
        <v>356</v>
      </c>
      <c r="AE207" s="43" t="s">
        <v>356</v>
      </c>
      <c r="AF207" s="29">
        <f t="shared" si="18"/>
        <v>0</v>
      </c>
      <c r="AG207" s="30">
        <f t="shared" si="17"/>
        <v>0</v>
      </c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13">
        <v>0</v>
      </c>
      <c r="BB207" s="13"/>
      <c r="BC207" s="13"/>
      <c r="BD207" s="13"/>
      <c r="BE207" s="13"/>
      <c r="BF207" s="13"/>
      <c r="BG207" s="13"/>
      <c r="BH207" s="13"/>
      <c r="BI207" s="13"/>
      <c r="BJ207" s="13"/>
      <c r="BK207" s="63" t="s">
        <v>1844</v>
      </c>
      <c r="BL207" s="56"/>
    </row>
    <row r="208" spans="1:64" ht="60" x14ac:dyDescent="0.2">
      <c r="A208" s="13">
        <v>2</v>
      </c>
      <c r="B208" s="4" t="s">
        <v>455</v>
      </c>
      <c r="C208" s="5" t="s">
        <v>833</v>
      </c>
      <c r="D208" s="4" t="s">
        <v>186</v>
      </c>
      <c r="E208" s="219" t="s">
        <v>2016</v>
      </c>
      <c r="F208" s="295"/>
      <c r="G208" s="295"/>
      <c r="H208" s="295"/>
      <c r="I208" s="219" t="s">
        <v>2392</v>
      </c>
      <c r="J208" s="54" t="s">
        <v>837</v>
      </c>
      <c r="K208" s="14" t="s">
        <v>192</v>
      </c>
      <c r="L208" s="54" t="s">
        <v>826</v>
      </c>
      <c r="M208" s="7" t="s">
        <v>831</v>
      </c>
      <c r="N208" s="54" t="s">
        <v>1589</v>
      </c>
      <c r="O208" s="5">
        <v>0</v>
      </c>
      <c r="P208" s="143">
        <v>60</v>
      </c>
      <c r="Q208" s="143">
        <v>10</v>
      </c>
      <c r="R208" s="143">
        <v>10</v>
      </c>
      <c r="S208" s="143">
        <v>20</v>
      </c>
      <c r="T208" s="143">
        <v>20</v>
      </c>
      <c r="U208" s="5" t="s">
        <v>773</v>
      </c>
      <c r="V208" s="5" t="s">
        <v>1417</v>
      </c>
      <c r="W208" s="42" t="s">
        <v>95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4" t="s">
        <v>185</v>
      </c>
      <c r="AD208" s="43" t="s">
        <v>356</v>
      </c>
      <c r="AE208" s="43" t="s">
        <v>356</v>
      </c>
      <c r="AF208" s="29">
        <f t="shared" si="18"/>
        <v>10</v>
      </c>
      <c r="AG208" s="30">
        <f t="shared" si="17"/>
        <v>0</v>
      </c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13">
        <v>4</v>
      </c>
      <c r="BB208" s="13"/>
      <c r="BC208" s="13"/>
      <c r="BD208" s="13"/>
      <c r="BE208" s="13"/>
      <c r="BF208" s="13"/>
      <c r="BG208" s="13"/>
      <c r="BH208" s="13"/>
      <c r="BI208" s="13"/>
      <c r="BJ208" s="13"/>
      <c r="BK208" s="63">
        <f t="shared" si="19"/>
        <v>0.4</v>
      </c>
      <c r="BL208" s="56"/>
    </row>
    <row r="209" spans="1:64" ht="60" x14ac:dyDescent="0.2">
      <c r="A209" s="13">
        <v>2</v>
      </c>
      <c r="B209" s="4" t="s">
        <v>455</v>
      </c>
      <c r="C209" s="5" t="s">
        <v>833</v>
      </c>
      <c r="D209" s="4" t="s">
        <v>186</v>
      </c>
      <c r="E209" s="219" t="s">
        <v>2016</v>
      </c>
      <c r="F209" s="295"/>
      <c r="G209" s="295"/>
      <c r="H209" s="295"/>
      <c r="I209" s="219" t="s">
        <v>2393</v>
      </c>
      <c r="J209" s="54" t="s">
        <v>837</v>
      </c>
      <c r="K209" s="14" t="s">
        <v>192</v>
      </c>
      <c r="L209" s="54" t="s">
        <v>827</v>
      </c>
      <c r="M209" s="7" t="s">
        <v>821</v>
      </c>
      <c r="N209" s="54" t="s">
        <v>1589</v>
      </c>
      <c r="O209" s="5">
        <v>20</v>
      </c>
      <c r="P209" s="143">
        <v>350</v>
      </c>
      <c r="Q209" s="143">
        <v>87</v>
      </c>
      <c r="R209" s="143">
        <v>87</v>
      </c>
      <c r="S209" s="143">
        <v>88</v>
      </c>
      <c r="T209" s="143">
        <v>88</v>
      </c>
      <c r="U209" s="5" t="s">
        <v>773</v>
      </c>
      <c r="V209" s="5" t="s">
        <v>1417</v>
      </c>
      <c r="W209" s="42" t="s">
        <v>95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4" t="s">
        <v>185</v>
      </c>
      <c r="AD209" s="43" t="s">
        <v>356</v>
      </c>
      <c r="AE209" s="43" t="s">
        <v>356</v>
      </c>
      <c r="AF209" s="29">
        <f t="shared" si="18"/>
        <v>87</v>
      </c>
      <c r="AG209" s="30">
        <f t="shared" si="17"/>
        <v>0</v>
      </c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13">
        <v>62</v>
      </c>
      <c r="BB209" s="13"/>
      <c r="BC209" s="13"/>
      <c r="BD209" s="13"/>
      <c r="BE209" s="13"/>
      <c r="BF209" s="13"/>
      <c r="BG209" s="13"/>
      <c r="BH209" s="13"/>
      <c r="BI209" s="13"/>
      <c r="BJ209" s="13"/>
      <c r="BK209" s="63">
        <f t="shared" si="19"/>
        <v>0.71264367816091956</v>
      </c>
      <c r="BL209" s="56"/>
    </row>
    <row r="210" spans="1:64" ht="60" x14ac:dyDescent="0.2">
      <c r="A210" s="13">
        <v>2</v>
      </c>
      <c r="B210" s="4" t="s">
        <v>455</v>
      </c>
      <c r="C210" s="5" t="s">
        <v>833</v>
      </c>
      <c r="D210" s="4" t="s">
        <v>186</v>
      </c>
      <c r="E210" s="219" t="s">
        <v>2017</v>
      </c>
      <c r="F210" s="299" t="s">
        <v>840</v>
      </c>
      <c r="G210" s="299">
        <v>28.9</v>
      </c>
      <c r="H210" s="299">
        <v>30</v>
      </c>
      <c r="I210" s="219" t="s">
        <v>2394</v>
      </c>
      <c r="J210" s="54" t="s">
        <v>839</v>
      </c>
      <c r="K210" s="14" t="s">
        <v>193</v>
      </c>
      <c r="L210" s="54" t="s">
        <v>828</v>
      </c>
      <c r="M210" s="7" t="s">
        <v>822</v>
      </c>
      <c r="N210" s="54" t="s">
        <v>1589</v>
      </c>
      <c r="O210" s="5">
        <v>6</v>
      </c>
      <c r="P210" s="143">
        <v>20</v>
      </c>
      <c r="Q210" s="143">
        <v>5</v>
      </c>
      <c r="R210" s="143">
        <v>5</v>
      </c>
      <c r="S210" s="143">
        <v>5</v>
      </c>
      <c r="T210" s="143">
        <v>5</v>
      </c>
      <c r="U210" s="5" t="s">
        <v>773</v>
      </c>
      <c r="V210" s="5" t="s">
        <v>1417</v>
      </c>
      <c r="W210" s="42" t="s">
        <v>95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4" t="s">
        <v>185</v>
      </c>
      <c r="AD210" s="43" t="s">
        <v>356</v>
      </c>
      <c r="AE210" s="43" t="s">
        <v>356</v>
      </c>
      <c r="AF210" s="29">
        <f t="shared" si="18"/>
        <v>5</v>
      </c>
      <c r="AG210" s="30">
        <f t="shared" si="17"/>
        <v>0</v>
      </c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13">
        <v>1</v>
      </c>
      <c r="BB210" s="13"/>
      <c r="BC210" s="13"/>
      <c r="BD210" s="13"/>
      <c r="BE210" s="13"/>
      <c r="BF210" s="13"/>
      <c r="BG210" s="13"/>
      <c r="BH210" s="13"/>
      <c r="BI210" s="13"/>
      <c r="BJ210" s="13"/>
      <c r="BK210" s="63">
        <f t="shared" si="19"/>
        <v>0.2</v>
      </c>
      <c r="BL210" s="56"/>
    </row>
    <row r="211" spans="1:64" ht="60" x14ac:dyDescent="0.2">
      <c r="A211" s="13">
        <v>2</v>
      </c>
      <c r="B211" s="4" t="s">
        <v>455</v>
      </c>
      <c r="C211" s="5" t="s">
        <v>833</v>
      </c>
      <c r="D211" s="4" t="s">
        <v>186</v>
      </c>
      <c r="E211" s="219" t="s">
        <v>2017</v>
      </c>
      <c r="F211" s="299"/>
      <c r="G211" s="299"/>
      <c r="H211" s="299"/>
      <c r="I211" s="219" t="s">
        <v>2395</v>
      </c>
      <c r="J211" s="54" t="s">
        <v>839</v>
      </c>
      <c r="K211" s="14" t="s">
        <v>193</v>
      </c>
      <c r="L211" s="54" t="s">
        <v>829</v>
      </c>
      <c r="M211" s="7" t="s">
        <v>823</v>
      </c>
      <c r="N211" s="54" t="s">
        <v>1589</v>
      </c>
      <c r="O211" s="5">
        <v>0</v>
      </c>
      <c r="P211" s="143">
        <v>224</v>
      </c>
      <c r="Q211" s="143">
        <v>56</v>
      </c>
      <c r="R211" s="143">
        <v>56</v>
      </c>
      <c r="S211" s="143">
        <v>56</v>
      </c>
      <c r="T211" s="143">
        <v>56</v>
      </c>
      <c r="U211" s="5" t="s">
        <v>773</v>
      </c>
      <c r="V211" s="5" t="s">
        <v>1417</v>
      </c>
      <c r="W211" s="42" t="s">
        <v>95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4" t="s">
        <v>185</v>
      </c>
      <c r="AD211" s="43" t="s">
        <v>356</v>
      </c>
      <c r="AE211" s="43" t="s">
        <v>356</v>
      </c>
      <c r="AF211" s="29">
        <f t="shared" si="18"/>
        <v>56</v>
      </c>
      <c r="AG211" s="30">
        <f t="shared" si="17"/>
        <v>0</v>
      </c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13">
        <v>14</v>
      </c>
      <c r="BB211" s="13"/>
      <c r="BC211" s="13"/>
      <c r="BD211" s="13"/>
      <c r="BE211" s="13"/>
      <c r="BF211" s="13"/>
      <c r="BG211" s="13"/>
      <c r="BH211" s="13"/>
      <c r="BI211" s="13"/>
      <c r="BJ211" s="13"/>
      <c r="BK211" s="63">
        <f t="shared" si="19"/>
        <v>0.25</v>
      </c>
      <c r="BL211" s="56"/>
    </row>
    <row r="212" spans="1:64" ht="66" customHeight="1" x14ac:dyDescent="0.2">
      <c r="A212" s="13">
        <v>2</v>
      </c>
      <c r="B212" s="4" t="s">
        <v>455</v>
      </c>
      <c r="C212" s="5" t="s">
        <v>833</v>
      </c>
      <c r="D212" s="4" t="s">
        <v>186</v>
      </c>
      <c r="E212" s="219" t="s">
        <v>2018</v>
      </c>
      <c r="F212" s="295" t="s">
        <v>841</v>
      </c>
      <c r="G212" s="295" t="s">
        <v>874</v>
      </c>
      <c r="H212" s="295" t="s">
        <v>709</v>
      </c>
      <c r="I212" s="219" t="s">
        <v>2396</v>
      </c>
      <c r="J212" s="54" t="s">
        <v>839</v>
      </c>
      <c r="K212" s="14" t="s">
        <v>193</v>
      </c>
      <c r="L212" s="54" t="s">
        <v>830</v>
      </c>
      <c r="M212" s="7" t="s">
        <v>824</v>
      </c>
      <c r="N212" s="54" t="s">
        <v>1589</v>
      </c>
      <c r="O212" s="5">
        <v>0</v>
      </c>
      <c r="P212" s="143">
        <v>3</v>
      </c>
      <c r="Q212" s="143">
        <v>0</v>
      </c>
      <c r="R212" s="143">
        <v>1</v>
      </c>
      <c r="S212" s="143">
        <v>1</v>
      </c>
      <c r="T212" s="143">
        <v>1</v>
      </c>
      <c r="U212" s="5" t="s">
        <v>773</v>
      </c>
      <c r="V212" s="5" t="s">
        <v>1417</v>
      </c>
      <c r="W212" s="42" t="s">
        <v>95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4" t="s">
        <v>185</v>
      </c>
      <c r="AD212" s="43" t="s">
        <v>356</v>
      </c>
      <c r="AE212" s="43" t="s">
        <v>356</v>
      </c>
      <c r="AF212" s="29">
        <f t="shared" si="18"/>
        <v>0</v>
      </c>
      <c r="AG212" s="30">
        <f t="shared" si="17"/>
        <v>0</v>
      </c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13">
        <v>0</v>
      </c>
      <c r="BB212" s="13"/>
      <c r="BC212" s="13"/>
      <c r="BD212" s="13"/>
      <c r="BE212" s="13"/>
      <c r="BF212" s="13"/>
      <c r="BG212" s="13"/>
      <c r="BH212" s="13"/>
      <c r="BI212" s="13"/>
      <c r="BJ212" s="13"/>
      <c r="BK212" s="63" t="s">
        <v>1844</v>
      </c>
      <c r="BL212" s="56"/>
    </row>
    <row r="213" spans="1:64" ht="72" x14ac:dyDescent="0.2">
      <c r="A213" s="13">
        <v>2</v>
      </c>
      <c r="B213" s="4" t="s">
        <v>455</v>
      </c>
      <c r="C213" s="5" t="s">
        <v>833</v>
      </c>
      <c r="D213" s="4" t="s">
        <v>186</v>
      </c>
      <c r="E213" s="219" t="s">
        <v>2018</v>
      </c>
      <c r="F213" s="295"/>
      <c r="G213" s="295"/>
      <c r="H213" s="295"/>
      <c r="I213" s="219" t="s">
        <v>2397</v>
      </c>
      <c r="J213" s="54" t="s">
        <v>839</v>
      </c>
      <c r="K213" s="14" t="s">
        <v>193</v>
      </c>
      <c r="L213" s="54" t="s">
        <v>843</v>
      </c>
      <c r="M213" s="7" t="s">
        <v>842</v>
      </c>
      <c r="N213" s="54" t="s">
        <v>1589</v>
      </c>
      <c r="O213" s="5">
        <v>0</v>
      </c>
      <c r="P213" s="143">
        <v>2</v>
      </c>
      <c r="Q213" s="143">
        <v>0</v>
      </c>
      <c r="R213" s="143">
        <v>1</v>
      </c>
      <c r="S213" s="143">
        <v>1</v>
      </c>
      <c r="T213" s="143">
        <v>0</v>
      </c>
      <c r="U213" s="5" t="s">
        <v>773</v>
      </c>
      <c r="V213" s="5" t="s">
        <v>1417</v>
      </c>
      <c r="W213" s="42" t="s">
        <v>95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4" t="s">
        <v>185</v>
      </c>
      <c r="AD213" s="43" t="s">
        <v>356</v>
      </c>
      <c r="AE213" s="43" t="s">
        <v>356</v>
      </c>
      <c r="AF213" s="29">
        <f t="shared" si="18"/>
        <v>0</v>
      </c>
      <c r="AG213" s="30">
        <f t="shared" si="17"/>
        <v>0</v>
      </c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13">
        <v>0</v>
      </c>
      <c r="BB213" s="13"/>
      <c r="BC213" s="13"/>
      <c r="BD213" s="13"/>
      <c r="BE213" s="13"/>
      <c r="BF213" s="13"/>
      <c r="BG213" s="13"/>
      <c r="BH213" s="13"/>
      <c r="BI213" s="13"/>
      <c r="BJ213" s="13"/>
      <c r="BK213" s="63" t="s">
        <v>1844</v>
      </c>
      <c r="BL213" s="56"/>
    </row>
    <row r="214" spans="1:64" ht="66.75" customHeight="1" x14ac:dyDescent="0.2">
      <c r="A214" s="13">
        <v>2</v>
      </c>
      <c r="B214" s="4" t="s">
        <v>455</v>
      </c>
      <c r="C214" s="5" t="s">
        <v>833</v>
      </c>
      <c r="D214" s="4" t="s">
        <v>186</v>
      </c>
      <c r="E214" s="219" t="s">
        <v>2018</v>
      </c>
      <c r="F214" s="295" t="s">
        <v>849</v>
      </c>
      <c r="G214" s="295">
        <v>5</v>
      </c>
      <c r="H214" s="295">
        <v>70</v>
      </c>
      <c r="I214" s="219" t="s">
        <v>2398</v>
      </c>
      <c r="J214" s="54" t="s">
        <v>848</v>
      </c>
      <c r="K214" s="14" t="s">
        <v>194</v>
      </c>
      <c r="L214" s="54" t="s">
        <v>844</v>
      </c>
      <c r="M214" s="7" t="s">
        <v>846</v>
      </c>
      <c r="N214" s="54" t="s">
        <v>1589</v>
      </c>
      <c r="O214" s="5">
        <v>10</v>
      </c>
      <c r="P214" s="143">
        <v>224</v>
      </c>
      <c r="Q214" s="143">
        <v>10</v>
      </c>
      <c r="R214" s="143">
        <v>56</v>
      </c>
      <c r="S214" s="143">
        <v>56</v>
      </c>
      <c r="T214" s="143">
        <v>56</v>
      </c>
      <c r="U214" s="5" t="s">
        <v>773</v>
      </c>
      <c r="V214" s="5" t="s">
        <v>1417</v>
      </c>
      <c r="W214" s="42" t="s">
        <v>95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4" t="s">
        <v>185</v>
      </c>
      <c r="AD214" s="43" t="s">
        <v>356</v>
      </c>
      <c r="AE214" s="43" t="s">
        <v>356</v>
      </c>
      <c r="AF214" s="29">
        <v>10</v>
      </c>
      <c r="AG214" s="30">
        <f t="shared" si="17"/>
        <v>0</v>
      </c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13">
        <v>4</v>
      </c>
      <c r="BB214" s="13"/>
      <c r="BC214" s="13"/>
      <c r="BD214" s="13"/>
      <c r="BE214" s="13"/>
      <c r="BF214" s="13"/>
      <c r="BG214" s="13"/>
      <c r="BH214" s="13"/>
      <c r="BI214" s="13"/>
      <c r="BJ214" s="13"/>
      <c r="BK214" s="63">
        <f t="shared" si="19"/>
        <v>0.4</v>
      </c>
      <c r="BL214" s="56"/>
    </row>
    <row r="215" spans="1:64" ht="60" x14ac:dyDescent="0.2">
      <c r="A215" s="13">
        <v>2</v>
      </c>
      <c r="B215" s="4" t="s">
        <v>455</v>
      </c>
      <c r="C215" s="5" t="s">
        <v>833</v>
      </c>
      <c r="D215" s="4" t="s">
        <v>186</v>
      </c>
      <c r="E215" s="219" t="s">
        <v>2019</v>
      </c>
      <c r="F215" s="295"/>
      <c r="G215" s="295"/>
      <c r="H215" s="295"/>
      <c r="I215" s="219" t="s">
        <v>2399</v>
      </c>
      <c r="J215" s="54" t="s">
        <v>848</v>
      </c>
      <c r="K215" s="14" t="s">
        <v>194</v>
      </c>
      <c r="L215" s="54" t="s">
        <v>845</v>
      </c>
      <c r="M215" s="7" t="s">
        <v>847</v>
      </c>
      <c r="N215" s="54" t="s">
        <v>1589</v>
      </c>
      <c r="O215" s="5">
        <v>3</v>
      </c>
      <c r="P215" s="143">
        <v>224</v>
      </c>
      <c r="Q215" s="143">
        <v>10</v>
      </c>
      <c r="R215" s="143">
        <v>56</v>
      </c>
      <c r="S215" s="143">
        <v>56</v>
      </c>
      <c r="T215" s="143">
        <v>56</v>
      </c>
      <c r="U215" s="5" t="s">
        <v>773</v>
      </c>
      <c r="V215" s="5" t="s">
        <v>1417</v>
      </c>
      <c r="W215" s="42" t="s">
        <v>95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4" t="s">
        <v>185</v>
      </c>
      <c r="AD215" s="43" t="s">
        <v>356</v>
      </c>
      <c r="AE215" s="43" t="s">
        <v>356</v>
      </c>
      <c r="AF215" s="29">
        <v>10</v>
      </c>
      <c r="AG215" s="30">
        <f t="shared" si="17"/>
        <v>0</v>
      </c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13">
        <v>3</v>
      </c>
      <c r="BB215" s="13"/>
      <c r="BC215" s="13"/>
      <c r="BD215" s="13"/>
      <c r="BE215" s="13"/>
      <c r="BF215" s="13"/>
      <c r="BG215" s="13"/>
      <c r="BH215" s="13"/>
      <c r="BI215" s="13"/>
      <c r="BJ215" s="13"/>
      <c r="BK215" s="63">
        <f t="shared" si="19"/>
        <v>0.3</v>
      </c>
      <c r="BL215" s="56"/>
    </row>
    <row r="216" spans="1:64" ht="60" x14ac:dyDescent="0.2">
      <c r="A216" s="13">
        <v>2</v>
      </c>
      <c r="B216" s="4" t="s">
        <v>455</v>
      </c>
      <c r="C216" s="5" t="s">
        <v>833</v>
      </c>
      <c r="D216" s="4" t="s">
        <v>186</v>
      </c>
      <c r="E216" s="219" t="s">
        <v>2020</v>
      </c>
      <c r="F216" s="295"/>
      <c r="G216" s="295"/>
      <c r="H216" s="295"/>
      <c r="I216" s="219" t="s">
        <v>2400</v>
      </c>
      <c r="J216" s="54" t="s">
        <v>848</v>
      </c>
      <c r="K216" s="14" t="s">
        <v>194</v>
      </c>
      <c r="L216" s="54" t="s">
        <v>850</v>
      </c>
      <c r="M216" s="7" t="s">
        <v>851</v>
      </c>
      <c r="N216" s="54" t="s">
        <v>1589</v>
      </c>
      <c r="O216" s="5">
        <v>0</v>
      </c>
      <c r="P216" s="143">
        <v>224</v>
      </c>
      <c r="Q216" s="143">
        <v>10</v>
      </c>
      <c r="R216" s="143">
        <v>56</v>
      </c>
      <c r="S216" s="143">
        <v>56</v>
      </c>
      <c r="T216" s="143">
        <v>56</v>
      </c>
      <c r="U216" s="5" t="s">
        <v>773</v>
      </c>
      <c r="V216" s="5" t="s">
        <v>1417</v>
      </c>
      <c r="W216" s="42" t="s">
        <v>95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4" t="s">
        <v>185</v>
      </c>
      <c r="AD216" s="43" t="s">
        <v>356</v>
      </c>
      <c r="AE216" s="43" t="s">
        <v>356</v>
      </c>
      <c r="AF216" s="29">
        <v>10</v>
      </c>
      <c r="AG216" s="30">
        <f t="shared" si="17"/>
        <v>0</v>
      </c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13">
        <v>4</v>
      </c>
      <c r="BB216" s="13"/>
      <c r="BC216" s="13"/>
      <c r="BD216" s="13"/>
      <c r="BE216" s="13"/>
      <c r="BF216" s="13"/>
      <c r="BG216" s="13"/>
      <c r="BH216" s="13"/>
      <c r="BI216" s="13"/>
      <c r="BJ216" s="13"/>
      <c r="BK216" s="63">
        <f t="shared" si="19"/>
        <v>0.4</v>
      </c>
      <c r="BL216" s="56"/>
    </row>
    <row r="217" spans="1:64" ht="75.75" customHeight="1" x14ac:dyDescent="0.2">
      <c r="A217" s="13">
        <v>2</v>
      </c>
      <c r="B217" s="4" t="s">
        <v>455</v>
      </c>
      <c r="C217" s="5" t="s">
        <v>833</v>
      </c>
      <c r="D217" s="4" t="s">
        <v>186</v>
      </c>
      <c r="E217" s="219" t="s">
        <v>2020</v>
      </c>
      <c r="F217" s="7" t="s">
        <v>853</v>
      </c>
      <c r="G217" s="54">
        <v>0</v>
      </c>
      <c r="H217" s="54">
        <v>20</v>
      </c>
      <c r="I217" s="219" t="s">
        <v>2401</v>
      </c>
      <c r="J217" s="54" t="s">
        <v>852</v>
      </c>
      <c r="K217" s="14" t="s">
        <v>195</v>
      </c>
      <c r="L217" s="54" t="s">
        <v>854</v>
      </c>
      <c r="M217" s="14" t="s">
        <v>855</v>
      </c>
      <c r="N217" s="54" t="s">
        <v>1589</v>
      </c>
      <c r="O217" s="5">
        <v>0</v>
      </c>
      <c r="P217" s="143">
        <v>20</v>
      </c>
      <c r="Q217" s="143">
        <v>5</v>
      </c>
      <c r="R217" s="143">
        <v>5</v>
      </c>
      <c r="S217" s="143">
        <v>5</v>
      </c>
      <c r="T217" s="143">
        <v>5</v>
      </c>
      <c r="U217" s="5" t="s">
        <v>773</v>
      </c>
      <c r="V217" s="5" t="s">
        <v>1417</v>
      </c>
      <c r="W217" s="42" t="s">
        <v>95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4" t="s">
        <v>185</v>
      </c>
      <c r="AD217" s="43" t="s">
        <v>356</v>
      </c>
      <c r="AE217" s="43" t="s">
        <v>356</v>
      </c>
      <c r="AF217" s="29">
        <f t="shared" si="18"/>
        <v>5</v>
      </c>
      <c r="AG217" s="30">
        <f t="shared" si="17"/>
        <v>0</v>
      </c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13">
        <v>0</v>
      </c>
      <c r="BB217" s="13"/>
      <c r="BC217" s="13"/>
      <c r="BD217" s="13"/>
      <c r="BE217" s="13"/>
      <c r="BF217" s="13"/>
      <c r="BG217" s="13"/>
      <c r="BH217" s="13"/>
      <c r="BI217" s="13"/>
      <c r="BJ217" s="13"/>
      <c r="BK217" s="63">
        <f t="shared" si="19"/>
        <v>0</v>
      </c>
      <c r="BL217" s="56"/>
    </row>
    <row r="218" spans="1:64" ht="54" customHeight="1" x14ac:dyDescent="0.2">
      <c r="A218" s="13">
        <v>2</v>
      </c>
      <c r="B218" s="4" t="s">
        <v>455</v>
      </c>
      <c r="C218" s="5" t="s">
        <v>856</v>
      </c>
      <c r="D218" s="4" t="s">
        <v>196</v>
      </c>
      <c r="E218" s="219" t="s">
        <v>2020</v>
      </c>
      <c r="F218" s="295" t="s">
        <v>865</v>
      </c>
      <c r="G218" s="295">
        <v>78</v>
      </c>
      <c r="H218" s="295">
        <v>98</v>
      </c>
      <c r="I218" s="219" t="s">
        <v>2402</v>
      </c>
      <c r="J218" s="54" t="s">
        <v>866</v>
      </c>
      <c r="K218" s="14" t="s">
        <v>197</v>
      </c>
      <c r="L218" s="54" t="s">
        <v>857</v>
      </c>
      <c r="M218" s="7" t="s">
        <v>861</v>
      </c>
      <c r="N218" s="54" t="s">
        <v>1589</v>
      </c>
      <c r="O218" s="5">
        <v>18.143999999999998</v>
      </c>
      <c r="P218" s="143">
        <v>55816</v>
      </c>
      <c r="Q218" s="143">
        <v>16369</v>
      </c>
      <c r="R218" s="143">
        <v>13954</v>
      </c>
      <c r="S218" s="143">
        <v>13954</v>
      </c>
      <c r="T218" s="143">
        <v>13954</v>
      </c>
      <c r="U218" s="5" t="s">
        <v>773</v>
      </c>
      <c r="V218" s="5" t="s">
        <v>1417</v>
      </c>
      <c r="W218" s="42" t="s">
        <v>119</v>
      </c>
      <c r="X218" s="25">
        <f t="shared" ref="X218:X219" si="20">SUM(Y218:AB218)</f>
        <v>2112876402368.5918</v>
      </c>
      <c r="Y218" s="23">
        <v>497561359844</v>
      </c>
      <c r="Z218" s="23">
        <f>+Y218*1.04</f>
        <v>517463814237.76001</v>
      </c>
      <c r="AA218" s="23">
        <f>+Z218*1.04</f>
        <v>538162366807.27045</v>
      </c>
      <c r="AB218" s="23">
        <f>+AA218*1.04</f>
        <v>559688861479.56128</v>
      </c>
      <c r="AC218" s="54" t="s">
        <v>185</v>
      </c>
      <c r="AD218" s="43" t="s">
        <v>356</v>
      </c>
      <c r="AE218" s="43" t="s">
        <v>356</v>
      </c>
      <c r="AF218" s="29">
        <v>16369</v>
      </c>
      <c r="AG218" s="30">
        <f t="shared" si="17"/>
        <v>2112876402368.5918</v>
      </c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13">
        <v>16369</v>
      </c>
      <c r="BB218" s="13"/>
      <c r="BC218" s="13"/>
      <c r="BD218" s="13"/>
      <c r="BE218" s="13"/>
      <c r="BF218" s="13"/>
      <c r="BG218" s="13"/>
      <c r="BH218" s="13"/>
      <c r="BI218" s="13"/>
      <c r="BJ218" s="13"/>
      <c r="BK218" s="63">
        <f t="shared" si="19"/>
        <v>1</v>
      </c>
      <c r="BL218" s="56"/>
    </row>
    <row r="219" spans="1:64" ht="60" x14ac:dyDescent="0.2">
      <c r="A219" s="13">
        <v>2</v>
      </c>
      <c r="B219" s="4" t="s">
        <v>455</v>
      </c>
      <c r="C219" s="5" t="s">
        <v>856</v>
      </c>
      <c r="D219" s="4" t="s">
        <v>196</v>
      </c>
      <c r="E219" s="219" t="s">
        <v>2020</v>
      </c>
      <c r="F219" s="295"/>
      <c r="G219" s="295"/>
      <c r="H219" s="295"/>
      <c r="I219" s="219" t="s">
        <v>2403</v>
      </c>
      <c r="J219" s="54" t="s">
        <v>866</v>
      </c>
      <c r="K219" s="14" t="s">
        <v>197</v>
      </c>
      <c r="L219" s="54" t="s">
        <v>858</v>
      </c>
      <c r="M219" s="7" t="s">
        <v>862</v>
      </c>
      <c r="N219" s="54" t="s">
        <v>1589</v>
      </c>
      <c r="O219" s="5">
        <v>1</v>
      </c>
      <c r="P219" s="143">
        <v>4</v>
      </c>
      <c r="Q219" s="143">
        <v>1</v>
      </c>
      <c r="R219" s="143">
        <v>1</v>
      </c>
      <c r="S219" s="143">
        <v>1</v>
      </c>
      <c r="T219" s="143">
        <v>1</v>
      </c>
      <c r="U219" s="5" t="s">
        <v>773</v>
      </c>
      <c r="V219" s="5" t="s">
        <v>1417</v>
      </c>
      <c r="W219" s="42" t="s">
        <v>190</v>
      </c>
      <c r="X219" s="25">
        <f t="shared" si="20"/>
        <v>39147829184</v>
      </c>
      <c r="Y219" s="23">
        <f>59147829184-20000000000</f>
        <v>39147829184</v>
      </c>
      <c r="Z219" s="5">
        <v>0</v>
      </c>
      <c r="AA219" s="5">
        <v>0</v>
      </c>
      <c r="AB219" s="5">
        <v>0</v>
      </c>
      <c r="AC219" s="54" t="s">
        <v>185</v>
      </c>
      <c r="AD219" s="43" t="s">
        <v>356</v>
      </c>
      <c r="AE219" s="43" t="s">
        <v>356</v>
      </c>
      <c r="AF219" s="29">
        <f t="shared" si="18"/>
        <v>1</v>
      </c>
      <c r="AG219" s="30">
        <f t="shared" si="17"/>
        <v>39147829184</v>
      </c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13">
        <v>0</v>
      </c>
      <c r="BB219" s="13"/>
      <c r="BC219" s="13"/>
      <c r="BD219" s="13"/>
      <c r="BE219" s="13"/>
      <c r="BF219" s="13"/>
      <c r="BG219" s="13"/>
      <c r="BH219" s="13"/>
      <c r="BI219" s="13"/>
      <c r="BJ219" s="13"/>
      <c r="BK219" s="63">
        <f t="shared" si="19"/>
        <v>0</v>
      </c>
      <c r="BL219" s="56"/>
    </row>
    <row r="220" spans="1:64" ht="60" x14ac:dyDescent="0.2">
      <c r="A220" s="13">
        <v>2</v>
      </c>
      <c r="B220" s="4" t="s">
        <v>455</v>
      </c>
      <c r="C220" s="5" t="s">
        <v>856</v>
      </c>
      <c r="D220" s="4" t="s">
        <v>196</v>
      </c>
      <c r="E220" s="219" t="s">
        <v>2021</v>
      </c>
      <c r="F220" s="295"/>
      <c r="G220" s="295"/>
      <c r="H220" s="295"/>
      <c r="I220" s="219" t="s">
        <v>2404</v>
      </c>
      <c r="J220" s="54" t="s">
        <v>866</v>
      </c>
      <c r="K220" s="14" t="s">
        <v>197</v>
      </c>
      <c r="L220" s="54" t="s">
        <v>859</v>
      </c>
      <c r="M220" s="7" t="s">
        <v>864</v>
      </c>
      <c r="N220" s="54" t="s">
        <v>1589</v>
      </c>
      <c r="O220" s="5">
        <v>3300</v>
      </c>
      <c r="P220" s="143">
        <v>10000</v>
      </c>
      <c r="Q220" s="143">
        <v>3000</v>
      </c>
      <c r="R220" s="143">
        <v>2500</v>
      </c>
      <c r="S220" s="143">
        <v>2500</v>
      </c>
      <c r="T220" s="143">
        <v>2500</v>
      </c>
      <c r="U220" s="5" t="s">
        <v>773</v>
      </c>
      <c r="V220" s="5" t="s">
        <v>1417</v>
      </c>
      <c r="W220" s="42" t="s">
        <v>119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4" t="s">
        <v>185</v>
      </c>
      <c r="AD220" s="43" t="s">
        <v>356</v>
      </c>
      <c r="AE220" s="43" t="s">
        <v>356</v>
      </c>
      <c r="AF220" s="29">
        <v>3000</v>
      </c>
      <c r="AG220" s="30">
        <f t="shared" si="17"/>
        <v>0</v>
      </c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13">
        <v>2000</v>
      </c>
      <c r="BB220" s="13"/>
      <c r="BC220" s="13"/>
      <c r="BD220" s="13"/>
      <c r="BE220" s="13"/>
      <c r="BF220" s="13"/>
      <c r="BG220" s="13"/>
      <c r="BH220" s="13"/>
      <c r="BI220" s="13"/>
      <c r="BJ220" s="13"/>
      <c r="BK220" s="63">
        <f t="shared" si="19"/>
        <v>0.66666666666666663</v>
      </c>
      <c r="BL220" s="56"/>
    </row>
    <row r="221" spans="1:64" ht="72" x14ac:dyDescent="0.2">
      <c r="A221" s="13">
        <v>2</v>
      </c>
      <c r="B221" s="4" t="s">
        <v>455</v>
      </c>
      <c r="C221" s="5" t="s">
        <v>856</v>
      </c>
      <c r="D221" s="4" t="s">
        <v>196</v>
      </c>
      <c r="E221" s="219" t="s">
        <v>2021</v>
      </c>
      <c r="F221" s="295"/>
      <c r="G221" s="295"/>
      <c r="H221" s="295"/>
      <c r="I221" s="219" t="s">
        <v>2405</v>
      </c>
      <c r="J221" s="54" t="s">
        <v>866</v>
      </c>
      <c r="K221" s="14" t="s">
        <v>197</v>
      </c>
      <c r="L221" s="54" t="s">
        <v>860</v>
      </c>
      <c r="M221" s="7" t="s">
        <v>863</v>
      </c>
      <c r="N221" s="54" t="s">
        <v>1589</v>
      </c>
      <c r="O221" s="5">
        <v>350</v>
      </c>
      <c r="P221" s="143">
        <v>652</v>
      </c>
      <c r="Q221" s="143">
        <v>150</v>
      </c>
      <c r="R221" s="143">
        <v>163</v>
      </c>
      <c r="S221" s="143">
        <v>163</v>
      </c>
      <c r="T221" s="143">
        <v>163</v>
      </c>
      <c r="U221" s="5" t="s">
        <v>773</v>
      </c>
      <c r="V221" s="5" t="s">
        <v>1417</v>
      </c>
      <c r="W221" s="42" t="s">
        <v>119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4" t="s">
        <v>185</v>
      </c>
      <c r="AD221" s="43" t="s">
        <v>356</v>
      </c>
      <c r="AE221" s="43" t="s">
        <v>356</v>
      </c>
      <c r="AF221" s="29">
        <v>150</v>
      </c>
      <c r="AG221" s="30">
        <f t="shared" si="17"/>
        <v>0</v>
      </c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13">
        <v>0</v>
      </c>
      <c r="BB221" s="13"/>
      <c r="BC221" s="13"/>
      <c r="BD221" s="13"/>
      <c r="BE221" s="13"/>
      <c r="BF221" s="13"/>
      <c r="BG221" s="13"/>
      <c r="BH221" s="13"/>
      <c r="BI221" s="13"/>
      <c r="BJ221" s="13"/>
      <c r="BK221" s="63">
        <f t="shared" si="19"/>
        <v>0</v>
      </c>
      <c r="BL221" s="56"/>
    </row>
    <row r="222" spans="1:64" ht="60" x14ac:dyDescent="0.2">
      <c r="A222" s="13">
        <v>2</v>
      </c>
      <c r="B222" s="4" t="s">
        <v>455</v>
      </c>
      <c r="C222" s="5" t="s">
        <v>856</v>
      </c>
      <c r="D222" s="4" t="s">
        <v>196</v>
      </c>
      <c r="E222" s="219" t="s">
        <v>2021</v>
      </c>
      <c r="F222" s="295" t="s">
        <v>877</v>
      </c>
      <c r="G222" s="295">
        <v>3.8</v>
      </c>
      <c r="H222" s="295">
        <v>4.45</v>
      </c>
      <c r="I222" s="219" t="s">
        <v>2406</v>
      </c>
      <c r="J222" s="54" t="s">
        <v>867</v>
      </c>
      <c r="K222" s="14" t="s">
        <v>198</v>
      </c>
      <c r="L222" s="54" t="s">
        <v>868</v>
      </c>
      <c r="M222" s="7" t="s">
        <v>870</v>
      </c>
      <c r="N222" s="54" t="s">
        <v>1589</v>
      </c>
      <c r="O222" s="5" t="s">
        <v>874</v>
      </c>
      <c r="P222" s="143">
        <v>5000</v>
      </c>
      <c r="Q222" s="143">
        <v>1250</v>
      </c>
      <c r="R222" s="143">
        <v>1250</v>
      </c>
      <c r="S222" s="143">
        <v>1250</v>
      </c>
      <c r="T222" s="143">
        <v>1250</v>
      </c>
      <c r="U222" s="5" t="s">
        <v>773</v>
      </c>
      <c r="V222" s="5" t="s">
        <v>1417</v>
      </c>
      <c r="W222" s="42" t="s">
        <v>119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4" t="s">
        <v>185</v>
      </c>
      <c r="AD222" s="43" t="s">
        <v>356</v>
      </c>
      <c r="AE222" s="43" t="s">
        <v>356</v>
      </c>
      <c r="AF222" s="29">
        <f t="shared" si="18"/>
        <v>1250</v>
      </c>
      <c r="AG222" s="30">
        <f t="shared" si="17"/>
        <v>0</v>
      </c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13">
        <v>0</v>
      </c>
      <c r="BB222" s="13"/>
      <c r="BC222" s="13"/>
      <c r="BD222" s="13"/>
      <c r="BE222" s="13"/>
      <c r="BF222" s="13"/>
      <c r="BG222" s="13"/>
      <c r="BH222" s="13"/>
      <c r="BI222" s="13"/>
      <c r="BJ222" s="13"/>
      <c r="BK222" s="63">
        <f t="shared" si="19"/>
        <v>0</v>
      </c>
      <c r="BL222" s="56"/>
    </row>
    <row r="223" spans="1:64" ht="60" x14ac:dyDescent="0.2">
      <c r="A223" s="13">
        <v>2</v>
      </c>
      <c r="B223" s="4" t="s">
        <v>455</v>
      </c>
      <c r="C223" s="5" t="s">
        <v>856</v>
      </c>
      <c r="D223" s="4" t="s">
        <v>196</v>
      </c>
      <c r="E223" s="219" t="s">
        <v>2021</v>
      </c>
      <c r="F223" s="295"/>
      <c r="G223" s="295"/>
      <c r="H223" s="295"/>
      <c r="I223" s="219" t="s">
        <v>2407</v>
      </c>
      <c r="J223" s="54" t="s">
        <v>867</v>
      </c>
      <c r="K223" s="14" t="s">
        <v>198</v>
      </c>
      <c r="L223" s="54" t="s">
        <v>1507</v>
      </c>
      <c r="M223" s="7" t="s">
        <v>774</v>
      </c>
      <c r="N223" s="54" t="s">
        <v>1589</v>
      </c>
      <c r="O223" s="5">
        <v>120562</v>
      </c>
      <c r="P223" s="143">
        <v>414143</v>
      </c>
      <c r="Q223" s="143">
        <v>103535</v>
      </c>
      <c r="R223" s="143">
        <v>103536</v>
      </c>
      <c r="S223" s="143">
        <v>103536</v>
      </c>
      <c r="T223" s="143">
        <v>103536</v>
      </c>
      <c r="U223" s="5" t="s">
        <v>773</v>
      </c>
      <c r="V223" s="5" t="s">
        <v>1417</v>
      </c>
      <c r="W223" s="42" t="s">
        <v>119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4" t="s">
        <v>185</v>
      </c>
      <c r="AD223" s="43" t="s">
        <v>356</v>
      </c>
      <c r="AE223" s="43" t="s">
        <v>356</v>
      </c>
      <c r="AF223" s="29">
        <f t="shared" si="18"/>
        <v>103535</v>
      </c>
      <c r="AG223" s="30">
        <f t="shared" si="17"/>
        <v>0</v>
      </c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13">
        <v>103535</v>
      </c>
      <c r="BB223" s="13"/>
      <c r="BC223" s="13"/>
      <c r="BD223" s="13"/>
      <c r="BE223" s="13"/>
      <c r="BF223" s="13"/>
      <c r="BG223" s="13"/>
      <c r="BH223" s="13"/>
      <c r="BI223" s="13"/>
      <c r="BJ223" s="13"/>
      <c r="BK223" s="63">
        <f t="shared" si="19"/>
        <v>1</v>
      </c>
      <c r="BL223" s="56"/>
    </row>
    <row r="224" spans="1:64" ht="60" x14ac:dyDescent="0.2">
      <c r="A224" s="13">
        <v>2</v>
      </c>
      <c r="B224" s="4" t="s">
        <v>455</v>
      </c>
      <c r="C224" s="5" t="s">
        <v>856</v>
      </c>
      <c r="D224" s="4" t="s">
        <v>196</v>
      </c>
      <c r="E224" s="219" t="s">
        <v>2022</v>
      </c>
      <c r="F224" s="295"/>
      <c r="G224" s="295"/>
      <c r="H224" s="295"/>
      <c r="I224" s="219" t="s">
        <v>2408</v>
      </c>
      <c r="J224" s="54" t="s">
        <v>867</v>
      </c>
      <c r="K224" s="14" t="s">
        <v>198</v>
      </c>
      <c r="L224" s="54" t="s">
        <v>869</v>
      </c>
      <c r="M224" s="7" t="s">
        <v>871</v>
      </c>
      <c r="N224" s="54" t="s">
        <v>1589</v>
      </c>
      <c r="O224" s="5">
        <v>0</v>
      </c>
      <c r="P224" s="143">
        <v>820000</v>
      </c>
      <c r="Q224" s="143">
        <v>205000</v>
      </c>
      <c r="R224" s="143">
        <v>205000</v>
      </c>
      <c r="S224" s="143">
        <v>205000</v>
      </c>
      <c r="T224" s="143">
        <v>205000</v>
      </c>
      <c r="U224" s="5" t="s">
        <v>773</v>
      </c>
      <c r="V224" s="5" t="s">
        <v>1417</v>
      </c>
      <c r="W224" s="42" t="s">
        <v>119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4" t="s">
        <v>185</v>
      </c>
      <c r="AD224" s="43" t="s">
        <v>356</v>
      </c>
      <c r="AE224" s="43" t="s">
        <v>356</v>
      </c>
      <c r="AF224" s="29">
        <f t="shared" si="18"/>
        <v>205000</v>
      </c>
      <c r="AG224" s="30">
        <f t="shared" si="17"/>
        <v>0</v>
      </c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13">
        <v>201000</v>
      </c>
      <c r="BB224" s="13"/>
      <c r="BC224" s="13"/>
      <c r="BD224" s="13"/>
      <c r="BE224" s="13"/>
      <c r="BF224" s="13"/>
      <c r="BG224" s="13"/>
      <c r="BH224" s="13"/>
      <c r="BI224" s="13"/>
      <c r="BJ224" s="13"/>
      <c r="BK224" s="63">
        <f t="shared" si="19"/>
        <v>0.98048780487804876</v>
      </c>
      <c r="BL224" s="56"/>
    </row>
    <row r="225" spans="1:64" ht="60" x14ac:dyDescent="0.2">
      <c r="A225" s="13">
        <v>2</v>
      </c>
      <c r="B225" s="4" t="s">
        <v>455</v>
      </c>
      <c r="C225" s="5" t="s">
        <v>856</v>
      </c>
      <c r="D225" s="4" t="s">
        <v>196</v>
      </c>
      <c r="E225" s="219" t="s">
        <v>2022</v>
      </c>
      <c r="F225" s="295"/>
      <c r="G225" s="295"/>
      <c r="H225" s="295"/>
      <c r="I225" s="219" t="s">
        <v>2409</v>
      </c>
      <c r="J225" s="54" t="s">
        <v>867</v>
      </c>
      <c r="K225" s="14" t="s">
        <v>198</v>
      </c>
      <c r="L225" s="54" t="s">
        <v>873</v>
      </c>
      <c r="M225" s="7" t="s">
        <v>872</v>
      </c>
      <c r="N225" s="54" t="s">
        <v>1589</v>
      </c>
      <c r="O225" s="5">
        <v>0</v>
      </c>
      <c r="P225" s="143">
        <v>10000</v>
      </c>
      <c r="Q225" s="143">
        <v>2500</v>
      </c>
      <c r="R225" s="143">
        <v>2500</v>
      </c>
      <c r="S225" s="143">
        <v>2500</v>
      </c>
      <c r="T225" s="143">
        <v>2500</v>
      </c>
      <c r="U225" s="5" t="s">
        <v>773</v>
      </c>
      <c r="V225" s="5" t="s">
        <v>1417</v>
      </c>
      <c r="W225" s="42" t="s">
        <v>119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4" t="s">
        <v>185</v>
      </c>
      <c r="AD225" s="43" t="s">
        <v>356</v>
      </c>
      <c r="AE225" s="43" t="s">
        <v>356</v>
      </c>
      <c r="AF225" s="29">
        <f t="shared" si="18"/>
        <v>2500</v>
      </c>
      <c r="AG225" s="30">
        <f t="shared" si="17"/>
        <v>0</v>
      </c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13">
        <v>0</v>
      </c>
      <c r="BB225" s="13"/>
      <c r="BC225" s="13"/>
      <c r="BD225" s="13"/>
      <c r="BE225" s="13"/>
      <c r="BF225" s="13"/>
      <c r="BG225" s="13"/>
      <c r="BH225" s="13"/>
      <c r="BI225" s="13"/>
      <c r="BJ225" s="13"/>
      <c r="BK225" s="63">
        <f t="shared" si="19"/>
        <v>0</v>
      </c>
      <c r="BL225" s="56"/>
    </row>
    <row r="226" spans="1:64" ht="81" customHeight="1" x14ac:dyDescent="0.2">
      <c r="A226" s="13">
        <v>2</v>
      </c>
      <c r="B226" s="4" t="s">
        <v>455</v>
      </c>
      <c r="C226" s="5" t="s">
        <v>875</v>
      </c>
      <c r="D226" s="4" t="s">
        <v>199</v>
      </c>
      <c r="E226" s="219" t="s">
        <v>2022</v>
      </c>
      <c r="F226" s="295" t="s">
        <v>878</v>
      </c>
      <c r="G226" s="295">
        <v>4</v>
      </c>
      <c r="H226" s="295">
        <v>100</v>
      </c>
      <c r="I226" s="219" t="s">
        <v>2410</v>
      </c>
      <c r="J226" s="54" t="s">
        <v>876</v>
      </c>
      <c r="K226" s="14" t="s">
        <v>200</v>
      </c>
      <c r="L226" s="54" t="s">
        <v>883</v>
      </c>
      <c r="M226" s="7" t="s">
        <v>884</v>
      </c>
      <c r="N226" s="54" t="s">
        <v>1589</v>
      </c>
      <c r="O226" s="5">
        <v>4</v>
      </c>
      <c r="P226" s="143">
        <v>4</v>
      </c>
      <c r="Q226" s="143">
        <v>4</v>
      </c>
      <c r="R226" s="143">
        <v>4</v>
      </c>
      <c r="S226" s="143">
        <v>4</v>
      </c>
      <c r="T226" s="143">
        <v>4</v>
      </c>
      <c r="U226" s="5" t="s">
        <v>773</v>
      </c>
      <c r="V226" s="5" t="s">
        <v>1417</v>
      </c>
      <c r="W226" s="42" t="s">
        <v>119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4" t="s">
        <v>185</v>
      </c>
      <c r="AD226" s="43" t="s">
        <v>356</v>
      </c>
      <c r="AE226" s="43" t="s">
        <v>356</v>
      </c>
      <c r="AF226" s="29">
        <f t="shared" si="18"/>
        <v>4</v>
      </c>
      <c r="AG226" s="30">
        <f t="shared" si="17"/>
        <v>0</v>
      </c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13">
        <v>0</v>
      </c>
      <c r="BB226" s="13"/>
      <c r="BC226" s="13"/>
      <c r="BD226" s="13"/>
      <c r="BE226" s="13"/>
      <c r="BF226" s="13"/>
      <c r="BG226" s="13"/>
      <c r="BH226" s="13"/>
      <c r="BI226" s="13"/>
      <c r="BJ226" s="13"/>
      <c r="BK226" s="63">
        <f t="shared" si="19"/>
        <v>0</v>
      </c>
      <c r="BL226" s="56"/>
    </row>
    <row r="227" spans="1:64" ht="81" customHeight="1" x14ac:dyDescent="0.2">
      <c r="A227" s="13">
        <v>2</v>
      </c>
      <c r="B227" s="4" t="s">
        <v>455</v>
      </c>
      <c r="C227" s="5" t="s">
        <v>875</v>
      </c>
      <c r="D227" s="4" t="s">
        <v>199</v>
      </c>
      <c r="E227" s="219" t="s">
        <v>2022</v>
      </c>
      <c r="F227" s="295"/>
      <c r="G227" s="295"/>
      <c r="H227" s="295"/>
      <c r="I227" s="219" t="s">
        <v>2411</v>
      </c>
      <c r="J227" s="54" t="s">
        <v>876</v>
      </c>
      <c r="K227" s="77" t="s">
        <v>200</v>
      </c>
      <c r="L227" s="54" t="s">
        <v>879</v>
      </c>
      <c r="M227" s="7" t="s">
        <v>885</v>
      </c>
      <c r="N227" s="54" t="s">
        <v>1589</v>
      </c>
      <c r="O227" s="5">
        <v>0</v>
      </c>
      <c r="P227" s="143">
        <v>132</v>
      </c>
      <c r="Q227" s="143">
        <v>33</v>
      </c>
      <c r="R227" s="143">
        <v>33</v>
      </c>
      <c r="S227" s="143">
        <v>33</v>
      </c>
      <c r="T227" s="143">
        <v>33</v>
      </c>
      <c r="U227" s="5" t="s">
        <v>773</v>
      </c>
      <c r="V227" s="5" t="s">
        <v>1417</v>
      </c>
      <c r="W227" s="42" t="s">
        <v>119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4" t="s">
        <v>185</v>
      </c>
      <c r="AD227" s="43" t="s">
        <v>356</v>
      </c>
      <c r="AE227" s="43" t="s">
        <v>356</v>
      </c>
      <c r="AF227" s="29">
        <f t="shared" si="18"/>
        <v>33</v>
      </c>
      <c r="AG227" s="30">
        <f t="shared" si="17"/>
        <v>0</v>
      </c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13">
        <v>0</v>
      </c>
      <c r="BB227" s="13"/>
      <c r="BC227" s="13"/>
      <c r="BD227" s="13"/>
      <c r="BE227" s="13"/>
      <c r="BF227" s="13"/>
      <c r="BG227" s="13"/>
      <c r="BH227" s="13"/>
      <c r="BI227" s="13"/>
      <c r="BJ227" s="13"/>
      <c r="BK227" s="63">
        <f t="shared" si="19"/>
        <v>0</v>
      </c>
      <c r="BL227" s="56"/>
    </row>
    <row r="228" spans="1:64" ht="60" x14ac:dyDescent="0.2">
      <c r="A228" s="13">
        <v>2</v>
      </c>
      <c r="B228" s="4" t="s">
        <v>455</v>
      </c>
      <c r="C228" s="5" t="s">
        <v>875</v>
      </c>
      <c r="D228" s="4" t="s">
        <v>199</v>
      </c>
      <c r="E228" s="219" t="s">
        <v>2022</v>
      </c>
      <c r="F228" s="295"/>
      <c r="G228" s="295"/>
      <c r="H228" s="295"/>
      <c r="I228" s="219" t="s">
        <v>2412</v>
      </c>
      <c r="J228" s="54" t="s">
        <v>876</v>
      </c>
      <c r="K228" s="14" t="s">
        <v>200</v>
      </c>
      <c r="L228" s="54" t="s">
        <v>880</v>
      </c>
      <c r="M228" s="7" t="s">
        <v>886</v>
      </c>
      <c r="N228" s="54" t="s">
        <v>1589</v>
      </c>
      <c r="O228" s="5">
        <v>0</v>
      </c>
      <c r="P228" s="143">
        <v>100</v>
      </c>
      <c r="Q228" s="143">
        <v>25</v>
      </c>
      <c r="R228" s="143">
        <v>25</v>
      </c>
      <c r="S228" s="143">
        <v>25</v>
      </c>
      <c r="T228" s="143">
        <v>25</v>
      </c>
      <c r="U228" s="5" t="s">
        <v>773</v>
      </c>
      <c r="V228" s="5" t="s">
        <v>1417</v>
      </c>
      <c r="W228" s="42" t="s">
        <v>119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4" t="s">
        <v>185</v>
      </c>
      <c r="AD228" s="43" t="s">
        <v>356</v>
      </c>
      <c r="AE228" s="43" t="s">
        <v>356</v>
      </c>
      <c r="AF228" s="29">
        <f t="shared" si="18"/>
        <v>25</v>
      </c>
      <c r="AG228" s="30">
        <f t="shared" si="17"/>
        <v>0</v>
      </c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13">
        <v>0</v>
      </c>
      <c r="BB228" s="13"/>
      <c r="BC228" s="13"/>
      <c r="BD228" s="13"/>
      <c r="BE228" s="13"/>
      <c r="BF228" s="13"/>
      <c r="BG228" s="13"/>
      <c r="BH228" s="13"/>
      <c r="BI228" s="13"/>
      <c r="BJ228" s="13"/>
      <c r="BK228" s="63">
        <f t="shared" si="19"/>
        <v>0</v>
      </c>
      <c r="BL228" s="56"/>
    </row>
    <row r="229" spans="1:64" ht="60" x14ac:dyDescent="0.2">
      <c r="A229" s="13">
        <v>2</v>
      </c>
      <c r="B229" s="4" t="s">
        <v>455</v>
      </c>
      <c r="C229" s="5" t="s">
        <v>875</v>
      </c>
      <c r="D229" s="4" t="s">
        <v>199</v>
      </c>
      <c r="E229" s="219" t="s">
        <v>2023</v>
      </c>
      <c r="F229" s="295"/>
      <c r="G229" s="295"/>
      <c r="H229" s="295"/>
      <c r="I229" s="219" t="s">
        <v>2413</v>
      </c>
      <c r="J229" s="54" t="s">
        <v>876</v>
      </c>
      <c r="K229" s="14" t="s">
        <v>200</v>
      </c>
      <c r="L229" s="54" t="s">
        <v>881</v>
      </c>
      <c r="M229" s="7" t="s">
        <v>887</v>
      </c>
      <c r="N229" s="54" t="s">
        <v>1589</v>
      </c>
      <c r="O229" s="5">
        <v>0</v>
      </c>
      <c r="P229" s="143">
        <v>132</v>
      </c>
      <c r="Q229" s="143">
        <v>33</v>
      </c>
      <c r="R229" s="143">
        <v>33</v>
      </c>
      <c r="S229" s="143">
        <v>33</v>
      </c>
      <c r="T229" s="143">
        <v>33</v>
      </c>
      <c r="U229" s="5" t="s">
        <v>773</v>
      </c>
      <c r="V229" s="5" t="s">
        <v>1417</v>
      </c>
      <c r="W229" s="42" t="s">
        <v>119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4" t="s">
        <v>185</v>
      </c>
      <c r="AD229" s="43" t="s">
        <v>356</v>
      </c>
      <c r="AE229" s="43" t="s">
        <v>356</v>
      </c>
      <c r="AF229" s="29">
        <f t="shared" si="18"/>
        <v>33</v>
      </c>
      <c r="AG229" s="30">
        <f t="shared" si="17"/>
        <v>0</v>
      </c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13">
        <v>0</v>
      </c>
      <c r="BB229" s="13"/>
      <c r="BC229" s="13"/>
      <c r="BD229" s="13"/>
      <c r="BE229" s="13"/>
      <c r="BF229" s="13"/>
      <c r="BG229" s="13"/>
      <c r="BH229" s="13"/>
      <c r="BI229" s="13"/>
      <c r="BJ229" s="13"/>
      <c r="BK229" s="63">
        <f t="shared" si="19"/>
        <v>0</v>
      </c>
      <c r="BL229" s="56"/>
    </row>
    <row r="230" spans="1:64" ht="60" x14ac:dyDescent="0.2">
      <c r="A230" s="13">
        <v>2</v>
      </c>
      <c r="B230" s="4" t="s">
        <v>455</v>
      </c>
      <c r="C230" s="5" t="s">
        <v>875</v>
      </c>
      <c r="D230" s="4" t="s">
        <v>199</v>
      </c>
      <c r="E230" s="219" t="s">
        <v>2023</v>
      </c>
      <c r="F230" s="295"/>
      <c r="G230" s="295"/>
      <c r="H230" s="295"/>
      <c r="I230" s="219" t="s">
        <v>2414</v>
      </c>
      <c r="J230" s="54" t="s">
        <v>876</v>
      </c>
      <c r="K230" s="14" t="s">
        <v>200</v>
      </c>
      <c r="L230" s="54" t="s">
        <v>882</v>
      </c>
      <c r="M230" s="7" t="s">
        <v>888</v>
      </c>
      <c r="N230" s="54" t="s">
        <v>1589</v>
      </c>
      <c r="O230" s="5">
        <v>0</v>
      </c>
      <c r="P230" s="143">
        <v>11</v>
      </c>
      <c r="Q230" s="143">
        <v>1</v>
      </c>
      <c r="R230" s="143">
        <v>3</v>
      </c>
      <c r="S230" s="143">
        <v>3</v>
      </c>
      <c r="T230" s="143">
        <v>4</v>
      </c>
      <c r="U230" s="5" t="s">
        <v>773</v>
      </c>
      <c r="V230" s="5" t="s">
        <v>1417</v>
      </c>
      <c r="W230" s="42" t="s">
        <v>119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4" t="s">
        <v>185</v>
      </c>
      <c r="AD230" s="43" t="s">
        <v>356</v>
      </c>
      <c r="AE230" s="43" t="s">
        <v>356</v>
      </c>
      <c r="AF230" s="29">
        <f t="shared" si="18"/>
        <v>1</v>
      </c>
      <c r="AG230" s="30">
        <f t="shared" si="17"/>
        <v>0</v>
      </c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13">
        <v>0</v>
      </c>
      <c r="BB230" s="13"/>
      <c r="BC230" s="13"/>
      <c r="BD230" s="13"/>
      <c r="BE230" s="13"/>
      <c r="BF230" s="13"/>
      <c r="BG230" s="13"/>
      <c r="BH230" s="13"/>
      <c r="BI230" s="13"/>
      <c r="BJ230" s="13"/>
      <c r="BK230" s="63">
        <f t="shared" si="19"/>
        <v>0</v>
      </c>
      <c r="BL230" s="56"/>
    </row>
    <row r="231" spans="1:64" ht="52.5" customHeight="1" x14ac:dyDescent="0.2">
      <c r="A231" s="13">
        <v>2</v>
      </c>
      <c r="B231" s="4" t="s">
        <v>455</v>
      </c>
      <c r="C231" s="5" t="s">
        <v>875</v>
      </c>
      <c r="D231" s="4" t="s">
        <v>199</v>
      </c>
      <c r="E231" s="219" t="s">
        <v>2023</v>
      </c>
      <c r="F231" s="295" t="s">
        <v>890</v>
      </c>
      <c r="G231" s="295">
        <v>83</v>
      </c>
      <c r="H231" s="295">
        <v>224</v>
      </c>
      <c r="I231" s="219" t="s">
        <v>2415</v>
      </c>
      <c r="J231" s="54" t="s">
        <v>889</v>
      </c>
      <c r="K231" s="14" t="s">
        <v>201</v>
      </c>
      <c r="L231" s="54" t="s">
        <v>891</v>
      </c>
      <c r="M231" s="7" t="s">
        <v>897</v>
      </c>
      <c r="N231" s="54" t="s">
        <v>1589</v>
      </c>
      <c r="O231" s="5">
        <v>9</v>
      </c>
      <c r="P231" s="143">
        <v>2</v>
      </c>
      <c r="Q231" s="143">
        <v>0</v>
      </c>
      <c r="R231" s="143">
        <v>0</v>
      </c>
      <c r="S231" s="143">
        <v>1</v>
      </c>
      <c r="T231" s="143">
        <v>1</v>
      </c>
      <c r="U231" s="5" t="s">
        <v>773</v>
      </c>
      <c r="V231" s="5" t="s">
        <v>1417</v>
      </c>
      <c r="W231" s="42" t="s">
        <v>119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4" t="s">
        <v>185</v>
      </c>
      <c r="AD231" s="43" t="s">
        <v>356</v>
      </c>
      <c r="AE231" s="43" t="s">
        <v>356</v>
      </c>
      <c r="AF231" s="29">
        <f t="shared" si="18"/>
        <v>0</v>
      </c>
      <c r="AG231" s="30">
        <f t="shared" si="17"/>
        <v>0</v>
      </c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13">
        <v>0</v>
      </c>
      <c r="BB231" s="13"/>
      <c r="BC231" s="13"/>
      <c r="BD231" s="13"/>
      <c r="BE231" s="13"/>
      <c r="BF231" s="13"/>
      <c r="BG231" s="13"/>
      <c r="BH231" s="13"/>
      <c r="BI231" s="13"/>
      <c r="BJ231" s="13"/>
      <c r="BK231" s="63" t="s">
        <v>1844</v>
      </c>
      <c r="BL231" s="56"/>
    </row>
    <row r="232" spans="1:64" ht="60" x14ac:dyDescent="0.2">
      <c r="A232" s="13">
        <v>2</v>
      </c>
      <c r="B232" s="4" t="s">
        <v>455</v>
      </c>
      <c r="C232" s="5" t="s">
        <v>875</v>
      </c>
      <c r="D232" s="4" t="s">
        <v>199</v>
      </c>
      <c r="E232" s="219" t="s">
        <v>2023</v>
      </c>
      <c r="F232" s="295"/>
      <c r="G232" s="295"/>
      <c r="H232" s="295"/>
      <c r="I232" s="219" t="s">
        <v>2416</v>
      </c>
      <c r="J232" s="54" t="s">
        <v>889</v>
      </c>
      <c r="K232" s="14" t="s">
        <v>201</v>
      </c>
      <c r="L232" s="54" t="s">
        <v>892</v>
      </c>
      <c r="M232" s="7" t="s">
        <v>898</v>
      </c>
      <c r="N232" s="54" t="s">
        <v>1589</v>
      </c>
      <c r="O232" s="5">
        <v>28</v>
      </c>
      <c r="P232" s="143">
        <v>100</v>
      </c>
      <c r="Q232" s="143">
        <v>25</v>
      </c>
      <c r="R232" s="143">
        <v>25</v>
      </c>
      <c r="S232" s="143">
        <v>25</v>
      </c>
      <c r="T232" s="143">
        <v>25</v>
      </c>
      <c r="U232" s="5" t="s">
        <v>773</v>
      </c>
      <c r="V232" s="5" t="s">
        <v>1417</v>
      </c>
      <c r="W232" s="42" t="s">
        <v>119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4" t="s">
        <v>185</v>
      </c>
      <c r="AD232" s="43" t="s">
        <v>356</v>
      </c>
      <c r="AE232" s="43" t="s">
        <v>356</v>
      </c>
      <c r="AF232" s="29">
        <f t="shared" si="18"/>
        <v>25</v>
      </c>
      <c r="AG232" s="30">
        <f t="shared" si="17"/>
        <v>0</v>
      </c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13">
        <v>25</v>
      </c>
      <c r="BB232" s="13"/>
      <c r="BC232" s="13"/>
      <c r="BD232" s="13"/>
      <c r="BE232" s="13"/>
      <c r="BF232" s="13"/>
      <c r="BG232" s="13"/>
      <c r="BH232" s="13"/>
      <c r="BI232" s="13"/>
      <c r="BJ232" s="13"/>
      <c r="BK232" s="63">
        <f t="shared" si="19"/>
        <v>1</v>
      </c>
      <c r="BL232" s="56"/>
    </row>
    <row r="233" spans="1:64" ht="60" x14ac:dyDescent="0.2">
      <c r="A233" s="13">
        <v>2</v>
      </c>
      <c r="B233" s="4" t="s">
        <v>455</v>
      </c>
      <c r="C233" s="5" t="s">
        <v>875</v>
      </c>
      <c r="D233" s="4" t="s">
        <v>199</v>
      </c>
      <c r="E233" s="219" t="s">
        <v>2023</v>
      </c>
      <c r="F233" s="295"/>
      <c r="G233" s="295"/>
      <c r="H233" s="295"/>
      <c r="I233" s="219" t="s">
        <v>2417</v>
      </c>
      <c r="J233" s="54" t="s">
        <v>889</v>
      </c>
      <c r="K233" s="14" t="s">
        <v>201</v>
      </c>
      <c r="L233" s="54" t="s">
        <v>893</v>
      </c>
      <c r="M233" s="7" t="s">
        <v>899</v>
      </c>
      <c r="N233" s="54" t="s">
        <v>1589</v>
      </c>
      <c r="O233" s="17">
        <v>1200</v>
      </c>
      <c r="P233" s="143">
        <v>4000</v>
      </c>
      <c r="Q233" s="143">
        <v>1000</v>
      </c>
      <c r="R233" s="143">
        <v>1000</v>
      </c>
      <c r="S233" s="143">
        <v>1000</v>
      </c>
      <c r="T233" s="143">
        <v>1000</v>
      </c>
      <c r="U233" s="5" t="s">
        <v>773</v>
      </c>
      <c r="V233" s="5" t="s">
        <v>1417</v>
      </c>
      <c r="W233" s="42" t="s">
        <v>119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4" t="s">
        <v>185</v>
      </c>
      <c r="AD233" s="43" t="s">
        <v>356</v>
      </c>
      <c r="AE233" s="43" t="s">
        <v>356</v>
      </c>
      <c r="AF233" s="29">
        <f t="shared" si="18"/>
        <v>1000</v>
      </c>
      <c r="AG233" s="30">
        <f t="shared" si="17"/>
        <v>0</v>
      </c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13">
        <v>0</v>
      </c>
      <c r="BB233" s="13"/>
      <c r="BC233" s="13"/>
      <c r="BD233" s="13"/>
      <c r="BE233" s="13"/>
      <c r="BF233" s="13"/>
      <c r="BG233" s="13"/>
      <c r="BH233" s="13"/>
      <c r="BI233" s="13"/>
      <c r="BJ233" s="13"/>
      <c r="BK233" s="63">
        <f t="shared" si="19"/>
        <v>0</v>
      </c>
      <c r="BL233" s="56"/>
    </row>
    <row r="234" spans="1:64" ht="60" x14ac:dyDescent="0.2">
      <c r="A234" s="13">
        <v>2</v>
      </c>
      <c r="B234" s="4" t="s">
        <v>455</v>
      </c>
      <c r="C234" s="5" t="s">
        <v>875</v>
      </c>
      <c r="D234" s="4" t="s">
        <v>199</v>
      </c>
      <c r="E234" s="219" t="s">
        <v>2023</v>
      </c>
      <c r="F234" s="295"/>
      <c r="G234" s="295"/>
      <c r="H234" s="295"/>
      <c r="I234" s="219" t="s">
        <v>2418</v>
      </c>
      <c r="J234" s="54" t="s">
        <v>889</v>
      </c>
      <c r="K234" s="14" t="s">
        <v>201</v>
      </c>
      <c r="L234" s="54" t="s">
        <v>894</v>
      </c>
      <c r="M234" s="7" t="s">
        <v>900</v>
      </c>
      <c r="N234" s="54" t="s">
        <v>1589</v>
      </c>
      <c r="O234" s="5">
        <v>65</v>
      </c>
      <c r="P234" s="143">
        <v>600</v>
      </c>
      <c r="Q234" s="143">
        <v>150</v>
      </c>
      <c r="R234" s="143">
        <v>150</v>
      </c>
      <c r="S234" s="143">
        <v>150</v>
      </c>
      <c r="T234" s="143">
        <v>15</v>
      </c>
      <c r="U234" s="5" t="s">
        <v>773</v>
      </c>
      <c r="V234" s="5" t="s">
        <v>1417</v>
      </c>
      <c r="W234" s="42" t="s">
        <v>119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4" t="s">
        <v>185</v>
      </c>
      <c r="AD234" s="43" t="s">
        <v>356</v>
      </c>
      <c r="AE234" s="43" t="s">
        <v>356</v>
      </c>
      <c r="AF234" s="29">
        <f t="shared" si="18"/>
        <v>150</v>
      </c>
      <c r="AG234" s="30">
        <f t="shared" si="17"/>
        <v>0</v>
      </c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13">
        <v>0</v>
      </c>
      <c r="BB234" s="13"/>
      <c r="BC234" s="13"/>
      <c r="BD234" s="13"/>
      <c r="BE234" s="13"/>
      <c r="BF234" s="13"/>
      <c r="BG234" s="13"/>
      <c r="BH234" s="13"/>
      <c r="BI234" s="13"/>
      <c r="BJ234" s="13"/>
      <c r="BK234" s="63">
        <f t="shared" si="19"/>
        <v>0</v>
      </c>
      <c r="BL234" s="56"/>
    </row>
    <row r="235" spans="1:64" ht="60" x14ac:dyDescent="0.2">
      <c r="A235" s="13">
        <v>2</v>
      </c>
      <c r="B235" s="4" t="s">
        <v>455</v>
      </c>
      <c r="C235" s="5" t="s">
        <v>875</v>
      </c>
      <c r="D235" s="4" t="s">
        <v>199</v>
      </c>
      <c r="E235" s="219" t="s">
        <v>2024</v>
      </c>
      <c r="F235" s="295"/>
      <c r="G235" s="295"/>
      <c r="H235" s="295"/>
      <c r="I235" s="219" t="s">
        <v>2419</v>
      </c>
      <c r="J235" s="54" t="s">
        <v>889</v>
      </c>
      <c r="K235" s="14" t="s">
        <v>201</v>
      </c>
      <c r="L235" s="54" t="s">
        <v>895</v>
      </c>
      <c r="M235" s="7" t="s">
        <v>901</v>
      </c>
      <c r="N235" s="54" t="s">
        <v>1589</v>
      </c>
      <c r="O235" s="5">
        <v>0</v>
      </c>
      <c r="P235" s="143">
        <v>224</v>
      </c>
      <c r="Q235" s="143">
        <v>56</v>
      </c>
      <c r="R235" s="143">
        <v>56</v>
      </c>
      <c r="S235" s="143">
        <v>56</v>
      </c>
      <c r="T235" s="143">
        <v>56</v>
      </c>
      <c r="U235" s="5" t="s">
        <v>773</v>
      </c>
      <c r="V235" s="5" t="s">
        <v>1417</v>
      </c>
      <c r="W235" s="42" t="s">
        <v>119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4" t="s">
        <v>185</v>
      </c>
      <c r="AD235" s="43" t="s">
        <v>356</v>
      </c>
      <c r="AE235" s="43" t="s">
        <v>356</v>
      </c>
      <c r="AF235" s="29">
        <f t="shared" si="18"/>
        <v>56</v>
      </c>
      <c r="AG235" s="30">
        <f t="shared" si="17"/>
        <v>0</v>
      </c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13">
        <v>10</v>
      </c>
      <c r="BB235" s="13"/>
      <c r="BC235" s="13"/>
      <c r="BD235" s="13"/>
      <c r="BE235" s="13"/>
      <c r="BF235" s="13"/>
      <c r="BG235" s="13"/>
      <c r="BH235" s="13"/>
      <c r="BI235" s="13"/>
      <c r="BJ235" s="13"/>
      <c r="BK235" s="63">
        <f t="shared" si="19"/>
        <v>0.17857142857142858</v>
      </c>
      <c r="BL235" s="56"/>
    </row>
    <row r="236" spans="1:64" ht="60" x14ac:dyDescent="0.2">
      <c r="A236" s="13">
        <v>2</v>
      </c>
      <c r="B236" s="4" t="s">
        <v>455</v>
      </c>
      <c r="C236" s="5" t="s">
        <v>875</v>
      </c>
      <c r="D236" s="4" t="s">
        <v>199</v>
      </c>
      <c r="E236" s="219" t="s">
        <v>2025</v>
      </c>
      <c r="F236" s="295"/>
      <c r="G236" s="295"/>
      <c r="H236" s="295"/>
      <c r="I236" s="219" t="s">
        <v>2420</v>
      </c>
      <c r="J236" s="54" t="s">
        <v>889</v>
      </c>
      <c r="K236" s="14" t="s">
        <v>201</v>
      </c>
      <c r="L236" s="54" t="s">
        <v>896</v>
      </c>
      <c r="M236" s="7" t="s">
        <v>902</v>
      </c>
      <c r="N236" s="54" t="s">
        <v>1589</v>
      </c>
      <c r="O236" s="5">
        <v>0</v>
      </c>
      <c r="P236" s="143">
        <v>4</v>
      </c>
      <c r="Q236" s="143">
        <v>0</v>
      </c>
      <c r="R236" s="143">
        <v>1</v>
      </c>
      <c r="S236" s="143">
        <v>1</v>
      </c>
      <c r="T236" s="143">
        <v>2</v>
      </c>
      <c r="U236" s="5" t="s">
        <v>773</v>
      </c>
      <c r="V236" s="5" t="s">
        <v>1417</v>
      </c>
      <c r="W236" s="42" t="s">
        <v>119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4" t="s">
        <v>185</v>
      </c>
      <c r="AD236" s="43" t="s">
        <v>356</v>
      </c>
      <c r="AE236" s="43" t="s">
        <v>356</v>
      </c>
      <c r="AF236" s="29">
        <f t="shared" si="18"/>
        <v>0</v>
      </c>
      <c r="AG236" s="30">
        <f t="shared" si="17"/>
        <v>0</v>
      </c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13">
        <v>0</v>
      </c>
      <c r="BB236" s="13"/>
      <c r="BC236" s="13"/>
      <c r="BD236" s="13"/>
      <c r="BE236" s="13"/>
      <c r="BF236" s="13"/>
      <c r="BG236" s="13"/>
      <c r="BH236" s="13"/>
      <c r="BI236" s="13"/>
      <c r="BJ236" s="13"/>
      <c r="BK236" s="63" t="s">
        <v>1844</v>
      </c>
      <c r="BL236" s="56"/>
    </row>
    <row r="237" spans="1:64" ht="78.75" customHeight="1" x14ac:dyDescent="0.2">
      <c r="A237" s="13">
        <v>2</v>
      </c>
      <c r="B237" s="4" t="s">
        <v>455</v>
      </c>
      <c r="C237" s="5" t="s">
        <v>875</v>
      </c>
      <c r="D237" s="4" t="s">
        <v>199</v>
      </c>
      <c r="E237" s="219" t="s">
        <v>2026</v>
      </c>
      <c r="F237" s="54" t="s">
        <v>1597</v>
      </c>
      <c r="G237" s="54">
        <v>67</v>
      </c>
      <c r="H237" s="54">
        <v>100</v>
      </c>
      <c r="I237" s="219" t="s">
        <v>2421</v>
      </c>
      <c r="J237" s="54" t="s">
        <v>907</v>
      </c>
      <c r="K237" s="14" t="s">
        <v>202</v>
      </c>
      <c r="L237" s="54" t="s">
        <v>904</v>
      </c>
      <c r="M237" s="7" t="s">
        <v>905</v>
      </c>
      <c r="N237" s="54" t="s">
        <v>1589</v>
      </c>
      <c r="O237" s="5">
        <v>133</v>
      </c>
      <c r="P237" s="143">
        <v>224</v>
      </c>
      <c r="Q237" s="143">
        <v>56</v>
      </c>
      <c r="R237" s="143">
        <v>56</v>
      </c>
      <c r="S237" s="143">
        <v>56</v>
      </c>
      <c r="T237" s="143">
        <v>56</v>
      </c>
      <c r="U237" s="5" t="s">
        <v>773</v>
      </c>
      <c r="V237" s="5" t="s">
        <v>1417</v>
      </c>
      <c r="W237" s="42" t="s">
        <v>119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4" t="s">
        <v>185</v>
      </c>
      <c r="AD237" s="43" t="s">
        <v>356</v>
      </c>
      <c r="AE237" s="43" t="s">
        <v>356</v>
      </c>
      <c r="AF237" s="29">
        <f t="shared" si="18"/>
        <v>56</v>
      </c>
      <c r="AG237" s="30">
        <f t="shared" si="17"/>
        <v>0</v>
      </c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13">
        <v>31</v>
      </c>
      <c r="BB237" s="13"/>
      <c r="BC237" s="13"/>
      <c r="BD237" s="13"/>
      <c r="BE237" s="13"/>
      <c r="BF237" s="13"/>
      <c r="BG237" s="13"/>
      <c r="BH237" s="13"/>
      <c r="BI237" s="13"/>
      <c r="BJ237" s="13"/>
      <c r="BK237" s="63">
        <f t="shared" si="19"/>
        <v>0.5535714285714286</v>
      </c>
      <c r="BL237" s="56"/>
    </row>
    <row r="238" spans="1:64" ht="66" customHeight="1" x14ac:dyDescent="0.2">
      <c r="A238" s="13">
        <v>2</v>
      </c>
      <c r="B238" s="4" t="s">
        <v>455</v>
      </c>
      <c r="C238" s="5" t="s">
        <v>875</v>
      </c>
      <c r="D238" s="4" t="s">
        <v>199</v>
      </c>
      <c r="E238" s="219" t="s">
        <v>2027</v>
      </c>
      <c r="F238" s="54" t="s">
        <v>910</v>
      </c>
      <c r="G238" s="54">
        <v>3980</v>
      </c>
      <c r="H238" s="54">
        <v>10334</v>
      </c>
      <c r="I238" s="219" t="s">
        <v>2422</v>
      </c>
      <c r="J238" s="54" t="s">
        <v>908</v>
      </c>
      <c r="K238" s="14" t="s">
        <v>909</v>
      </c>
      <c r="L238" s="54" t="s">
        <v>903</v>
      </c>
      <c r="M238" s="7" t="s">
        <v>906</v>
      </c>
      <c r="N238" s="54" t="s">
        <v>1589</v>
      </c>
      <c r="O238" s="5">
        <v>1</v>
      </c>
      <c r="P238" s="143">
        <v>4</v>
      </c>
      <c r="Q238" s="143">
        <v>1</v>
      </c>
      <c r="R238" s="143">
        <v>1</v>
      </c>
      <c r="S238" s="143">
        <v>1</v>
      </c>
      <c r="T238" s="143">
        <v>1</v>
      </c>
      <c r="U238" s="5" t="s">
        <v>773</v>
      </c>
      <c r="V238" s="5" t="s">
        <v>1417</v>
      </c>
      <c r="W238" s="42" t="s">
        <v>119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4" t="s">
        <v>185</v>
      </c>
      <c r="AD238" s="43" t="s">
        <v>356</v>
      </c>
      <c r="AE238" s="43" t="s">
        <v>356</v>
      </c>
      <c r="AF238" s="29">
        <f t="shared" si="18"/>
        <v>1</v>
      </c>
      <c r="AG238" s="30">
        <f t="shared" si="17"/>
        <v>0</v>
      </c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13">
        <v>1</v>
      </c>
      <c r="BB238" s="13"/>
      <c r="BC238" s="13"/>
      <c r="BD238" s="13"/>
      <c r="BE238" s="13"/>
      <c r="BF238" s="13"/>
      <c r="BG238" s="13"/>
      <c r="BH238" s="13"/>
      <c r="BI238" s="13"/>
      <c r="BJ238" s="13"/>
      <c r="BK238" s="63">
        <f t="shared" si="19"/>
        <v>1</v>
      </c>
      <c r="BL238" s="56"/>
    </row>
    <row r="239" spans="1:64" ht="60" x14ac:dyDescent="0.2">
      <c r="A239" s="13">
        <v>2</v>
      </c>
      <c r="B239" s="4" t="s">
        <v>455</v>
      </c>
      <c r="C239" s="18" t="s">
        <v>911</v>
      </c>
      <c r="D239" s="4" t="s">
        <v>203</v>
      </c>
      <c r="E239" s="219" t="s">
        <v>2028</v>
      </c>
      <c r="F239" s="7" t="s">
        <v>923</v>
      </c>
      <c r="G239" s="54">
        <v>6</v>
      </c>
      <c r="H239" s="54">
        <v>7</v>
      </c>
      <c r="I239" s="219" t="s">
        <v>2423</v>
      </c>
      <c r="J239" s="54" t="s">
        <v>912</v>
      </c>
      <c r="K239" s="14" t="s">
        <v>204</v>
      </c>
      <c r="L239" s="54" t="s">
        <v>1636</v>
      </c>
      <c r="M239" s="7" t="s">
        <v>913</v>
      </c>
      <c r="N239" s="54" t="s">
        <v>1589</v>
      </c>
      <c r="O239" s="5">
        <v>6</v>
      </c>
      <c r="P239" s="143">
        <v>1</v>
      </c>
      <c r="Q239" s="143">
        <v>0</v>
      </c>
      <c r="R239" s="143">
        <v>0</v>
      </c>
      <c r="S239" s="143">
        <v>1</v>
      </c>
      <c r="T239" s="143">
        <v>0</v>
      </c>
      <c r="U239" s="5" t="s">
        <v>773</v>
      </c>
      <c r="V239" s="5" t="s">
        <v>1417</v>
      </c>
      <c r="W239" s="42" t="s">
        <v>95</v>
      </c>
      <c r="X239" s="17">
        <f t="shared" ref="X239:X248" si="21">SUM(Y239:AB239)</f>
        <v>11333812416</v>
      </c>
      <c r="Y239" s="23">
        <v>2669000000</v>
      </c>
      <c r="Z239" s="23">
        <f t="shared" ref="Z239:AB240" si="22">+Y239*1.04</f>
        <v>2775760000</v>
      </c>
      <c r="AA239" s="23">
        <f t="shared" si="22"/>
        <v>2886790400</v>
      </c>
      <c r="AB239" s="23">
        <f t="shared" si="22"/>
        <v>3002262016</v>
      </c>
      <c r="AC239" s="54" t="s">
        <v>75</v>
      </c>
      <c r="AD239" s="43"/>
      <c r="AE239" s="43" t="s">
        <v>338</v>
      </c>
      <c r="AF239" s="29">
        <f t="shared" si="18"/>
        <v>0</v>
      </c>
      <c r="AG239" s="30">
        <f t="shared" si="17"/>
        <v>11333812416</v>
      </c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13">
        <v>0</v>
      </c>
      <c r="BB239" s="13"/>
      <c r="BC239" s="13"/>
      <c r="BD239" s="13"/>
      <c r="BE239" s="13"/>
      <c r="BF239" s="13"/>
      <c r="BG239" s="13"/>
      <c r="BH239" s="13"/>
      <c r="BI239" s="13"/>
      <c r="BJ239" s="13"/>
      <c r="BK239" s="63" t="s">
        <v>1844</v>
      </c>
      <c r="BL239" s="56"/>
    </row>
    <row r="240" spans="1:64" ht="60" x14ac:dyDescent="0.2">
      <c r="A240" s="13">
        <v>2</v>
      </c>
      <c r="B240" s="4" t="s">
        <v>455</v>
      </c>
      <c r="C240" s="18" t="s">
        <v>911</v>
      </c>
      <c r="D240" s="4" t="s">
        <v>203</v>
      </c>
      <c r="E240" s="219" t="s">
        <v>2028</v>
      </c>
      <c r="F240" s="7" t="s">
        <v>924</v>
      </c>
      <c r="G240" s="54" t="s">
        <v>874</v>
      </c>
      <c r="H240" s="54">
        <v>16</v>
      </c>
      <c r="I240" s="219" t="s">
        <v>2424</v>
      </c>
      <c r="J240" s="54" t="s">
        <v>912</v>
      </c>
      <c r="K240" s="14" t="s">
        <v>204</v>
      </c>
      <c r="L240" s="54" t="s">
        <v>1873</v>
      </c>
      <c r="M240" s="7" t="s">
        <v>921</v>
      </c>
      <c r="N240" s="54" t="s">
        <v>1589</v>
      </c>
      <c r="O240" s="5" t="s">
        <v>874</v>
      </c>
      <c r="P240" s="143">
        <v>25</v>
      </c>
      <c r="Q240" s="158">
        <v>4</v>
      </c>
      <c r="R240" s="158">
        <v>5</v>
      </c>
      <c r="S240" s="158">
        <v>10</v>
      </c>
      <c r="T240" s="158">
        <v>10</v>
      </c>
      <c r="U240" s="5" t="s">
        <v>773</v>
      </c>
      <c r="V240" s="5" t="s">
        <v>1417</v>
      </c>
      <c r="W240" s="42" t="s">
        <v>120</v>
      </c>
      <c r="X240" s="17">
        <f t="shared" si="21"/>
        <v>18909554737.660988</v>
      </c>
      <c r="Y240" s="23">
        <v>4453011903</v>
      </c>
      <c r="Z240" s="23">
        <f t="shared" si="22"/>
        <v>4631132379.1199999</v>
      </c>
      <c r="AA240" s="23">
        <f t="shared" si="22"/>
        <v>4816377674.2847996</v>
      </c>
      <c r="AB240" s="23">
        <f t="shared" si="22"/>
        <v>5009032781.2561913</v>
      </c>
      <c r="AC240" s="54" t="s">
        <v>75</v>
      </c>
      <c r="AD240" s="43" t="s">
        <v>683</v>
      </c>
      <c r="AE240" s="43" t="s">
        <v>338</v>
      </c>
      <c r="AF240" s="29">
        <v>4</v>
      </c>
      <c r="AG240" s="30">
        <f t="shared" si="17"/>
        <v>18909554737.660988</v>
      </c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13">
        <v>4</v>
      </c>
      <c r="BB240" s="13"/>
      <c r="BC240" s="13"/>
      <c r="BD240" s="13"/>
      <c r="BE240" s="13"/>
      <c r="BF240" s="13"/>
      <c r="BG240" s="13"/>
      <c r="BH240" s="13"/>
      <c r="BI240" s="13"/>
      <c r="BJ240" s="13"/>
      <c r="BK240" s="63">
        <f t="shared" si="19"/>
        <v>1</v>
      </c>
      <c r="BL240" s="56"/>
    </row>
    <row r="241" spans="1:64" ht="60" x14ac:dyDescent="0.2">
      <c r="A241" s="13">
        <v>2</v>
      </c>
      <c r="B241" s="4" t="s">
        <v>455</v>
      </c>
      <c r="C241" s="18" t="s">
        <v>911</v>
      </c>
      <c r="D241" s="4" t="s">
        <v>203</v>
      </c>
      <c r="E241" s="219" t="s">
        <v>2028</v>
      </c>
      <c r="F241" s="295" t="s">
        <v>925</v>
      </c>
      <c r="G241" s="295">
        <v>14.73</v>
      </c>
      <c r="H241" s="295">
        <v>12</v>
      </c>
      <c r="I241" s="219" t="s">
        <v>2425</v>
      </c>
      <c r="J241" s="54" t="s">
        <v>912</v>
      </c>
      <c r="K241" s="14" t="s">
        <v>204</v>
      </c>
      <c r="L241" s="54" t="s">
        <v>1637</v>
      </c>
      <c r="M241" s="7" t="s">
        <v>914</v>
      </c>
      <c r="N241" s="54" t="s">
        <v>1589</v>
      </c>
      <c r="O241" s="5" t="s">
        <v>874</v>
      </c>
      <c r="P241" s="143">
        <v>4</v>
      </c>
      <c r="Q241" s="143">
        <v>3</v>
      </c>
      <c r="R241" s="143">
        <v>1</v>
      </c>
      <c r="S241" s="143">
        <v>1</v>
      </c>
      <c r="T241" s="143">
        <v>1</v>
      </c>
      <c r="U241" s="5" t="s">
        <v>773</v>
      </c>
      <c r="V241" s="5" t="s">
        <v>1417</v>
      </c>
      <c r="W241" s="42" t="s">
        <v>205</v>
      </c>
      <c r="X241" s="17">
        <f t="shared" si="21"/>
        <v>18797739936</v>
      </c>
      <c r="Y241" s="23">
        <v>4699434984</v>
      </c>
      <c r="Z241" s="23">
        <v>4699434984</v>
      </c>
      <c r="AA241" s="23">
        <v>4699434984</v>
      </c>
      <c r="AB241" s="23">
        <v>4699434984</v>
      </c>
      <c r="AC241" s="54" t="s">
        <v>75</v>
      </c>
      <c r="AD241" s="43" t="s">
        <v>683</v>
      </c>
      <c r="AE241" s="43" t="s">
        <v>338</v>
      </c>
      <c r="AF241" s="29">
        <v>3</v>
      </c>
      <c r="AG241" s="30">
        <f t="shared" si="17"/>
        <v>18797739936</v>
      </c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13">
        <v>3</v>
      </c>
      <c r="BB241" s="13"/>
      <c r="BC241" s="13"/>
      <c r="BD241" s="13"/>
      <c r="BE241" s="13"/>
      <c r="BF241" s="13"/>
      <c r="BG241" s="13"/>
      <c r="BH241" s="13"/>
      <c r="BI241" s="13"/>
      <c r="BJ241" s="13"/>
      <c r="BK241" s="63">
        <f t="shared" si="19"/>
        <v>1</v>
      </c>
      <c r="BL241" s="56"/>
    </row>
    <row r="242" spans="1:64" ht="81.75" customHeight="1" x14ac:dyDescent="0.2">
      <c r="A242" s="13">
        <v>2</v>
      </c>
      <c r="B242" s="4" t="s">
        <v>455</v>
      </c>
      <c r="C242" s="18" t="s">
        <v>911</v>
      </c>
      <c r="D242" s="4" t="s">
        <v>203</v>
      </c>
      <c r="E242" s="219" t="s">
        <v>2028</v>
      </c>
      <c r="F242" s="295"/>
      <c r="G242" s="295"/>
      <c r="H242" s="295"/>
      <c r="I242" s="219" t="s">
        <v>2426</v>
      </c>
      <c r="J242" s="54" t="s">
        <v>912</v>
      </c>
      <c r="K242" s="14" t="s">
        <v>204</v>
      </c>
      <c r="L242" s="54" t="s">
        <v>918</v>
      </c>
      <c r="M242" s="7" t="s">
        <v>914</v>
      </c>
      <c r="N242" s="54" t="s">
        <v>1589</v>
      </c>
      <c r="O242" s="5">
        <v>0</v>
      </c>
      <c r="P242" s="143">
        <v>4</v>
      </c>
      <c r="Q242" s="143">
        <v>1</v>
      </c>
      <c r="R242" s="143">
        <v>1</v>
      </c>
      <c r="S242" s="143">
        <v>1</v>
      </c>
      <c r="T242" s="143">
        <v>1</v>
      </c>
      <c r="U242" s="5" t="s">
        <v>773</v>
      </c>
      <c r="V242" s="5" t="s">
        <v>1417</v>
      </c>
      <c r="W242" s="42" t="s">
        <v>205</v>
      </c>
      <c r="X242" s="17">
        <f t="shared" si="21"/>
        <v>0</v>
      </c>
      <c r="Y242" s="5">
        <v>0</v>
      </c>
      <c r="Z242" s="5">
        <v>0</v>
      </c>
      <c r="AA242" s="5">
        <v>0</v>
      </c>
      <c r="AB242" s="5">
        <v>0</v>
      </c>
      <c r="AC242" s="54" t="s">
        <v>75</v>
      </c>
      <c r="AD242" s="43" t="s">
        <v>683</v>
      </c>
      <c r="AE242" s="43" t="s">
        <v>338</v>
      </c>
      <c r="AF242" s="29">
        <f t="shared" si="18"/>
        <v>1</v>
      </c>
      <c r="AG242" s="30">
        <f t="shared" si="17"/>
        <v>0</v>
      </c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13">
        <v>1</v>
      </c>
      <c r="BB242" s="13"/>
      <c r="BC242" s="13"/>
      <c r="BD242" s="13"/>
      <c r="BE242" s="13"/>
      <c r="BF242" s="13"/>
      <c r="BG242" s="13"/>
      <c r="BH242" s="13"/>
      <c r="BI242" s="13"/>
      <c r="BJ242" s="13"/>
      <c r="BK242" s="63">
        <f t="shared" si="19"/>
        <v>1</v>
      </c>
      <c r="BL242" s="56"/>
    </row>
    <row r="243" spans="1:64" ht="60" x14ac:dyDescent="0.2">
      <c r="A243" s="13">
        <v>2</v>
      </c>
      <c r="B243" s="4" t="s">
        <v>455</v>
      </c>
      <c r="C243" s="18" t="s">
        <v>911</v>
      </c>
      <c r="D243" s="4" t="s">
        <v>203</v>
      </c>
      <c r="E243" s="219" t="s">
        <v>2028</v>
      </c>
      <c r="F243" s="295"/>
      <c r="G243" s="295"/>
      <c r="H243" s="295"/>
      <c r="I243" s="219" t="s">
        <v>2427</v>
      </c>
      <c r="J243" s="54" t="s">
        <v>912</v>
      </c>
      <c r="K243" s="14" t="s">
        <v>204</v>
      </c>
      <c r="L243" s="54" t="s">
        <v>919</v>
      </c>
      <c r="M243" s="7" t="s">
        <v>915</v>
      </c>
      <c r="N243" s="54" t="s">
        <v>1610</v>
      </c>
      <c r="O243" s="5">
        <v>14.73</v>
      </c>
      <c r="P243" s="143">
        <v>12</v>
      </c>
      <c r="Q243" s="143">
        <v>3</v>
      </c>
      <c r="R243" s="143">
        <v>3</v>
      </c>
      <c r="S243" s="143">
        <v>3</v>
      </c>
      <c r="T243" s="143">
        <v>3</v>
      </c>
      <c r="U243" s="5" t="s">
        <v>773</v>
      </c>
      <c r="V243" s="5" t="s">
        <v>1417</v>
      </c>
      <c r="W243" s="42" t="s">
        <v>205</v>
      </c>
      <c r="X243" s="17">
        <f t="shared" si="21"/>
        <v>0</v>
      </c>
      <c r="Y243" s="5">
        <v>0</v>
      </c>
      <c r="Z243" s="5">
        <v>0</v>
      </c>
      <c r="AA243" s="5">
        <v>0</v>
      </c>
      <c r="AB243" s="5">
        <v>0</v>
      </c>
      <c r="AC243" s="54" t="s">
        <v>75</v>
      </c>
      <c r="AD243" s="43" t="s">
        <v>922</v>
      </c>
      <c r="AE243" s="43" t="s">
        <v>356</v>
      </c>
      <c r="AF243" s="29">
        <f t="shared" si="18"/>
        <v>3</v>
      </c>
      <c r="AG243" s="30">
        <f t="shared" si="17"/>
        <v>0</v>
      </c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13">
        <v>2.0499999999999998</v>
      </c>
      <c r="BB243" s="13"/>
      <c r="BC243" s="13"/>
      <c r="BD243" s="13"/>
      <c r="BE243" s="13"/>
      <c r="BF243" s="13"/>
      <c r="BG243" s="13"/>
      <c r="BH243" s="13"/>
      <c r="BI243" s="13"/>
      <c r="BJ243" s="13"/>
      <c r="BK243" s="63">
        <f t="shared" si="19"/>
        <v>0.68333333333333324</v>
      </c>
      <c r="BL243" s="56"/>
    </row>
    <row r="244" spans="1:64" ht="60" x14ac:dyDescent="0.2">
      <c r="A244" s="13">
        <v>2</v>
      </c>
      <c r="B244" s="4" t="s">
        <v>455</v>
      </c>
      <c r="C244" s="18" t="s">
        <v>911</v>
      </c>
      <c r="D244" s="4" t="s">
        <v>203</v>
      </c>
      <c r="E244" s="219" t="s">
        <v>2028</v>
      </c>
      <c r="F244" s="295"/>
      <c r="G244" s="295"/>
      <c r="H244" s="295"/>
      <c r="I244" s="219" t="s">
        <v>2428</v>
      </c>
      <c r="J244" s="54" t="s">
        <v>912</v>
      </c>
      <c r="K244" s="14" t="s">
        <v>204</v>
      </c>
      <c r="L244" s="54" t="s">
        <v>1638</v>
      </c>
      <c r="M244" s="7" t="s">
        <v>5</v>
      </c>
      <c r="N244" s="54" t="s">
        <v>1589</v>
      </c>
      <c r="O244" s="5">
        <v>8</v>
      </c>
      <c r="P244" s="143">
        <v>12</v>
      </c>
      <c r="Q244" s="143">
        <v>6</v>
      </c>
      <c r="R244" s="143">
        <v>3</v>
      </c>
      <c r="S244" s="143">
        <v>3</v>
      </c>
      <c r="T244" s="143">
        <v>3</v>
      </c>
      <c r="U244" s="5" t="s">
        <v>773</v>
      </c>
      <c r="V244" s="5" t="s">
        <v>1417</v>
      </c>
      <c r="W244" s="42" t="s">
        <v>205</v>
      </c>
      <c r="X244" s="17">
        <f t="shared" si="21"/>
        <v>0</v>
      </c>
      <c r="Y244" s="5">
        <v>0</v>
      </c>
      <c r="Z244" s="5">
        <v>0</v>
      </c>
      <c r="AA244" s="5">
        <v>0</v>
      </c>
      <c r="AB244" s="5">
        <v>0</v>
      </c>
      <c r="AC244" s="54" t="s">
        <v>75</v>
      </c>
      <c r="AD244" s="43" t="s">
        <v>922</v>
      </c>
      <c r="AE244" s="43" t="s">
        <v>338</v>
      </c>
      <c r="AF244" s="29">
        <v>6</v>
      </c>
      <c r="AG244" s="30">
        <f t="shared" si="17"/>
        <v>0</v>
      </c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13">
        <v>6</v>
      </c>
      <c r="BB244" s="13"/>
      <c r="BC244" s="13"/>
      <c r="BD244" s="13"/>
      <c r="BE244" s="13"/>
      <c r="BF244" s="13"/>
      <c r="BG244" s="13"/>
      <c r="BH244" s="13"/>
      <c r="BI244" s="13"/>
      <c r="BJ244" s="13"/>
      <c r="BK244" s="63">
        <f t="shared" si="19"/>
        <v>1</v>
      </c>
      <c r="BL244" s="56"/>
    </row>
    <row r="245" spans="1:64" ht="60" x14ac:dyDescent="0.2">
      <c r="A245" s="13">
        <v>2</v>
      </c>
      <c r="B245" s="4" t="s">
        <v>455</v>
      </c>
      <c r="C245" s="18" t="s">
        <v>911</v>
      </c>
      <c r="D245" s="4" t="s">
        <v>203</v>
      </c>
      <c r="E245" s="219" t="s">
        <v>2028</v>
      </c>
      <c r="F245" s="295"/>
      <c r="G245" s="295"/>
      <c r="H245" s="295"/>
      <c r="I245" s="219" t="s">
        <v>2429</v>
      </c>
      <c r="J245" s="54" t="s">
        <v>912</v>
      </c>
      <c r="K245" s="14" t="s">
        <v>204</v>
      </c>
      <c r="L245" s="54" t="s">
        <v>1639</v>
      </c>
      <c r="M245" s="7" t="s">
        <v>6</v>
      </c>
      <c r="N245" s="54" t="s">
        <v>1589</v>
      </c>
      <c r="O245" s="5">
        <v>11</v>
      </c>
      <c r="P245" s="143">
        <v>24</v>
      </c>
      <c r="Q245" s="143">
        <v>20</v>
      </c>
      <c r="R245" s="143">
        <v>6</v>
      </c>
      <c r="S245" s="143">
        <v>6</v>
      </c>
      <c r="T245" s="143">
        <v>6</v>
      </c>
      <c r="U245" s="5" t="s">
        <v>773</v>
      </c>
      <c r="V245" s="5" t="s">
        <v>1417</v>
      </c>
      <c r="W245" s="42" t="s">
        <v>205</v>
      </c>
      <c r="X245" s="17">
        <f t="shared" si="21"/>
        <v>0</v>
      </c>
      <c r="Y245" s="5">
        <v>0</v>
      </c>
      <c r="Z245" s="5">
        <v>0</v>
      </c>
      <c r="AA245" s="5">
        <v>0</v>
      </c>
      <c r="AB245" s="5">
        <v>0</v>
      </c>
      <c r="AC245" s="54" t="s">
        <v>75</v>
      </c>
      <c r="AD245" s="43" t="s">
        <v>922</v>
      </c>
      <c r="AE245" s="43" t="s">
        <v>338</v>
      </c>
      <c r="AF245" s="29">
        <v>20</v>
      </c>
      <c r="AG245" s="30">
        <f t="shared" si="17"/>
        <v>0</v>
      </c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13">
        <v>20</v>
      </c>
      <c r="BB245" s="13"/>
      <c r="BC245" s="13"/>
      <c r="BD245" s="13"/>
      <c r="BE245" s="13"/>
      <c r="BF245" s="13"/>
      <c r="BG245" s="13"/>
      <c r="BH245" s="13"/>
      <c r="BI245" s="13"/>
      <c r="BJ245" s="13"/>
      <c r="BK245" s="63">
        <f t="shared" si="19"/>
        <v>1</v>
      </c>
      <c r="BL245" s="56"/>
    </row>
    <row r="246" spans="1:64" ht="60" x14ac:dyDescent="0.2">
      <c r="A246" s="13">
        <v>2</v>
      </c>
      <c r="B246" s="4" t="s">
        <v>455</v>
      </c>
      <c r="C246" s="18" t="s">
        <v>911</v>
      </c>
      <c r="D246" s="4" t="s">
        <v>203</v>
      </c>
      <c r="E246" s="219" t="s">
        <v>2028</v>
      </c>
      <c r="F246" s="295"/>
      <c r="G246" s="295"/>
      <c r="H246" s="295"/>
      <c r="I246" s="219" t="s">
        <v>2430</v>
      </c>
      <c r="J246" s="54" t="s">
        <v>912</v>
      </c>
      <c r="K246" s="14" t="s">
        <v>204</v>
      </c>
      <c r="L246" s="54" t="s">
        <v>1640</v>
      </c>
      <c r="M246" s="7" t="s">
        <v>7</v>
      </c>
      <c r="N246" s="54" t="s">
        <v>1589</v>
      </c>
      <c r="O246" s="5">
        <v>11</v>
      </c>
      <c r="P246" s="143">
        <v>20</v>
      </c>
      <c r="Q246" s="143">
        <v>5</v>
      </c>
      <c r="R246" s="143">
        <v>5</v>
      </c>
      <c r="S246" s="143">
        <v>5</v>
      </c>
      <c r="T246" s="143">
        <v>5</v>
      </c>
      <c r="U246" s="5" t="s">
        <v>773</v>
      </c>
      <c r="V246" s="5" t="s">
        <v>1417</v>
      </c>
      <c r="W246" s="42" t="s">
        <v>205</v>
      </c>
      <c r="X246" s="17">
        <f t="shared" si="21"/>
        <v>0</v>
      </c>
      <c r="Y246" s="5">
        <v>0</v>
      </c>
      <c r="Z246" s="5">
        <v>0</v>
      </c>
      <c r="AA246" s="5">
        <v>0</v>
      </c>
      <c r="AB246" s="5">
        <v>0</v>
      </c>
      <c r="AC246" s="54" t="s">
        <v>75</v>
      </c>
      <c r="AD246" s="43" t="s">
        <v>922</v>
      </c>
      <c r="AE246" s="43" t="s">
        <v>338</v>
      </c>
      <c r="AF246" s="29">
        <v>5</v>
      </c>
      <c r="AG246" s="30">
        <f t="shared" si="17"/>
        <v>0</v>
      </c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13">
        <v>4</v>
      </c>
      <c r="BB246" s="13"/>
      <c r="BC246" s="13"/>
      <c r="BD246" s="13"/>
      <c r="BE246" s="13"/>
      <c r="BF246" s="13"/>
      <c r="BG246" s="13"/>
      <c r="BH246" s="13"/>
      <c r="BI246" s="13"/>
      <c r="BJ246" s="13"/>
      <c r="BK246" s="63">
        <f t="shared" si="19"/>
        <v>0.8</v>
      </c>
      <c r="BL246" s="56"/>
    </row>
    <row r="247" spans="1:64" ht="60" x14ac:dyDescent="0.2">
      <c r="A247" s="13">
        <v>2</v>
      </c>
      <c r="B247" s="4" t="s">
        <v>455</v>
      </c>
      <c r="C247" s="18" t="s">
        <v>911</v>
      </c>
      <c r="D247" s="4" t="s">
        <v>203</v>
      </c>
      <c r="E247" s="219" t="s">
        <v>2028</v>
      </c>
      <c r="F247" s="295"/>
      <c r="G247" s="295"/>
      <c r="H247" s="295"/>
      <c r="I247" s="219" t="s">
        <v>2431</v>
      </c>
      <c r="J247" s="54" t="s">
        <v>912</v>
      </c>
      <c r="K247" s="14" t="s">
        <v>204</v>
      </c>
      <c r="L247" s="54" t="s">
        <v>1641</v>
      </c>
      <c r="M247" s="7" t="s">
        <v>916</v>
      </c>
      <c r="N247" s="54" t="s">
        <v>1589</v>
      </c>
      <c r="O247" s="5">
        <v>41</v>
      </c>
      <c r="P247" s="143">
        <v>20</v>
      </c>
      <c r="Q247" s="143">
        <v>5</v>
      </c>
      <c r="R247" s="143">
        <v>5</v>
      </c>
      <c r="S247" s="143">
        <v>5</v>
      </c>
      <c r="T247" s="143">
        <v>5</v>
      </c>
      <c r="U247" s="5" t="s">
        <v>773</v>
      </c>
      <c r="V247" s="5" t="s">
        <v>1417</v>
      </c>
      <c r="W247" s="42" t="s">
        <v>205</v>
      </c>
      <c r="X247" s="17">
        <f t="shared" si="21"/>
        <v>0</v>
      </c>
      <c r="Y247" s="5">
        <v>0</v>
      </c>
      <c r="Z247" s="5">
        <v>0</v>
      </c>
      <c r="AA247" s="5">
        <v>0</v>
      </c>
      <c r="AB247" s="5">
        <v>0</v>
      </c>
      <c r="AC247" s="54" t="s">
        <v>75</v>
      </c>
      <c r="AD247" s="43" t="s">
        <v>922</v>
      </c>
      <c r="AE247" s="43" t="s">
        <v>338</v>
      </c>
      <c r="AF247" s="29">
        <f t="shared" si="18"/>
        <v>5</v>
      </c>
      <c r="AG247" s="30">
        <f t="shared" si="17"/>
        <v>0</v>
      </c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13">
        <v>4</v>
      </c>
      <c r="BB247" s="13"/>
      <c r="BC247" s="13"/>
      <c r="BD247" s="13"/>
      <c r="BE247" s="13"/>
      <c r="BF247" s="13"/>
      <c r="BG247" s="13"/>
      <c r="BH247" s="13"/>
      <c r="BI247" s="13"/>
      <c r="BJ247" s="13"/>
      <c r="BK247" s="63">
        <f t="shared" si="19"/>
        <v>0.8</v>
      </c>
      <c r="BL247" s="56"/>
    </row>
    <row r="248" spans="1:64" ht="60" x14ac:dyDescent="0.2">
      <c r="A248" s="13">
        <v>2</v>
      </c>
      <c r="B248" s="4" t="s">
        <v>455</v>
      </c>
      <c r="C248" s="18" t="s">
        <v>911</v>
      </c>
      <c r="D248" s="4" t="s">
        <v>203</v>
      </c>
      <c r="E248" s="219" t="s">
        <v>2028</v>
      </c>
      <c r="F248" s="295"/>
      <c r="G248" s="295"/>
      <c r="H248" s="295"/>
      <c r="I248" s="219" t="s">
        <v>2432</v>
      </c>
      <c r="J248" s="54" t="s">
        <v>912</v>
      </c>
      <c r="K248" s="14" t="s">
        <v>204</v>
      </c>
      <c r="L248" s="54" t="s">
        <v>1642</v>
      </c>
      <c r="M248" s="7" t="s">
        <v>917</v>
      </c>
      <c r="N248" s="54" t="s">
        <v>1589</v>
      </c>
      <c r="O248" s="5">
        <v>64</v>
      </c>
      <c r="P248" s="143">
        <v>20</v>
      </c>
      <c r="Q248" s="143">
        <v>20</v>
      </c>
      <c r="R248" s="143">
        <v>5</v>
      </c>
      <c r="S248" s="143">
        <v>5</v>
      </c>
      <c r="T248" s="143">
        <v>5</v>
      </c>
      <c r="U248" s="5" t="s">
        <v>773</v>
      </c>
      <c r="V248" s="5" t="s">
        <v>1417</v>
      </c>
      <c r="W248" s="42" t="s">
        <v>205</v>
      </c>
      <c r="X248" s="17">
        <f t="shared" si="21"/>
        <v>0</v>
      </c>
      <c r="Y248" s="5">
        <v>0</v>
      </c>
      <c r="Z248" s="5">
        <v>0</v>
      </c>
      <c r="AA248" s="5">
        <v>0</v>
      </c>
      <c r="AB248" s="5">
        <v>0</v>
      </c>
      <c r="AC248" s="54" t="s">
        <v>75</v>
      </c>
      <c r="AD248" s="43" t="s">
        <v>922</v>
      </c>
      <c r="AE248" s="43" t="s">
        <v>338</v>
      </c>
      <c r="AF248" s="29">
        <v>20</v>
      </c>
      <c r="AG248" s="30">
        <f t="shared" si="17"/>
        <v>0</v>
      </c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13">
        <v>23</v>
      </c>
      <c r="BB248" s="13"/>
      <c r="BC248" s="13"/>
      <c r="BD248" s="13"/>
      <c r="BE248" s="13"/>
      <c r="BF248" s="13"/>
      <c r="BG248" s="13"/>
      <c r="BH248" s="13"/>
      <c r="BI248" s="13"/>
      <c r="BJ248" s="13"/>
      <c r="BK248" s="63">
        <v>1</v>
      </c>
      <c r="BL248" s="56"/>
    </row>
    <row r="249" spans="1:64" ht="45" customHeight="1" x14ac:dyDescent="0.2">
      <c r="A249" s="13">
        <v>2</v>
      </c>
      <c r="B249" s="4" t="s">
        <v>455</v>
      </c>
      <c r="C249" s="18" t="s">
        <v>911</v>
      </c>
      <c r="D249" s="4" t="s">
        <v>203</v>
      </c>
      <c r="E249" s="219" t="s">
        <v>2029</v>
      </c>
      <c r="F249" s="295"/>
      <c r="G249" s="295"/>
      <c r="H249" s="295"/>
      <c r="I249" s="219" t="s">
        <v>2433</v>
      </c>
      <c r="J249" s="54" t="s">
        <v>912</v>
      </c>
      <c r="K249" s="14" t="s">
        <v>204</v>
      </c>
      <c r="L249" s="54" t="s">
        <v>1643</v>
      </c>
      <c r="M249" s="7" t="s">
        <v>1644</v>
      </c>
      <c r="N249" s="54" t="s">
        <v>1589</v>
      </c>
      <c r="O249" s="5">
        <v>3</v>
      </c>
      <c r="P249" s="143">
        <v>4</v>
      </c>
      <c r="Q249" s="143">
        <v>1</v>
      </c>
      <c r="R249" s="143">
        <v>1</v>
      </c>
      <c r="S249" s="143">
        <v>1</v>
      </c>
      <c r="T249" s="143">
        <v>1</v>
      </c>
      <c r="U249" s="5" t="s">
        <v>773</v>
      </c>
      <c r="V249" s="5" t="s">
        <v>1417</v>
      </c>
      <c r="W249" s="42" t="s">
        <v>205</v>
      </c>
      <c r="X249" s="17">
        <f t="shared" ref="X249" si="23">SUM(Y249:AB249)</f>
        <v>0</v>
      </c>
      <c r="Y249" s="5">
        <v>0</v>
      </c>
      <c r="Z249" s="5">
        <v>0</v>
      </c>
      <c r="AA249" s="5">
        <v>0</v>
      </c>
      <c r="AB249" s="5">
        <v>0</v>
      </c>
      <c r="AC249" s="54" t="s">
        <v>75</v>
      </c>
      <c r="AD249" s="43" t="s">
        <v>922</v>
      </c>
      <c r="AE249" s="43" t="s">
        <v>338</v>
      </c>
      <c r="AF249" s="29">
        <f t="shared" si="18"/>
        <v>1</v>
      </c>
      <c r="AG249" s="30">
        <f t="shared" si="17"/>
        <v>0</v>
      </c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13">
        <v>1</v>
      </c>
      <c r="BB249" s="13"/>
      <c r="BC249" s="13"/>
      <c r="BD249" s="13"/>
      <c r="BE249" s="13"/>
      <c r="BF249" s="13"/>
      <c r="BG249" s="13"/>
      <c r="BH249" s="13"/>
      <c r="BI249" s="13"/>
      <c r="BJ249" s="13"/>
      <c r="BK249" s="63">
        <f t="shared" si="19"/>
        <v>1</v>
      </c>
      <c r="BL249" s="56"/>
    </row>
    <row r="250" spans="1:64" ht="117" customHeight="1" x14ac:dyDescent="0.2">
      <c r="A250" s="13">
        <v>2</v>
      </c>
      <c r="B250" s="4" t="s">
        <v>455</v>
      </c>
      <c r="C250" s="18" t="s">
        <v>911</v>
      </c>
      <c r="D250" s="4" t="s">
        <v>203</v>
      </c>
      <c r="E250" s="219" t="s">
        <v>2029</v>
      </c>
      <c r="F250" s="295"/>
      <c r="G250" s="295"/>
      <c r="H250" s="295"/>
      <c r="I250" s="219" t="s">
        <v>2434</v>
      </c>
      <c r="J250" s="54" t="s">
        <v>912</v>
      </c>
      <c r="K250" s="14" t="s">
        <v>204</v>
      </c>
      <c r="L250" s="54" t="s">
        <v>1508</v>
      </c>
      <c r="M250" s="7" t="s">
        <v>1508</v>
      </c>
      <c r="N250" s="54" t="s">
        <v>1589</v>
      </c>
      <c r="O250" s="5">
        <v>0</v>
      </c>
      <c r="P250" s="143">
        <v>1</v>
      </c>
      <c r="Q250" s="143">
        <v>0</v>
      </c>
      <c r="R250" s="143">
        <v>1</v>
      </c>
      <c r="S250" s="143">
        <v>0</v>
      </c>
      <c r="T250" s="143">
        <v>0</v>
      </c>
      <c r="U250" s="5" t="s">
        <v>773</v>
      </c>
      <c r="V250" s="5" t="s">
        <v>1417</v>
      </c>
      <c r="W250" s="42" t="s">
        <v>205</v>
      </c>
      <c r="X250" s="17">
        <f t="shared" ref="X250" si="24">SUM(Y250:AB250)</f>
        <v>0</v>
      </c>
      <c r="Y250" s="5">
        <v>0</v>
      </c>
      <c r="Z250" s="5">
        <v>0</v>
      </c>
      <c r="AA250" s="5">
        <v>0</v>
      </c>
      <c r="AB250" s="5">
        <v>0</v>
      </c>
      <c r="AC250" s="54" t="s">
        <v>75</v>
      </c>
      <c r="AD250" s="43" t="s">
        <v>922</v>
      </c>
      <c r="AE250" s="43" t="s">
        <v>338</v>
      </c>
      <c r="AF250" s="29">
        <f t="shared" si="18"/>
        <v>0</v>
      </c>
      <c r="AG250" s="30">
        <f t="shared" si="17"/>
        <v>0</v>
      </c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13">
        <v>0</v>
      </c>
      <c r="BB250" s="13"/>
      <c r="BC250" s="13"/>
      <c r="BD250" s="13"/>
      <c r="BE250" s="13"/>
      <c r="BF250" s="13"/>
      <c r="BG250" s="13"/>
      <c r="BH250" s="13"/>
      <c r="BI250" s="13"/>
      <c r="BJ250" s="13"/>
      <c r="BK250" s="63" t="s">
        <v>1844</v>
      </c>
      <c r="BL250" s="56"/>
    </row>
    <row r="251" spans="1:64" ht="101.25" customHeight="1" x14ac:dyDescent="0.2">
      <c r="A251" s="13">
        <v>2</v>
      </c>
      <c r="B251" s="4" t="s">
        <v>455</v>
      </c>
      <c r="C251" s="5" t="s">
        <v>926</v>
      </c>
      <c r="D251" s="4" t="s">
        <v>206</v>
      </c>
      <c r="E251" s="219" t="s">
        <v>2030</v>
      </c>
      <c r="F251" s="295" t="s">
        <v>1646</v>
      </c>
      <c r="G251" s="295">
        <v>17</v>
      </c>
      <c r="H251" s="295">
        <v>14.1</v>
      </c>
      <c r="I251" s="219" t="s">
        <v>2435</v>
      </c>
      <c r="J251" s="54" t="s">
        <v>927</v>
      </c>
      <c r="K251" s="14" t="s">
        <v>207</v>
      </c>
      <c r="L251" s="54" t="s">
        <v>1647</v>
      </c>
      <c r="M251" s="7" t="s">
        <v>1648</v>
      </c>
      <c r="N251" s="54" t="s">
        <v>1589</v>
      </c>
      <c r="O251" s="16">
        <v>0</v>
      </c>
      <c r="P251" s="143">
        <v>23</v>
      </c>
      <c r="Q251" s="143">
        <v>5</v>
      </c>
      <c r="R251" s="143">
        <v>5</v>
      </c>
      <c r="S251" s="143">
        <v>5</v>
      </c>
      <c r="T251" s="143">
        <v>8</v>
      </c>
      <c r="U251" s="5" t="s">
        <v>11</v>
      </c>
      <c r="V251" s="5" t="s">
        <v>1416</v>
      </c>
      <c r="W251" s="42" t="s">
        <v>119</v>
      </c>
      <c r="X251" s="17">
        <f>SUBTOTAL(9,Y251:AB251)</f>
        <v>4491002345</v>
      </c>
      <c r="Y251" s="17">
        <v>1011500000</v>
      </c>
      <c r="Z251" s="17">
        <v>1082305000</v>
      </c>
      <c r="AA251" s="17">
        <v>1158066350</v>
      </c>
      <c r="AB251" s="17">
        <v>1239130995</v>
      </c>
      <c r="AC251" s="54" t="s">
        <v>131</v>
      </c>
      <c r="AD251" s="43" t="s">
        <v>356</v>
      </c>
      <c r="AE251" s="43" t="s">
        <v>929</v>
      </c>
      <c r="AF251" s="29">
        <v>5</v>
      </c>
      <c r="AG251" s="30">
        <f t="shared" si="17"/>
        <v>4491002345</v>
      </c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65">
        <v>0</v>
      </c>
      <c r="BB251" s="151">
        <v>0</v>
      </c>
      <c r="BC251" s="151">
        <v>0</v>
      </c>
      <c r="BD251" s="64"/>
      <c r="BE251" s="64"/>
      <c r="BF251" s="13"/>
      <c r="BG251" s="13"/>
      <c r="BH251" s="13"/>
      <c r="BI251" s="13"/>
      <c r="BJ251" s="13"/>
      <c r="BK251" s="63">
        <f t="shared" si="19"/>
        <v>0</v>
      </c>
      <c r="BL251" s="56"/>
    </row>
    <row r="252" spans="1:64" ht="96" x14ac:dyDescent="0.2">
      <c r="A252" s="13">
        <v>2</v>
      </c>
      <c r="B252" s="4" t="s">
        <v>455</v>
      </c>
      <c r="C252" s="5" t="s">
        <v>926</v>
      </c>
      <c r="D252" s="4" t="s">
        <v>206</v>
      </c>
      <c r="E252" s="219" t="s">
        <v>2031</v>
      </c>
      <c r="F252" s="295"/>
      <c r="G252" s="295"/>
      <c r="H252" s="295"/>
      <c r="I252" s="219" t="s">
        <v>2436</v>
      </c>
      <c r="J252" s="54" t="s">
        <v>927</v>
      </c>
      <c r="K252" s="14" t="s">
        <v>207</v>
      </c>
      <c r="L252" s="54" t="s">
        <v>1650</v>
      </c>
      <c r="M252" s="7" t="s">
        <v>1649</v>
      </c>
      <c r="N252" s="54" t="s">
        <v>1589</v>
      </c>
      <c r="O252" s="16">
        <v>0</v>
      </c>
      <c r="P252" s="143">
        <v>1</v>
      </c>
      <c r="Q252" s="143">
        <v>3</v>
      </c>
      <c r="R252" s="143">
        <v>1</v>
      </c>
      <c r="S252" s="143">
        <v>0</v>
      </c>
      <c r="T252" s="143">
        <v>0</v>
      </c>
      <c r="U252" s="5" t="s">
        <v>11</v>
      </c>
      <c r="V252" s="5" t="s">
        <v>1416</v>
      </c>
      <c r="W252" s="42" t="s">
        <v>119</v>
      </c>
      <c r="X252" s="17">
        <f t="shared" ref="X252:X300" si="25">SUBTOTAL(9,Y252:AB252)</f>
        <v>0</v>
      </c>
      <c r="Y252" s="17">
        <v>0</v>
      </c>
      <c r="Z252" s="17">
        <v>0</v>
      </c>
      <c r="AA252" s="17">
        <v>0</v>
      </c>
      <c r="AB252" s="17">
        <v>0</v>
      </c>
      <c r="AC252" s="54" t="s">
        <v>131</v>
      </c>
      <c r="AD252" s="43" t="s">
        <v>356</v>
      </c>
      <c r="AE252" s="43" t="s">
        <v>929</v>
      </c>
      <c r="AF252" s="29">
        <v>3</v>
      </c>
      <c r="AG252" s="30">
        <f t="shared" si="17"/>
        <v>0</v>
      </c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65">
        <v>0</v>
      </c>
      <c r="BB252" s="151">
        <v>310886000</v>
      </c>
      <c r="BC252" s="151"/>
      <c r="BD252" s="64">
        <f>+BB252</f>
        <v>310886000</v>
      </c>
      <c r="BE252" s="64"/>
      <c r="BF252" s="13"/>
      <c r="BG252" s="13"/>
      <c r="BH252" s="13"/>
      <c r="BI252" s="13"/>
      <c r="BJ252" s="13"/>
      <c r="BK252" s="63">
        <f t="shared" si="19"/>
        <v>0</v>
      </c>
      <c r="BL252" s="56"/>
    </row>
    <row r="253" spans="1:64" ht="60" x14ac:dyDescent="0.2">
      <c r="A253" s="13">
        <v>2</v>
      </c>
      <c r="B253" s="4" t="s">
        <v>455</v>
      </c>
      <c r="C253" s="5" t="s">
        <v>926</v>
      </c>
      <c r="D253" s="4" t="s">
        <v>206</v>
      </c>
      <c r="E253" s="219" t="s">
        <v>2031</v>
      </c>
      <c r="F253" s="54" t="s">
        <v>1651</v>
      </c>
      <c r="G253" s="54">
        <v>0</v>
      </c>
      <c r="H253" s="54">
        <v>0</v>
      </c>
      <c r="I253" s="219" t="s">
        <v>2437</v>
      </c>
      <c r="J253" s="54" t="s">
        <v>928</v>
      </c>
      <c r="K253" s="14" t="s">
        <v>208</v>
      </c>
      <c r="L253" s="54" t="s">
        <v>930</v>
      </c>
      <c r="M253" s="7" t="s">
        <v>1652</v>
      </c>
      <c r="N253" s="54" t="s">
        <v>1609</v>
      </c>
      <c r="O253" s="16">
        <v>80</v>
      </c>
      <c r="P253" s="143">
        <v>90</v>
      </c>
      <c r="Q253" s="143">
        <v>85</v>
      </c>
      <c r="R253" s="143">
        <v>87</v>
      </c>
      <c r="S253" s="143">
        <v>90</v>
      </c>
      <c r="T253" s="143">
        <v>90</v>
      </c>
      <c r="U253" s="5" t="s">
        <v>11</v>
      </c>
      <c r="V253" s="5" t="s">
        <v>1416</v>
      </c>
      <c r="W253" s="42" t="s">
        <v>119</v>
      </c>
      <c r="X253" s="17">
        <f t="shared" si="25"/>
        <v>0</v>
      </c>
      <c r="Y253" s="17">
        <v>0</v>
      </c>
      <c r="Z253" s="17">
        <v>0</v>
      </c>
      <c r="AA253" s="17">
        <v>0</v>
      </c>
      <c r="AB253" s="17">
        <v>0</v>
      </c>
      <c r="AC253" s="54" t="s">
        <v>131</v>
      </c>
      <c r="AD253" s="43" t="s">
        <v>356</v>
      </c>
      <c r="AE253" s="43" t="s">
        <v>356</v>
      </c>
      <c r="AF253" s="29">
        <f t="shared" si="18"/>
        <v>85</v>
      </c>
      <c r="AG253" s="30">
        <f t="shared" si="17"/>
        <v>0</v>
      </c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13">
        <v>85</v>
      </c>
      <c r="BB253" s="64">
        <v>569846666</v>
      </c>
      <c r="BC253" s="64">
        <v>0</v>
      </c>
      <c r="BD253" s="64">
        <f>+BB253</f>
        <v>569846666</v>
      </c>
      <c r="BE253" s="64"/>
      <c r="BF253" s="13"/>
      <c r="BG253" s="13"/>
      <c r="BH253" s="13"/>
      <c r="BI253" s="13"/>
      <c r="BJ253" s="13"/>
      <c r="BK253" s="63">
        <f t="shared" si="19"/>
        <v>1</v>
      </c>
      <c r="BL253" s="56"/>
    </row>
    <row r="254" spans="1:64" ht="99.75" customHeight="1" x14ac:dyDescent="0.2">
      <c r="A254" s="13">
        <v>2</v>
      </c>
      <c r="B254" s="4" t="s">
        <v>455</v>
      </c>
      <c r="C254" s="5" t="s">
        <v>926</v>
      </c>
      <c r="D254" s="4" t="s">
        <v>206</v>
      </c>
      <c r="E254" s="219" t="s">
        <v>2031</v>
      </c>
      <c r="F254" s="295" t="s">
        <v>1653</v>
      </c>
      <c r="G254" s="295">
        <v>6.52</v>
      </c>
      <c r="H254" s="295">
        <v>2.8</v>
      </c>
      <c r="I254" s="219" t="s">
        <v>2438</v>
      </c>
      <c r="J254" s="54" t="s">
        <v>928</v>
      </c>
      <c r="K254" s="14" t="s">
        <v>208</v>
      </c>
      <c r="L254" s="54" t="s">
        <v>1655</v>
      </c>
      <c r="M254" s="7" t="s">
        <v>1654</v>
      </c>
      <c r="N254" s="54" t="s">
        <v>1609</v>
      </c>
      <c r="O254" s="5">
        <v>70</v>
      </c>
      <c r="P254" s="143">
        <v>90</v>
      </c>
      <c r="Q254" s="143">
        <v>75</v>
      </c>
      <c r="R254" s="143">
        <v>80</v>
      </c>
      <c r="S254" s="143">
        <v>87</v>
      </c>
      <c r="T254" s="143">
        <v>90</v>
      </c>
      <c r="U254" s="5" t="s">
        <v>11</v>
      </c>
      <c r="V254" s="5" t="s">
        <v>1416</v>
      </c>
      <c r="W254" s="42" t="s">
        <v>119</v>
      </c>
      <c r="X254" s="17">
        <f t="shared" si="25"/>
        <v>0</v>
      </c>
      <c r="Y254" s="17">
        <v>0</v>
      </c>
      <c r="Z254" s="17">
        <v>0</v>
      </c>
      <c r="AA254" s="17">
        <v>0</v>
      </c>
      <c r="AB254" s="17">
        <v>0</v>
      </c>
      <c r="AC254" s="54" t="s">
        <v>131</v>
      </c>
      <c r="AD254" s="43" t="s">
        <v>356</v>
      </c>
      <c r="AE254" s="43" t="s">
        <v>356</v>
      </c>
      <c r="AF254" s="29">
        <f t="shared" si="18"/>
        <v>75</v>
      </c>
      <c r="AG254" s="30">
        <f t="shared" si="17"/>
        <v>0</v>
      </c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13">
        <v>75</v>
      </c>
      <c r="BB254" s="64">
        <v>232649999</v>
      </c>
      <c r="BC254" s="64">
        <v>0</v>
      </c>
      <c r="BD254" s="64">
        <f>+BB254</f>
        <v>232649999</v>
      </c>
      <c r="BE254" s="64"/>
      <c r="BF254" s="13"/>
      <c r="BG254" s="13"/>
      <c r="BH254" s="13"/>
      <c r="BI254" s="13"/>
      <c r="BJ254" s="13"/>
      <c r="BK254" s="63">
        <f t="shared" si="19"/>
        <v>1</v>
      </c>
      <c r="BL254" s="56"/>
    </row>
    <row r="255" spans="1:64" ht="99.75" customHeight="1" x14ac:dyDescent="0.2">
      <c r="A255" s="13">
        <v>2</v>
      </c>
      <c r="B255" s="4" t="s">
        <v>455</v>
      </c>
      <c r="C255" s="5" t="s">
        <v>926</v>
      </c>
      <c r="D255" s="4" t="s">
        <v>206</v>
      </c>
      <c r="E255" s="219" t="s">
        <v>2032</v>
      </c>
      <c r="F255" s="295"/>
      <c r="G255" s="295"/>
      <c r="H255" s="295"/>
      <c r="I255" s="219" t="s">
        <v>2439</v>
      </c>
      <c r="J255" s="54" t="s">
        <v>928</v>
      </c>
      <c r="K255" s="14" t="s">
        <v>208</v>
      </c>
      <c r="L255" s="54" t="s">
        <v>1657</v>
      </c>
      <c r="M255" s="7" t="s">
        <v>1656</v>
      </c>
      <c r="N255" s="54" t="s">
        <v>1609</v>
      </c>
      <c r="O255" s="5">
        <v>60</v>
      </c>
      <c r="P255" s="143">
        <v>90</v>
      </c>
      <c r="Q255" s="143">
        <v>65</v>
      </c>
      <c r="R255" s="143">
        <v>70</v>
      </c>
      <c r="S255" s="143">
        <v>80</v>
      </c>
      <c r="T255" s="143">
        <v>90</v>
      </c>
      <c r="U255" s="5" t="s">
        <v>11</v>
      </c>
      <c r="V255" s="5" t="s">
        <v>1416</v>
      </c>
      <c r="W255" s="42" t="s">
        <v>119</v>
      </c>
      <c r="X255" s="17">
        <f t="shared" si="25"/>
        <v>0</v>
      </c>
      <c r="Y255" s="17">
        <v>0</v>
      </c>
      <c r="Z255" s="17">
        <v>0</v>
      </c>
      <c r="AA255" s="17">
        <v>0</v>
      </c>
      <c r="AB255" s="17">
        <v>0</v>
      </c>
      <c r="AC255" s="54" t="s">
        <v>131</v>
      </c>
      <c r="AD255" s="42">
        <v>0</v>
      </c>
      <c r="AE255" s="42">
        <v>0</v>
      </c>
      <c r="AF255" s="29">
        <f t="shared" si="18"/>
        <v>65</v>
      </c>
      <c r="AG255" s="30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13">
        <v>60</v>
      </c>
      <c r="BB255" s="64">
        <v>72001012</v>
      </c>
      <c r="BC255" s="64">
        <v>0</v>
      </c>
      <c r="BD255" s="64">
        <v>72001012</v>
      </c>
      <c r="BE255" s="64"/>
      <c r="BF255" s="13"/>
      <c r="BG255" s="13"/>
      <c r="BH255" s="13"/>
      <c r="BI255" s="13"/>
      <c r="BJ255" s="13"/>
      <c r="BK255" s="63">
        <f t="shared" si="19"/>
        <v>0.92307692307692313</v>
      </c>
      <c r="BL255" s="56"/>
    </row>
    <row r="256" spans="1:64" ht="99.75" customHeight="1" x14ac:dyDescent="0.2">
      <c r="A256" s="13">
        <v>2</v>
      </c>
      <c r="B256" s="4" t="s">
        <v>455</v>
      </c>
      <c r="C256" s="5" t="s">
        <v>926</v>
      </c>
      <c r="D256" s="4" t="s">
        <v>206</v>
      </c>
      <c r="E256" s="219" t="s">
        <v>2033</v>
      </c>
      <c r="F256" s="295"/>
      <c r="G256" s="295"/>
      <c r="H256" s="295"/>
      <c r="I256" s="219" t="s">
        <v>2440</v>
      </c>
      <c r="J256" s="54" t="s">
        <v>928</v>
      </c>
      <c r="K256" s="14" t="s">
        <v>208</v>
      </c>
      <c r="L256" s="54" t="s">
        <v>1659</v>
      </c>
      <c r="M256" s="7" t="s">
        <v>1658</v>
      </c>
      <c r="N256" s="54" t="s">
        <v>1589</v>
      </c>
      <c r="O256" s="5">
        <v>10</v>
      </c>
      <c r="P256" s="143">
        <v>22</v>
      </c>
      <c r="Q256" s="143">
        <v>5</v>
      </c>
      <c r="R256" s="143">
        <v>5</v>
      </c>
      <c r="S256" s="143">
        <v>5</v>
      </c>
      <c r="T256" s="143">
        <v>7</v>
      </c>
      <c r="U256" s="5" t="s">
        <v>11</v>
      </c>
      <c r="V256" s="5" t="s">
        <v>1416</v>
      </c>
      <c r="W256" s="42" t="s">
        <v>119</v>
      </c>
      <c r="X256" s="17">
        <f t="shared" si="25"/>
        <v>0</v>
      </c>
      <c r="Y256" s="17">
        <v>0</v>
      </c>
      <c r="Z256" s="17">
        <v>0</v>
      </c>
      <c r="AA256" s="17">
        <v>0</v>
      </c>
      <c r="AB256" s="17">
        <v>0</v>
      </c>
      <c r="AC256" s="54" t="s">
        <v>131</v>
      </c>
      <c r="AD256" s="42">
        <v>0</v>
      </c>
      <c r="AE256" s="42">
        <v>0</v>
      </c>
      <c r="AF256" s="29">
        <f t="shared" si="18"/>
        <v>5</v>
      </c>
      <c r="AG256" s="30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13">
        <v>0</v>
      </c>
      <c r="BB256" s="64">
        <v>0</v>
      </c>
      <c r="BC256" s="64">
        <v>0</v>
      </c>
      <c r="BD256" s="64"/>
      <c r="BE256" s="64"/>
      <c r="BF256" s="13"/>
      <c r="BG256" s="13"/>
      <c r="BH256" s="13"/>
      <c r="BI256" s="13"/>
      <c r="BJ256" s="13"/>
      <c r="BK256" s="63">
        <f t="shared" si="19"/>
        <v>0</v>
      </c>
      <c r="BL256" s="56"/>
    </row>
    <row r="257" spans="1:64" ht="99.75" customHeight="1" x14ac:dyDescent="0.2">
      <c r="A257" s="13">
        <v>2</v>
      </c>
      <c r="B257" s="4" t="s">
        <v>455</v>
      </c>
      <c r="C257" s="5" t="s">
        <v>931</v>
      </c>
      <c r="D257" s="4" t="s">
        <v>209</v>
      </c>
      <c r="E257" s="219" t="s">
        <v>2034</v>
      </c>
      <c r="F257" s="54" t="s">
        <v>1660</v>
      </c>
      <c r="G257" s="54" t="s">
        <v>1661</v>
      </c>
      <c r="H257" s="54">
        <v>16</v>
      </c>
      <c r="I257" s="219" t="s">
        <v>2441</v>
      </c>
      <c r="J257" s="57" t="s">
        <v>932</v>
      </c>
      <c r="K257" s="14" t="s">
        <v>1598</v>
      </c>
      <c r="L257" s="54" t="s">
        <v>1663</v>
      </c>
      <c r="M257" s="7" t="s">
        <v>1662</v>
      </c>
      <c r="N257" s="54" t="s">
        <v>1589</v>
      </c>
      <c r="O257" s="5">
        <v>0</v>
      </c>
      <c r="P257" s="143">
        <v>10</v>
      </c>
      <c r="Q257" s="143">
        <v>2</v>
      </c>
      <c r="R257" s="143">
        <v>2</v>
      </c>
      <c r="S257" s="143">
        <v>3</v>
      </c>
      <c r="T257" s="143">
        <v>3</v>
      </c>
      <c r="U257" s="5" t="s">
        <v>11</v>
      </c>
      <c r="V257" s="5" t="s">
        <v>1416</v>
      </c>
      <c r="W257" s="42" t="s">
        <v>119</v>
      </c>
      <c r="X257" s="17">
        <f t="shared" si="25"/>
        <v>4584241148</v>
      </c>
      <c r="Y257" s="17">
        <v>1032500000</v>
      </c>
      <c r="Z257" s="17">
        <v>1104775000</v>
      </c>
      <c r="AA257" s="17">
        <v>1182109250</v>
      </c>
      <c r="AB257" s="17">
        <v>1264856898</v>
      </c>
      <c r="AC257" s="54" t="s">
        <v>131</v>
      </c>
      <c r="AD257" s="42">
        <v>0</v>
      </c>
      <c r="AE257" s="42">
        <v>0</v>
      </c>
      <c r="AF257" s="29">
        <v>2</v>
      </c>
      <c r="AG257" s="30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13">
        <v>0</v>
      </c>
      <c r="BB257" s="64">
        <v>490234516</v>
      </c>
      <c r="BC257" s="64">
        <v>0</v>
      </c>
      <c r="BD257" s="64">
        <v>490234516</v>
      </c>
      <c r="BE257" s="64"/>
      <c r="BF257" s="13"/>
      <c r="BG257" s="13"/>
      <c r="BH257" s="13"/>
      <c r="BI257" s="13"/>
      <c r="BJ257" s="13"/>
      <c r="BK257" s="63">
        <f t="shared" si="19"/>
        <v>0</v>
      </c>
      <c r="BL257" s="56"/>
    </row>
    <row r="258" spans="1:64" ht="135.75" customHeight="1" x14ac:dyDescent="0.2">
      <c r="A258" s="13">
        <v>2</v>
      </c>
      <c r="B258" s="4" t="s">
        <v>455</v>
      </c>
      <c r="C258" s="5" t="s">
        <v>931</v>
      </c>
      <c r="D258" s="4" t="s">
        <v>209</v>
      </c>
      <c r="E258" s="219" t="s">
        <v>2035</v>
      </c>
      <c r="F258" s="54" t="s">
        <v>1664</v>
      </c>
      <c r="G258" s="54">
        <v>122.86</v>
      </c>
      <c r="H258" s="54">
        <v>121</v>
      </c>
      <c r="I258" s="219" t="s">
        <v>2442</v>
      </c>
      <c r="J258" s="57" t="s">
        <v>932</v>
      </c>
      <c r="K258" s="14" t="s">
        <v>1599</v>
      </c>
      <c r="L258" s="54" t="s">
        <v>1509</v>
      </c>
      <c r="M258" s="7" t="s">
        <v>1509</v>
      </c>
      <c r="N258" s="54" t="s">
        <v>1589</v>
      </c>
      <c r="O258" s="5">
        <v>20</v>
      </c>
      <c r="P258" s="143">
        <v>80</v>
      </c>
      <c r="Q258" s="143">
        <v>20</v>
      </c>
      <c r="R258" s="143">
        <v>20</v>
      </c>
      <c r="S258" s="143">
        <v>20</v>
      </c>
      <c r="T258" s="143">
        <v>20</v>
      </c>
      <c r="U258" s="5" t="s">
        <v>11</v>
      </c>
      <c r="V258" s="5" t="s">
        <v>1416</v>
      </c>
      <c r="W258" s="42" t="s">
        <v>119</v>
      </c>
      <c r="X258" s="17">
        <f t="shared" si="25"/>
        <v>0</v>
      </c>
      <c r="Y258" s="17">
        <v>0</v>
      </c>
      <c r="Z258" s="17">
        <v>0</v>
      </c>
      <c r="AA258" s="17">
        <v>0</v>
      </c>
      <c r="AB258" s="17">
        <v>0</v>
      </c>
      <c r="AC258" s="54" t="s">
        <v>131</v>
      </c>
      <c r="AD258" s="43" t="s">
        <v>356</v>
      </c>
      <c r="AE258" s="43" t="s">
        <v>356</v>
      </c>
      <c r="AF258" s="29">
        <f t="shared" si="18"/>
        <v>20</v>
      </c>
      <c r="AG258" s="30">
        <f t="shared" si="17"/>
        <v>0</v>
      </c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13">
        <v>20</v>
      </c>
      <c r="BB258" s="64">
        <v>9884532</v>
      </c>
      <c r="BC258" s="64">
        <v>0</v>
      </c>
      <c r="BD258" s="64">
        <v>9884532</v>
      </c>
      <c r="BE258" s="64"/>
      <c r="BF258" s="13"/>
      <c r="BG258" s="13"/>
      <c r="BH258" s="13"/>
      <c r="BI258" s="13"/>
      <c r="BJ258" s="13"/>
      <c r="BK258" s="63">
        <f t="shared" si="19"/>
        <v>1</v>
      </c>
      <c r="BL258" s="56"/>
    </row>
    <row r="259" spans="1:64" ht="82.5" customHeight="1" x14ac:dyDescent="0.2">
      <c r="A259" s="13">
        <v>2</v>
      </c>
      <c r="B259" s="4" t="s">
        <v>455</v>
      </c>
      <c r="C259" s="5" t="s">
        <v>931</v>
      </c>
      <c r="D259" s="4" t="s">
        <v>209</v>
      </c>
      <c r="E259" s="219" t="s">
        <v>2035</v>
      </c>
      <c r="F259" s="7" t="s">
        <v>1600</v>
      </c>
      <c r="G259" s="54">
        <v>3.11</v>
      </c>
      <c r="H259" s="54">
        <v>2.8</v>
      </c>
      <c r="I259" s="219" t="s">
        <v>2443</v>
      </c>
      <c r="J259" s="57" t="s">
        <v>932</v>
      </c>
      <c r="K259" s="14" t="s">
        <v>1599</v>
      </c>
      <c r="L259" s="54" t="s">
        <v>1510</v>
      </c>
      <c r="M259" s="7" t="s">
        <v>1510</v>
      </c>
      <c r="N259" s="54" t="s">
        <v>1589</v>
      </c>
      <c r="O259" s="5">
        <v>0</v>
      </c>
      <c r="P259" s="143">
        <v>32</v>
      </c>
      <c r="Q259" s="143">
        <v>5</v>
      </c>
      <c r="R259" s="143">
        <v>5</v>
      </c>
      <c r="S259" s="143">
        <v>11</v>
      </c>
      <c r="T259" s="143">
        <v>11</v>
      </c>
      <c r="U259" s="5" t="s">
        <v>11</v>
      </c>
      <c r="V259" s="5" t="s">
        <v>1416</v>
      </c>
      <c r="W259" s="42" t="s">
        <v>119</v>
      </c>
      <c r="X259" s="17">
        <f t="shared" si="25"/>
        <v>0</v>
      </c>
      <c r="Y259" s="17">
        <v>0</v>
      </c>
      <c r="Z259" s="17">
        <v>0</v>
      </c>
      <c r="AA259" s="17">
        <v>0</v>
      </c>
      <c r="AB259" s="17">
        <v>0</v>
      </c>
      <c r="AC259" s="54" t="s">
        <v>131</v>
      </c>
      <c r="AD259" s="43" t="s">
        <v>356</v>
      </c>
      <c r="AE259" s="43" t="s">
        <v>356</v>
      </c>
      <c r="AF259" s="29">
        <f t="shared" si="18"/>
        <v>5</v>
      </c>
      <c r="AG259" s="30">
        <f t="shared" si="17"/>
        <v>0</v>
      </c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13">
        <v>0</v>
      </c>
      <c r="BB259" s="64">
        <v>0</v>
      </c>
      <c r="BC259" s="64">
        <v>0</v>
      </c>
      <c r="BD259" s="64"/>
      <c r="BE259" s="64"/>
      <c r="BF259" s="13"/>
      <c r="BG259" s="13"/>
      <c r="BH259" s="13"/>
      <c r="BI259" s="13"/>
      <c r="BJ259" s="13"/>
      <c r="BK259" s="63">
        <f t="shared" si="19"/>
        <v>0</v>
      </c>
      <c r="BL259" s="56"/>
    </row>
    <row r="260" spans="1:64" ht="60" x14ac:dyDescent="0.2">
      <c r="A260" s="13">
        <v>2</v>
      </c>
      <c r="B260" s="4" t="s">
        <v>455</v>
      </c>
      <c r="C260" s="5" t="s">
        <v>933</v>
      </c>
      <c r="D260" s="4" t="s">
        <v>213</v>
      </c>
      <c r="E260" s="219" t="s">
        <v>2036</v>
      </c>
      <c r="F260" s="295" t="s">
        <v>1665</v>
      </c>
      <c r="G260" s="295">
        <v>226.1</v>
      </c>
      <c r="H260" s="295">
        <v>200</v>
      </c>
      <c r="I260" s="219" t="s">
        <v>2444</v>
      </c>
      <c r="J260" s="57" t="s">
        <v>934</v>
      </c>
      <c r="K260" s="14" t="s">
        <v>214</v>
      </c>
      <c r="L260" s="54" t="s">
        <v>936</v>
      </c>
      <c r="M260" s="7" t="s">
        <v>935</v>
      </c>
      <c r="N260" s="54" t="s">
        <v>1589</v>
      </c>
      <c r="O260" s="5" t="s">
        <v>874</v>
      </c>
      <c r="P260" s="143">
        <v>37</v>
      </c>
      <c r="Q260" s="143">
        <v>5</v>
      </c>
      <c r="R260" s="143">
        <v>10</v>
      </c>
      <c r="S260" s="143">
        <v>10</v>
      </c>
      <c r="T260" s="143">
        <v>12</v>
      </c>
      <c r="U260" s="5" t="s">
        <v>11</v>
      </c>
      <c r="V260" s="5" t="s">
        <v>1416</v>
      </c>
      <c r="W260" s="42" t="s">
        <v>119</v>
      </c>
      <c r="X260" s="17">
        <f t="shared" si="25"/>
        <v>2766084489</v>
      </c>
      <c r="Y260" s="17">
        <v>623000000</v>
      </c>
      <c r="Z260" s="17">
        <v>666610000</v>
      </c>
      <c r="AA260" s="17">
        <v>713272700</v>
      </c>
      <c r="AB260" s="17">
        <v>763201789</v>
      </c>
      <c r="AC260" s="54" t="s">
        <v>131</v>
      </c>
      <c r="AD260" s="43" t="s">
        <v>356</v>
      </c>
      <c r="AE260" s="43" t="s">
        <v>356</v>
      </c>
      <c r="AF260" s="29">
        <f t="shared" si="18"/>
        <v>5</v>
      </c>
      <c r="AG260" s="30">
        <f t="shared" si="17"/>
        <v>2766084489</v>
      </c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13">
        <v>5</v>
      </c>
      <c r="BB260" s="64">
        <v>424297575</v>
      </c>
      <c r="BC260" s="64">
        <v>0</v>
      </c>
      <c r="BD260" s="64">
        <v>424297575</v>
      </c>
      <c r="BE260" s="64"/>
      <c r="BF260" s="13"/>
      <c r="BG260" s="13"/>
      <c r="BH260" s="13"/>
      <c r="BI260" s="13"/>
      <c r="BJ260" s="13"/>
      <c r="BK260" s="63">
        <f t="shared" si="19"/>
        <v>1</v>
      </c>
      <c r="BL260" s="56"/>
    </row>
    <row r="261" spans="1:64" ht="60" x14ac:dyDescent="0.2">
      <c r="A261" s="13">
        <v>2</v>
      </c>
      <c r="B261" s="4" t="s">
        <v>455</v>
      </c>
      <c r="C261" s="5" t="s">
        <v>933</v>
      </c>
      <c r="D261" s="4" t="s">
        <v>213</v>
      </c>
      <c r="E261" s="219" t="s">
        <v>2037</v>
      </c>
      <c r="F261" s="295"/>
      <c r="G261" s="295"/>
      <c r="H261" s="295"/>
      <c r="I261" s="219" t="s">
        <v>2445</v>
      </c>
      <c r="J261" s="57" t="s">
        <v>934</v>
      </c>
      <c r="K261" s="14" t="s">
        <v>214</v>
      </c>
      <c r="L261" s="54" t="s">
        <v>1667</v>
      </c>
      <c r="M261" s="7" t="s">
        <v>1666</v>
      </c>
      <c r="N261" s="54" t="s">
        <v>1589</v>
      </c>
      <c r="O261" s="5">
        <v>11</v>
      </c>
      <c r="P261" s="143">
        <v>22</v>
      </c>
      <c r="Q261" s="143">
        <v>5</v>
      </c>
      <c r="R261" s="143">
        <v>5</v>
      </c>
      <c r="S261" s="143">
        <v>5</v>
      </c>
      <c r="T261" s="143">
        <v>7</v>
      </c>
      <c r="U261" s="5" t="s">
        <v>11</v>
      </c>
      <c r="V261" s="5" t="s">
        <v>1416</v>
      </c>
      <c r="W261" s="42" t="s">
        <v>119</v>
      </c>
      <c r="X261" s="17">
        <f t="shared" si="25"/>
        <v>0</v>
      </c>
      <c r="Y261" s="17">
        <v>0</v>
      </c>
      <c r="Z261" s="17">
        <v>0</v>
      </c>
      <c r="AA261" s="17">
        <v>0</v>
      </c>
      <c r="AB261" s="17">
        <v>0</v>
      </c>
      <c r="AC261" s="54" t="s">
        <v>131</v>
      </c>
      <c r="AD261" s="43" t="s">
        <v>356</v>
      </c>
      <c r="AE261" s="43" t="s">
        <v>356</v>
      </c>
      <c r="AF261" s="29">
        <f t="shared" ref="AF261:AF342" si="26">+Q261</f>
        <v>5</v>
      </c>
      <c r="AG261" s="30">
        <f t="shared" si="17"/>
        <v>0</v>
      </c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13">
        <v>0</v>
      </c>
      <c r="BB261" s="64">
        <v>0</v>
      </c>
      <c r="BC261" s="64">
        <v>0</v>
      </c>
      <c r="BD261" s="64"/>
      <c r="BE261" s="64"/>
      <c r="BF261" s="13"/>
      <c r="BG261" s="13"/>
      <c r="BH261" s="13"/>
      <c r="BI261" s="13"/>
      <c r="BJ261" s="13"/>
      <c r="BK261" s="63">
        <f t="shared" si="19"/>
        <v>0</v>
      </c>
      <c r="BL261" s="56"/>
    </row>
    <row r="262" spans="1:64" ht="60" x14ac:dyDescent="0.2">
      <c r="A262" s="13">
        <v>2</v>
      </c>
      <c r="B262" s="4" t="s">
        <v>455</v>
      </c>
      <c r="C262" s="5" t="s">
        <v>933</v>
      </c>
      <c r="D262" s="4" t="s">
        <v>213</v>
      </c>
      <c r="E262" s="219" t="s">
        <v>2038</v>
      </c>
      <c r="F262" s="7" t="s">
        <v>1669</v>
      </c>
      <c r="G262" s="54">
        <v>1.1399999999999999</v>
      </c>
      <c r="H262" s="54">
        <v>1.04</v>
      </c>
      <c r="I262" s="219" t="s">
        <v>2446</v>
      </c>
      <c r="J262" s="57" t="s">
        <v>937</v>
      </c>
      <c r="K262" s="14" t="s">
        <v>1668</v>
      </c>
      <c r="L262" s="54" t="s">
        <v>939</v>
      </c>
      <c r="M262" s="7" t="s">
        <v>938</v>
      </c>
      <c r="N262" s="54" t="s">
        <v>1589</v>
      </c>
      <c r="O262" s="5">
        <v>22</v>
      </c>
      <c r="P262" s="143">
        <v>37</v>
      </c>
      <c r="Q262" s="143">
        <v>7</v>
      </c>
      <c r="R262" s="143">
        <v>10</v>
      </c>
      <c r="S262" s="143">
        <v>10</v>
      </c>
      <c r="T262" s="143">
        <v>10</v>
      </c>
      <c r="U262" s="5" t="s">
        <v>11</v>
      </c>
      <c r="V262" s="5" t="s">
        <v>1416</v>
      </c>
      <c r="W262" s="42" t="s">
        <v>119</v>
      </c>
      <c r="X262" s="17">
        <f t="shared" si="25"/>
        <v>0</v>
      </c>
      <c r="Y262" s="17">
        <v>0</v>
      </c>
      <c r="Z262" s="17">
        <v>0</v>
      </c>
      <c r="AA262" s="17">
        <v>0</v>
      </c>
      <c r="AB262" s="17">
        <v>0</v>
      </c>
      <c r="AC262" s="54" t="s">
        <v>131</v>
      </c>
      <c r="AD262" s="43" t="s">
        <v>356</v>
      </c>
      <c r="AE262" s="43" t="s">
        <v>356</v>
      </c>
      <c r="AF262" s="29">
        <v>7</v>
      </c>
      <c r="AG262" s="30">
        <f t="shared" ref="AG262:AG343" si="27">+X262</f>
        <v>0</v>
      </c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13">
        <v>0</v>
      </c>
      <c r="BB262" s="64">
        <v>0</v>
      </c>
      <c r="BC262" s="64">
        <v>0</v>
      </c>
      <c r="BD262" s="64"/>
      <c r="BE262" s="64"/>
      <c r="BF262" s="13"/>
      <c r="BG262" s="13"/>
      <c r="BH262" s="13"/>
      <c r="BI262" s="13"/>
      <c r="BJ262" s="13"/>
      <c r="BK262" s="63">
        <f t="shared" ref="BK262:BK314" si="28">+BA262/AF262</f>
        <v>0</v>
      </c>
      <c r="BL262" s="56"/>
    </row>
    <row r="263" spans="1:64" ht="60" x14ac:dyDescent="0.2">
      <c r="A263" s="13">
        <v>2</v>
      </c>
      <c r="B263" s="4" t="s">
        <v>455</v>
      </c>
      <c r="C263" s="5" t="s">
        <v>933</v>
      </c>
      <c r="D263" s="4" t="s">
        <v>213</v>
      </c>
      <c r="E263" s="219" t="s">
        <v>2039</v>
      </c>
      <c r="F263" s="7" t="s">
        <v>1601</v>
      </c>
      <c r="G263" s="54">
        <v>2.17</v>
      </c>
      <c r="H263" s="54">
        <v>2</v>
      </c>
      <c r="I263" s="219" t="s">
        <v>2447</v>
      </c>
      <c r="J263" s="57" t="s">
        <v>937</v>
      </c>
      <c r="K263" s="14" t="s">
        <v>1668</v>
      </c>
      <c r="L263" s="54" t="s">
        <v>1671</v>
      </c>
      <c r="M263" s="54" t="s">
        <v>1670</v>
      </c>
      <c r="N263" s="54" t="s">
        <v>1589</v>
      </c>
      <c r="O263" s="5">
        <v>0</v>
      </c>
      <c r="P263" s="143">
        <v>6</v>
      </c>
      <c r="Q263" s="143">
        <v>1</v>
      </c>
      <c r="R263" s="143">
        <v>1</v>
      </c>
      <c r="S263" s="143">
        <v>2</v>
      </c>
      <c r="T263" s="143">
        <v>2</v>
      </c>
      <c r="U263" s="5" t="s">
        <v>11</v>
      </c>
      <c r="V263" s="5" t="s">
        <v>1416</v>
      </c>
      <c r="W263" s="42" t="s">
        <v>119</v>
      </c>
      <c r="X263" s="17">
        <f t="shared" si="25"/>
        <v>0</v>
      </c>
      <c r="Y263" s="17">
        <v>0</v>
      </c>
      <c r="Z263" s="17">
        <v>0</v>
      </c>
      <c r="AA263" s="17">
        <v>0</v>
      </c>
      <c r="AB263" s="17">
        <v>0</v>
      </c>
      <c r="AC263" s="54" t="s">
        <v>131</v>
      </c>
      <c r="AD263" s="43" t="s">
        <v>356</v>
      </c>
      <c r="AE263" s="43" t="s">
        <v>356</v>
      </c>
      <c r="AF263" s="29">
        <f t="shared" si="26"/>
        <v>1</v>
      </c>
      <c r="AG263" s="30">
        <f t="shared" si="27"/>
        <v>0</v>
      </c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13">
        <v>0</v>
      </c>
      <c r="BB263" s="64">
        <v>0</v>
      </c>
      <c r="BC263" s="64">
        <v>0</v>
      </c>
      <c r="BD263" s="64"/>
      <c r="BE263" s="64"/>
      <c r="BF263" s="13"/>
      <c r="BG263" s="13"/>
      <c r="BH263" s="13"/>
      <c r="BI263" s="13"/>
      <c r="BJ263" s="13"/>
      <c r="BK263" s="63">
        <f t="shared" si="28"/>
        <v>0</v>
      </c>
      <c r="BL263" s="56"/>
    </row>
    <row r="264" spans="1:64" ht="60" x14ac:dyDescent="0.2">
      <c r="A264" s="13">
        <v>2</v>
      </c>
      <c r="B264" s="4" t="s">
        <v>455</v>
      </c>
      <c r="C264" s="5" t="s">
        <v>933</v>
      </c>
      <c r="D264" s="4" t="s">
        <v>213</v>
      </c>
      <c r="E264" s="219" t="s">
        <v>2039</v>
      </c>
      <c r="F264" s="54" t="s">
        <v>1672</v>
      </c>
      <c r="G264" s="54">
        <v>3.21</v>
      </c>
      <c r="H264" s="54">
        <v>3.11</v>
      </c>
      <c r="I264" s="219" t="s">
        <v>2448</v>
      </c>
      <c r="J264" s="57" t="s">
        <v>937</v>
      </c>
      <c r="K264" s="14" t="s">
        <v>1668</v>
      </c>
      <c r="L264" s="54" t="s">
        <v>1674</v>
      </c>
      <c r="M264" s="54" t="s">
        <v>1673</v>
      </c>
      <c r="N264" s="54" t="s">
        <v>1589</v>
      </c>
      <c r="O264" s="5">
        <v>5</v>
      </c>
      <c r="P264" s="143">
        <v>12</v>
      </c>
      <c r="Q264" s="143">
        <v>3</v>
      </c>
      <c r="R264" s="143">
        <v>3</v>
      </c>
      <c r="S264" s="143">
        <v>3</v>
      </c>
      <c r="T264" s="143">
        <v>3</v>
      </c>
      <c r="U264" s="5" t="s">
        <v>11</v>
      </c>
      <c r="V264" s="5" t="s">
        <v>1416</v>
      </c>
      <c r="W264" s="42" t="s">
        <v>119</v>
      </c>
      <c r="X264" s="17">
        <f t="shared" si="25"/>
        <v>0</v>
      </c>
      <c r="Y264" s="17">
        <v>0</v>
      </c>
      <c r="Z264" s="17">
        <v>0</v>
      </c>
      <c r="AA264" s="17">
        <v>0</v>
      </c>
      <c r="AB264" s="17">
        <v>0</v>
      </c>
      <c r="AC264" s="54" t="s">
        <v>131</v>
      </c>
      <c r="AD264" s="42">
        <v>0</v>
      </c>
      <c r="AE264" s="42">
        <v>0</v>
      </c>
      <c r="AF264" s="29">
        <f t="shared" si="26"/>
        <v>3</v>
      </c>
      <c r="AG264" s="30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13">
        <v>0</v>
      </c>
      <c r="BB264" s="64">
        <v>0</v>
      </c>
      <c r="BC264" s="64">
        <v>0</v>
      </c>
      <c r="BD264" s="64"/>
      <c r="BE264" s="64"/>
      <c r="BF264" s="13"/>
      <c r="BG264" s="13"/>
      <c r="BH264" s="13"/>
      <c r="BI264" s="13"/>
      <c r="BJ264" s="13"/>
      <c r="BK264" s="63">
        <f t="shared" si="28"/>
        <v>0</v>
      </c>
      <c r="BL264" s="56"/>
    </row>
    <row r="265" spans="1:64" ht="84" x14ac:dyDescent="0.2">
      <c r="A265" s="20">
        <v>2</v>
      </c>
      <c r="B265" s="7" t="s">
        <v>455</v>
      </c>
      <c r="C265" s="5" t="s">
        <v>940</v>
      </c>
      <c r="D265" s="7" t="s">
        <v>1696</v>
      </c>
      <c r="E265" s="219" t="s">
        <v>2040</v>
      </c>
      <c r="F265" s="54" t="s">
        <v>948</v>
      </c>
      <c r="G265" s="7">
        <v>26.5</v>
      </c>
      <c r="H265" s="7">
        <v>18</v>
      </c>
      <c r="I265" s="219" t="s">
        <v>2449</v>
      </c>
      <c r="J265" s="54" t="s">
        <v>941</v>
      </c>
      <c r="K265" s="14" t="s">
        <v>1699</v>
      </c>
      <c r="L265" s="54" t="s">
        <v>1698</v>
      </c>
      <c r="M265" s="7" t="s">
        <v>1697</v>
      </c>
      <c r="N265" s="54" t="s">
        <v>1589</v>
      </c>
      <c r="O265" s="5">
        <v>0</v>
      </c>
      <c r="P265" s="143">
        <v>18</v>
      </c>
      <c r="Q265" s="143">
        <v>3</v>
      </c>
      <c r="R265" s="143">
        <v>5</v>
      </c>
      <c r="S265" s="143">
        <v>5</v>
      </c>
      <c r="T265" s="143">
        <v>5</v>
      </c>
      <c r="U265" s="5" t="s">
        <v>11</v>
      </c>
      <c r="V265" s="5" t="s">
        <v>1416</v>
      </c>
      <c r="W265" s="42" t="s">
        <v>1815</v>
      </c>
      <c r="X265" s="17">
        <f t="shared" si="25"/>
        <v>9943621276</v>
      </c>
      <c r="Y265" s="17">
        <v>2444545536</v>
      </c>
      <c r="Z265" s="17">
        <v>2332600000</v>
      </c>
      <c r="AA265" s="17">
        <v>2495882000</v>
      </c>
      <c r="AB265" s="17">
        <v>2670593740</v>
      </c>
      <c r="AC265" s="54" t="s">
        <v>131</v>
      </c>
      <c r="AD265" s="43" t="s">
        <v>356</v>
      </c>
      <c r="AE265" s="43" t="s">
        <v>356</v>
      </c>
      <c r="AF265" s="29">
        <f t="shared" si="26"/>
        <v>3</v>
      </c>
      <c r="AG265" s="30">
        <f t="shared" si="27"/>
        <v>9943621276</v>
      </c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13">
        <v>14</v>
      </c>
      <c r="BB265" s="64">
        <v>531985635</v>
      </c>
      <c r="BC265" s="64">
        <v>0</v>
      </c>
      <c r="BD265" s="64">
        <v>531985635</v>
      </c>
      <c r="BE265" s="64"/>
      <c r="BF265" s="13"/>
      <c r="BG265" s="13"/>
      <c r="BH265" s="13"/>
      <c r="BI265" s="13"/>
      <c r="BJ265" s="13"/>
      <c r="BK265" s="63">
        <v>1</v>
      </c>
      <c r="BL265" s="56"/>
    </row>
    <row r="266" spans="1:64" ht="84" x14ac:dyDescent="0.2">
      <c r="A266" s="20">
        <v>2</v>
      </c>
      <c r="B266" s="7" t="s">
        <v>455</v>
      </c>
      <c r="C266" s="5" t="s">
        <v>940</v>
      </c>
      <c r="D266" s="7" t="s">
        <v>1696</v>
      </c>
      <c r="E266" s="219" t="s">
        <v>2040</v>
      </c>
      <c r="F266" s="54" t="s">
        <v>948</v>
      </c>
      <c r="G266" s="7">
        <v>26.5</v>
      </c>
      <c r="H266" s="7">
        <v>18</v>
      </c>
      <c r="I266" s="219" t="s">
        <v>2450</v>
      </c>
      <c r="J266" s="54" t="s">
        <v>942</v>
      </c>
      <c r="K266" s="14" t="s">
        <v>1700</v>
      </c>
      <c r="L266" s="54" t="s">
        <v>1701</v>
      </c>
      <c r="M266" s="7" t="s">
        <v>1702</v>
      </c>
      <c r="N266" s="54" t="s">
        <v>1589</v>
      </c>
      <c r="O266" s="5">
        <v>0</v>
      </c>
      <c r="P266" s="143">
        <v>32</v>
      </c>
      <c r="Q266" s="143">
        <v>2</v>
      </c>
      <c r="R266" s="143">
        <v>30</v>
      </c>
      <c r="S266" s="143">
        <v>10</v>
      </c>
      <c r="T266" s="143">
        <v>10</v>
      </c>
      <c r="U266" s="5" t="s">
        <v>11</v>
      </c>
      <c r="V266" s="5" t="s">
        <v>1416</v>
      </c>
      <c r="W266" s="42" t="s">
        <v>1815</v>
      </c>
      <c r="X266" s="17">
        <f t="shared" si="25"/>
        <v>0</v>
      </c>
      <c r="Y266" s="17">
        <v>0</v>
      </c>
      <c r="Z266" s="17">
        <v>0</v>
      </c>
      <c r="AA266" s="17">
        <v>0</v>
      </c>
      <c r="AB266" s="17">
        <v>0</v>
      </c>
      <c r="AC266" s="54" t="s">
        <v>131</v>
      </c>
      <c r="AD266" s="43" t="s">
        <v>356</v>
      </c>
      <c r="AE266" s="43" t="s">
        <v>356</v>
      </c>
      <c r="AF266" s="29">
        <v>2</v>
      </c>
      <c r="AG266" s="30">
        <f t="shared" si="27"/>
        <v>0</v>
      </c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13">
        <v>0</v>
      </c>
      <c r="BB266" s="64">
        <v>0</v>
      </c>
      <c r="BC266" s="64">
        <v>0</v>
      </c>
      <c r="BD266" s="64"/>
      <c r="BE266" s="64"/>
      <c r="BF266" s="13"/>
      <c r="BG266" s="13"/>
      <c r="BH266" s="13"/>
      <c r="BI266" s="13"/>
      <c r="BJ266" s="13"/>
      <c r="BK266" s="63">
        <f t="shared" si="28"/>
        <v>0</v>
      </c>
      <c r="BL266" s="56"/>
    </row>
    <row r="267" spans="1:64" ht="84" x14ac:dyDescent="0.2">
      <c r="A267" s="20">
        <v>2</v>
      </c>
      <c r="B267" s="7" t="s">
        <v>455</v>
      </c>
      <c r="C267" s="5" t="s">
        <v>940</v>
      </c>
      <c r="D267" s="7" t="s">
        <v>1696</v>
      </c>
      <c r="E267" s="219" t="s">
        <v>2041</v>
      </c>
      <c r="F267" s="295" t="s">
        <v>1703</v>
      </c>
      <c r="G267" s="295">
        <v>85.8</v>
      </c>
      <c r="H267" s="295">
        <v>67.760000000000005</v>
      </c>
      <c r="I267" s="219" t="s">
        <v>2451</v>
      </c>
      <c r="J267" s="54" t="s">
        <v>942</v>
      </c>
      <c r="K267" s="14" t="s">
        <v>1700</v>
      </c>
      <c r="L267" s="54" t="s">
        <v>1705</v>
      </c>
      <c r="M267" s="7" t="s">
        <v>1704</v>
      </c>
      <c r="N267" s="54" t="s">
        <v>1589</v>
      </c>
      <c r="O267" s="5">
        <v>0</v>
      </c>
      <c r="P267" s="143">
        <v>22</v>
      </c>
      <c r="Q267" s="143">
        <v>2</v>
      </c>
      <c r="R267" s="143">
        <v>5</v>
      </c>
      <c r="S267" s="143">
        <v>5</v>
      </c>
      <c r="T267" s="143">
        <v>10</v>
      </c>
      <c r="U267" s="5" t="s">
        <v>11</v>
      </c>
      <c r="V267" s="5" t="s">
        <v>1416</v>
      </c>
      <c r="W267" s="42" t="s">
        <v>1815</v>
      </c>
      <c r="X267" s="17">
        <f t="shared" si="25"/>
        <v>0</v>
      </c>
      <c r="Y267" s="17">
        <v>0</v>
      </c>
      <c r="Z267" s="17">
        <v>0</v>
      </c>
      <c r="AA267" s="17">
        <v>0</v>
      </c>
      <c r="AB267" s="17">
        <v>0</v>
      </c>
      <c r="AC267" s="54" t="s">
        <v>131</v>
      </c>
      <c r="AD267" s="43" t="s">
        <v>356</v>
      </c>
      <c r="AE267" s="43" t="s">
        <v>356</v>
      </c>
      <c r="AF267" s="29">
        <f t="shared" si="26"/>
        <v>2</v>
      </c>
      <c r="AG267" s="30">
        <f t="shared" si="27"/>
        <v>0</v>
      </c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66">
        <v>18</v>
      </c>
      <c r="BB267" s="152">
        <v>375945564</v>
      </c>
      <c r="BC267" s="152">
        <v>0</v>
      </c>
      <c r="BD267" s="152">
        <v>375945564</v>
      </c>
      <c r="BE267" s="64"/>
      <c r="BF267" s="13"/>
      <c r="BG267" s="13"/>
      <c r="BH267" s="13"/>
      <c r="BI267" s="13"/>
      <c r="BJ267" s="13"/>
      <c r="BK267" s="63">
        <v>1</v>
      </c>
      <c r="BL267" s="56"/>
    </row>
    <row r="268" spans="1:64" ht="96" x14ac:dyDescent="0.2">
      <c r="A268" s="20">
        <v>2</v>
      </c>
      <c r="B268" s="7" t="s">
        <v>455</v>
      </c>
      <c r="C268" s="5" t="s">
        <v>940</v>
      </c>
      <c r="D268" s="7" t="s">
        <v>1696</v>
      </c>
      <c r="E268" s="219" t="s">
        <v>2041</v>
      </c>
      <c r="F268" s="295"/>
      <c r="G268" s="295"/>
      <c r="H268" s="295"/>
      <c r="I268" s="219" t="s">
        <v>2452</v>
      </c>
      <c r="J268" s="54" t="s">
        <v>942</v>
      </c>
      <c r="K268" s="14" t="s">
        <v>1700</v>
      </c>
      <c r="L268" s="54" t="s">
        <v>1707</v>
      </c>
      <c r="M268" s="7" t="s">
        <v>1706</v>
      </c>
      <c r="N268" s="54" t="s">
        <v>1589</v>
      </c>
      <c r="O268" s="5">
        <v>200</v>
      </c>
      <c r="P268" s="143">
        <v>800</v>
      </c>
      <c r="Q268" s="143">
        <v>200</v>
      </c>
      <c r="R268" s="143">
        <v>200</v>
      </c>
      <c r="S268" s="143">
        <v>200</v>
      </c>
      <c r="T268" s="143">
        <v>200</v>
      </c>
      <c r="U268" s="5" t="s">
        <v>11</v>
      </c>
      <c r="V268" s="5" t="s">
        <v>1416</v>
      </c>
      <c r="W268" s="42" t="s">
        <v>1815</v>
      </c>
      <c r="X268" s="17">
        <f t="shared" si="25"/>
        <v>0</v>
      </c>
      <c r="Y268" s="17">
        <v>0</v>
      </c>
      <c r="Z268" s="17">
        <v>0</v>
      </c>
      <c r="AA268" s="17">
        <v>0</v>
      </c>
      <c r="AB268" s="17">
        <v>0</v>
      </c>
      <c r="AC268" s="54" t="s">
        <v>131</v>
      </c>
      <c r="AD268" s="43" t="s">
        <v>356</v>
      </c>
      <c r="AE268" s="43" t="s">
        <v>356</v>
      </c>
      <c r="AF268" s="29">
        <f t="shared" si="26"/>
        <v>200</v>
      </c>
      <c r="AG268" s="30">
        <f t="shared" si="27"/>
        <v>0</v>
      </c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66">
        <v>200</v>
      </c>
      <c r="BB268" s="152">
        <v>0</v>
      </c>
      <c r="BC268" s="152">
        <v>0</v>
      </c>
      <c r="BD268" s="64"/>
      <c r="BE268" s="64"/>
      <c r="BF268" s="13"/>
      <c r="BG268" s="13"/>
      <c r="BH268" s="13"/>
      <c r="BI268" s="13"/>
      <c r="BJ268" s="13"/>
      <c r="BK268" s="63">
        <f t="shared" si="28"/>
        <v>1</v>
      </c>
      <c r="BL268" s="56"/>
    </row>
    <row r="269" spans="1:64" ht="84" x14ac:dyDescent="0.2">
      <c r="A269" s="20">
        <v>2</v>
      </c>
      <c r="B269" s="7" t="s">
        <v>455</v>
      </c>
      <c r="C269" s="5" t="s">
        <v>940</v>
      </c>
      <c r="D269" s="7" t="s">
        <v>1696</v>
      </c>
      <c r="E269" s="219" t="s">
        <v>2041</v>
      </c>
      <c r="F269" s="295"/>
      <c r="G269" s="295"/>
      <c r="H269" s="295"/>
      <c r="I269" s="219" t="s">
        <v>2453</v>
      </c>
      <c r="J269" s="54" t="s">
        <v>942</v>
      </c>
      <c r="K269" s="14" t="s">
        <v>1700</v>
      </c>
      <c r="L269" s="54" t="s">
        <v>1708</v>
      </c>
      <c r="M269" s="7" t="s">
        <v>1709</v>
      </c>
      <c r="N269" s="54" t="s">
        <v>1589</v>
      </c>
      <c r="O269" s="5">
        <v>0</v>
      </c>
      <c r="P269" s="143">
        <v>6</v>
      </c>
      <c r="Q269" s="143">
        <v>1</v>
      </c>
      <c r="R269" s="143">
        <v>1</v>
      </c>
      <c r="S269" s="143">
        <v>2</v>
      </c>
      <c r="T269" s="143">
        <v>2</v>
      </c>
      <c r="U269" s="5" t="s">
        <v>11</v>
      </c>
      <c r="V269" s="5" t="s">
        <v>1416</v>
      </c>
      <c r="W269" s="42" t="s">
        <v>1815</v>
      </c>
      <c r="X269" s="17">
        <f t="shared" si="25"/>
        <v>0</v>
      </c>
      <c r="Y269" s="17">
        <v>0</v>
      </c>
      <c r="Z269" s="17">
        <v>0</v>
      </c>
      <c r="AA269" s="17">
        <v>0</v>
      </c>
      <c r="AB269" s="17">
        <v>0</v>
      </c>
      <c r="AC269" s="54" t="s">
        <v>131</v>
      </c>
      <c r="AD269" s="43"/>
      <c r="AE269" s="43"/>
      <c r="AF269" s="29">
        <f t="shared" si="26"/>
        <v>1</v>
      </c>
      <c r="AG269" s="30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66">
        <v>0</v>
      </c>
      <c r="BB269" s="152">
        <v>0</v>
      </c>
      <c r="BC269" s="152">
        <v>0</v>
      </c>
      <c r="BD269" s="64"/>
      <c r="BE269" s="64"/>
      <c r="BF269" s="13"/>
      <c r="BG269" s="13"/>
      <c r="BH269" s="13"/>
      <c r="BI269" s="13"/>
      <c r="BJ269" s="13"/>
      <c r="BK269" s="63">
        <f t="shared" si="28"/>
        <v>0</v>
      </c>
      <c r="BL269" s="56"/>
    </row>
    <row r="270" spans="1:64" ht="103.5" customHeight="1" x14ac:dyDescent="0.2">
      <c r="A270" s="13">
        <v>2</v>
      </c>
      <c r="B270" s="4" t="s">
        <v>455</v>
      </c>
      <c r="C270" s="5" t="s">
        <v>940</v>
      </c>
      <c r="D270" s="4" t="s">
        <v>1696</v>
      </c>
      <c r="E270" s="219" t="s">
        <v>2041</v>
      </c>
      <c r="F270" s="295"/>
      <c r="G270" s="295"/>
      <c r="H270" s="295"/>
      <c r="I270" s="219" t="s">
        <v>2454</v>
      </c>
      <c r="J270" s="54" t="s">
        <v>942</v>
      </c>
      <c r="K270" s="14" t="s">
        <v>1700</v>
      </c>
      <c r="L270" s="54" t="s">
        <v>1710</v>
      </c>
      <c r="M270" s="7" t="s">
        <v>1711</v>
      </c>
      <c r="N270" s="54" t="s">
        <v>1589</v>
      </c>
      <c r="O270" s="5">
        <v>0</v>
      </c>
      <c r="P270" s="143">
        <v>15</v>
      </c>
      <c r="Q270" s="143">
        <v>2</v>
      </c>
      <c r="R270" s="143">
        <v>3</v>
      </c>
      <c r="S270" s="143">
        <v>5</v>
      </c>
      <c r="T270" s="143">
        <v>5</v>
      </c>
      <c r="U270" s="5" t="s">
        <v>11</v>
      </c>
      <c r="V270" s="5" t="s">
        <v>1416</v>
      </c>
      <c r="W270" s="42" t="s">
        <v>1815</v>
      </c>
      <c r="X270" s="17">
        <f t="shared" si="25"/>
        <v>0</v>
      </c>
      <c r="Y270" s="17">
        <v>0</v>
      </c>
      <c r="Z270" s="17">
        <v>0</v>
      </c>
      <c r="AA270" s="17">
        <v>0</v>
      </c>
      <c r="AB270" s="17">
        <v>0</v>
      </c>
      <c r="AC270" s="54" t="s">
        <v>131</v>
      </c>
      <c r="AD270" s="43"/>
      <c r="AE270" s="43"/>
      <c r="AF270" s="29">
        <f t="shared" si="26"/>
        <v>2</v>
      </c>
      <c r="AG270" s="30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66">
        <v>0</v>
      </c>
      <c r="BB270" s="152">
        <v>0</v>
      </c>
      <c r="BC270" s="152">
        <v>0</v>
      </c>
      <c r="BD270" s="64"/>
      <c r="BE270" s="64"/>
      <c r="BF270" s="13"/>
      <c r="BG270" s="13"/>
      <c r="BH270" s="13"/>
      <c r="BI270" s="13"/>
      <c r="BJ270" s="13"/>
      <c r="BK270" s="63">
        <f t="shared" si="28"/>
        <v>0</v>
      </c>
      <c r="BL270" s="56"/>
    </row>
    <row r="271" spans="1:64" ht="96" x14ac:dyDescent="0.2">
      <c r="A271" s="13">
        <v>2</v>
      </c>
      <c r="B271" s="4" t="s">
        <v>455</v>
      </c>
      <c r="C271" s="5" t="s">
        <v>940</v>
      </c>
      <c r="D271" s="4" t="s">
        <v>1696</v>
      </c>
      <c r="E271" s="219" t="s">
        <v>2042</v>
      </c>
      <c r="F271" s="295"/>
      <c r="G271" s="295"/>
      <c r="H271" s="295"/>
      <c r="I271" s="219" t="s">
        <v>2455</v>
      </c>
      <c r="J271" s="54" t="s">
        <v>942</v>
      </c>
      <c r="K271" s="14" t="s">
        <v>1700</v>
      </c>
      <c r="L271" s="54" t="s">
        <v>1712</v>
      </c>
      <c r="M271" s="7" t="s">
        <v>1713</v>
      </c>
      <c r="N271" s="54" t="s">
        <v>1589</v>
      </c>
      <c r="O271" s="5">
        <v>0</v>
      </c>
      <c r="P271" s="143">
        <v>80</v>
      </c>
      <c r="Q271" s="143">
        <v>20</v>
      </c>
      <c r="R271" s="143">
        <v>20</v>
      </c>
      <c r="S271" s="143">
        <v>20</v>
      </c>
      <c r="T271" s="143">
        <v>20</v>
      </c>
      <c r="U271" s="5" t="s">
        <v>11</v>
      </c>
      <c r="V271" s="5" t="s">
        <v>1416</v>
      </c>
      <c r="W271" s="42" t="s">
        <v>1815</v>
      </c>
      <c r="X271" s="17">
        <f t="shared" si="25"/>
        <v>0</v>
      </c>
      <c r="Y271" s="17">
        <v>0</v>
      </c>
      <c r="Z271" s="17">
        <v>0</v>
      </c>
      <c r="AA271" s="17">
        <v>0</v>
      </c>
      <c r="AB271" s="17">
        <v>0</v>
      </c>
      <c r="AC271" s="54" t="s">
        <v>131</v>
      </c>
      <c r="AD271" s="43"/>
      <c r="AE271" s="43"/>
      <c r="AF271" s="29">
        <f t="shared" si="26"/>
        <v>20</v>
      </c>
      <c r="AG271" s="30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13">
        <v>0</v>
      </c>
      <c r="BB271" s="64">
        <v>0</v>
      </c>
      <c r="BC271" s="64">
        <v>0</v>
      </c>
      <c r="BD271" s="64"/>
      <c r="BE271" s="64"/>
      <c r="BF271" s="13"/>
      <c r="BG271" s="13"/>
      <c r="BH271" s="13"/>
      <c r="BI271" s="13"/>
      <c r="BJ271" s="13"/>
      <c r="BK271" s="63">
        <f t="shared" si="28"/>
        <v>0</v>
      </c>
      <c r="BL271" s="56"/>
    </row>
    <row r="272" spans="1:64" ht="72.75" customHeight="1" x14ac:dyDescent="0.2">
      <c r="A272" s="13">
        <v>2</v>
      </c>
      <c r="B272" s="4" t="s">
        <v>455</v>
      </c>
      <c r="C272" s="5" t="s">
        <v>940</v>
      </c>
      <c r="D272" s="4" t="s">
        <v>1696</v>
      </c>
      <c r="E272" s="219" t="s">
        <v>2042</v>
      </c>
      <c r="F272" s="54" t="s">
        <v>1714</v>
      </c>
      <c r="G272" s="54">
        <v>15.5</v>
      </c>
      <c r="H272" s="54">
        <v>10</v>
      </c>
      <c r="I272" s="219" t="s">
        <v>2456</v>
      </c>
      <c r="J272" s="54" t="s">
        <v>942</v>
      </c>
      <c r="K272" s="14" t="s">
        <v>1700</v>
      </c>
      <c r="L272" s="54" t="s">
        <v>1715</v>
      </c>
      <c r="M272" s="7" t="s">
        <v>1715</v>
      </c>
      <c r="N272" s="54" t="s">
        <v>1589</v>
      </c>
      <c r="O272" s="5">
        <v>0</v>
      </c>
      <c r="P272" s="143">
        <v>37</v>
      </c>
      <c r="Q272" s="143">
        <v>7</v>
      </c>
      <c r="R272" s="143">
        <v>10</v>
      </c>
      <c r="S272" s="143">
        <v>10</v>
      </c>
      <c r="T272" s="143">
        <v>10</v>
      </c>
      <c r="U272" s="5" t="s">
        <v>11</v>
      </c>
      <c r="V272" s="5" t="s">
        <v>1416</v>
      </c>
      <c r="W272" s="42" t="s">
        <v>1815</v>
      </c>
      <c r="X272" s="17">
        <f t="shared" si="25"/>
        <v>0</v>
      </c>
      <c r="Y272" s="17">
        <v>0</v>
      </c>
      <c r="Z272" s="17">
        <v>0</v>
      </c>
      <c r="AA272" s="17">
        <v>0</v>
      </c>
      <c r="AB272" s="17">
        <v>0</v>
      </c>
      <c r="AC272" s="54" t="s">
        <v>131</v>
      </c>
      <c r="AD272" s="43"/>
      <c r="AE272" s="43"/>
      <c r="AF272" s="29">
        <f t="shared" si="26"/>
        <v>7</v>
      </c>
      <c r="AG272" s="30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66">
        <v>7</v>
      </c>
      <c r="BB272" s="152">
        <v>170780000</v>
      </c>
      <c r="BC272" s="152">
        <v>170780000</v>
      </c>
      <c r="BD272" s="64"/>
      <c r="BE272" s="64"/>
      <c r="BF272" s="13"/>
      <c r="BG272" s="13"/>
      <c r="BH272" s="13"/>
      <c r="BI272" s="13"/>
      <c r="BJ272" s="13"/>
      <c r="BK272" s="63">
        <f t="shared" si="28"/>
        <v>1</v>
      </c>
      <c r="BL272" s="56"/>
    </row>
    <row r="273" spans="1:64" ht="72.75" customHeight="1" x14ac:dyDescent="0.2">
      <c r="A273" s="13">
        <v>2</v>
      </c>
      <c r="B273" s="4" t="s">
        <v>455</v>
      </c>
      <c r="C273" s="5" t="s">
        <v>940</v>
      </c>
      <c r="D273" s="4" t="s">
        <v>1696</v>
      </c>
      <c r="E273" s="219" t="s">
        <v>2043</v>
      </c>
      <c r="F273" s="54" t="s">
        <v>1716</v>
      </c>
      <c r="G273" s="54">
        <v>4.5</v>
      </c>
      <c r="H273" s="54">
        <v>2</v>
      </c>
      <c r="I273" s="219" t="s">
        <v>2457</v>
      </c>
      <c r="J273" s="54" t="s">
        <v>942</v>
      </c>
      <c r="K273" s="14" t="s">
        <v>1700</v>
      </c>
      <c r="L273" s="54" t="s">
        <v>1718</v>
      </c>
      <c r="M273" s="7" t="s">
        <v>1718</v>
      </c>
      <c r="N273" s="54" t="s">
        <v>1589</v>
      </c>
      <c r="O273" s="5">
        <v>0</v>
      </c>
      <c r="P273" s="143">
        <v>37</v>
      </c>
      <c r="Q273" s="143">
        <v>7</v>
      </c>
      <c r="R273" s="143">
        <v>10</v>
      </c>
      <c r="S273" s="143">
        <v>10</v>
      </c>
      <c r="T273" s="143">
        <v>10</v>
      </c>
      <c r="U273" s="5" t="s">
        <v>11</v>
      </c>
      <c r="V273" s="5" t="s">
        <v>1416</v>
      </c>
      <c r="W273" s="42" t="s">
        <v>1815</v>
      </c>
      <c r="X273" s="17">
        <f t="shared" si="25"/>
        <v>0</v>
      </c>
      <c r="Y273" s="17">
        <v>0</v>
      </c>
      <c r="Z273" s="17">
        <v>0</v>
      </c>
      <c r="AA273" s="17">
        <v>0</v>
      </c>
      <c r="AB273" s="17">
        <v>0</v>
      </c>
      <c r="AC273" s="54" t="s">
        <v>131</v>
      </c>
      <c r="AD273" s="43"/>
      <c r="AE273" s="43"/>
      <c r="AF273" s="29">
        <v>7</v>
      </c>
      <c r="AG273" s="30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13">
        <v>7</v>
      </c>
      <c r="BB273" s="64">
        <v>0</v>
      </c>
      <c r="BC273" s="64">
        <v>0</v>
      </c>
      <c r="BD273" s="64"/>
      <c r="BE273" s="64"/>
      <c r="BF273" s="13"/>
      <c r="BG273" s="13"/>
      <c r="BH273" s="13"/>
      <c r="BI273" s="13"/>
      <c r="BJ273" s="13"/>
      <c r="BK273" s="63">
        <f t="shared" si="28"/>
        <v>1</v>
      </c>
      <c r="BL273" s="56"/>
    </row>
    <row r="274" spans="1:64" ht="72.75" customHeight="1" x14ac:dyDescent="0.2">
      <c r="A274" s="13">
        <v>2</v>
      </c>
      <c r="B274" s="4" t="s">
        <v>455</v>
      </c>
      <c r="C274" s="5" t="s">
        <v>940</v>
      </c>
      <c r="D274" s="4" t="s">
        <v>1696</v>
      </c>
      <c r="E274" s="219" t="s">
        <v>2044</v>
      </c>
      <c r="F274" s="54" t="s">
        <v>1717</v>
      </c>
      <c r="G274" s="54">
        <v>2.5</v>
      </c>
      <c r="H274" s="54">
        <v>0.5</v>
      </c>
      <c r="I274" s="219" t="s">
        <v>2458</v>
      </c>
      <c r="J274" s="54" t="s">
        <v>942</v>
      </c>
      <c r="K274" s="14" t="s">
        <v>1700</v>
      </c>
      <c r="L274" s="54" t="s">
        <v>1719</v>
      </c>
      <c r="M274" s="7" t="s">
        <v>1719</v>
      </c>
      <c r="N274" s="54" t="s">
        <v>1589</v>
      </c>
      <c r="O274" s="5">
        <v>0</v>
      </c>
      <c r="P274" s="143">
        <v>37</v>
      </c>
      <c r="Q274" s="143">
        <v>7</v>
      </c>
      <c r="R274" s="143">
        <v>10</v>
      </c>
      <c r="S274" s="143">
        <v>10</v>
      </c>
      <c r="T274" s="143">
        <v>10</v>
      </c>
      <c r="U274" s="5" t="s">
        <v>11</v>
      </c>
      <c r="V274" s="5" t="s">
        <v>1416</v>
      </c>
      <c r="W274" s="42" t="s">
        <v>1815</v>
      </c>
      <c r="X274" s="17">
        <f t="shared" si="25"/>
        <v>0</v>
      </c>
      <c r="Y274" s="17">
        <v>0</v>
      </c>
      <c r="Z274" s="17">
        <v>0</v>
      </c>
      <c r="AA274" s="17">
        <v>0</v>
      </c>
      <c r="AB274" s="17">
        <v>0</v>
      </c>
      <c r="AC274" s="54" t="s">
        <v>131</v>
      </c>
      <c r="AD274" s="43"/>
      <c r="AE274" s="43"/>
      <c r="AF274" s="29">
        <v>7</v>
      </c>
      <c r="AG274" s="30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13">
        <v>7</v>
      </c>
      <c r="BB274" s="64">
        <v>0</v>
      </c>
      <c r="BC274" s="64">
        <v>0</v>
      </c>
      <c r="BD274" s="64"/>
      <c r="BE274" s="64"/>
      <c r="BF274" s="13"/>
      <c r="BG274" s="13"/>
      <c r="BH274" s="13"/>
      <c r="BI274" s="13"/>
      <c r="BJ274" s="13"/>
      <c r="BK274" s="63">
        <f t="shared" si="28"/>
        <v>1</v>
      </c>
      <c r="BL274" s="56"/>
    </row>
    <row r="275" spans="1:64" ht="72" x14ac:dyDescent="0.2">
      <c r="A275" s="13">
        <v>2</v>
      </c>
      <c r="B275" s="4" t="s">
        <v>455</v>
      </c>
      <c r="C275" s="5" t="s">
        <v>946</v>
      </c>
      <c r="D275" s="4" t="s">
        <v>215</v>
      </c>
      <c r="E275" s="219" t="s">
        <v>2045</v>
      </c>
      <c r="F275" s="7" t="s">
        <v>952</v>
      </c>
      <c r="G275" s="54">
        <v>2.06</v>
      </c>
      <c r="H275" s="54">
        <v>1.59</v>
      </c>
      <c r="I275" s="219" t="s">
        <v>2459</v>
      </c>
      <c r="J275" s="54" t="s">
        <v>1928</v>
      </c>
      <c r="K275" s="14" t="s">
        <v>210</v>
      </c>
      <c r="L275" s="54" t="s">
        <v>955</v>
      </c>
      <c r="M275" s="7" t="s">
        <v>953</v>
      </c>
      <c r="N275" s="54" t="s">
        <v>1589</v>
      </c>
      <c r="O275" s="5">
        <v>6</v>
      </c>
      <c r="P275" s="143">
        <v>13</v>
      </c>
      <c r="Q275" s="143">
        <v>3</v>
      </c>
      <c r="R275" s="143">
        <v>3</v>
      </c>
      <c r="S275" s="143">
        <v>3</v>
      </c>
      <c r="T275" s="143">
        <v>4</v>
      </c>
      <c r="U275" s="5" t="s">
        <v>11</v>
      </c>
      <c r="V275" s="5" t="s">
        <v>1416</v>
      </c>
      <c r="W275" s="42" t="s">
        <v>1815</v>
      </c>
      <c r="X275" s="17">
        <f t="shared" si="25"/>
        <v>0</v>
      </c>
      <c r="Y275" s="17">
        <v>0</v>
      </c>
      <c r="Z275" s="17">
        <v>0</v>
      </c>
      <c r="AA275" s="17">
        <v>0</v>
      </c>
      <c r="AB275" s="17">
        <v>0</v>
      </c>
      <c r="AC275" s="54" t="s">
        <v>131</v>
      </c>
      <c r="AD275" s="43" t="s">
        <v>356</v>
      </c>
      <c r="AE275" s="43" t="s">
        <v>356</v>
      </c>
      <c r="AF275" s="29">
        <v>3</v>
      </c>
      <c r="AG275" s="30">
        <f t="shared" si="27"/>
        <v>0</v>
      </c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13">
        <v>40</v>
      </c>
      <c r="BB275" s="64">
        <v>336096775</v>
      </c>
      <c r="BC275" s="64">
        <v>0</v>
      </c>
      <c r="BD275" s="64">
        <v>229288336</v>
      </c>
      <c r="BE275" s="64">
        <v>106808439</v>
      </c>
      <c r="BF275" s="13"/>
      <c r="BG275" s="13"/>
      <c r="BH275" s="13"/>
      <c r="BI275" s="13"/>
      <c r="BJ275" s="13"/>
      <c r="BK275" s="63">
        <v>1</v>
      </c>
      <c r="BL275" s="56"/>
    </row>
    <row r="276" spans="1:64" ht="84" x14ac:dyDescent="0.2">
      <c r="A276" s="13">
        <v>2</v>
      </c>
      <c r="B276" s="4" t="s">
        <v>455</v>
      </c>
      <c r="C276" s="5" t="s">
        <v>946</v>
      </c>
      <c r="D276" s="4" t="s">
        <v>215</v>
      </c>
      <c r="E276" s="219" t="s">
        <v>2046</v>
      </c>
      <c r="F276" s="7" t="s">
        <v>951</v>
      </c>
      <c r="G276" s="54">
        <v>0</v>
      </c>
      <c r="H276" s="54">
        <v>1</v>
      </c>
      <c r="I276" s="219" t="s">
        <v>2460</v>
      </c>
      <c r="J276" s="54" t="s">
        <v>1928</v>
      </c>
      <c r="K276" s="14" t="s">
        <v>210</v>
      </c>
      <c r="L276" s="54" t="s">
        <v>956</v>
      </c>
      <c r="M276" s="7" t="s">
        <v>954</v>
      </c>
      <c r="N276" s="54" t="s">
        <v>1589</v>
      </c>
      <c r="O276" s="5">
        <v>6</v>
      </c>
      <c r="P276" s="143">
        <v>13</v>
      </c>
      <c r="Q276" s="143">
        <v>3</v>
      </c>
      <c r="R276" s="143">
        <v>3</v>
      </c>
      <c r="S276" s="143">
        <v>3</v>
      </c>
      <c r="T276" s="143">
        <v>4</v>
      </c>
      <c r="U276" s="5" t="s">
        <v>11</v>
      </c>
      <c r="V276" s="5" t="s">
        <v>1416</v>
      </c>
      <c r="W276" s="42" t="s">
        <v>1815</v>
      </c>
      <c r="X276" s="17">
        <f t="shared" si="25"/>
        <v>0</v>
      </c>
      <c r="Y276" s="17">
        <v>0</v>
      </c>
      <c r="Z276" s="17">
        <v>0</v>
      </c>
      <c r="AA276" s="17">
        <v>0</v>
      </c>
      <c r="AB276" s="17">
        <v>0</v>
      </c>
      <c r="AC276" s="54" t="s">
        <v>131</v>
      </c>
      <c r="AD276" s="43" t="s">
        <v>356</v>
      </c>
      <c r="AE276" s="43" t="s">
        <v>356</v>
      </c>
      <c r="AF276" s="29">
        <v>3</v>
      </c>
      <c r="AG276" s="30">
        <f t="shared" si="27"/>
        <v>0</v>
      </c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13">
        <v>40</v>
      </c>
      <c r="BB276" s="64">
        <v>0</v>
      </c>
      <c r="BC276" s="64">
        <v>0</v>
      </c>
      <c r="BD276" s="64"/>
      <c r="BE276" s="64"/>
      <c r="BF276" s="13"/>
      <c r="BG276" s="13"/>
      <c r="BH276" s="13"/>
      <c r="BI276" s="13"/>
      <c r="BJ276" s="13"/>
      <c r="BK276" s="63">
        <v>1</v>
      </c>
      <c r="BL276" s="56"/>
    </row>
    <row r="277" spans="1:64" ht="92.25" customHeight="1" x14ac:dyDescent="0.2">
      <c r="A277" s="13">
        <v>2</v>
      </c>
      <c r="B277" s="4" t="s">
        <v>455</v>
      </c>
      <c r="C277" s="5" t="s">
        <v>946</v>
      </c>
      <c r="D277" s="4" t="s">
        <v>215</v>
      </c>
      <c r="E277" s="219" t="s">
        <v>2046</v>
      </c>
      <c r="F277" s="300" t="s">
        <v>1720</v>
      </c>
      <c r="G277" s="300">
        <v>7</v>
      </c>
      <c r="H277" s="300">
        <v>45</v>
      </c>
      <c r="I277" s="219" t="s">
        <v>2461</v>
      </c>
      <c r="J277" s="54" t="s">
        <v>947</v>
      </c>
      <c r="K277" s="14" t="s">
        <v>211</v>
      </c>
      <c r="L277" s="54" t="s">
        <v>958</v>
      </c>
      <c r="M277" s="7" t="s">
        <v>1721</v>
      </c>
      <c r="N277" s="54" t="s">
        <v>1589</v>
      </c>
      <c r="O277" s="5">
        <v>27</v>
      </c>
      <c r="P277" s="143">
        <v>45</v>
      </c>
      <c r="Q277" s="143">
        <v>22</v>
      </c>
      <c r="R277" s="143">
        <v>10</v>
      </c>
      <c r="S277" s="143">
        <v>10</v>
      </c>
      <c r="T277" s="143">
        <v>0</v>
      </c>
      <c r="U277" s="5" t="s">
        <v>11</v>
      </c>
      <c r="V277" s="5" t="s">
        <v>1416</v>
      </c>
      <c r="W277" s="42" t="s">
        <v>1815</v>
      </c>
      <c r="X277" s="17">
        <f t="shared" si="25"/>
        <v>0</v>
      </c>
      <c r="Y277" s="17">
        <v>0</v>
      </c>
      <c r="Z277" s="17">
        <v>0</v>
      </c>
      <c r="AA277" s="17">
        <v>0</v>
      </c>
      <c r="AB277" s="17">
        <v>0</v>
      </c>
      <c r="AC277" s="54" t="s">
        <v>131</v>
      </c>
      <c r="AD277" s="43" t="s">
        <v>356</v>
      </c>
      <c r="AE277" s="43" t="s">
        <v>356</v>
      </c>
      <c r="AF277" s="29">
        <v>22</v>
      </c>
      <c r="AG277" s="30">
        <f t="shared" si="27"/>
        <v>0</v>
      </c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20">
        <v>22</v>
      </c>
      <c r="BB277" s="64">
        <v>787212167</v>
      </c>
      <c r="BC277" s="64">
        <v>0</v>
      </c>
      <c r="BD277" s="64">
        <v>787212167</v>
      </c>
      <c r="BE277" s="64"/>
      <c r="BF277" s="13"/>
      <c r="BG277" s="13"/>
      <c r="BH277" s="13"/>
      <c r="BI277" s="13"/>
      <c r="BJ277" s="13"/>
      <c r="BK277" s="63">
        <f t="shared" si="28"/>
        <v>1</v>
      </c>
      <c r="BL277" s="56"/>
    </row>
    <row r="278" spans="1:64" ht="92.25" customHeight="1" x14ac:dyDescent="0.2">
      <c r="A278" s="13">
        <v>2</v>
      </c>
      <c r="B278" s="4" t="s">
        <v>455</v>
      </c>
      <c r="C278" s="5" t="s">
        <v>946</v>
      </c>
      <c r="D278" s="4" t="s">
        <v>215</v>
      </c>
      <c r="E278" s="219" t="s">
        <v>2046</v>
      </c>
      <c r="F278" s="300"/>
      <c r="G278" s="300"/>
      <c r="H278" s="300"/>
      <c r="I278" s="219" t="s">
        <v>2462</v>
      </c>
      <c r="J278" s="54" t="s">
        <v>947</v>
      </c>
      <c r="K278" s="14" t="s">
        <v>211</v>
      </c>
      <c r="L278" s="54" t="s">
        <v>1722</v>
      </c>
      <c r="M278" s="7" t="s">
        <v>1722</v>
      </c>
      <c r="N278" s="54" t="s">
        <v>1609</v>
      </c>
      <c r="O278" s="5">
        <v>50</v>
      </c>
      <c r="P278" s="143">
        <v>100</v>
      </c>
      <c r="Q278" s="143">
        <v>100</v>
      </c>
      <c r="R278" s="143">
        <v>100</v>
      </c>
      <c r="S278" s="143">
        <v>100</v>
      </c>
      <c r="T278" s="143">
        <v>100</v>
      </c>
      <c r="U278" s="5" t="s">
        <v>11</v>
      </c>
      <c r="V278" s="5" t="s">
        <v>1416</v>
      </c>
      <c r="W278" s="42" t="s">
        <v>1815</v>
      </c>
      <c r="X278" s="17">
        <f t="shared" si="25"/>
        <v>0</v>
      </c>
      <c r="Y278" s="17">
        <v>0</v>
      </c>
      <c r="Z278" s="17">
        <v>0</v>
      </c>
      <c r="AA278" s="17">
        <v>0</v>
      </c>
      <c r="AB278" s="17">
        <v>0</v>
      </c>
      <c r="AC278" s="54" t="s">
        <v>131</v>
      </c>
      <c r="AD278" s="43" t="s">
        <v>356</v>
      </c>
      <c r="AE278" s="43" t="s">
        <v>356</v>
      </c>
      <c r="AF278" s="29">
        <f t="shared" si="26"/>
        <v>100</v>
      </c>
      <c r="AG278" s="30">
        <f t="shared" si="27"/>
        <v>0</v>
      </c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13">
        <v>0</v>
      </c>
      <c r="BB278" s="64">
        <v>0</v>
      </c>
      <c r="BC278" s="64">
        <v>0</v>
      </c>
      <c r="BD278" s="64"/>
      <c r="BE278" s="64"/>
      <c r="BF278" s="13"/>
      <c r="BG278" s="13"/>
      <c r="BH278" s="13"/>
      <c r="BI278" s="13"/>
      <c r="BJ278" s="13"/>
      <c r="BK278" s="63">
        <f t="shared" si="28"/>
        <v>0</v>
      </c>
      <c r="BL278" s="56"/>
    </row>
    <row r="279" spans="1:64" ht="92.25" customHeight="1" x14ac:dyDescent="0.2">
      <c r="A279" s="13">
        <v>2</v>
      </c>
      <c r="B279" s="4" t="s">
        <v>455</v>
      </c>
      <c r="C279" s="5" t="s">
        <v>946</v>
      </c>
      <c r="D279" s="4" t="s">
        <v>215</v>
      </c>
      <c r="E279" s="219" t="s">
        <v>2046</v>
      </c>
      <c r="F279" s="300"/>
      <c r="G279" s="300"/>
      <c r="H279" s="300"/>
      <c r="I279" s="219" t="s">
        <v>2463</v>
      </c>
      <c r="J279" s="54" t="s">
        <v>947</v>
      </c>
      <c r="K279" s="14" t="s">
        <v>211</v>
      </c>
      <c r="L279" s="54" t="s">
        <v>1724</v>
      </c>
      <c r="M279" s="7" t="s">
        <v>1723</v>
      </c>
      <c r="N279" s="54" t="s">
        <v>1589</v>
      </c>
      <c r="O279" s="5">
        <v>18</v>
      </c>
      <c r="P279" s="143">
        <v>45</v>
      </c>
      <c r="Q279" s="143">
        <v>22</v>
      </c>
      <c r="R279" s="143">
        <v>10</v>
      </c>
      <c r="S279" s="143">
        <v>10</v>
      </c>
      <c r="T279" s="143">
        <v>0</v>
      </c>
      <c r="U279" s="5" t="s">
        <v>11</v>
      </c>
      <c r="V279" s="5" t="s">
        <v>1416</v>
      </c>
      <c r="W279" s="42" t="s">
        <v>1815</v>
      </c>
      <c r="X279" s="17">
        <f t="shared" si="25"/>
        <v>0</v>
      </c>
      <c r="Y279" s="17">
        <v>0</v>
      </c>
      <c r="Z279" s="17">
        <v>0</v>
      </c>
      <c r="AA279" s="17">
        <v>0</v>
      </c>
      <c r="AB279" s="17">
        <v>0</v>
      </c>
      <c r="AC279" s="54" t="s">
        <v>131</v>
      </c>
      <c r="AD279" s="42">
        <v>0</v>
      </c>
      <c r="AE279" s="42">
        <v>0</v>
      </c>
      <c r="AF279" s="29">
        <v>22</v>
      </c>
      <c r="AG279" s="30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13">
        <v>22</v>
      </c>
      <c r="BB279" s="64">
        <v>0</v>
      </c>
      <c r="BC279" s="64">
        <v>0</v>
      </c>
      <c r="BD279" s="64"/>
      <c r="BE279" s="64"/>
      <c r="BF279" s="13"/>
      <c r="BG279" s="13"/>
      <c r="BH279" s="13"/>
      <c r="BI279" s="13"/>
      <c r="BJ279" s="13"/>
      <c r="BK279" s="63">
        <f t="shared" si="28"/>
        <v>1</v>
      </c>
      <c r="BL279" s="56"/>
    </row>
    <row r="280" spans="1:64" ht="60" x14ac:dyDescent="0.2">
      <c r="A280" s="13">
        <v>2</v>
      </c>
      <c r="B280" s="4" t="s">
        <v>455</v>
      </c>
      <c r="C280" s="5" t="s">
        <v>946</v>
      </c>
      <c r="D280" s="4" t="s">
        <v>215</v>
      </c>
      <c r="E280" s="219" t="s">
        <v>2046</v>
      </c>
      <c r="F280" s="300" t="s">
        <v>960</v>
      </c>
      <c r="G280" s="300">
        <v>3.1</v>
      </c>
      <c r="H280" s="300">
        <v>2</v>
      </c>
      <c r="I280" s="219" t="s">
        <v>2464</v>
      </c>
      <c r="J280" s="54" t="s">
        <v>1939</v>
      </c>
      <c r="K280" s="14" t="s">
        <v>212</v>
      </c>
      <c r="L280" s="54" t="s">
        <v>961</v>
      </c>
      <c r="M280" s="7" t="s">
        <v>959</v>
      </c>
      <c r="N280" s="54" t="s">
        <v>1589</v>
      </c>
      <c r="O280" s="5" t="s">
        <v>874</v>
      </c>
      <c r="P280" s="143">
        <v>80</v>
      </c>
      <c r="Q280" s="143">
        <v>5</v>
      </c>
      <c r="R280" s="143">
        <v>5</v>
      </c>
      <c r="S280" s="143">
        <v>5</v>
      </c>
      <c r="T280" s="143">
        <v>5</v>
      </c>
      <c r="U280" s="5" t="s">
        <v>11</v>
      </c>
      <c r="V280" s="5" t="s">
        <v>1416</v>
      </c>
      <c r="W280" s="42" t="s">
        <v>1815</v>
      </c>
      <c r="X280" s="17">
        <f t="shared" si="25"/>
        <v>0</v>
      </c>
      <c r="Y280" s="17">
        <v>0</v>
      </c>
      <c r="Z280" s="17">
        <v>0</v>
      </c>
      <c r="AA280" s="17">
        <v>0</v>
      </c>
      <c r="AB280" s="17">
        <v>0</v>
      </c>
      <c r="AC280" s="54" t="s">
        <v>131</v>
      </c>
      <c r="AD280" s="43" t="s">
        <v>356</v>
      </c>
      <c r="AE280" s="43" t="s">
        <v>356</v>
      </c>
      <c r="AF280" s="29">
        <f t="shared" si="26"/>
        <v>5</v>
      </c>
      <c r="AG280" s="30">
        <f t="shared" si="27"/>
        <v>0</v>
      </c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13">
        <v>0</v>
      </c>
      <c r="BB280" s="64">
        <v>0</v>
      </c>
      <c r="BC280" s="64">
        <v>0</v>
      </c>
      <c r="BD280" s="64"/>
      <c r="BE280" s="64"/>
      <c r="BF280" s="13"/>
      <c r="BG280" s="13"/>
      <c r="BH280" s="13"/>
      <c r="BI280" s="13"/>
      <c r="BJ280" s="13"/>
      <c r="BK280" s="63">
        <f t="shared" si="28"/>
        <v>0</v>
      </c>
      <c r="BL280" s="56"/>
    </row>
    <row r="281" spans="1:64" ht="60" x14ac:dyDescent="0.2">
      <c r="A281" s="13">
        <v>2</v>
      </c>
      <c r="B281" s="4" t="s">
        <v>455</v>
      </c>
      <c r="C281" s="5" t="s">
        <v>946</v>
      </c>
      <c r="D281" s="4" t="s">
        <v>215</v>
      </c>
      <c r="E281" s="219" t="s">
        <v>2047</v>
      </c>
      <c r="F281" s="300"/>
      <c r="G281" s="300"/>
      <c r="H281" s="300"/>
      <c r="I281" s="219" t="s">
        <v>2465</v>
      </c>
      <c r="J281" s="54" t="s">
        <v>1939</v>
      </c>
      <c r="K281" s="14" t="s">
        <v>212</v>
      </c>
      <c r="L281" s="54" t="s">
        <v>1726</v>
      </c>
      <c r="M281" s="7" t="s">
        <v>1727</v>
      </c>
      <c r="N281" s="54" t="s">
        <v>1589</v>
      </c>
      <c r="O281" s="5">
        <v>30</v>
      </c>
      <c r="P281" s="143">
        <v>80</v>
      </c>
      <c r="Q281" s="143">
        <v>30</v>
      </c>
      <c r="R281" s="143">
        <v>20</v>
      </c>
      <c r="S281" s="143">
        <v>20</v>
      </c>
      <c r="T281" s="143">
        <v>10</v>
      </c>
      <c r="U281" s="5" t="s">
        <v>11</v>
      </c>
      <c r="V281" s="5" t="s">
        <v>1416</v>
      </c>
      <c r="W281" s="42" t="s">
        <v>1815</v>
      </c>
      <c r="X281" s="17">
        <f t="shared" si="25"/>
        <v>0</v>
      </c>
      <c r="Y281" s="17">
        <v>0</v>
      </c>
      <c r="Z281" s="17">
        <v>0</v>
      </c>
      <c r="AA281" s="17">
        <v>0</v>
      </c>
      <c r="AB281" s="17">
        <v>0</v>
      </c>
      <c r="AC281" s="54" t="s">
        <v>131</v>
      </c>
      <c r="AD281" s="43" t="s">
        <v>356</v>
      </c>
      <c r="AE281" s="43" t="s">
        <v>356</v>
      </c>
      <c r="AF281" s="29">
        <v>30</v>
      </c>
      <c r="AG281" s="30">
        <f t="shared" si="27"/>
        <v>0</v>
      </c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13">
        <v>30</v>
      </c>
      <c r="BB281" s="64">
        <v>660231278</v>
      </c>
      <c r="BC281" s="64">
        <v>0</v>
      </c>
      <c r="BD281" s="64">
        <v>660231278</v>
      </c>
      <c r="BE281" s="64"/>
      <c r="BF281" s="13"/>
      <c r="BG281" s="13"/>
      <c r="BH281" s="13"/>
      <c r="BI281" s="13"/>
      <c r="BJ281" s="13"/>
      <c r="BK281" s="63">
        <f t="shared" si="28"/>
        <v>1</v>
      </c>
      <c r="BL281" s="56"/>
    </row>
    <row r="282" spans="1:64" ht="66" customHeight="1" x14ac:dyDescent="0.2">
      <c r="A282" s="13">
        <v>2</v>
      </c>
      <c r="B282" s="4" t="s">
        <v>455</v>
      </c>
      <c r="C282" s="5" t="s">
        <v>949</v>
      </c>
      <c r="D282" s="4" t="s">
        <v>216</v>
      </c>
      <c r="E282" s="219" t="s">
        <v>2048</v>
      </c>
      <c r="F282" s="295" t="s">
        <v>1605</v>
      </c>
      <c r="G282" s="295">
        <v>14</v>
      </c>
      <c r="H282" s="295">
        <v>50</v>
      </c>
      <c r="I282" s="219" t="s">
        <v>2466</v>
      </c>
      <c r="J282" s="54" t="s">
        <v>950</v>
      </c>
      <c r="K282" s="14" t="s">
        <v>1602</v>
      </c>
      <c r="L282" s="54" t="s">
        <v>1604</v>
      </c>
      <c r="M282" s="7" t="s">
        <v>1604</v>
      </c>
      <c r="N282" s="54" t="s">
        <v>1589</v>
      </c>
      <c r="O282" s="5">
        <v>6</v>
      </c>
      <c r="P282" s="143">
        <v>20</v>
      </c>
      <c r="Q282" s="143">
        <v>11</v>
      </c>
      <c r="R282" s="143">
        <v>4</v>
      </c>
      <c r="S282" s="143">
        <v>0</v>
      </c>
      <c r="T282" s="143">
        <v>0</v>
      </c>
      <c r="U282" s="5" t="s">
        <v>11</v>
      </c>
      <c r="V282" s="5" t="s">
        <v>1416</v>
      </c>
      <c r="W282" s="42" t="s">
        <v>1814</v>
      </c>
      <c r="X282" s="17">
        <f t="shared" si="25"/>
        <v>3176184583</v>
      </c>
      <c r="Y282" s="17">
        <v>759433043</v>
      </c>
      <c r="Z282" s="17">
        <v>782216034</v>
      </c>
      <c r="AA282" s="17">
        <v>805682515</v>
      </c>
      <c r="AB282" s="17">
        <v>828852991</v>
      </c>
      <c r="AC282" s="54" t="s">
        <v>131</v>
      </c>
      <c r="AD282" s="43" t="s">
        <v>356</v>
      </c>
      <c r="AE282" s="43" t="s">
        <v>356</v>
      </c>
      <c r="AF282" s="29">
        <v>11</v>
      </c>
      <c r="AG282" s="30">
        <f t="shared" si="27"/>
        <v>3176184583</v>
      </c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13">
        <v>11</v>
      </c>
      <c r="BB282" s="64">
        <v>325882628</v>
      </c>
      <c r="BC282" s="64">
        <v>325882628</v>
      </c>
      <c r="BD282" s="64"/>
      <c r="BE282" s="64"/>
      <c r="BF282" s="13"/>
      <c r="BG282" s="13"/>
      <c r="BH282" s="13"/>
      <c r="BI282" s="13"/>
      <c r="BJ282" s="13"/>
      <c r="BK282" s="63">
        <f t="shared" si="28"/>
        <v>1</v>
      </c>
      <c r="BL282" s="56"/>
    </row>
    <row r="283" spans="1:64" ht="60" x14ac:dyDescent="0.2">
      <c r="A283" s="13">
        <v>2</v>
      </c>
      <c r="B283" s="4" t="s">
        <v>455</v>
      </c>
      <c r="C283" s="5" t="s">
        <v>949</v>
      </c>
      <c r="D283" s="4" t="s">
        <v>216</v>
      </c>
      <c r="E283" s="219" t="s">
        <v>2049</v>
      </c>
      <c r="F283" s="295"/>
      <c r="G283" s="295"/>
      <c r="H283" s="295"/>
      <c r="I283" s="219" t="s">
        <v>2467</v>
      </c>
      <c r="J283" s="255" t="s">
        <v>950</v>
      </c>
      <c r="K283" s="14" t="s">
        <v>1602</v>
      </c>
      <c r="L283" s="54" t="s">
        <v>1603</v>
      </c>
      <c r="M283" s="7" t="s">
        <v>1603</v>
      </c>
      <c r="N283" s="54" t="s">
        <v>1589</v>
      </c>
      <c r="O283" s="5">
        <v>0</v>
      </c>
      <c r="P283" s="143">
        <v>20</v>
      </c>
      <c r="Q283" s="143">
        <v>5</v>
      </c>
      <c r="R283" s="143">
        <v>5</v>
      </c>
      <c r="S283" s="143">
        <v>5</v>
      </c>
      <c r="T283" s="143">
        <v>5</v>
      </c>
      <c r="U283" s="5" t="s">
        <v>11</v>
      </c>
      <c r="V283" s="5" t="s">
        <v>1416</v>
      </c>
      <c r="W283" s="42" t="s">
        <v>1814</v>
      </c>
      <c r="X283" s="17">
        <f t="shared" si="25"/>
        <v>0</v>
      </c>
      <c r="Y283" s="17">
        <v>0</v>
      </c>
      <c r="Z283" s="17">
        <v>0</v>
      </c>
      <c r="AA283" s="17">
        <v>0</v>
      </c>
      <c r="AB283" s="17">
        <v>0</v>
      </c>
      <c r="AC283" s="54" t="s">
        <v>131</v>
      </c>
      <c r="AD283" s="43" t="s">
        <v>356</v>
      </c>
      <c r="AE283" s="43" t="s">
        <v>356</v>
      </c>
      <c r="AF283" s="29">
        <v>5</v>
      </c>
      <c r="AG283" s="30">
        <f t="shared" si="27"/>
        <v>0</v>
      </c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13">
        <v>1</v>
      </c>
      <c r="BB283" s="64">
        <v>0</v>
      </c>
      <c r="BC283" s="64">
        <v>0</v>
      </c>
      <c r="BD283" s="64"/>
      <c r="BE283" s="64"/>
      <c r="BF283" s="13"/>
      <c r="BG283" s="13"/>
      <c r="BH283" s="13"/>
      <c r="BI283" s="13"/>
      <c r="BJ283" s="13"/>
      <c r="BK283" s="63">
        <f t="shared" si="28"/>
        <v>0.2</v>
      </c>
      <c r="BL283" s="56"/>
    </row>
    <row r="284" spans="1:64" ht="60" x14ac:dyDescent="0.2">
      <c r="A284" s="13">
        <v>2</v>
      </c>
      <c r="B284" s="4" t="s">
        <v>455</v>
      </c>
      <c r="C284" s="5" t="s">
        <v>949</v>
      </c>
      <c r="D284" s="4" t="s">
        <v>216</v>
      </c>
      <c r="E284" s="219" t="s">
        <v>2050</v>
      </c>
      <c r="F284" s="295"/>
      <c r="G284" s="295"/>
      <c r="H284" s="295"/>
      <c r="I284" s="219" t="s">
        <v>2468</v>
      </c>
      <c r="J284" s="255" t="s">
        <v>950</v>
      </c>
      <c r="K284" s="14" t="s">
        <v>1602</v>
      </c>
      <c r="L284" s="54" t="s">
        <v>1730</v>
      </c>
      <c r="M284" s="7" t="s">
        <v>1728</v>
      </c>
      <c r="N284" s="54" t="s">
        <v>1589</v>
      </c>
      <c r="O284" s="5">
        <v>40</v>
      </c>
      <c r="P284" s="143">
        <v>100</v>
      </c>
      <c r="Q284" s="143">
        <v>100</v>
      </c>
      <c r="R284" s="143">
        <v>10</v>
      </c>
      <c r="S284" s="143">
        <v>20</v>
      </c>
      <c r="T284" s="143">
        <v>20</v>
      </c>
      <c r="U284" s="5" t="s">
        <v>11</v>
      </c>
      <c r="V284" s="5" t="s">
        <v>1416</v>
      </c>
      <c r="W284" s="42" t="s">
        <v>1814</v>
      </c>
      <c r="X284" s="17">
        <f t="shared" si="25"/>
        <v>0</v>
      </c>
      <c r="Y284" s="17">
        <v>0</v>
      </c>
      <c r="Z284" s="17">
        <v>0</v>
      </c>
      <c r="AA284" s="17">
        <v>0</v>
      </c>
      <c r="AB284" s="17">
        <v>0</v>
      </c>
      <c r="AC284" s="54" t="s">
        <v>131</v>
      </c>
      <c r="AD284" s="43"/>
      <c r="AE284" s="43"/>
      <c r="AF284" s="29">
        <v>100</v>
      </c>
      <c r="AG284" s="30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13">
        <v>60</v>
      </c>
      <c r="BB284" s="64">
        <v>209700000</v>
      </c>
      <c r="BC284" s="64">
        <v>209700000</v>
      </c>
      <c r="BD284" s="64"/>
      <c r="BE284" s="64"/>
      <c r="BF284" s="13"/>
      <c r="BG284" s="13"/>
      <c r="BH284" s="13"/>
      <c r="BI284" s="13"/>
      <c r="BJ284" s="13"/>
      <c r="BK284" s="63">
        <f t="shared" si="28"/>
        <v>0.6</v>
      </c>
      <c r="BL284" s="56"/>
    </row>
    <row r="285" spans="1:64" ht="60" x14ac:dyDescent="0.2">
      <c r="A285" s="13">
        <v>2</v>
      </c>
      <c r="B285" s="4" t="s">
        <v>455</v>
      </c>
      <c r="C285" s="5" t="s">
        <v>949</v>
      </c>
      <c r="D285" s="4" t="s">
        <v>216</v>
      </c>
      <c r="E285" s="219" t="s">
        <v>2051</v>
      </c>
      <c r="F285" s="295"/>
      <c r="G285" s="295"/>
      <c r="H285" s="295"/>
      <c r="I285" s="219" t="s">
        <v>2469</v>
      </c>
      <c r="J285" s="255" t="s">
        <v>950</v>
      </c>
      <c r="K285" s="14" t="s">
        <v>1602</v>
      </c>
      <c r="L285" s="54" t="s">
        <v>1731</v>
      </c>
      <c r="M285" s="7" t="s">
        <v>1729</v>
      </c>
      <c r="N285" s="54" t="s">
        <v>1589</v>
      </c>
      <c r="O285" s="5">
        <v>50</v>
      </c>
      <c r="P285" s="143">
        <v>100</v>
      </c>
      <c r="Q285" s="143">
        <v>10</v>
      </c>
      <c r="R285" s="143">
        <v>10</v>
      </c>
      <c r="S285" s="143">
        <v>10</v>
      </c>
      <c r="T285" s="143">
        <v>20</v>
      </c>
      <c r="U285" s="5" t="s">
        <v>11</v>
      </c>
      <c r="V285" s="5" t="s">
        <v>1416</v>
      </c>
      <c r="W285" s="42" t="s">
        <v>1814</v>
      </c>
      <c r="X285" s="17">
        <f t="shared" si="25"/>
        <v>0</v>
      </c>
      <c r="Y285" s="17">
        <v>0</v>
      </c>
      <c r="Z285" s="17">
        <v>0</v>
      </c>
      <c r="AA285" s="17">
        <v>0</v>
      </c>
      <c r="AB285" s="17">
        <v>0</v>
      </c>
      <c r="AC285" s="54" t="s">
        <v>131</v>
      </c>
      <c r="AD285" s="43"/>
      <c r="AE285" s="43"/>
      <c r="AF285" s="29">
        <v>10</v>
      </c>
      <c r="AG285" s="30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13">
        <v>0</v>
      </c>
      <c r="BB285" s="64">
        <v>0</v>
      </c>
      <c r="BC285" s="64">
        <v>0</v>
      </c>
      <c r="BD285" s="64"/>
      <c r="BE285" s="64"/>
      <c r="BF285" s="13"/>
      <c r="BG285" s="13"/>
      <c r="BH285" s="13"/>
      <c r="BI285" s="13"/>
      <c r="BJ285" s="13"/>
      <c r="BK285" s="63">
        <f t="shared" si="28"/>
        <v>0</v>
      </c>
      <c r="BL285" s="56"/>
    </row>
    <row r="286" spans="1:64" ht="126" customHeight="1" x14ac:dyDescent="0.2">
      <c r="A286" s="13">
        <v>2</v>
      </c>
      <c r="B286" s="4" t="s">
        <v>455</v>
      </c>
      <c r="C286" s="5" t="s">
        <v>962</v>
      </c>
      <c r="D286" s="4" t="s">
        <v>218</v>
      </c>
      <c r="E286" s="219" t="s">
        <v>2052</v>
      </c>
      <c r="F286" s="295" t="s">
        <v>967</v>
      </c>
      <c r="G286" s="295">
        <v>20</v>
      </c>
      <c r="H286" s="295">
        <v>50</v>
      </c>
      <c r="I286" s="219" t="s">
        <v>2470</v>
      </c>
      <c r="J286" s="54" t="s">
        <v>963</v>
      </c>
      <c r="K286" s="14" t="s">
        <v>217</v>
      </c>
      <c r="L286" s="54" t="s">
        <v>970</v>
      </c>
      <c r="M286" s="7" t="s">
        <v>968</v>
      </c>
      <c r="N286" s="54" t="s">
        <v>1589</v>
      </c>
      <c r="O286" s="5">
        <v>20</v>
      </c>
      <c r="P286" s="143">
        <v>100</v>
      </c>
      <c r="Q286" s="143">
        <v>25</v>
      </c>
      <c r="R286" s="143">
        <v>25</v>
      </c>
      <c r="S286" s="143">
        <v>25</v>
      </c>
      <c r="T286" s="143">
        <v>25</v>
      </c>
      <c r="U286" s="5" t="s">
        <v>11</v>
      </c>
      <c r="V286" s="5" t="s">
        <v>1416</v>
      </c>
      <c r="W286" s="42" t="s">
        <v>1814</v>
      </c>
      <c r="X286" s="17">
        <f t="shared" si="25"/>
        <v>627545050</v>
      </c>
      <c r="Y286" s="17">
        <v>150000000</v>
      </c>
      <c r="Z286" s="17">
        <v>154500000</v>
      </c>
      <c r="AA286" s="17">
        <v>159136000</v>
      </c>
      <c r="AB286" s="17">
        <v>163909050</v>
      </c>
      <c r="AC286" s="54" t="s">
        <v>131</v>
      </c>
      <c r="AD286" s="43" t="s">
        <v>356</v>
      </c>
      <c r="AE286" s="43" t="s">
        <v>356</v>
      </c>
      <c r="AF286" s="29">
        <f t="shared" si="26"/>
        <v>25</v>
      </c>
      <c r="AG286" s="30">
        <f t="shared" si="27"/>
        <v>627545050</v>
      </c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13">
        <v>0</v>
      </c>
      <c r="BB286" s="64">
        <v>0</v>
      </c>
      <c r="BC286" s="64">
        <v>0</v>
      </c>
      <c r="BD286" s="64"/>
      <c r="BE286" s="64"/>
      <c r="BF286" s="13"/>
      <c r="BG286" s="13"/>
      <c r="BH286" s="13"/>
      <c r="BI286" s="13"/>
      <c r="BJ286" s="13"/>
      <c r="BK286" s="63">
        <f t="shared" si="28"/>
        <v>0</v>
      </c>
      <c r="BL286" s="56"/>
    </row>
    <row r="287" spans="1:64" ht="84" x14ac:dyDescent="0.2">
      <c r="A287" s="13">
        <v>2</v>
      </c>
      <c r="B287" s="4" t="s">
        <v>455</v>
      </c>
      <c r="C287" s="5" t="s">
        <v>962</v>
      </c>
      <c r="D287" s="4" t="s">
        <v>218</v>
      </c>
      <c r="E287" s="219" t="s">
        <v>2052</v>
      </c>
      <c r="F287" s="295"/>
      <c r="G287" s="295"/>
      <c r="H287" s="295"/>
      <c r="I287" s="219" t="s">
        <v>2471</v>
      </c>
      <c r="J287" s="54" t="s">
        <v>963</v>
      </c>
      <c r="K287" s="14" t="s">
        <v>217</v>
      </c>
      <c r="L287" s="54" t="s">
        <v>971</v>
      </c>
      <c r="M287" s="7" t="s">
        <v>969</v>
      </c>
      <c r="N287" s="54" t="s">
        <v>1589</v>
      </c>
      <c r="O287" s="5">
        <v>30</v>
      </c>
      <c r="P287" s="143">
        <v>100</v>
      </c>
      <c r="Q287" s="143">
        <v>25</v>
      </c>
      <c r="R287" s="143">
        <v>25</v>
      </c>
      <c r="S287" s="143">
        <v>25</v>
      </c>
      <c r="T287" s="143">
        <v>25</v>
      </c>
      <c r="U287" s="5" t="s">
        <v>11</v>
      </c>
      <c r="V287" s="5" t="s">
        <v>1416</v>
      </c>
      <c r="W287" s="42" t="s">
        <v>119</v>
      </c>
      <c r="X287" s="17">
        <f t="shared" si="25"/>
        <v>0</v>
      </c>
      <c r="Y287" s="17">
        <v>0</v>
      </c>
      <c r="Z287" s="17">
        <v>0</v>
      </c>
      <c r="AA287" s="17">
        <v>0</v>
      </c>
      <c r="AB287" s="17">
        <v>0</v>
      </c>
      <c r="AC287" s="54" t="s">
        <v>131</v>
      </c>
      <c r="AD287" s="43" t="s">
        <v>356</v>
      </c>
      <c r="AE287" s="43" t="s">
        <v>356</v>
      </c>
      <c r="AF287" s="29">
        <f t="shared" si="26"/>
        <v>25</v>
      </c>
      <c r="AG287" s="30">
        <f t="shared" si="27"/>
        <v>0</v>
      </c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13">
        <v>25</v>
      </c>
      <c r="BB287" s="64">
        <v>0</v>
      </c>
      <c r="BC287" s="64">
        <v>0</v>
      </c>
      <c r="BD287" s="64"/>
      <c r="BE287" s="64"/>
      <c r="BF287" s="13"/>
      <c r="BG287" s="13"/>
      <c r="BH287" s="13"/>
      <c r="BI287" s="13"/>
      <c r="BJ287" s="13"/>
      <c r="BK287" s="63">
        <f t="shared" si="28"/>
        <v>1</v>
      </c>
      <c r="BL287" s="56"/>
    </row>
    <row r="288" spans="1:64" ht="72" x14ac:dyDescent="0.2">
      <c r="A288" s="13">
        <v>2</v>
      </c>
      <c r="B288" s="4" t="s">
        <v>455</v>
      </c>
      <c r="C288" s="5" t="s">
        <v>962</v>
      </c>
      <c r="D288" s="4" t="s">
        <v>218</v>
      </c>
      <c r="E288" s="219" t="s">
        <v>2052</v>
      </c>
      <c r="F288" s="295" t="s">
        <v>1732</v>
      </c>
      <c r="G288" s="295">
        <v>6.8</v>
      </c>
      <c r="H288" s="295">
        <v>6</v>
      </c>
      <c r="I288" s="219" t="s">
        <v>2472</v>
      </c>
      <c r="J288" s="54" t="s">
        <v>964</v>
      </c>
      <c r="K288" s="14" t="s">
        <v>219</v>
      </c>
      <c r="L288" s="54" t="s">
        <v>1734</v>
      </c>
      <c r="M288" s="7" t="s">
        <v>1733</v>
      </c>
      <c r="N288" s="54" t="s">
        <v>1589</v>
      </c>
      <c r="O288" s="5">
        <v>0</v>
      </c>
      <c r="P288" s="143">
        <v>12</v>
      </c>
      <c r="Q288" s="143">
        <v>3</v>
      </c>
      <c r="R288" s="143">
        <v>3</v>
      </c>
      <c r="S288" s="143">
        <v>3</v>
      </c>
      <c r="T288" s="143">
        <v>3</v>
      </c>
      <c r="U288" s="5" t="s">
        <v>11</v>
      </c>
      <c r="V288" s="5" t="s">
        <v>1416</v>
      </c>
      <c r="W288" s="42" t="s">
        <v>119</v>
      </c>
      <c r="X288" s="17">
        <f t="shared" si="25"/>
        <v>0</v>
      </c>
      <c r="Y288" s="17">
        <v>0</v>
      </c>
      <c r="Z288" s="17">
        <v>0</v>
      </c>
      <c r="AA288" s="17">
        <v>0</v>
      </c>
      <c r="AB288" s="17">
        <v>0</v>
      </c>
      <c r="AC288" s="54" t="s">
        <v>131</v>
      </c>
      <c r="AD288" s="43" t="s">
        <v>356</v>
      </c>
      <c r="AE288" s="43" t="s">
        <v>356</v>
      </c>
      <c r="AF288" s="29">
        <f t="shared" si="26"/>
        <v>3</v>
      </c>
      <c r="AG288" s="30">
        <f t="shared" si="27"/>
        <v>0</v>
      </c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13">
        <v>0</v>
      </c>
      <c r="BB288" s="64">
        <v>0</v>
      </c>
      <c r="BC288" s="64">
        <v>0</v>
      </c>
      <c r="BD288" s="64"/>
      <c r="BE288" s="64"/>
      <c r="BF288" s="13"/>
      <c r="BG288" s="13"/>
      <c r="BH288" s="13"/>
      <c r="BI288" s="13"/>
      <c r="BJ288" s="13"/>
      <c r="BK288" s="63">
        <f t="shared" si="28"/>
        <v>0</v>
      </c>
      <c r="BL288" s="56"/>
    </row>
    <row r="289" spans="1:64" ht="60" x14ac:dyDescent="0.2">
      <c r="A289" s="13">
        <v>2</v>
      </c>
      <c r="B289" s="4" t="s">
        <v>455</v>
      </c>
      <c r="C289" s="5" t="s">
        <v>962</v>
      </c>
      <c r="D289" s="4" t="s">
        <v>218</v>
      </c>
      <c r="E289" s="219" t="s">
        <v>2053</v>
      </c>
      <c r="F289" s="295"/>
      <c r="G289" s="295"/>
      <c r="H289" s="295"/>
      <c r="I289" s="219" t="s">
        <v>2473</v>
      </c>
      <c r="J289" s="54" t="s">
        <v>964</v>
      </c>
      <c r="K289" s="14" t="s">
        <v>219</v>
      </c>
      <c r="L289" s="54" t="s">
        <v>974</v>
      </c>
      <c r="M289" s="7" t="s">
        <v>973</v>
      </c>
      <c r="N289" s="54" t="s">
        <v>1589</v>
      </c>
      <c r="O289" s="5">
        <v>6</v>
      </c>
      <c r="P289" s="143">
        <v>12</v>
      </c>
      <c r="Q289" s="143">
        <v>3</v>
      </c>
      <c r="R289" s="143">
        <v>3</v>
      </c>
      <c r="S289" s="143">
        <v>3</v>
      </c>
      <c r="T289" s="143">
        <v>3</v>
      </c>
      <c r="U289" s="5" t="s">
        <v>11</v>
      </c>
      <c r="V289" s="5" t="s">
        <v>1416</v>
      </c>
      <c r="W289" s="42" t="s">
        <v>119</v>
      </c>
      <c r="X289" s="17">
        <f t="shared" si="25"/>
        <v>0</v>
      </c>
      <c r="Y289" s="17">
        <v>0</v>
      </c>
      <c r="Z289" s="17">
        <v>0</v>
      </c>
      <c r="AA289" s="17">
        <v>0</v>
      </c>
      <c r="AB289" s="17">
        <v>0</v>
      </c>
      <c r="AC289" s="54" t="s">
        <v>131</v>
      </c>
      <c r="AD289" s="43" t="s">
        <v>356</v>
      </c>
      <c r="AE289" s="43" t="s">
        <v>356</v>
      </c>
      <c r="AF289" s="29">
        <f t="shared" si="26"/>
        <v>3</v>
      </c>
      <c r="AG289" s="30">
        <f t="shared" si="27"/>
        <v>0</v>
      </c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13">
        <v>3</v>
      </c>
      <c r="BB289" s="64">
        <v>140382398</v>
      </c>
      <c r="BC289" s="64">
        <v>140382398</v>
      </c>
      <c r="BD289" s="64"/>
      <c r="BE289" s="64"/>
      <c r="BF289" s="13"/>
      <c r="BG289" s="13"/>
      <c r="BH289" s="13"/>
      <c r="BI289" s="13"/>
      <c r="BJ289" s="13"/>
      <c r="BK289" s="63">
        <f t="shared" si="28"/>
        <v>1</v>
      </c>
      <c r="BL289" s="56"/>
    </row>
    <row r="290" spans="1:64" ht="69.75" customHeight="1" x14ac:dyDescent="0.2">
      <c r="A290" s="13">
        <v>2</v>
      </c>
      <c r="B290" s="4" t="s">
        <v>455</v>
      </c>
      <c r="C290" s="5" t="s">
        <v>965</v>
      </c>
      <c r="D290" s="4" t="s">
        <v>220</v>
      </c>
      <c r="E290" s="219" t="s">
        <v>2053</v>
      </c>
      <c r="F290" s="7" t="s">
        <v>1735</v>
      </c>
      <c r="G290" s="54">
        <v>12.3</v>
      </c>
      <c r="H290" s="54">
        <v>11.34</v>
      </c>
      <c r="I290" s="219" t="s">
        <v>2474</v>
      </c>
      <c r="J290" s="54" t="s">
        <v>966</v>
      </c>
      <c r="K290" s="14" t="s">
        <v>221</v>
      </c>
      <c r="L290" s="54" t="s">
        <v>979</v>
      </c>
      <c r="M290" s="7" t="s">
        <v>978</v>
      </c>
      <c r="N290" s="54" t="s">
        <v>1589</v>
      </c>
      <c r="O290" s="5">
        <v>22</v>
      </c>
      <c r="P290" s="143">
        <v>45</v>
      </c>
      <c r="Q290" s="143">
        <v>29</v>
      </c>
      <c r="R290" s="143">
        <v>10</v>
      </c>
      <c r="S290" s="143">
        <v>10</v>
      </c>
      <c r="T290" s="143">
        <v>15</v>
      </c>
      <c r="U290" s="5" t="s">
        <v>11</v>
      </c>
      <c r="V290" s="5" t="s">
        <v>1416</v>
      </c>
      <c r="W290" s="42" t="s">
        <v>1816</v>
      </c>
      <c r="X290" s="17">
        <f t="shared" si="25"/>
        <v>26044629991</v>
      </c>
      <c r="Y290" s="17">
        <v>6225370950</v>
      </c>
      <c r="Z290" s="17">
        <v>6412132078</v>
      </c>
      <c r="AA290" s="17">
        <v>6604496041</v>
      </c>
      <c r="AB290" s="17">
        <v>6802630922</v>
      </c>
      <c r="AC290" s="54" t="s">
        <v>131</v>
      </c>
      <c r="AD290" s="43" t="s">
        <v>356</v>
      </c>
      <c r="AE290" s="43" t="s">
        <v>356</v>
      </c>
      <c r="AF290" s="29">
        <v>29</v>
      </c>
      <c r="AG290" s="30">
        <f t="shared" si="27"/>
        <v>26044629991</v>
      </c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66">
        <v>29</v>
      </c>
      <c r="BB290" s="152">
        <v>391474660</v>
      </c>
      <c r="BC290" s="152">
        <v>391474660</v>
      </c>
      <c r="BD290" s="64"/>
      <c r="BE290" s="64"/>
      <c r="BF290" s="13"/>
      <c r="BG290" s="13"/>
      <c r="BH290" s="13"/>
      <c r="BI290" s="13"/>
      <c r="BJ290" s="13"/>
      <c r="BK290" s="63">
        <f t="shared" si="28"/>
        <v>1</v>
      </c>
      <c r="BL290" s="56"/>
    </row>
    <row r="291" spans="1:64" ht="120" x14ac:dyDescent="0.2">
      <c r="A291" s="13">
        <v>2</v>
      </c>
      <c r="B291" s="4" t="s">
        <v>455</v>
      </c>
      <c r="C291" s="5" t="s">
        <v>965</v>
      </c>
      <c r="D291" s="4" t="s">
        <v>220</v>
      </c>
      <c r="E291" s="219" t="s">
        <v>2054</v>
      </c>
      <c r="F291" s="7" t="s">
        <v>1736</v>
      </c>
      <c r="G291" s="54">
        <v>12.3</v>
      </c>
      <c r="H291" s="54">
        <v>11.34</v>
      </c>
      <c r="I291" s="219" t="s">
        <v>2475</v>
      </c>
      <c r="J291" s="54" t="s">
        <v>966</v>
      </c>
      <c r="K291" s="14" t="s">
        <v>221</v>
      </c>
      <c r="L291" s="54" t="s">
        <v>1738</v>
      </c>
      <c r="M291" s="7" t="s">
        <v>1737</v>
      </c>
      <c r="N291" s="54" t="s">
        <v>1589</v>
      </c>
      <c r="O291" s="5">
        <v>0</v>
      </c>
      <c r="P291" s="143">
        <v>4</v>
      </c>
      <c r="Q291" s="143">
        <v>1</v>
      </c>
      <c r="R291" s="143">
        <v>1</v>
      </c>
      <c r="S291" s="143">
        <v>1</v>
      </c>
      <c r="T291" s="143">
        <v>1</v>
      </c>
      <c r="U291" s="5" t="s">
        <v>11</v>
      </c>
      <c r="V291" s="5" t="s">
        <v>1416</v>
      </c>
      <c r="W291" s="42" t="s">
        <v>1816</v>
      </c>
      <c r="X291" s="17">
        <f t="shared" si="25"/>
        <v>0</v>
      </c>
      <c r="Y291" s="17">
        <v>0</v>
      </c>
      <c r="Z291" s="17">
        <v>0</v>
      </c>
      <c r="AA291" s="17">
        <v>0</v>
      </c>
      <c r="AB291" s="17">
        <v>0</v>
      </c>
      <c r="AC291" s="54" t="s">
        <v>131</v>
      </c>
      <c r="AD291" s="43" t="s">
        <v>356</v>
      </c>
      <c r="AE291" s="43" t="s">
        <v>356</v>
      </c>
      <c r="AF291" s="29">
        <f t="shared" si="26"/>
        <v>1</v>
      </c>
      <c r="AG291" s="30">
        <f t="shared" si="27"/>
        <v>0</v>
      </c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13">
        <v>0</v>
      </c>
      <c r="BB291" s="64">
        <v>0</v>
      </c>
      <c r="BC291" s="64">
        <v>0</v>
      </c>
      <c r="BD291" s="64"/>
      <c r="BE291" s="64"/>
      <c r="BF291" s="13"/>
      <c r="BG291" s="13"/>
      <c r="BH291" s="13"/>
      <c r="BI291" s="13"/>
      <c r="BJ291" s="13"/>
      <c r="BK291" s="63">
        <f t="shared" si="28"/>
        <v>0</v>
      </c>
      <c r="BL291" s="56"/>
    </row>
    <row r="292" spans="1:64" ht="120" x14ac:dyDescent="0.2">
      <c r="A292" s="13">
        <v>2</v>
      </c>
      <c r="B292" s="4" t="s">
        <v>455</v>
      </c>
      <c r="C292" s="5" t="s">
        <v>965</v>
      </c>
      <c r="D292" s="4" t="s">
        <v>220</v>
      </c>
      <c r="E292" s="219" t="s">
        <v>2054</v>
      </c>
      <c r="F292" s="295" t="s">
        <v>1739</v>
      </c>
      <c r="G292" s="295">
        <v>15.05</v>
      </c>
      <c r="H292" s="295">
        <v>13.8</v>
      </c>
      <c r="I292" s="219" t="s">
        <v>2476</v>
      </c>
      <c r="J292" s="54" t="s">
        <v>966</v>
      </c>
      <c r="K292" s="14" t="s">
        <v>221</v>
      </c>
      <c r="L292" s="54" t="s">
        <v>1741</v>
      </c>
      <c r="M292" s="7" t="s">
        <v>1740</v>
      </c>
      <c r="N292" s="54" t="s">
        <v>1589</v>
      </c>
      <c r="O292" s="5">
        <v>10</v>
      </c>
      <c r="P292" s="143">
        <v>80</v>
      </c>
      <c r="Q292" s="143">
        <v>20</v>
      </c>
      <c r="R292" s="143">
        <v>20</v>
      </c>
      <c r="S292" s="143">
        <v>20</v>
      </c>
      <c r="T292" s="143">
        <v>20</v>
      </c>
      <c r="U292" s="5" t="s">
        <v>11</v>
      </c>
      <c r="V292" s="5" t="s">
        <v>1416</v>
      </c>
      <c r="W292" s="42" t="s">
        <v>1816</v>
      </c>
      <c r="X292" s="17">
        <f t="shared" si="25"/>
        <v>0</v>
      </c>
      <c r="Y292" s="17">
        <v>0</v>
      </c>
      <c r="Z292" s="17">
        <v>0</v>
      </c>
      <c r="AA292" s="17">
        <v>0</v>
      </c>
      <c r="AB292" s="17">
        <v>0</v>
      </c>
      <c r="AC292" s="54" t="s">
        <v>131</v>
      </c>
      <c r="AD292" s="43" t="s">
        <v>356</v>
      </c>
      <c r="AE292" s="43" t="s">
        <v>356</v>
      </c>
      <c r="AF292" s="29">
        <f t="shared" si="26"/>
        <v>20</v>
      </c>
      <c r="AG292" s="30">
        <f t="shared" si="27"/>
        <v>0</v>
      </c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13">
        <v>25</v>
      </c>
      <c r="BB292" s="64">
        <v>0</v>
      </c>
      <c r="BC292" s="64">
        <v>0</v>
      </c>
      <c r="BD292" s="64"/>
      <c r="BE292" s="64"/>
      <c r="BF292" s="13"/>
      <c r="BG292" s="13"/>
      <c r="BH292" s="13"/>
      <c r="BI292" s="13"/>
      <c r="BJ292" s="13"/>
      <c r="BK292" s="63">
        <v>1</v>
      </c>
      <c r="BL292" s="56"/>
    </row>
    <row r="293" spans="1:64" ht="84.75" customHeight="1" x14ac:dyDescent="0.2">
      <c r="A293" s="13">
        <v>2</v>
      </c>
      <c r="B293" s="4" t="s">
        <v>455</v>
      </c>
      <c r="C293" s="5" t="s">
        <v>965</v>
      </c>
      <c r="D293" s="4" t="s">
        <v>220</v>
      </c>
      <c r="E293" s="219" t="s">
        <v>2054</v>
      </c>
      <c r="F293" s="295"/>
      <c r="G293" s="295"/>
      <c r="H293" s="295"/>
      <c r="I293" s="219" t="s">
        <v>2477</v>
      </c>
      <c r="J293" s="54" t="s">
        <v>966</v>
      </c>
      <c r="K293" s="14" t="s">
        <v>221</v>
      </c>
      <c r="L293" s="54" t="s">
        <v>1744</v>
      </c>
      <c r="M293" s="7" t="s">
        <v>1742</v>
      </c>
      <c r="N293" s="54" t="s">
        <v>1589</v>
      </c>
      <c r="O293" s="5">
        <v>0</v>
      </c>
      <c r="P293" s="143">
        <v>12</v>
      </c>
      <c r="Q293" s="143">
        <v>3</v>
      </c>
      <c r="R293" s="143">
        <v>3</v>
      </c>
      <c r="S293" s="143">
        <v>3</v>
      </c>
      <c r="T293" s="143">
        <v>3</v>
      </c>
      <c r="U293" s="5" t="s">
        <v>11</v>
      </c>
      <c r="V293" s="5" t="s">
        <v>1416</v>
      </c>
      <c r="W293" s="42" t="s">
        <v>1816</v>
      </c>
      <c r="X293" s="17">
        <f t="shared" si="25"/>
        <v>0</v>
      </c>
      <c r="Y293" s="17">
        <v>0</v>
      </c>
      <c r="Z293" s="17">
        <v>0</v>
      </c>
      <c r="AA293" s="17">
        <v>0</v>
      </c>
      <c r="AB293" s="17">
        <v>0</v>
      </c>
      <c r="AC293" s="54" t="s">
        <v>131</v>
      </c>
      <c r="AD293" s="43"/>
      <c r="AE293" s="43"/>
      <c r="AF293" s="29">
        <f t="shared" si="26"/>
        <v>3</v>
      </c>
      <c r="AG293" s="30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13">
        <v>0</v>
      </c>
      <c r="BB293" s="64">
        <v>0</v>
      </c>
      <c r="BC293" s="64">
        <v>0</v>
      </c>
      <c r="BD293" s="64"/>
      <c r="BE293" s="64"/>
      <c r="BF293" s="13"/>
      <c r="BG293" s="13"/>
      <c r="BH293" s="13"/>
      <c r="BI293" s="13"/>
      <c r="BJ293" s="13"/>
      <c r="BK293" s="63">
        <f t="shared" si="28"/>
        <v>0</v>
      </c>
      <c r="BL293" s="56"/>
    </row>
    <row r="294" spans="1:64" ht="84" customHeight="1" x14ac:dyDescent="0.2">
      <c r="A294" s="13">
        <v>2</v>
      </c>
      <c r="B294" s="4" t="s">
        <v>455</v>
      </c>
      <c r="C294" s="5" t="s">
        <v>965</v>
      </c>
      <c r="D294" s="4" t="s">
        <v>220</v>
      </c>
      <c r="E294" s="219" t="s">
        <v>2054</v>
      </c>
      <c r="F294" s="295"/>
      <c r="G294" s="295"/>
      <c r="H294" s="295"/>
      <c r="I294" s="219" t="s">
        <v>2478</v>
      </c>
      <c r="J294" s="54" t="s">
        <v>966</v>
      </c>
      <c r="K294" s="14" t="s">
        <v>221</v>
      </c>
      <c r="L294" s="54" t="s">
        <v>1745</v>
      </c>
      <c r="M294" s="7" t="s">
        <v>1743</v>
      </c>
      <c r="N294" s="54" t="s">
        <v>1589</v>
      </c>
      <c r="O294" s="5">
        <v>0</v>
      </c>
      <c r="P294" s="143">
        <v>8</v>
      </c>
      <c r="Q294" s="143">
        <v>2</v>
      </c>
      <c r="R294" s="143">
        <v>2</v>
      </c>
      <c r="S294" s="143">
        <v>2</v>
      </c>
      <c r="T294" s="143">
        <v>2</v>
      </c>
      <c r="U294" s="5" t="s">
        <v>11</v>
      </c>
      <c r="V294" s="5" t="s">
        <v>1416</v>
      </c>
      <c r="W294" s="42" t="s">
        <v>1816</v>
      </c>
      <c r="X294" s="17">
        <f t="shared" si="25"/>
        <v>0</v>
      </c>
      <c r="Y294" s="17">
        <v>0</v>
      </c>
      <c r="Z294" s="17">
        <v>0</v>
      </c>
      <c r="AA294" s="17">
        <v>0</v>
      </c>
      <c r="AB294" s="17">
        <v>0</v>
      </c>
      <c r="AC294" s="54" t="s">
        <v>131</v>
      </c>
      <c r="AD294" s="43" t="s">
        <v>356</v>
      </c>
      <c r="AE294" s="43" t="s">
        <v>356</v>
      </c>
      <c r="AF294" s="29">
        <f t="shared" si="26"/>
        <v>2</v>
      </c>
      <c r="AG294" s="30">
        <f t="shared" si="27"/>
        <v>0</v>
      </c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13">
        <v>0</v>
      </c>
      <c r="BB294" s="64">
        <v>0</v>
      </c>
      <c r="BC294" s="64">
        <v>0</v>
      </c>
      <c r="BD294" s="64"/>
      <c r="BE294" s="64"/>
      <c r="BF294" s="13"/>
      <c r="BG294" s="13"/>
      <c r="BH294" s="13"/>
      <c r="BI294" s="13"/>
      <c r="BJ294" s="13"/>
      <c r="BK294" s="63">
        <f t="shared" si="28"/>
        <v>0</v>
      </c>
      <c r="BL294" s="56"/>
    </row>
    <row r="295" spans="1:64" ht="120" customHeight="1" x14ac:dyDescent="0.2">
      <c r="A295" s="13">
        <v>2</v>
      </c>
      <c r="B295" s="4" t="s">
        <v>455</v>
      </c>
      <c r="C295" s="5" t="s">
        <v>965</v>
      </c>
      <c r="D295" s="4" t="s">
        <v>220</v>
      </c>
      <c r="E295" s="219" t="s">
        <v>2055</v>
      </c>
      <c r="F295" s="300" t="s">
        <v>1746</v>
      </c>
      <c r="G295" s="300">
        <v>0.7</v>
      </c>
      <c r="H295" s="300">
        <v>3</v>
      </c>
      <c r="I295" s="219" t="s">
        <v>2479</v>
      </c>
      <c r="J295" s="54" t="s">
        <v>972</v>
      </c>
      <c r="K295" s="14" t="s">
        <v>223</v>
      </c>
      <c r="L295" s="54" t="s">
        <v>981</v>
      </c>
      <c r="M295" s="7" t="s">
        <v>982</v>
      </c>
      <c r="N295" s="54" t="s">
        <v>1589</v>
      </c>
      <c r="O295" s="5">
        <v>3</v>
      </c>
      <c r="P295" s="143">
        <v>15</v>
      </c>
      <c r="Q295" s="143">
        <v>2</v>
      </c>
      <c r="R295" s="143">
        <v>3</v>
      </c>
      <c r="S295" s="143">
        <v>5</v>
      </c>
      <c r="T295" s="143">
        <v>5</v>
      </c>
      <c r="U295" s="5" t="s">
        <v>11</v>
      </c>
      <c r="V295" s="5" t="s">
        <v>1416</v>
      </c>
      <c r="W295" s="42" t="s">
        <v>1816</v>
      </c>
      <c r="X295" s="17">
        <f t="shared" si="25"/>
        <v>0</v>
      </c>
      <c r="Y295" s="17">
        <v>0</v>
      </c>
      <c r="Z295" s="17">
        <v>0</v>
      </c>
      <c r="AA295" s="17">
        <v>0</v>
      </c>
      <c r="AB295" s="17">
        <v>0</v>
      </c>
      <c r="AC295" s="54" t="s">
        <v>131</v>
      </c>
      <c r="AD295" s="43" t="s">
        <v>356</v>
      </c>
      <c r="AE295" s="43" t="s">
        <v>356</v>
      </c>
      <c r="AF295" s="29">
        <f t="shared" si="26"/>
        <v>2</v>
      </c>
      <c r="AG295" s="30">
        <f t="shared" si="27"/>
        <v>0</v>
      </c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66">
        <v>0</v>
      </c>
      <c r="BB295" s="152">
        <v>0</v>
      </c>
      <c r="BC295" s="152">
        <v>0</v>
      </c>
      <c r="BD295" s="64"/>
      <c r="BE295" s="64"/>
      <c r="BF295" s="13"/>
      <c r="BG295" s="13"/>
      <c r="BH295" s="13"/>
      <c r="BI295" s="13"/>
      <c r="BJ295" s="13"/>
      <c r="BK295" s="63">
        <f>+BA295/AF295</f>
        <v>0</v>
      </c>
      <c r="BL295" s="56"/>
    </row>
    <row r="296" spans="1:64" ht="84" x14ac:dyDescent="0.2">
      <c r="A296" s="13">
        <v>2</v>
      </c>
      <c r="B296" s="4" t="s">
        <v>455</v>
      </c>
      <c r="C296" s="5" t="s">
        <v>965</v>
      </c>
      <c r="D296" s="4" t="s">
        <v>220</v>
      </c>
      <c r="E296" s="219" t="s">
        <v>2055</v>
      </c>
      <c r="F296" s="300"/>
      <c r="G296" s="300"/>
      <c r="H296" s="300"/>
      <c r="I296" s="219" t="s">
        <v>2480</v>
      </c>
      <c r="J296" s="54" t="s">
        <v>972</v>
      </c>
      <c r="K296" s="14" t="s">
        <v>223</v>
      </c>
      <c r="L296" s="54" t="s">
        <v>1747</v>
      </c>
      <c r="M296" s="7" t="s">
        <v>1747</v>
      </c>
      <c r="N296" s="54" t="s">
        <v>1589</v>
      </c>
      <c r="O296" s="5">
        <v>5</v>
      </c>
      <c r="P296" s="143">
        <v>50</v>
      </c>
      <c r="Q296" s="143">
        <v>10</v>
      </c>
      <c r="R296" s="143">
        <v>10</v>
      </c>
      <c r="S296" s="143">
        <v>10</v>
      </c>
      <c r="T296" s="143">
        <v>20</v>
      </c>
      <c r="U296" s="5" t="s">
        <v>11</v>
      </c>
      <c r="V296" s="5" t="s">
        <v>1416</v>
      </c>
      <c r="W296" s="42" t="s">
        <v>1816</v>
      </c>
      <c r="X296" s="17">
        <f t="shared" si="25"/>
        <v>0</v>
      </c>
      <c r="Y296" s="17">
        <v>0</v>
      </c>
      <c r="Z296" s="17">
        <v>0</v>
      </c>
      <c r="AA296" s="17">
        <v>0</v>
      </c>
      <c r="AB296" s="17">
        <v>0</v>
      </c>
      <c r="AC296" s="54" t="s">
        <v>131</v>
      </c>
      <c r="AD296" s="43" t="s">
        <v>356</v>
      </c>
      <c r="AE296" s="43" t="s">
        <v>356</v>
      </c>
      <c r="AF296" s="29">
        <v>10</v>
      </c>
      <c r="AG296" s="30">
        <f t="shared" si="27"/>
        <v>0</v>
      </c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66">
        <v>10</v>
      </c>
      <c r="BB296" s="152">
        <v>1429999999</v>
      </c>
      <c r="BC296" s="152">
        <v>1429999999</v>
      </c>
      <c r="BD296" s="64"/>
      <c r="BE296" s="64"/>
      <c r="BF296" s="13"/>
      <c r="BG296" s="13"/>
      <c r="BH296" s="13"/>
      <c r="BI296" s="13"/>
      <c r="BJ296" s="13"/>
      <c r="BK296" s="63">
        <f>+BA296/AF296</f>
        <v>1</v>
      </c>
      <c r="BL296" s="56"/>
    </row>
    <row r="297" spans="1:64" ht="108" x14ac:dyDescent="0.2">
      <c r="A297" s="13">
        <v>2</v>
      </c>
      <c r="B297" s="4" t="s">
        <v>455</v>
      </c>
      <c r="C297" s="5" t="s">
        <v>965</v>
      </c>
      <c r="D297" s="4" t="s">
        <v>220</v>
      </c>
      <c r="E297" s="219" t="s">
        <v>2056</v>
      </c>
      <c r="F297" s="300"/>
      <c r="G297" s="300"/>
      <c r="H297" s="300"/>
      <c r="I297" s="219" t="s">
        <v>2481</v>
      </c>
      <c r="J297" s="54" t="s">
        <v>972</v>
      </c>
      <c r="K297" s="14" t="s">
        <v>223</v>
      </c>
      <c r="L297" s="54" t="s">
        <v>1748</v>
      </c>
      <c r="M297" s="7" t="s">
        <v>1748</v>
      </c>
      <c r="N297" s="54" t="s">
        <v>1589</v>
      </c>
      <c r="O297" s="5">
        <v>0</v>
      </c>
      <c r="P297" s="143">
        <v>22</v>
      </c>
      <c r="Q297" s="143">
        <v>5</v>
      </c>
      <c r="R297" s="143">
        <v>5</v>
      </c>
      <c r="S297" s="143">
        <v>7</v>
      </c>
      <c r="T297" s="143">
        <v>10</v>
      </c>
      <c r="U297" s="5" t="s">
        <v>11</v>
      </c>
      <c r="V297" s="5" t="s">
        <v>1416</v>
      </c>
      <c r="W297" s="42" t="s">
        <v>1816</v>
      </c>
      <c r="X297" s="17">
        <f t="shared" si="25"/>
        <v>0</v>
      </c>
      <c r="Y297" s="17">
        <v>0</v>
      </c>
      <c r="Z297" s="17">
        <v>0</v>
      </c>
      <c r="AA297" s="17">
        <v>0</v>
      </c>
      <c r="AB297" s="17">
        <v>0</v>
      </c>
      <c r="AC297" s="54" t="s">
        <v>131</v>
      </c>
      <c r="AD297" s="43" t="s">
        <v>356</v>
      </c>
      <c r="AE297" s="43" t="s">
        <v>356</v>
      </c>
      <c r="AF297" s="29">
        <f t="shared" si="26"/>
        <v>5</v>
      </c>
      <c r="AG297" s="30">
        <f t="shared" si="27"/>
        <v>0</v>
      </c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66">
        <v>0</v>
      </c>
      <c r="BB297" s="152">
        <v>0</v>
      </c>
      <c r="BC297" s="152">
        <v>0</v>
      </c>
      <c r="BD297" s="64"/>
      <c r="BE297" s="64"/>
      <c r="BF297" s="13"/>
      <c r="BG297" s="13"/>
      <c r="BH297" s="13"/>
      <c r="BI297" s="13"/>
      <c r="BJ297" s="13"/>
      <c r="BK297" s="63">
        <f>+BA295/AF297</f>
        <v>0</v>
      </c>
      <c r="BL297" s="56"/>
    </row>
    <row r="298" spans="1:64" ht="61.5" customHeight="1" x14ac:dyDescent="0.2">
      <c r="A298" s="13">
        <v>2</v>
      </c>
      <c r="B298" s="4" t="s">
        <v>455</v>
      </c>
      <c r="C298" s="5" t="s">
        <v>965</v>
      </c>
      <c r="D298" s="4" t="s">
        <v>220</v>
      </c>
      <c r="E298" s="219" t="s">
        <v>2056</v>
      </c>
      <c r="F298" s="300" t="s">
        <v>1749</v>
      </c>
      <c r="G298" s="300">
        <v>10</v>
      </c>
      <c r="H298" s="300">
        <v>40</v>
      </c>
      <c r="I298" s="219" t="s">
        <v>2482</v>
      </c>
      <c r="J298" s="54" t="s">
        <v>1513</v>
      </c>
      <c r="K298" s="14" t="s">
        <v>224</v>
      </c>
      <c r="L298" s="54" t="s">
        <v>984</v>
      </c>
      <c r="M298" s="7" t="s">
        <v>976</v>
      </c>
      <c r="N298" s="54" t="s">
        <v>1589</v>
      </c>
      <c r="O298" s="5" t="s">
        <v>874</v>
      </c>
      <c r="P298" s="143">
        <v>100</v>
      </c>
      <c r="Q298" s="143">
        <v>25</v>
      </c>
      <c r="R298" s="143">
        <v>25</v>
      </c>
      <c r="S298" s="143">
        <v>25</v>
      </c>
      <c r="T298" s="143">
        <v>25</v>
      </c>
      <c r="U298" s="5" t="s">
        <v>11</v>
      </c>
      <c r="V298" s="5" t="s">
        <v>1416</v>
      </c>
      <c r="W298" s="42" t="s">
        <v>1816</v>
      </c>
      <c r="X298" s="17">
        <f t="shared" si="25"/>
        <v>0</v>
      </c>
      <c r="Y298" s="17">
        <v>0</v>
      </c>
      <c r="Z298" s="17">
        <v>0</v>
      </c>
      <c r="AA298" s="17">
        <v>0</v>
      </c>
      <c r="AB298" s="17">
        <v>0</v>
      </c>
      <c r="AC298" s="54" t="s">
        <v>131</v>
      </c>
      <c r="AD298" s="43" t="s">
        <v>356</v>
      </c>
      <c r="AE298" s="43" t="s">
        <v>356</v>
      </c>
      <c r="AF298" s="29">
        <f t="shared" si="26"/>
        <v>25</v>
      </c>
      <c r="AG298" s="30">
        <f t="shared" si="27"/>
        <v>0</v>
      </c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66">
        <v>0</v>
      </c>
      <c r="BB298" s="152">
        <v>0</v>
      </c>
      <c r="BC298" s="152">
        <v>0</v>
      </c>
      <c r="BD298" s="64"/>
      <c r="BE298" s="64"/>
      <c r="BF298" s="13"/>
      <c r="BG298" s="13"/>
      <c r="BH298" s="13"/>
      <c r="BI298" s="13"/>
      <c r="BJ298" s="13"/>
      <c r="BK298" s="63">
        <f>+BA296/AF298</f>
        <v>0.4</v>
      </c>
      <c r="BL298" s="56"/>
    </row>
    <row r="299" spans="1:64" ht="95.25" customHeight="1" x14ac:dyDescent="0.2">
      <c r="A299" s="13">
        <v>2</v>
      </c>
      <c r="B299" s="4" t="s">
        <v>455</v>
      </c>
      <c r="C299" s="5" t="s">
        <v>965</v>
      </c>
      <c r="D299" s="4" t="s">
        <v>220</v>
      </c>
      <c r="E299" s="219" t="s">
        <v>2057</v>
      </c>
      <c r="F299" s="300"/>
      <c r="G299" s="300"/>
      <c r="H299" s="300"/>
      <c r="I299" s="219" t="s">
        <v>2483</v>
      </c>
      <c r="J299" s="54" t="s">
        <v>1513</v>
      </c>
      <c r="K299" s="14" t="s">
        <v>224</v>
      </c>
      <c r="L299" s="54" t="s">
        <v>985</v>
      </c>
      <c r="M299" s="7" t="s">
        <v>977</v>
      </c>
      <c r="N299" s="54" t="s">
        <v>1589</v>
      </c>
      <c r="O299" s="5">
        <v>0</v>
      </c>
      <c r="P299" s="143">
        <v>22</v>
      </c>
      <c r="Q299" s="143">
        <v>5</v>
      </c>
      <c r="R299" s="143">
        <v>5</v>
      </c>
      <c r="S299" s="143">
        <v>5</v>
      </c>
      <c r="T299" s="143">
        <v>7</v>
      </c>
      <c r="U299" s="5" t="s">
        <v>11</v>
      </c>
      <c r="V299" s="5" t="s">
        <v>1416</v>
      </c>
      <c r="W299" s="42" t="s">
        <v>1816</v>
      </c>
      <c r="X299" s="17">
        <f t="shared" si="25"/>
        <v>0</v>
      </c>
      <c r="Y299" s="17">
        <v>0</v>
      </c>
      <c r="Z299" s="17">
        <v>0</v>
      </c>
      <c r="AA299" s="17">
        <v>0</v>
      </c>
      <c r="AB299" s="17">
        <v>0</v>
      </c>
      <c r="AC299" s="54" t="s">
        <v>131</v>
      </c>
      <c r="AD299" s="43" t="s">
        <v>356</v>
      </c>
      <c r="AE299" s="43" t="s">
        <v>356</v>
      </c>
      <c r="AF299" s="29">
        <v>5</v>
      </c>
      <c r="AG299" s="30">
        <f t="shared" si="27"/>
        <v>0</v>
      </c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66">
        <v>0</v>
      </c>
      <c r="BB299" s="152">
        <v>0</v>
      </c>
      <c r="BC299" s="152">
        <v>0</v>
      </c>
      <c r="BD299" s="64"/>
      <c r="BE299" s="64"/>
      <c r="BF299" s="13"/>
      <c r="BG299" s="13"/>
      <c r="BH299" s="13"/>
      <c r="BI299" s="13"/>
      <c r="BJ299" s="13"/>
      <c r="BK299" s="63">
        <f>+BA297/AF299</f>
        <v>0</v>
      </c>
      <c r="BL299" s="56"/>
    </row>
    <row r="300" spans="1:64" ht="162.75" customHeight="1" x14ac:dyDescent="0.2">
      <c r="A300" s="13">
        <v>2</v>
      </c>
      <c r="B300" s="4" t="s">
        <v>455</v>
      </c>
      <c r="C300" s="5" t="s">
        <v>965</v>
      </c>
      <c r="D300" s="4" t="s">
        <v>220</v>
      </c>
      <c r="E300" s="219" t="s">
        <v>2058</v>
      </c>
      <c r="F300" s="300" t="s">
        <v>1751</v>
      </c>
      <c r="G300" s="300">
        <v>0</v>
      </c>
      <c r="H300" s="300">
        <v>15</v>
      </c>
      <c r="I300" s="219" t="s">
        <v>2484</v>
      </c>
      <c r="J300" s="54" t="s">
        <v>1514</v>
      </c>
      <c r="K300" s="14" t="s">
        <v>1750</v>
      </c>
      <c r="L300" s="54" t="s">
        <v>1754</v>
      </c>
      <c r="M300" s="7" t="s">
        <v>1752</v>
      </c>
      <c r="N300" s="54" t="s">
        <v>1589</v>
      </c>
      <c r="O300" s="5">
        <v>0</v>
      </c>
      <c r="P300" s="143">
        <v>100</v>
      </c>
      <c r="Q300" s="143">
        <v>25</v>
      </c>
      <c r="R300" s="143">
        <v>25</v>
      </c>
      <c r="S300" s="143">
        <v>25</v>
      </c>
      <c r="T300" s="143">
        <v>25</v>
      </c>
      <c r="U300" s="5" t="s">
        <v>11</v>
      </c>
      <c r="V300" s="5" t="s">
        <v>1416</v>
      </c>
      <c r="W300" s="42" t="s">
        <v>1816</v>
      </c>
      <c r="X300" s="17">
        <f t="shared" si="25"/>
        <v>0</v>
      </c>
      <c r="Y300" s="17">
        <v>0</v>
      </c>
      <c r="Z300" s="17">
        <v>0</v>
      </c>
      <c r="AA300" s="17">
        <v>0</v>
      </c>
      <c r="AB300" s="17">
        <v>0</v>
      </c>
      <c r="AC300" s="54" t="s">
        <v>131</v>
      </c>
      <c r="AD300" s="43" t="s">
        <v>356</v>
      </c>
      <c r="AE300" s="43" t="s">
        <v>356</v>
      </c>
      <c r="AF300" s="29">
        <f t="shared" si="26"/>
        <v>25</v>
      </c>
      <c r="AG300" s="30">
        <f t="shared" si="27"/>
        <v>0</v>
      </c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13">
        <v>0</v>
      </c>
      <c r="BB300" s="64">
        <v>0</v>
      </c>
      <c r="BC300" s="64">
        <v>0</v>
      </c>
      <c r="BD300" s="64"/>
      <c r="BE300" s="64"/>
      <c r="BF300" s="13"/>
      <c r="BG300" s="13"/>
      <c r="BH300" s="13"/>
      <c r="BI300" s="13"/>
      <c r="BJ300" s="13"/>
      <c r="BK300" s="63">
        <f>+BA298/AF300</f>
        <v>0</v>
      </c>
      <c r="BL300" s="56"/>
    </row>
    <row r="301" spans="1:64" ht="111" customHeight="1" x14ac:dyDescent="0.2">
      <c r="A301" s="13">
        <v>2</v>
      </c>
      <c r="B301" s="4" t="s">
        <v>455</v>
      </c>
      <c r="C301" s="5" t="s">
        <v>965</v>
      </c>
      <c r="D301" s="4" t="s">
        <v>220</v>
      </c>
      <c r="E301" s="219" t="s">
        <v>2059</v>
      </c>
      <c r="F301" s="300"/>
      <c r="G301" s="300"/>
      <c r="H301" s="300"/>
      <c r="I301" s="219" t="s">
        <v>2485</v>
      </c>
      <c r="J301" s="54" t="s">
        <v>1514</v>
      </c>
      <c r="K301" s="14" t="s">
        <v>1750</v>
      </c>
      <c r="L301" s="54" t="s">
        <v>1755</v>
      </c>
      <c r="M301" s="7" t="s">
        <v>1753</v>
      </c>
      <c r="N301" s="54" t="s">
        <v>1589</v>
      </c>
      <c r="O301" s="5">
        <v>0</v>
      </c>
      <c r="P301" s="143">
        <v>100</v>
      </c>
      <c r="Q301" s="143">
        <v>4</v>
      </c>
      <c r="R301" s="143">
        <v>25</v>
      </c>
      <c r="S301" s="143">
        <v>25</v>
      </c>
      <c r="T301" s="143">
        <v>25</v>
      </c>
      <c r="U301" s="5" t="s">
        <v>11</v>
      </c>
      <c r="V301" s="5" t="s">
        <v>1416</v>
      </c>
      <c r="W301" s="42" t="s">
        <v>222</v>
      </c>
      <c r="X301" s="17"/>
      <c r="Y301" s="17"/>
      <c r="Z301" s="17"/>
      <c r="AA301" s="17"/>
      <c r="AB301" s="17"/>
      <c r="AC301" s="54" t="s">
        <v>1865</v>
      </c>
      <c r="AD301" s="43"/>
      <c r="AE301" s="43"/>
      <c r="AF301" s="29">
        <v>4</v>
      </c>
      <c r="AG301" s="30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13">
        <v>0</v>
      </c>
      <c r="BB301" s="64"/>
      <c r="BC301" s="64"/>
      <c r="BD301" s="64"/>
      <c r="BE301" s="64"/>
      <c r="BF301" s="13"/>
      <c r="BG301" s="13"/>
      <c r="BH301" s="13"/>
      <c r="BI301" s="13"/>
      <c r="BJ301" s="13"/>
      <c r="BK301" s="63">
        <f t="shared" si="28"/>
        <v>0</v>
      </c>
      <c r="BL301" s="56"/>
    </row>
    <row r="302" spans="1:64" ht="76.5" customHeight="1" x14ac:dyDescent="0.2">
      <c r="A302" s="13">
        <v>2</v>
      </c>
      <c r="B302" s="4" t="s">
        <v>455</v>
      </c>
      <c r="C302" s="5" t="s">
        <v>965</v>
      </c>
      <c r="D302" s="4" t="s">
        <v>220</v>
      </c>
      <c r="E302" s="219" t="s">
        <v>2059</v>
      </c>
      <c r="F302" s="295" t="s">
        <v>1756</v>
      </c>
      <c r="G302" s="300">
        <v>10</v>
      </c>
      <c r="H302" s="295">
        <v>15</v>
      </c>
      <c r="I302" s="219" t="s">
        <v>2486</v>
      </c>
      <c r="J302" s="54" t="s">
        <v>1515</v>
      </c>
      <c r="K302" s="14" t="s">
        <v>225</v>
      </c>
      <c r="L302" s="54" t="s">
        <v>1757</v>
      </c>
      <c r="M302" s="7" t="s">
        <v>1757</v>
      </c>
      <c r="N302" s="54" t="s">
        <v>1589</v>
      </c>
      <c r="O302" s="5">
        <v>2</v>
      </c>
      <c r="P302" s="143">
        <v>18</v>
      </c>
      <c r="Q302" s="143">
        <v>4</v>
      </c>
      <c r="R302" s="143">
        <v>4</v>
      </c>
      <c r="S302" s="143">
        <v>4</v>
      </c>
      <c r="T302" s="143">
        <v>4</v>
      </c>
      <c r="U302" s="5" t="s">
        <v>11</v>
      </c>
      <c r="V302" s="5" t="s">
        <v>1416</v>
      </c>
      <c r="W302" s="42" t="s">
        <v>1816</v>
      </c>
      <c r="X302" s="17">
        <f t="shared" ref="X302:X340" si="29">SUBTOTAL(9,Y302:AB302)</f>
        <v>0</v>
      </c>
      <c r="Y302" s="17">
        <v>0</v>
      </c>
      <c r="Z302" s="17">
        <v>0</v>
      </c>
      <c r="AA302" s="17">
        <v>0</v>
      </c>
      <c r="AB302" s="17">
        <v>0</v>
      </c>
      <c r="AC302" s="54" t="s">
        <v>131</v>
      </c>
      <c r="AD302" s="43" t="s">
        <v>356</v>
      </c>
      <c r="AE302" s="43" t="s">
        <v>356</v>
      </c>
      <c r="AF302" s="29">
        <f t="shared" si="26"/>
        <v>4</v>
      </c>
      <c r="AG302" s="30">
        <f t="shared" si="27"/>
        <v>0</v>
      </c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13">
        <v>0</v>
      </c>
      <c r="BB302" s="64">
        <v>0</v>
      </c>
      <c r="BC302" s="64">
        <v>0</v>
      </c>
      <c r="BD302" s="64"/>
      <c r="BE302" s="64"/>
      <c r="BF302" s="13"/>
      <c r="BG302" s="13"/>
      <c r="BH302" s="13"/>
      <c r="BI302" s="13"/>
      <c r="BJ302" s="13"/>
      <c r="BK302" s="63">
        <f t="shared" si="28"/>
        <v>0</v>
      </c>
      <c r="BL302" s="56"/>
    </row>
    <row r="303" spans="1:64" ht="84" x14ac:dyDescent="0.2">
      <c r="A303" s="13">
        <v>2</v>
      </c>
      <c r="B303" s="4" t="s">
        <v>455</v>
      </c>
      <c r="C303" s="5" t="s">
        <v>965</v>
      </c>
      <c r="D303" s="4" t="s">
        <v>220</v>
      </c>
      <c r="E303" s="219" t="s">
        <v>2059</v>
      </c>
      <c r="F303" s="295"/>
      <c r="G303" s="300"/>
      <c r="H303" s="295"/>
      <c r="I303" s="219" t="s">
        <v>2487</v>
      </c>
      <c r="J303" s="54" t="s">
        <v>1515</v>
      </c>
      <c r="K303" s="14" t="s">
        <v>225</v>
      </c>
      <c r="L303" s="54" t="s">
        <v>1758</v>
      </c>
      <c r="M303" s="7" t="s">
        <v>1758</v>
      </c>
      <c r="N303" s="54" t="s">
        <v>1589</v>
      </c>
      <c r="O303" s="5">
        <v>2300</v>
      </c>
      <c r="P303" s="143">
        <v>2900</v>
      </c>
      <c r="Q303" s="143">
        <v>100</v>
      </c>
      <c r="R303" s="143">
        <v>100</v>
      </c>
      <c r="S303" s="143">
        <v>200</v>
      </c>
      <c r="T303" s="143">
        <v>200</v>
      </c>
      <c r="U303" s="5" t="s">
        <v>11</v>
      </c>
      <c r="V303" s="5" t="s">
        <v>1416</v>
      </c>
      <c r="W303" s="42" t="s">
        <v>1816</v>
      </c>
      <c r="X303" s="17">
        <f t="shared" si="29"/>
        <v>0</v>
      </c>
      <c r="Y303" s="17">
        <v>0</v>
      </c>
      <c r="Z303" s="17">
        <v>0</v>
      </c>
      <c r="AA303" s="17">
        <v>0</v>
      </c>
      <c r="AB303" s="17">
        <v>0</v>
      </c>
      <c r="AC303" s="54" t="s">
        <v>131</v>
      </c>
      <c r="AD303" s="43" t="s">
        <v>356</v>
      </c>
      <c r="AE303" s="43" t="s">
        <v>356</v>
      </c>
      <c r="AF303" s="29">
        <f t="shared" si="26"/>
        <v>100</v>
      </c>
      <c r="AG303" s="30">
        <f t="shared" si="27"/>
        <v>0</v>
      </c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13">
        <v>100</v>
      </c>
      <c r="BB303" s="64">
        <v>0</v>
      </c>
      <c r="BC303" s="64">
        <v>0</v>
      </c>
      <c r="BD303" s="64"/>
      <c r="BE303" s="64"/>
      <c r="BF303" s="13"/>
      <c r="BG303" s="13"/>
      <c r="BH303" s="13"/>
      <c r="BI303" s="13"/>
      <c r="BJ303" s="13"/>
      <c r="BK303" s="63">
        <f t="shared" si="28"/>
        <v>1</v>
      </c>
      <c r="BL303" s="56"/>
    </row>
    <row r="304" spans="1:64" ht="84" x14ac:dyDescent="0.2">
      <c r="A304" s="13">
        <v>2</v>
      </c>
      <c r="B304" s="4" t="s">
        <v>455</v>
      </c>
      <c r="C304" s="5" t="s">
        <v>965</v>
      </c>
      <c r="D304" s="4" t="s">
        <v>220</v>
      </c>
      <c r="E304" s="219" t="s">
        <v>2060</v>
      </c>
      <c r="F304" s="295"/>
      <c r="G304" s="300"/>
      <c r="H304" s="295"/>
      <c r="I304" s="219" t="s">
        <v>2488</v>
      </c>
      <c r="J304" s="54" t="s">
        <v>1515</v>
      </c>
      <c r="K304" s="14" t="s">
        <v>225</v>
      </c>
      <c r="L304" s="54" t="s">
        <v>1759</v>
      </c>
      <c r="M304" s="7" t="s">
        <v>1759</v>
      </c>
      <c r="N304" s="54" t="s">
        <v>1589</v>
      </c>
      <c r="O304" s="5">
        <v>0</v>
      </c>
      <c r="P304" s="143">
        <v>1</v>
      </c>
      <c r="Q304" s="143">
        <v>0</v>
      </c>
      <c r="R304" s="143">
        <v>1</v>
      </c>
      <c r="S304" s="143">
        <v>0</v>
      </c>
      <c r="T304" s="143">
        <v>0</v>
      </c>
      <c r="U304" s="5" t="s">
        <v>11</v>
      </c>
      <c r="V304" s="5" t="s">
        <v>1416</v>
      </c>
      <c r="W304" s="42" t="s">
        <v>1816</v>
      </c>
      <c r="X304" s="17">
        <f t="shared" si="29"/>
        <v>0</v>
      </c>
      <c r="Y304" s="17">
        <v>0</v>
      </c>
      <c r="Z304" s="17">
        <v>0</v>
      </c>
      <c r="AA304" s="17">
        <v>0</v>
      </c>
      <c r="AB304" s="17">
        <v>0</v>
      </c>
      <c r="AC304" s="54" t="s">
        <v>131</v>
      </c>
      <c r="AD304" s="42">
        <v>0</v>
      </c>
      <c r="AE304" s="42">
        <v>0</v>
      </c>
      <c r="AF304" s="29">
        <f t="shared" si="26"/>
        <v>0</v>
      </c>
      <c r="AG304" s="30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13">
        <v>0</v>
      </c>
      <c r="BB304" s="64">
        <v>0</v>
      </c>
      <c r="BC304" s="64">
        <v>0</v>
      </c>
      <c r="BD304" s="64"/>
      <c r="BE304" s="64"/>
      <c r="BF304" s="13"/>
      <c r="BG304" s="13"/>
      <c r="BH304" s="13"/>
      <c r="BI304" s="13"/>
      <c r="BJ304" s="13"/>
      <c r="BK304" s="63" t="s">
        <v>1844</v>
      </c>
      <c r="BL304" s="56"/>
    </row>
    <row r="305" spans="1:64" ht="84" x14ac:dyDescent="0.2">
      <c r="A305" s="13">
        <v>2</v>
      </c>
      <c r="B305" s="4" t="s">
        <v>455</v>
      </c>
      <c r="C305" s="5" t="s">
        <v>965</v>
      </c>
      <c r="D305" s="4" t="s">
        <v>220</v>
      </c>
      <c r="E305" s="219" t="s">
        <v>2060</v>
      </c>
      <c r="F305" s="295"/>
      <c r="G305" s="300"/>
      <c r="H305" s="295"/>
      <c r="I305" s="219" t="s">
        <v>2489</v>
      </c>
      <c r="J305" s="54" t="s">
        <v>1515</v>
      </c>
      <c r="K305" s="14" t="s">
        <v>225</v>
      </c>
      <c r="L305" s="54" t="s">
        <v>1760</v>
      </c>
      <c r="M305" s="7" t="s">
        <v>1760</v>
      </c>
      <c r="N305" s="54" t="s">
        <v>1589</v>
      </c>
      <c r="O305" s="5">
        <v>12</v>
      </c>
      <c r="P305" s="143">
        <v>30</v>
      </c>
      <c r="Q305" s="143">
        <v>2</v>
      </c>
      <c r="R305" s="143">
        <v>4</v>
      </c>
      <c r="S305" s="143">
        <v>4</v>
      </c>
      <c r="T305" s="143">
        <v>4</v>
      </c>
      <c r="U305" s="5" t="s">
        <v>11</v>
      </c>
      <c r="V305" s="5" t="s">
        <v>1416</v>
      </c>
      <c r="W305" s="42" t="s">
        <v>1816</v>
      </c>
      <c r="X305" s="17">
        <f t="shared" si="29"/>
        <v>0</v>
      </c>
      <c r="Y305" s="17">
        <v>0</v>
      </c>
      <c r="Z305" s="17">
        <v>0</v>
      </c>
      <c r="AA305" s="17">
        <v>0</v>
      </c>
      <c r="AB305" s="17">
        <v>0</v>
      </c>
      <c r="AC305" s="54" t="s">
        <v>131</v>
      </c>
      <c r="AD305" s="42">
        <v>0</v>
      </c>
      <c r="AE305" s="42">
        <v>0</v>
      </c>
      <c r="AF305" s="29">
        <f t="shared" si="26"/>
        <v>2</v>
      </c>
      <c r="AG305" s="30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13">
        <v>2</v>
      </c>
      <c r="BB305" s="64">
        <v>0</v>
      </c>
      <c r="BC305" s="64">
        <v>0</v>
      </c>
      <c r="BD305" s="64"/>
      <c r="BE305" s="64"/>
      <c r="BF305" s="13"/>
      <c r="BG305" s="13"/>
      <c r="BH305" s="13"/>
      <c r="BI305" s="13"/>
      <c r="BJ305" s="13"/>
      <c r="BK305" s="63">
        <f t="shared" si="28"/>
        <v>1</v>
      </c>
      <c r="BL305" s="56"/>
    </row>
    <row r="306" spans="1:64" ht="84" x14ac:dyDescent="0.2">
      <c r="A306" s="13">
        <v>2</v>
      </c>
      <c r="B306" s="4" t="s">
        <v>455</v>
      </c>
      <c r="C306" s="5" t="s">
        <v>965</v>
      </c>
      <c r="D306" s="4" t="s">
        <v>220</v>
      </c>
      <c r="E306" s="219" t="s">
        <v>2060</v>
      </c>
      <c r="F306" s="295"/>
      <c r="G306" s="300"/>
      <c r="H306" s="295"/>
      <c r="I306" s="219" t="s">
        <v>2490</v>
      </c>
      <c r="J306" s="54" t="s">
        <v>1515</v>
      </c>
      <c r="K306" s="14" t="s">
        <v>225</v>
      </c>
      <c r="L306" s="54" t="s">
        <v>1761</v>
      </c>
      <c r="M306" s="7" t="s">
        <v>1761</v>
      </c>
      <c r="N306" s="54" t="s">
        <v>1589</v>
      </c>
      <c r="O306" s="5">
        <v>51.4</v>
      </c>
      <c r="P306" s="143">
        <v>95</v>
      </c>
      <c r="Q306" s="143">
        <v>10</v>
      </c>
      <c r="R306" s="143">
        <v>10</v>
      </c>
      <c r="S306" s="143">
        <v>10</v>
      </c>
      <c r="T306" s="143">
        <v>13.6</v>
      </c>
      <c r="U306" s="5" t="s">
        <v>11</v>
      </c>
      <c r="V306" s="5" t="s">
        <v>1416</v>
      </c>
      <c r="W306" s="42" t="s">
        <v>1816</v>
      </c>
      <c r="X306" s="17">
        <f t="shared" si="29"/>
        <v>0</v>
      </c>
      <c r="Y306" s="17">
        <v>0</v>
      </c>
      <c r="Z306" s="17">
        <v>0</v>
      </c>
      <c r="AA306" s="17">
        <v>0</v>
      </c>
      <c r="AB306" s="17">
        <v>0</v>
      </c>
      <c r="AC306" s="54" t="s">
        <v>131</v>
      </c>
      <c r="AD306" s="43" t="s">
        <v>356</v>
      </c>
      <c r="AE306" s="43" t="s">
        <v>356</v>
      </c>
      <c r="AF306" s="29">
        <f t="shared" si="26"/>
        <v>10</v>
      </c>
      <c r="AG306" s="30">
        <f t="shared" si="27"/>
        <v>0</v>
      </c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13">
        <v>0</v>
      </c>
      <c r="BB306" s="64">
        <v>0</v>
      </c>
      <c r="BC306" s="64">
        <v>0</v>
      </c>
      <c r="BD306" s="64"/>
      <c r="BE306" s="64"/>
      <c r="BF306" s="13"/>
      <c r="BG306" s="13"/>
      <c r="BH306" s="13"/>
      <c r="BI306" s="13"/>
      <c r="BJ306" s="13"/>
      <c r="BK306" s="63">
        <f t="shared" si="28"/>
        <v>0</v>
      </c>
      <c r="BL306" s="56"/>
    </row>
    <row r="307" spans="1:64" ht="111.75" customHeight="1" x14ac:dyDescent="0.2">
      <c r="A307" s="13">
        <v>2</v>
      </c>
      <c r="B307" s="4" t="s">
        <v>455</v>
      </c>
      <c r="C307" s="5" t="s">
        <v>965</v>
      </c>
      <c r="D307" s="4" t="s">
        <v>220</v>
      </c>
      <c r="E307" s="219" t="s">
        <v>2061</v>
      </c>
      <c r="F307" s="295" t="s">
        <v>1762</v>
      </c>
      <c r="G307" s="295">
        <v>4</v>
      </c>
      <c r="H307" s="295">
        <v>56</v>
      </c>
      <c r="I307" s="219" t="s">
        <v>2491</v>
      </c>
      <c r="J307" s="54" t="s">
        <v>1765</v>
      </c>
      <c r="K307" s="14" t="s">
        <v>226</v>
      </c>
      <c r="L307" s="54" t="s">
        <v>1763</v>
      </c>
      <c r="M307" s="7" t="s">
        <v>1763</v>
      </c>
      <c r="N307" s="54" t="s">
        <v>1589</v>
      </c>
      <c r="O307" s="5">
        <v>16</v>
      </c>
      <c r="P307" s="143">
        <v>25</v>
      </c>
      <c r="Q307" s="143">
        <v>3</v>
      </c>
      <c r="R307" s="143">
        <v>3</v>
      </c>
      <c r="S307" s="143">
        <v>3</v>
      </c>
      <c r="T307" s="143">
        <v>3</v>
      </c>
      <c r="U307" s="5" t="s">
        <v>11</v>
      </c>
      <c r="V307" s="5" t="s">
        <v>1416</v>
      </c>
      <c r="W307" s="42" t="s">
        <v>1816</v>
      </c>
      <c r="X307" s="17">
        <f t="shared" si="29"/>
        <v>0</v>
      </c>
      <c r="Y307" s="17">
        <v>0</v>
      </c>
      <c r="Z307" s="17">
        <v>0</v>
      </c>
      <c r="AA307" s="17">
        <v>0</v>
      </c>
      <c r="AB307" s="17">
        <v>0</v>
      </c>
      <c r="AC307" s="54" t="s">
        <v>131</v>
      </c>
      <c r="AD307" s="43" t="s">
        <v>356</v>
      </c>
      <c r="AE307" s="43" t="s">
        <v>356</v>
      </c>
      <c r="AF307" s="29">
        <f t="shared" si="26"/>
        <v>3</v>
      </c>
      <c r="AG307" s="30">
        <f t="shared" si="27"/>
        <v>0</v>
      </c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66">
        <v>16</v>
      </c>
      <c r="BB307" s="152"/>
      <c r="BC307" s="152"/>
      <c r="BD307" s="64"/>
      <c r="BE307" s="64"/>
      <c r="BF307" s="13"/>
      <c r="BG307" s="13"/>
      <c r="BH307" s="13"/>
      <c r="BI307" s="13"/>
      <c r="BJ307" s="13"/>
      <c r="BK307" s="63">
        <v>1</v>
      </c>
      <c r="BL307" s="56"/>
    </row>
    <row r="308" spans="1:64" ht="111.75" customHeight="1" x14ac:dyDescent="0.2">
      <c r="A308" s="13">
        <v>2</v>
      </c>
      <c r="B308" s="4" t="s">
        <v>455</v>
      </c>
      <c r="C308" s="5" t="s">
        <v>965</v>
      </c>
      <c r="D308" s="4" t="s">
        <v>220</v>
      </c>
      <c r="E308" s="219" t="s">
        <v>2061</v>
      </c>
      <c r="F308" s="295"/>
      <c r="G308" s="295"/>
      <c r="H308" s="295"/>
      <c r="I308" s="219" t="s">
        <v>2492</v>
      </c>
      <c r="J308" s="54" t="s">
        <v>1765</v>
      </c>
      <c r="K308" s="14" t="s">
        <v>226</v>
      </c>
      <c r="L308" s="54" t="s">
        <v>1764</v>
      </c>
      <c r="M308" s="7" t="s">
        <v>1764</v>
      </c>
      <c r="N308" s="54" t="s">
        <v>1589</v>
      </c>
      <c r="O308" s="5">
        <v>20</v>
      </c>
      <c r="P308" s="143">
        <v>100</v>
      </c>
      <c r="Q308" s="143">
        <v>20</v>
      </c>
      <c r="R308" s="143">
        <v>20</v>
      </c>
      <c r="S308" s="143">
        <v>20</v>
      </c>
      <c r="T308" s="143">
        <v>20</v>
      </c>
      <c r="U308" s="5" t="s">
        <v>11</v>
      </c>
      <c r="V308" s="5" t="s">
        <v>1416</v>
      </c>
      <c r="W308" s="42" t="s">
        <v>1816</v>
      </c>
      <c r="X308" s="17">
        <f t="shared" si="29"/>
        <v>0</v>
      </c>
      <c r="Y308" s="17">
        <v>0</v>
      </c>
      <c r="Z308" s="17">
        <v>0</v>
      </c>
      <c r="AA308" s="17">
        <v>0</v>
      </c>
      <c r="AB308" s="17">
        <v>0</v>
      </c>
      <c r="AC308" s="54" t="s">
        <v>131</v>
      </c>
      <c r="AD308" s="43" t="s">
        <v>356</v>
      </c>
      <c r="AE308" s="43" t="s">
        <v>356</v>
      </c>
      <c r="AF308" s="29">
        <v>20</v>
      </c>
      <c r="AG308" s="30">
        <f t="shared" si="27"/>
        <v>0</v>
      </c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66">
        <v>0</v>
      </c>
      <c r="BB308" s="152">
        <v>0</v>
      </c>
      <c r="BC308" s="152">
        <v>0</v>
      </c>
      <c r="BD308" s="64"/>
      <c r="BE308" s="64"/>
      <c r="BF308" s="13"/>
      <c r="BG308" s="13"/>
      <c r="BH308" s="13"/>
      <c r="BI308" s="13"/>
      <c r="BJ308" s="13"/>
      <c r="BK308" s="63">
        <f t="shared" si="28"/>
        <v>0</v>
      </c>
      <c r="BL308" s="56"/>
    </row>
    <row r="309" spans="1:64" ht="111.75" customHeight="1" x14ac:dyDescent="0.2">
      <c r="A309" s="13">
        <v>2</v>
      </c>
      <c r="B309" s="4" t="s">
        <v>455</v>
      </c>
      <c r="C309" s="5" t="s">
        <v>965</v>
      </c>
      <c r="D309" s="4" t="s">
        <v>220</v>
      </c>
      <c r="E309" s="219" t="s">
        <v>2062</v>
      </c>
      <c r="F309" s="295"/>
      <c r="G309" s="295"/>
      <c r="H309" s="295"/>
      <c r="I309" s="219" t="s">
        <v>2493</v>
      </c>
      <c r="J309" s="54" t="s">
        <v>1765</v>
      </c>
      <c r="K309" s="14" t="s">
        <v>226</v>
      </c>
      <c r="L309" s="54" t="s">
        <v>1766</v>
      </c>
      <c r="M309" s="7" t="s">
        <v>1766</v>
      </c>
      <c r="N309" s="54" t="s">
        <v>1589</v>
      </c>
      <c r="O309" s="5">
        <v>0</v>
      </c>
      <c r="P309" s="143">
        <v>25</v>
      </c>
      <c r="Q309" s="143">
        <v>5</v>
      </c>
      <c r="R309" s="143">
        <v>5</v>
      </c>
      <c r="S309" s="143">
        <v>5</v>
      </c>
      <c r="T309" s="143">
        <v>10</v>
      </c>
      <c r="U309" s="5" t="s">
        <v>11</v>
      </c>
      <c r="V309" s="5" t="s">
        <v>1416</v>
      </c>
      <c r="W309" s="42" t="s">
        <v>1816</v>
      </c>
      <c r="X309" s="17">
        <f t="shared" si="29"/>
        <v>0</v>
      </c>
      <c r="Y309" s="17">
        <v>0</v>
      </c>
      <c r="Z309" s="17">
        <v>0</v>
      </c>
      <c r="AA309" s="17">
        <v>0</v>
      </c>
      <c r="AB309" s="17">
        <v>0</v>
      </c>
      <c r="AC309" s="54" t="s">
        <v>131</v>
      </c>
      <c r="AD309" s="42">
        <v>0</v>
      </c>
      <c r="AE309" s="42">
        <v>0</v>
      </c>
      <c r="AF309" s="29">
        <f t="shared" si="26"/>
        <v>5</v>
      </c>
      <c r="AG309" s="30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66">
        <v>5</v>
      </c>
      <c r="BB309" s="152"/>
      <c r="BC309" s="152"/>
      <c r="BD309" s="64"/>
      <c r="BE309" s="64"/>
      <c r="BF309" s="13"/>
      <c r="BG309" s="13"/>
      <c r="BH309" s="13"/>
      <c r="BI309" s="13"/>
      <c r="BJ309" s="13"/>
      <c r="BK309" s="63">
        <f t="shared" si="28"/>
        <v>1</v>
      </c>
      <c r="BL309" s="56"/>
    </row>
    <row r="310" spans="1:64" ht="111.75" customHeight="1" x14ac:dyDescent="0.2">
      <c r="A310" s="13">
        <v>2</v>
      </c>
      <c r="B310" s="4" t="s">
        <v>455</v>
      </c>
      <c r="C310" s="5" t="s">
        <v>965</v>
      </c>
      <c r="D310" s="4" t="s">
        <v>220</v>
      </c>
      <c r="E310" s="219" t="s">
        <v>2062</v>
      </c>
      <c r="F310" s="295"/>
      <c r="G310" s="295"/>
      <c r="H310" s="295"/>
      <c r="I310" s="219" t="s">
        <v>2494</v>
      </c>
      <c r="J310" s="54" t="s">
        <v>1765</v>
      </c>
      <c r="K310" s="14" t="s">
        <v>226</v>
      </c>
      <c r="L310" s="54" t="s">
        <v>1767</v>
      </c>
      <c r="M310" s="7" t="s">
        <v>1767</v>
      </c>
      <c r="N310" s="54" t="s">
        <v>1589</v>
      </c>
      <c r="O310" s="5">
        <v>16</v>
      </c>
      <c r="P310" s="143">
        <v>25</v>
      </c>
      <c r="Q310" s="143">
        <v>5</v>
      </c>
      <c r="R310" s="143">
        <v>5</v>
      </c>
      <c r="S310" s="143">
        <v>5</v>
      </c>
      <c r="T310" s="143">
        <v>10</v>
      </c>
      <c r="U310" s="5" t="s">
        <v>11</v>
      </c>
      <c r="V310" s="5" t="s">
        <v>1416</v>
      </c>
      <c r="W310" s="42" t="s">
        <v>1816</v>
      </c>
      <c r="X310" s="17">
        <f t="shared" si="29"/>
        <v>0</v>
      </c>
      <c r="Y310" s="17">
        <v>0</v>
      </c>
      <c r="Z310" s="17">
        <v>0</v>
      </c>
      <c r="AA310" s="17">
        <v>0</v>
      </c>
      <c r="AB310" s="17">
        <v>0</v>
      </c>
      <c r="AC310" s="54" t="s">
        <v>131</v>
      </c>
      <c r="AD310" s="42">
        <v>0</v>
      </c>
      <c r="AE310" s="42">
        <v>0</v>
      </c>
      <c r="AF310" s="29">
        <f t="shared" si="26"/>
        <v>5</v>
      </c>
      <c r="AG310" s="30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66">
        <v>16</v>
      </c>
      <c r="BB310" s="152">
        <v>258650000</v>
      </c>
      <c r="BC310" s="152">
        <v>258650000</v>
      </c>
      <c r="BD310" s="64"/>
      <c r="BE310" s="64"/>
      <c r="BF310" s="13"/>
      <c r="BG310" s="13"/>
      <c r="BH310" s="13"/>
      <c r="BI310" s="13"/>
      <c r="BJ310" s="13"/>
      <c r="BK310" s="63">
        <v>1</v>
      </c>
      <c r="BL310" s="56"/>
    </row>
    <row r="311" spans="1:64" ht="60" x14ac:dyDescent="0.2">
      <c r="A311" s="13">
        <v>2</v>
      </c>
      <c r="B311" s="4" t="s">
        <v>455</v>
      </c>
      <c r="C311" s="5" t="s">
        <v>1516</v>
      </c>
      <c r="D311" s="4" t="s">
        <v>227</v>
      </c>
      <c r="E311" s="219" t="s">
        <v>2063</v>
      </c>
      <c r="F311" s="54" t="s">
        <v>1768</v>
      </c>
      <c r="G311" s="54">
        <v>60</v>
      </c>
      <c r="H311" s="54">
        <v>80</v>
      </c>
      <c r="I311" s="219" t="s">
        <v>2495</v>
      </c>
      <c r="J311" s="54" t="s">
        <v>975</v>
      </c>
      <c r="K311" s="14" t="s">
        <v>1769</v>
      </c>
      <c r="L311" s="54" t="s">
        <v>1770</v>
      </c>
      <c r="M311" s="7" t="s">
        <v>1770</v>
      </c>
      <c r="N311" s="54" t="s">
        <v>1589</v>
      </c>
      <c r="O311" s="5">
        <v>40</v>
      </c>
      <c r="P311" s="143">
        <v>80</v>
      </c>
      <c r="Q311" s="143">
        <v>10</v>
      </c>
      <c r="R311" s="143">
        <v>10</v>
      </c>
      <c r="S311" s="143">
        <v>10</v>
      </c>
      <c r="T311" s="143">
        <v>10</v>
      </c>
      <c r="U311" s="5" t="s">
        <v>11</v>
      </c>
      <c r="V311" s="5" t="s">
        <v>1416</v>
      </c>
      <c r="W311" s="42" t="s">
        <v>1817</v>
      </c>
      <c r="X311" s="17">
        <f t="shared" si="29"/>
        <v>264808525504</v>
      </c>
      <c r="Y311" s="17">
        <v>63296399393</v>
      </c>
      <c r="Z311" s="17">
        <v>65195291375</v>
      </c>
      <c r="AA311" s="17">
        <v>67151150116</v>
      </c>
      <c r="AB311" s="17">
        <v>69165684620</v>
      </c>
      <c r="AC311" s="54" t="s">
        <v>131</v>
      </c>
      <c r="AD311" s="43" t="s">
        <v>356</v>
      </c>
      <c r="AE311" s="43" t="s">
        <v>356</v>
      </c>
      <c r="AF311" s="29">
        <v>10</v>
      </c>
      <c r="AG311" s="30">
        <f t="shared" si="27"/>
        <v>264808525504</v>
      </c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13">
        <v>70</v>
      </c>
      <c r="BB311" s="64">
        <v>267656985</v>
      </c>
      <c r="BC311" s="64">
        <v>267656985</v>
      </c>
      <c r="BD311" s="64"/>
      <c r="BE311" s="64"/>
      <c r="BF311" s="13"/>
      <c r="BG311" s="13"/>
      <c r="BH311" s="13"/>
      <c r="BI311" s="13"/>
      <c r="BJ311" s="13"/>
      <c r="BK311" s="63">
        <v>1</v>
      </c>
      <c r="BL311" s="56"/>
    </row>
    <row r="312" spans="1:64" ht="60" x14ac:dyDescent="0.2">
      <c r="A312" s="13">
        <v>2</v>
      </c>
      <c r="B312" s="4" t="s">
        <v>455</v>
      </c>
      <c r="C312" s="5" t="s">
        <v>1516</v>
      </c>
      <c r="D312" s="4" t="s">
        <v>227</v>
      </c>
      <c r="E312" s="219" t="s">
        <v>2063</v>
      </c>
      <c r="F312" s="54" t="s">
        <v>1772</v>
      </c>
      <c r="G312" s="54">
        <v>80</v>
      </c>
      <c r="H312" s="54">
        <v>90</v>
      </c>
      <c r="I312" s="219" t="s">
        <v>2496</v>
      </c>
      <c r="J312" s="54" t="s">
        <v>980</v>
      </c>
      <c r="K312" s="14" t="s">
        <v>1771</v>
      </c>
      <c r="L312" s="54" t="s">
        <v>1773</v>
      </c>
      <c r="M312" s="7" t="s">
        <v>1773</v>
      </c>
      <c r="N312" s="54" t="s">
        <v>1589</v>
      </c>
      <c r="O312" s="5">
        <v>0</v>
      </c>
      <c r="P312" s="143">
        <v>60</v>
      </c>
      <c r="Q312" s="143">
        <v>10</v>
      </c>
      <c r="R312" s="143">
        <v>10</v>
      </c>
      <c r="S312" s="143">
        <v>20</v>
      </c>
      <c r="T312" s="143">
        <v>20</v>
      </c>
      <c r="U312" s="5" t="s">
        <v>11</v>
      </c>
      <c r="V312" s="5" t="s">
        <v>1416</v>
      </c>
      <c r="W312" s="42" t="s">
        <v>1817</v>
      </c>
      <c r="X312" s="17">
        <f t="shared" si="29"/>
        <v>0</v>
      </c>
      <c r="Y312" s="17">
        <v>0</v>
      </c>
      <c r="Z312" s="17">
        <v>0</v>
      </c>
      <c r="AA312" s="17">
        <v>0</v>
      </c>
      <c r="AB312" s="17">
        <v>0</v>
      </c>
      <c r="AC312" s="54" t="s">
        <v>131</v>
      </c>
      <c r="AD312" s="43" t="s">
        <v>356</v>
      </c>
      <c r="AE312" s="43" t="s">
        <v>356</v>
      </c>
      <c r="AF312" s="29">
        <f t="shared" si="26"/>
        <v>10</v>
      </c>
      <c r="AG312" s="30">
        <f t="shared" si="27"/>
        <v>0</v>
      </c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13">
        <v>0</v>
      </c>
      <c r="BB312" s="64">
        <v>0</v>
      </c>
      <c r="BC312" s="64">
        <v>0</v>
      </c>
      <c r="BD312" s="64"/>
      <c r="BE312" s="64"/>
      <c r="BF312" s="13"/>
      <c r="BG312" s="13"/>
      <c r="BH312" s="13"/>
      <c r="BI312" s="13"/>
      <c r="BJ312" s="13"/>
      <c r="BK312" s="63">
        <f t="shared" si="28"/>
        <v>0</v>
      </c>
      <c r="BL312" s="56"/>
    </row>
    <row r="313" spans="1:64" ht="84" x14ac:dyDescent="0.2">
      <c r="A313" s="13">
        <v>2</v>
      </c>
      <c r="B313" s="4" t="s">
        <v>455</v>
      </c>
      <c r="C313" s="5" t="s">
        <v>1516</v>
      </c>
      <c r="D313" s="4" t="s">
        <v>227</v>
      </c>
      <c r="E313" s="219" t="s">
        <v>2063</v>
      </c>
      <c r="F313" s="295" t="s">
        <v>1772</v>
      </c>
      <c r="G313" s="295">
        <v>80</v>
      </c>
      <c r="H313" s="295">
        <v>90</v>
      </c>
      <c r="I313" s="219" t="s">
        <v>2497</v>
      </c>
      <c r="J313" s="54" t="s">
        <v>983</v>
      </c>
      <c r="K313" s="14" t="s">
        <v>1774</v>
      </c>
      <c r="L313" s="54" t="s">
        <v>1775</v>
      </c>
      <c r="M313" s="7" t="s">
        <v>1775</v>
      </c>
      <c r="N313" s="54" t="s">
        <v>1589</v>
      </c>
      <c r="O313" s="5">
        <v>16</v>
      </c>
      <c r="P313" s="143">
        <v>46</v>
      </c>
      <c r="Q313" s="143">
        <v>5</v>
      </c>
      <c r="R313" s="143">
        <v>5</v>
      </c>
      <c r="S313" s="143">
        <v>10</v>
      </c>
      <c r="T313" s="143">
        <v>10</v>
      </c>
      <c r="U313" s="5" t="s">
        <v>11</v>
      </c>
      <c r="V313" s="5" t="s">
        <v>1416</v>
      </c>
      <c r="W313" s="42" t="s">
        <v>1817</v>
      </c>
      <c r="X313" s="17">
        <f t="shared" si="29"/>
        <v>0</v>
      </c>
      <c r="Y313" s="17">
        <v>0</v>
      </c>
      <c r="Z313" s="17">
        <v>0</v>
      </c>
      <c r="AA313" s="17">
        <v>0</v>
      </c>
      <c r="AB313" s="17">
        <v>0</v>
      </c>
      <c r="AC313" s="54" t="s">
        <v>131</v>
      </c>
      <c r="AD313" s="43" t="s">
        <v>356</v>
      </c>
      <c r="AE313" s="43" t="s">
        <v>356</v>
      </c>
      <c r="AF313" s="29">
        <v>5</v>
      </c>
      <c r="AG313" s="30">
        <f t="shared" si="27"/>
        <v>0</v>
      </c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29">
        <v>5</v>
      </c>
      <c r="BB313" s="152">
        <v>0</v>
      </c>
      <c r="BC313" s="152">
        <v>0</v>
      </c>
      <c r="BD313" s="64"/>
      <c r="BE313" s="64"/>
      <c r="BF313" s="13"/>
      <c r="BG313" s="13"/>
      <c r="BH313" s="13"/>
      <c r="BI313" s="13"/>
      <c r="BJ313" s="13"/>
      <c r="BK313" s="63">
        <f t="shared" si="28"/>
        <v>1</v>
      </c>
      <c r="BL313" s="56"/>
    </row>
    <row r="314" spans="1:64" ht="60" x14ac:dyDescent="0.2">
      <c r="A314" s="13">
        <v>2</v>
      </c>
      <c r="B314" s="4" t="s">
        <v>455</v>
      </c>
      <c r="C314" s="5" t="s">
        <v>1516</v>
      </c>
      <c r="D314" s="4" t="s">
        <v>227</v>
      </c>
      <c r="E314" s="219" t="s">
        <v>2063</v>
      </c>
      <c r="F314" s="295"/>
      <c r="G314" s="295"/>
      <c r="H314" s="295"/>
      <c r="I314" s="219" t="s">
        <v>2498</v>
      </c>
      <c r="J314" s="54" t="s">
        <v>983</v>
      </c>
      <c r="K314" s="14" t="s">
        <v>1774</v>
      </c>
      <c r="L314" s="54" t="s">
        <v>1776</v>
      </c>
      <c r="M314" s="7" t="s">
        <v>1776</v>
      </c>
      <c r="N314" s="54" t="s">
        <v>1589</v>
      </c>
      <c r="O314" s="5" t="s">
        <v>874</v>
      </c>
      <c r="P314" s="143">
        <v>37</v>
      </c>
      <c r="Q314" s="143">
        <v>7</v>
      </c>
      <c r="R314" s="143">
        <v>10</v>
      </c>
      <c r="S314" s="143">
        <v>10</v>
      </c>
      <c r="T314" s="143">
        <v>10</v>
      </c>
      <c r="U314" s="5" t="s">
        <v>11</v>
      </c>
      <c r="V314" s="5" t="s">
        <v>1416</v>
      </c>
      <c r="W314" s="42" t="s">
        <v>1817</v>
      </c>
      <c r="X314" s="17">
        <f t="shared" si="29"/>
        <v>0</v>
      </c>
      <c r="Y314" s="17">
        <v>0</v>
      </c>
      <c r="Z314" s="17">
        <v>0</v>
      </c>
      <c r="AA314" s="17">
        <v>0</v>
      </c>
      <c r="AB314" s="17">
        <v>0</v>
      </c>
      <c r="AC314" s="54" t="s">
        <v>131</v>
      </c>
      <c r="AD314" s="43" t="s">
        <v>356</v>
      </c>
      <c r="AE314" s="43" t="s">
        <v>356</v>
      </c>
      <c r="AF314" s="29">
        <v>7</v>
      </c>
      <c r="AG314" s="30">
        <f t="shared" si="27"/>
        <v>0</v>
      </c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29">
        <v>0</v>
      </c>
      <c r="BB314" s="152">
        <v>0</v>
      </c>
      <c r="BC314" s="152">
        <v>0</v>
      </c>
      <c r="BD314" s="64"/>
      <c r="BE314" s="64"/>
      <c r="BF314" s="13"/>
      <c r="BG314" s="13"/>
      <c r="BH314" s="13"/>
      <c r="BI314" s="13"/>
      <c r="BJ314" s="13"/>
      <c r="BK314" s="63">
        <f t="shared" si="28"/>
        <v>0</v>
      </c>
      <c r="BL314" s="56"/>
    </row>
    <row r="315" spans="1:64" ht="60" x14ac:dyDescent="0.2">
      <c r="A315" s="13">
        <v>2</v>
      </c>
      <c r="B315" s="4" t="s">
        <v>455</v>
      </c>
      <c r="C315" s="5" t="s">
        <v>1516</v>
      </c>
      <c r="D315" s="4" t="s">
        <v>227</v>
      </c>
      <c r="E315" s="219" t="s">
        <v>2063</v>
      </c>
      <c r="F315" s="295"/>
      <c r="G315" s="295"/>
      <c r="H315" s="295"/>
      <c r="I315" s="219" t="s">
        <v>2499</v>
      </c>
      <c r="J315" s="54" t="s">
        <v>983</v>
      </c>
      <c r="K315" s="14" t="s">
        <v>1774</v>
      </c>
      <c r="L315" s="54" t="s">
        <v>1777</v>
      </c>
      <c r="M315" s="7" t="s">
        <v>1777</v>
      </c>
      <c r="N315" s="54" t="s">
        <v>1589</v>
      </c>
      <c r="O315" s="5">
        <v>10</v>
      </c>
      <c r="P315" s="143">
        <v>45</v>
      </c>
      <c r="Q315" s="143">
        <v>5</v>
      </c>
      <c r="R315" s="143">
        <v>10</v>
      </c>
      <c r="S315" s="143">
        <v>10</v>
      </c>
      <c r="T315" s="143">
        <v>10</v>
      </c>
      <c r="U315" s="5" t="s">
        <v>11</v>
      </c>
      <c r="V315" s="5" t="s">
        <v>1416</v>
      </c>
      <c r="W315" s="42" t="s">
        <v>1817</v>
      </c>
      <c r="X315" s="17">
        <f t="shared" si="29"/>
        <v>0</v>
      </c>
      <c r="Y315" s="17">
        <v>0</v>
      </c>
      <c r="Z315" s="17">
        <v>0</v>
      </c>
      <c r="AA315" s="17">
        <v>0</v>
      </c>
      <c r="AB315" s="17">
        <v>0</v>
      </c>
      <c r="AC315" s="54" t="s">
        <v>131</v>
      </c>
      <c r="AD315" s="43" t="s">
        <v>356</v>
      </c>
      <c r="AE315" s="43" t="s">
        <v>356</v>
      </c>
      <c r="AF315" s="29">
        <v>5</v>
      </c>
      <c r="AG315" s="30">
        <f t="shared" si="27"/>
        <v>0</v>
      </c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29">
        <v>45</v>
      </c>
      <c r="BB315" s="152">
        <v>813483350</v>
      </c>
      <c r="BC315" s="152">
        <v>813483330</v>
      </c>
      <c r="BD315" s="64"/>
      <c r="BE315" s="64"/>
      <c r="BF315" s="13"/>
      <c r="BG315" s="13"/>
      <c r="BH315" s="13"/>
      <c r="BI315" s="13"/>
      <c r="BJ315" s="13"/>
      <c r="BK315" s="63">
        <v>1</v>
      </c>
      <c r="BL315" s="56"/>
    </row>
    <row r="316" spans="1:64" ht="60" x14ac:dyDescent="0.2">
      <c r="A316" s="13">
        <v>2</v>
      </c>
      <c r="B316" s="4" t="s">
        <v>455</v>
      </c>
      <c r="C316" s="5" t="s">
        <v>1516</v>
      </c>
      <c r="D316" s="4" t="s">
        <v>227</v>
      </c>
      <c r="E316" s="219" t="s">
        <v>2064</v>
      </c>
      <c r="F316" s="295" t="s">
        <v>1772</v>
      </c>
      <c r="G316" s="295">
        <v>80</v>
      </c>
      <c r="H316" s="295">
        <v>90</v>
      </c>
      <c r="I316" s="219" t="s">
        <v>2500</v>
      </c>
      <c r="J316" s="54" t="s">
        <v>1606</v>
      </c>
      <c r="K316" s="14" t="s">
        <v>1778</v>
      </c>
      <c r="L316" s="54" t="s">
        <v>1779</v>
      </c>
      <c r="M316" s="7" t="s">
        <v>1779</v>
      </c>
      <c r="N316" s="54" t="s">
        <v>1609</v>
      </c>
      <c r="O316" s="5">
        <v>100</v>
      </c>
      <c r="P316" s="143">
        <v>100</v>
      </c>
      <c r="Q316" s="143">
        <v>100</v>
      </c>
      <c r="R316" s="143">
        <v>100</v>
      </c>
      <c r="S316" s="143">
        <v>100</v>
      </c>
      <c r="T316" s="143">
        <v>100</v>
      </c>
      <c r="U316" s="5" t="s">
        <v>11</v>
      </c>
      <c r="V316" s="5" t="s">
        <v>1416</v>
      </c>
      <c r="W316" s="42" t="s">
        <v>1817</v>
      </c>
      <c r="X316" s="17">
        <f t="shared" si="29"/>
        <v>0</v>
      </c>
      <c r="Y316" s="17">
        <v>0</v>
      </c>
      <c r="Z316" s="17">
        <v>0</v>
      </c>
      <c r="AA316" s="17">
        <v>0</v>
      </c>
      <c r="AB316" s="17">
        <v>0</v>
      </c>
      <c r="AC316" s="54" t="s">
        <v>131</v>
      </c>
      <c r="AD316" s="42">
        <v>0</v>
      </c>
      <c r="AE316" s="42">
        <v>0</v>
      </c>
      <c r="AF316" s="29">
        <f t="shared" si="26"/>
        <v>100</v>
      </c>
      <c r="AG316" s="30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13">
        <v>70</v>
      </c>
      <c r="BB316" s="64">
        <v>0</v>
      </c>
      <c r="BC316" s="64">
        <v>0</v>
      </c>
      <c r="BD316" s="64"/>
      <c r="BE316" s="64"/>
      <c r="BF316" s="13"/>
      <c r="BG316" s="13"/>
      <c r="BH316" s="13"/>
      <c r="BI316" s="13"/>
      <c r="BJ316" s="13"/>
      <c r="BK316" s="63">
        <f t="shared" ref="BK316:BK366" si="30">+BA316/AF316</f>
        <v>0.7</v>
      </c>
      <c r="BL316" s="56"/>
    </row>
    <row r="317" spans="1:64" ht="60" x14ac:dyDescent="0.2">
      <c r="A317" s="13">
        <v>2</v>
      </c>
      <c r="B317" s="4" t="s">
        <v>455</v>
      </c>
      <c r="C317" s="5" t="s">
        <v>1516</v>
      </c>
      <c r="D317" s="4" t="s">
        <v>227</v>
      </c>
      <c r="E317" s="219" t="s">
        <v>2064</v>
      </c>
      <c r="F317" s="295"/>
      <c r="G317" s="295"/>
      <c r="H317" s="295"/>
      <c r="I317" s="219" t="s">
        <v>2501</v>
      </c>
      <c r="J317" s="54" t="s">
        <v>1606</v>
      </c>
      <c r="K317" s="14" t="s">
        <v>1778</v>
      </c>
      <c r="L317" s="54" t="s">
        <v>1780</v>
      </c>
      <c r="M317" s="7" t="s">
        <v>1780</v>
      </c>
      <c r="N317" s="54" t="s">
        <v>1589</v>
      </c>
      <c r="O317" s="5">
        <v>40</v>
      </c>
      <c r="P317" s="143">
        <v>80</v>
      </c>
      <c r="Q317" s="143">
        <v>10</v>
      </c>
      <c r="R317" s="143">
        <v>10</v>
      </c>
      <c r="S317" s="143">
        <v>10</v>
      </c>
      <c r="T317" s="143">
        <v>10</v>
      </c>
      <c r="U317" s="5" t="s">
        <v>11</v>
      </c>
      <c r="V317" s="5" t="s">
        <v>1416</v>
      </c>
      <c r="W317" s="42" t="s">
        <v>1817</v>
      </c>
      <c r="X317" s="17">
        <f t="shared" si="29"/>
        <v>0</v>
      </c>
      <c r="Y317" s="17">
        <v>0</v>
      </c>
      <c r="Z317" s="17">
        <v>0</v>
      </c>
      <c r="AA317" s="17">
        <v>0</v>
      </c>
      <c r="AB317" s="17">
        <v>0</v>
      </c>
      <c r="AC317" s="54" t="s">
        <v>131</v>
      </c>
      <c r="AD317" s="42">
        <v>0</v>
      </c>
      <c r="AE317" s="42">
        <v>0</v>
      </c>
      <c r="AF317" s="29">
        <f t="shared" si="26"/>
        <v>10</v>
      </c>
      <c r="AG317" s="30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13">
        <v>0</v>
      </c>
      <c r="BB317" s="64">
        <v>0</v>
      </c>
      <c r="BC317" s="64">
        <v>0</v>
      </c>
      <c r="BD317" s="64"/>
      <c r="BE317" s="64"/>
      <c r="BF317" s="13"/>
      <c r="BG317" s="13"/>
      <c r="BH317" s="13"/>
      <c r="BI317" s="13"/>
      <c r="BJ317" s="13"/>
      <c r="BK317" s="63">
        <f t="shared" si="30"/>
        <v>0</v>
      </c>
      <c r="BL317" s="56"/>
    </row>
    <row r="318" spans="1:64" ht="108.75" customHeight="1" x14ac:dyDescent="0.2">
      <c r="A318" s="13">
        <v>2</v>
      </c>
      <c r="B318" s="4" t="s">
        <v>455</v>
      </c>
      <c r="C318" s="5" t="s">
        <v>1516</v>
      </c>
      <c r="D318" s="4" t="s">
        <v>227</v>
      </c>
      <c r="E318" s="219" t="s">
        <v>2064</v>
      </c>
      <c r="F318" s="295" t="s">
        <v>1781</v>
      </c>
      <c r="G318" s="295">
        <v>95</v>
      </c>
      <c r="H318" s="295">
        <v>95</v>
      </c>
      <c r="I318" s="219" t="s">
        <v>2502</v>
      </c>
      <c r="J318" s="54" t="s">
        <v>1782</v>
      </c>
      <c r="K318" s="14" t="s">
        <v>1783</v>
      </c>
      <c r="L318" s="54" t="s">
        <v>1788</v>
      </c>
      <c r="M318" s="7" t="s">
        <v>1788</v>
      </c>
      <c r="N318" s="54" t="s">
        <v>1589</v>
      </c>
      <c r="O318" s="5">
        <v>60</v>
      </c>
      <c r="P318" s="143">
        <v>80</v>
      </c>
      <c r="Q318" s="143">
        <v>5</v>
      </c>
      <c r="R318" s="143">
        <v>5</v>
      </c>
      <c r="S318" s="143">
        <v>5</v>
      </c>
      <c r="T318" s="143">
        <v>5</v>
      </c>
      <c r="U318" s="5" t="s">
        <v>11</v>
      </c>
      <c r="V318" s="5" t="s">
        <v>1416</v>
      </c>
      <c r="W318" s="42" t="s">
        <v>1817</v>
      </c>
      <c r="X318" s="17">
        <f t="shared" si="29"/>
        <v>0</v>
      </c>
      <c r="Y318" s="17">
        <v>0</v>
      </c>
      <c r="Z318" s="17">
        <v>0</v>
      </c>
      <c r="AA318" s="17">
        <v>0</v>
      </c>
      <c r="AB318" s="17">
        <v>0</v>
      </c>
      <c r="AC318" s="54" t="s">
        <v>131</v>
      </c>
      <c r="AD318" s="42"/>
      <c r="AE318" s="42"/>
      <c r="AF318" s="29">
        <v>5</v>
      </c>
      <c r="AG318" s="30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29">
        <v>0</v>
      </c>
      <c r="BB318" s="152">
        <v>0</v>
      </c>
      <c r="BC318" s="152">
        <v>0</v>
      </c>
      <c r="BD318" s="64"/>
      <c r="BE318" s="64"/>
      <c r="BF318" s="13"/>
      <c r="BG318" s="13"/>
      <c r="BH318" s="13"/>
      <c r="BI318" s="13"/>
      <c r="BJ318" s="13"/>
      <c r="BK318" s="63">
        <f t="shared" si="30"/>
        <v>0</v>
      </c>
      <c r="BL318" s="56"/>
    </row>
    <row r="319" spans="1:64" ht="60" x14ac:dyDescent="0.2">
      <c r="A319" s="13">
        <v>2</v>
      </c>
      <c r="B319" s="4" t="s">
        <v>455</v>
      </c>
      <c r="C319" s="5" t="s">
        <v>1516</v>
      </c>
      <c r="D319" s="4" t="s">
        <v>227</v>
      </c>
      <c r="E319" s="219" t="s">
        <v>2064</v>
      </c>
      <c r="F319" s="295"/>
      <c r="G319" s="295"/>
      <c r="H319" s="295"/>
      <c r="I319" s="219" t="s">
        <v>2503</v>
      </c>
      <c r="J319" s="54" t="s">
        <v>1782</v>
      </c>
      <c r="K319" s="14" t="s">
        <v>1783</v>
      </c>
      <c r="L319" s="54" t="s">
        <v>1784</v>
      </c>
      <c r="M319" s="7" t="s">
        <v>1784</v>
      </c>
      <c r="N319" s="54" t="s">
        <v>1589</v>
      </c>
      <c r="O319" s="5">
        <v>4</v>
      </c>
      <c r="P319" s="143">
        <v>24</v>
      </c>
      <c r="Q319" s="143">
        <v>5</v>
      </c>
      <c r="R319" s="143">
        <v>5</v>
      </c>
      <c r="S319" s="143">
        <v>5</v>
      </c>
      <c r="T319" s="143">
        <v>5</v>
      </c>
      <c r="U319" s="5" t="s">
        <v>11</v>
      </c>
      <c r="V319" s="5" t="s">
        <v>1416</v>
      </c>
      <c r="W319" s="42" t="s">
        <v>1817</v>
      </c>
      <c r="X319" s="17">
        <f t="shared" si="29"/>
        <v>0</v>
      </c>
      <c r="Y319" s="17">
        <v>0</v>
      </c>
      <c r="Z319" s="17">
        <v>0</v>
      </c>
      <c r="AA319" s="17">
        <v>0</v>
      </c>
      <c r="AB319" s="17">
        <v>0</v>
      </c>
      <c r="AC319" s="54" t="s">
        <v>131</v>
      </c>
      <c r="AD319" s="42"/>
      <c r="AE319" s="42"/>
      <c r="AF319" s="29">
        <f t="shared" si="26"/>
        <v>5</v>
      </c>
      <c r="AG319" s="30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29">
        <v>5</v>
      </c>
      <c r="BB319" s="64">
        <v>0</v>
      </c>
      <c r="BC319" s="64">
        <v>0</v>
      </c>
      <c r="BD319" s="64"/>
      <c r="BE319" s="64"/>
      <c r="BF319" s="13"/>
      <c r="BG319" s="13"/>
      <c r="BH319" s="13"/>
      <c r="BI319" s="13"/>
      <c r="BJ319" s="13"/>
      <c r="BK319" s="63">
        <f t="shared" si="30"/>
        <v>1</v>
      </c>
      <c r="BL319" s="56"/>
    </row>
    <row r="320" spans="1:64" ht="60" x14ac:dyDescent="0.2">
      <c r="A320" s="13">
        <v>2</v>
      </c>
      <c r="B320" s="4" t="s">
        <v>455</v>
      </c>
      <c r="C320" s="5" t="s">
        <v>1516</v>
      </c>
      <c r="D320" s="4" t="s">
        <v>227</v>
      </c>
      <c r="E320" s="219" t="s">
        <v>2065</v>
      </c>
      <c r="F320" s="295"/>
      <c r="G320" s="295"/>
      <c r="H320" s="295"/>
      <c r="I320" s="219" t="s">
        <v>2504</v>
      </c>
      <c r="J320" s="54" t="s">
        <v>1782</v>
      </c>
      <c r="K320" s="14" t="s">
        <v>1783</v>
      </c>
      <c r="L320" s="54" t="s">
        <v>1785</v>
      </c>
      <c r="M320" s="7" t="s">
        <v>1785</v>
      </c>
      <c r="N320" s="54" t="s">
        <v>1589</v>
      </c>
      <c r="O320" s="5">
        <v>90</v>
      </c>
      <c r="P320" s="143">
        <v>95</v>
      </c>
      <c r="Q320" s="143">
        <v>95</v>
      </c>
      <c r="R320" s="143">
        <v>95</v>
      </c>
      <c r="S320" s="143">
        <v>95</v>
      </c>
      <c r="T320" s="143">
        <v>95</v>
      </c>
      <c r="U320" s="5" t="s">
        <v>11</v>
      </c>
      <c r="V320" s="5" t="s">
        <v>1416</v>
      </c>
      <c r="W320" s="42" t="s">
        <v>1817</v>
      </c>
      <c r="X320" s="17">
        <f t="shared" si="29"/>
        <v>0</v>
      </c>
      <c r="Y320" s="17">
        <v>0</v>
      </c>
      <c r="Z320" s="17">
        <v>0</v>
      </c>
      <c r="AA320" s="17">
        <v>0</v>
      </c>
      <c r="AB320" s="17">
        <v>0</v>
      </c>
      <c r="AC320" s="54" t="s">
        <v>131</v>
      </c>
      <c r="AD320" s="42"/>
      <c r="AE320" s="42"/>
      <c r="AF320" s="29">
        <f t="shared" si="26"/>
        <v>95</v>
      </c>
      <c r="AG320" s="30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29">
        <v>95</v>
      </c>
      <c r="BB320" s="64">
        <v>991283315</v>
      </c>
      <c r="BC320" s="64">
        <v>0</v>
      </c>
      <c r="BD320" s="64">
        <v>991283315</v>
      </c>
      <c r="BE320" s="64"/>
      <c r="BF320" s="13"/>
      <c r="BG320" s="13"/>
      <c r="BH320" s="13"/>
      <c r="BI320" s="13"/>
      <c r="BJ320" s="13"/>
      <c r="BK320" s="63">
        <f t="shared" si="30"/>
        <v>1</v>
      </c>
      <c r="BL320" s="56"/>
    </row>
    <row r="321" spans="1:64" ht="60" x14ac:dyDescent="0.2">
      <c r="A321" s="13">
        <v>2</v>
      </c>
      <c r="B321" s="4" t="s">
        <v>455</v>
      </c>
      <c r="C321" s="5" t="s">
        <v>1516</v>
      </c>
      <c r="D321" s="4" t="s">
        <v>227</v>
      </c>
      <c r="E321" s="219" t="s">
        <v>2066</v>
      </c>
      <c r="F321" s="295"/>
      <c r="G321" s="295"/>
      <c r="H321" s="295"/>
      <c r="I321" s="219" t="s">
        <v>2505</v>
      </c>
      <c r="J321" s="54" t="s">
        <v>1782</v>
      </c>
      <c r="K321" s="14" t="s">
        <v>1783</v>
      </c>
      <c r="L321" s="54" t="s">
        <v>1786</v>
      </c>
      <c r="M321" s="7" t="s">
        <v>1786</v>
      </c>
      <c r="N321" s="54" t="s">
        <v>1589</v>
      </c>
      <c r="O321" s="5">
        <v>30</v>
      </c>
      <c r="P321" s="143">
        <v>100</v>
      </c>
      <c r="Q321" s="143">
        <v>10</v>
      </c>
      <c r="R321" s="143">
        <v>20</v>
      </c>
      <c r="S321" s="143">
        <v>20</v>
      </c>
      <c r="T321" s="143">
        <v>20</v>
      </c>
      <c r="U321" s="5" t="s">
        <v>11</v>
      </c>
      <c r="V321" s="5" t="s">
        <v>1416</v>
      </c>
      <c r="W321" s="42" t="s">
        <v>1817</v>
      </c>
      <c r="X321" s="17">
        <f t="shared" si="29"/>
        <v>0</v>
      </c>
      <c r="Y321" s="17">
        <v>0</v>
      </c>
      <c r="Z321" s="17">
        <v>0</v>
      </c>
      <c r="AA321" s="17">
        <v>0</v>
      </c>
      <c r="AB321" s="17">
        <v>0</v>
      </c>
      <c r="AC321" s="54" t="s">
        <v>131</v>
      </c>
      <c r="AD321" s="42"/>
      <c r="AE321" s="42"/>
      <c r="AF321" s="29">
        <v>10</v>
      </c>
      <c r="AG321" s="30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29">
        <v>10</v>
      </c>
      <c r="BB321" s="64">
        <v>554506666</v>
      </c>
      <c r="BC321" s="64">
        <v>0</v>
      </c>
      <c r="BD321" s="64">
        <v>544506666</v>
      </c>
      <c r="BE321" s="64"/>
      <c r="BF321" s="13"/>
      <c r="BG321" s="13"/>
      <c r="BH321" s="13"/>
      <c r="BI321" s="13"/>
      <c r="BJ321" s="13"/>
      <c r="BK321" s="63">
        <f t="shared" si="30"/>
        <v>1</v>
      </c>
      <c r="BL321" s="56"/>
    </row>
    <row r="322" spans="1:64" ht="72" x14ac:dyDescent="0.2">
      <c r="A322" s="13">
        <v>2</v>
      </c>
      <c r="B322" s="4" t="s">
        <v>455</v>
      </c>
      <c r="C322" s="5" t="s">
        <v>1516</v>
      </c>
      <c r="D322" s="4" t="s">
        <v>227</v>
      </c>
      <c r="E322" s="219" t="s">
        <v>2067</v>
      </c>
      <c r="F322" s="295"/>
      <c r="G322" s="295"/>
      <c r="H322" s="295"/>
      <c r="I322" s="219" t="s">
        <v>2506</v>
      </c>
      <c r="J322" s="54" t="s">
        <v>1782</v>
      </c>
      <c r="K322" s="14" t="s">
        <v>1783</v>
      </c>
      <c r="L322" s="54" t="s">
        <v>1787</v>
      </c>
      <c r="M322" s="7" t="s">
        <v>1787</v>
      </c>
      <c r="N322" s="54" t="s">
        <v>1589</v>
      </c>
      <c r="O322" s="5">
        <v>20</v>
      </c>
      <c r="P322" s="143">
        <v>60</v>
      </c>
      <c r="Q322" s="143">
        <v>10</v>
      </c>
      <c r="R322" s="143">
        <v>10</v>
      </c>
      <c r="S322" s="143">
        <v>10</v>
      </c>
      <c r="T322" s="143">
        <v>10</v>
      </c>
      <c r="U322" s="5" t="s">
        <v>11</v>
      </c>
      <c r="V322" s="5" t="s">
        <v>1416</v>
      </c>
      <c r="W322" s="42" t="s">
        <v>1817</v>
      </c>
      <c r="X322" s="17">
        <f t="shared" si="29"/>
        <v>0</v>
      </c>
      <c r="Y322" s="17">
        <v>0</v>
      </c>
      <c r="Z322" s="17">
        <v>0</v>
      </c>
      <c r="AA322" s="17">
        <v>0</v>
      </c>
      <c r="AB322" s="17">
        <v>0</v>
      </c>
      <c r="AC322" s="54" t="s">
        <v>131</v>
      </c>
      <c r="AD322" s="42"/>
      <c r="AE322" s="42"/>
      <c r="AF322" s="29">
        <f t="shared" si="26"/>
        <v>10</v>
      </c>
      <c r="AG322" s="30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29">
        <v>10</v>
      </c>
      <c r="BB322" s="64">
        <v>0</v>
      </c>
      <c r="BC322" s="64">
        <v>0</v>
      </c>
      <c r="BD322" s="64"/>
      <c r="BE322" s="64"/>
      <c r="BF322" s="13"/>
      <c r="BG322" s="13"/>
      <c r="BH322" s="13"/>
      <c r="BI322" s="13"/>
      <c r="BJ322" s="13"/>
      <c r="BK322" s="63">
        <f t="shared" si="30"/>
        <v>1</v>
      </c>
      <c r="BL322" s="56"/>
    </row>
    <row r="323" spans="1:64" ht="60" x14ac:dyDescent="0.2">
      <c r="A323" s="13">
        <v>2</v>
      </c>
      <c r="B323" s="4" t="s">
        <v>455</v>
      </c>
      <c r="C323" s="5" t="s">
        <v>1516</v>
      </c>
      <c r="D323" s="4" t="s">
        <v>227</v>
      </c>
      <c r="E323" s="219" t="s">
        <v>2067</v>
      </c>
      <c r="F323" s="295" t="s">
        <v>990</v>
      </c>
      <c r="G323" s="295">
        <v>93.3</v>
      </c>
      <c r="H323" s="295">
        <v>97</v>
      </c>
      <c r="I323" s="219" t="s">
        <v>2507</v>
      </c>
      <c r="J323" s="54" t="s">
        <v>1792</v>
      </c>
      <c r="K323" s="14" t="s">
        <v>228</v>
      </c>
      <c r="L323" s="54" t="s">
        <v>991</v>
      </c>
      <c r="M323" s="7" t="s">
        <v>1789</v>
      </c>
      <c r="N323" s="54" t="s">
        <v>1609</v>
      </c>
      <c r="O323" s="5">
        <v>100</v>
      </c>
      <c r="P323" s="143">
        <v>100</v>
      </c>
      <c r="Q323" s="143">
        <v>100</v>
      </c>
      <c r="R323" s="143">
        <v>100</v>
      </c>
      <c r="S323" s="143">
        <v>100</v>
      </c>
      <c r="T323" s="143">
        <v>100</v>
      </c>
      <c r="U323" s="5" t="s">
        <v>11</v>
      </c>
      <c r="V323" s="5" t="s">
        <v>1416</v>
      </c>
      <c r="W323" s="42" t="s">
        <v>1817</v>
      </c>
      <c r="X323" s="17">
        <f t="shared" si="29"/>
        <v>0</v>
      </c>
      <c r="Y323" s="17">
        <v>0</v>
      </c>
      <c r="Z323" s="17">
        <v>0</v>
      </c>
      <c r="AA323" s="17">
        <v>0</v>
      </c>
      <c r="AB323" s="17">
        <v>0</v>
      </c>
      <c r="AC323" s="54" t="s">
        <v>131</v>
      </c>
      <c r="AD323" s="43" t="s">
        <v>356</v>
      </c>
      <c r="AE323" s="43" t="s">
        <v>356</v>
      </c>
      <c r="AF323" s="29">
        <f t="shared" si="26"/>
        <v>100</v>
      </c>
      <c r="AG323" s="30">
        <f t="shared" si="27"/>
        <v>0</v>
      </c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13">
        <v>100</v>
      </c>
      <c r="BB323" s="64">
        <v>24820380361</v>
      </c>
      <c r="BC323" s="64">
        <v>24820380361</v>
      </c>
      <c r="BD323" s="64"/>
      <c r="BE323" s="64"/>
      <c r="BF323" s="13"/>
      <c r="BG323" s="13"/>
      <c r="BH323" s="13"/>
      <c r="BI323" s="13"/>
      <c r="BJ323" s="13"/>
      <c r="BK323" s="63">
        <f t="shared" si="30"/>
        <v>1</v>
      </c>
      <c r="BL323" s="56"/>
    </row>
    <row r="324" spans="1:64" ht="60" x14ac:dyDescent="0.2">
      <c r="A324" s="13">
        <v>2</v>
      </c>
      <c r="B324" s="4" t="s">
        <v>455</v>
      </c>
      <c r="C324" s="5" t="s">
        <v>1516</v>
      </c>
      <c r="D324" s="4" t="s">
        <v>227</v>
      </c>
      <c r="E324" s="219" t="s">
        <v>2067</v>
      </c>
      <c r="F324" s="295"/>
      <c r="G324" s="295"/>
      <c r="H324" s="295"/>
      <c r="I324" s="219" t="s">
        <v>2508</v>
      </c>
      <c r="J324" s="54" t="s">
        <v>1792</v>
      </c>
      <c r="K324" s="14" t="s">
        <v>228</v>
      </c>
      <c r="L324" s="54" t="s">
        <v>1790</v>
      </c>
      <c r="M324" s="7" t="s">
        <v>1790</v>
      </c>
      <c r="N324" s="54" t="s">
        <v>1609</v>
      </c>
      <c r="O324" s="5">
        <v>45</v>
      </c>
      <c r="P324" s="143">
        <v>45</v>
      </c>
      <c r="Q324" s="143">
        <v>45</v>
      </c>
      <c r="R324" s="143">
        <v>45</v>
      </c>
      <c r="S324" s="143">
        <v>45</v>
      </c>
      <c r="T324" s="143">
        <v>45</v>
      </c>
      <c r="U324" s="5" t="s">
        <v>11</v>
      </c>
      <c r="V324" s="5" t="s">
        <v>1416</v>
      </c>
      <c r="W324" s="42" t="s">
        <v>1817</v>
      </c>
      <c r="X324" s="17">
        <f t="shared" si="29"/>
        <v>0</v>
      </c>
      <c r="Y324" s="17">
        <v>0</v>
      </c>
      <c r="Z324" s="17">
        <v>0</v>
      </c>
      <c r="AA324" s="17">
        <v>0</v>
      </c>
      <c r="AB324" s="17">
        <v>0</v>
      </c>
      <c r="AC324" s="54" t="s">
        <v>131</v>
      </c>
      <c r="AD324" s="43" t="s">
        <v>356</v>
      </c>
      <c r="AE324" s="43" t="s">
        <v>356</v>
      </c>
      <c r="AF324" s="29">
        <f t="shared" si="26"/>
        <v>45</v>
      </c>
      <c r="AG324" s="30">
        <f t="shared" si="27"/>
        <v>0</v>
      </c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13">
        <v>45</v>
      </c>
      <c r="BB324" s="64">
        <v>0</v>
      </c>
      <c r="BC324" s="64">
        <v>0</v>
      </c>
      <c r="BD324" s="64"/>
      <c r="BE324" s="64"/>
      <c r="BF324" s="13"/>
      <c r="BG324" s="13"/>
      <c r="BH324" s="13"/>
      <c r="BI324" s="13"/>
      <c r="BJ324" s="13"/>
      <c r="BK324" s="63">
        <f t="shared" si="30"/>
        <v>1</v>
      </c>
      <c r="BL324" s="56"/>
    </row>
    <row r="325" spans="1:64" ht="60" x14ac:dyDescent="0.2">
      <c r="A325" s="13">
        <v>2</v>
      </c>
      <c r="B325" s="4" t="s">
        <v>455</v>
      </c>
      <c r="C325" s="5" t="s">
        <v>1516</v>
      </c>
      <c r="D325" s="4" t="s">
        <v>227</v>
      </c>
      <c r="E325" s="219" t="s">
        <v>2068</v>
      </c>
      <c r="F325" s="295"/>
      <c r="G325" s="295"/>
      <c r="H325" s="295"/>
      <c r="I325" s="219" t="s">
        <v>2509</v>
      </c>
      <c r="J325" s="54" t="s">
        <v>1792</v>
      </c>
      <c r="K325" s="14" t="s">
        <v>228</v>
      </c>
      <c r="L325" s="54" t="s">
        <v>1791</v>
      </c>
      <c r="M325" s="7" t="s">
        <v>1791</v>
      </c>
      <c r="N325" s="54" t="s">
        <v>1589</v>
      </c>
      <c r="O325" s="5">
        <v>86</v>
      </c>
      <c r="P325" s="143">
        <v>97</v>
      </c>
      <c r="Q325" s="143">
        <v>97</v>
      </c>
      <c r="R325" s="143">
        <v>90</v>
      </c>
      <c r="S325" s="143">
        <v>95</v>
      </c>
      <c r="T325" s="143">
        <v>97</v>
      </c>
      <c r="U325" s="5" t="s">
        <v>11</v>
      </c>
      <c r="V325" s="5" t="s">
        <v>1416</v>
      </c>
      <c r="W325" s="42" t="s">
        <v>1817</v>
      </c>
      <c r="X325" s="17">
        <f t="shared" si="29"/>
        <v>0</v>
      </c>
      <c r="Y325" s="17">
        <v>0</v>
      </c>
      <c r="Z325" s="17">
        <v>0</v>
      </c>
      <c r="AA325" s="17">
        <v>0</v>
      </c>
      <c r="AB325" s="17">
        <v>0</v>
      </c>
      <c r="AC325" s="54" t="s">
        <v>131</v>
      </c>
      <c r="AD325" s="43" t="s">
        <v>356</v>
      </c>
      <c r="AE325" s="43" t="s">
        <v>356</v>
      </c>
      <c r="AF325" s="29">
        <v>97</v>
      </c>
      <c r="AG325" s="30">
        <f t="shared" si="27"/>
        <v>0</v>
      </c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13">
        <v>97</v>
      </c>
      <c r="BB325" s="64">
        <v>0</v>
      </c>
      <c r="BC325" s="64">
        <v>0</v>
      </c>
      <c r="BD325" s="64"/>
      <c r="BE325" s="64"/>
      <c r="BF325" s="13"/>
      <c r="BG325" s="13"/>
      <c r="BH325" s="13"/>
      <c r="BI325" s="13"/>
      <c r="BJ325" s="13"/>
      <c r="BK325" s="63">
        <f t="shared" si="30"/>
        <v>1</v>
      </c>
      <c r="BL325" s="56"/>
    </row>
    <row r="326" spans="1:64" ht="87" customHeight="1" x14ac:dyDescent="0.2">
      <c r="A326" s="13">
        <v>2</v>
      </c>
      <c r="B326" s="4" t="s">
        <v>455</v>
      </c>
      <c r="C326" s="5" t="s">
        <v>1516</v>
      </c>
      <c r="D326" s="4" t="s">
        <v>227</v>
      </c>
      <c r="E326" s="219" t="s">
        <v>2068</v>
      </c>
      <c r="F326" s="295" t="s">
        <v>1796</v>
      </c>
      <c r="G326" s="295">
        <v>0</v>
      </c>
      <c r="H326" s="295">
        <v>100</v>
      </c>
      <c r="I326" s="219" t="s">
        <v>2510</v>
      </c>
      <c r="J326" s="54" t="s">
        <v>1795</v>
      </c>
      <c r="K326" s="83" t="s">
        <v>229</v>
      </c>
      <c r="L326" s="54" t="s">
        <v>1793</v>
      </c>
      <c r="M326" s="7" t="s">
        <v>1793</v>
      </c>
      <c r="N326" s="54" t="s">
        <v>1589</v>
      </c>
      <c r="O326" s="5">
        <v>100</v>
      </c>
      <c r="P326" s="143">
        <v>100</v>
      </c>
      <c r="Q326" s="143">
        <v>100</v>
      </c>
      <c r="R326" s="143">
        <v>100</v>
      </c>
      <c r="S326" s="143">
        <v>100</v>
      </c>
      <c r="T326" s="143">
        <v>100</v>
      </c>
      <c r="U326" s="5" t="s">
        <v>11</v>
      </c>
      <c r="V326" s="5" t="s">
        <v>1416</v>
      </c>
      <c r="W326" s="42" t="s">
        <v>1817</v>
      </c>
      <c r="X326" s="17">
        <f t="shared" si="29"/>
        <v>0</v>
      </c>
      <c r="Y326" s="17">
        <v>0</v>
      </c>
      <c r="Z326" s="17">
        <v>0</v>
      </c>
      <c r="AA326" s="17">
        <v>0</v>
      </c>
      <c r="AB326" s="17">
        <v>0</v>
      </c>
      <c r="AC326" s="54" t="s">
        <v>131</v>
      </c>
      <c r="AD326" s="43" t="s">
        <v>356</v>
      </c>
      <c r="AE326" s="43" t="s">
        <v>356</v>
      </c>
      <c r="AF326" s="29">
        <f t="shared" si="26"/>
        <v>100</v>
      </c>
      <c r="AG326" s="30">
        <f t="shared" si="27"/>
        <v>0</v>
      </c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13">
        <v>100</v>
      </c>
      <c r="BB326" s="64">
        <v>0</v>
      </c>
      <c r="BC326" s="64">
        <v>0</v>
      </c>
      <c r="BD326" s="64"/>
      <c r="BE326" s="64"/>
      <c r="BF326" s="13"/>
      <c r="BG326" s="13"/>
      <c r="BH326" s="13"/>
      <c r="BI326" s="13"/>
      <c r="BJ326" s="13"/>
      <c r="BK326" s="63">
        <f t="shared" si="30"/>
        <v>1</v>
      </c>
      <c r="BL326" s="56"/>
    </row>
    <row r="327" spans="1:64" ht="108" customHeight="1" x14ac:dyDescent="0.2">
      <c r="A327" s="13">
        <v>2</v>
      </c>
      <c r="B327" s="4" t="s">
        <v>455</v>
      </c>
      <c r="C327" s="5" t="s">
        <v>1516</v>
      </c>
      <c r="D327" s="4" t="s">
        <v>227</v>
      </c>
      <c r="E327" s="219" t="s">
        <v>2069</v>
      </c>
      <c r="F327" s="295"/>
      <c r="G327" s="295"/>
      <c r="H327" s="295"/>
      <c r="I327" s="219" t="s">
        <v>2511</v>
      </c>
      <c r="J327" s="54" t="s">
        <v>1795</v>
      </c>
      <c r="K327" s="83" t="s">
        <v>229</v>
      </c>
      <c r="L327" s="54" t="s">
        <v>1794</v>
      </c>
      <c r="M327" s="7" t="s">
        <v>1794</v>
      </c>
      <c r="N327" s="54" t="s">
        <v>1589</v>
      </c>
      <c r="O327" s="5">
        <v>0</v>
      </c>
      <c r="P327" s="143">
        <v>6</v>
      </c>
      <c r="Q327" s="143">
        <v>1</v>
      </c>
      <c r="R327" s="143">
        <v>1</v>
      </c>
      <c r="S327" s="143">
        <v>2</v>
      </c>
      <c r="T327" s="143">
        <v>2</v>
      </c>
      <c r="U327" s="5" t="s">
        <v>11</v>
      </c>
      <c r="V327" s="5" t="s">
        <v>1416</v>
      </c>
      <c r="W327" s="42" t="s">
        <v>1817</v>
      </c>
      <c r="X327" s="17">
        <f t="shared" si="29"/>
        <v>0</v>
      </c>
      <c r="Y327" s="17">
        <v>0</v>
      </c>
      <c r="Z327" s="17">
        <v>0</v>
      </c>
      <c r="AA327" s="17">
        <v>0</v>
      </c>
      <c r="AB327" s="17">
        <v>0</v>
      </c>
      <c r="AC327" s="54" t="s">
        <v>131</v>
      </c>
      <c r="AD327" s="43" t="s">
        <v>356</v>
      </c>
      <c r="AE327" s="43" t="s">
        <v>356</v>
      </c>
      <c r="AF327" s="29">
        <f t="shared" si="26"/>
        <v>1</v>
      </c>
      <c r="AG327" s="30">
        <f t="shared" si="27"/>
        <v>0</v>
      </c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13">
        <v>1</v>
      </c>
      <c r="BB327" s="64">
        <v>943916664</v>
      </c>
      <c r="BC327" s="64">
        <v>943916664</v>
      </c>
      <c r="BD327" s="64"/>
      <c r="BE327" s="64"/>
      <c r="BF327" s="13"/>
      <c r="BG327" s="13"/>
      <c r="BH327" s="13"/>
      <c r="BI327" s="13"/>
      <c r="BJ327" s="13"/>
      <c r="BK327" s="63">
        <f t="shared" si="30"/>
        <v>1</v>
      </c>
      <c r="BL327" s="56"/>
    </row>
    <row r="328" spans="1:64" ht="60" x14ac:dyDescent="0.2">
      <c r="A328" s="13">
        <v>2</v>
      </c>
      <c r="B328" s="4" t="s">
        <v>455</v>
      </c>
      <c r="C328" s="5" t="s">
        <v>1516</v>
      </c>
      <c r="D328" s="4" t="s">
        <v>227</v>
      </c>
      <c r="E328" s="219" t="s">
        <v>2069</v>
      </c>
      <c r="F328" s="7" t="s">
        <v>1798</v>
      </c>
      <c r="G328" s="54">
        <v>40</v>
      </c>
      <c r="H328" s="54">
        <v>80</v>
      </c>
      <c r="I328" s="219" t="s">
        <v>2512</v>
      </c>
      <c r="J328" s="54" t="s">
        <v>1795</v>
      </c>
      <c r="K328" s="83" t="s">
        <v>229</v>
      </c>
      <c r="L328" s="54" t="s">
        <v>1797</v>
      </c>
      <c r="M328" s="7" t="s">
        <v>1797</v>
      </c>
      <c r="N328" s="54" t="s">
        <v>1589</v>
      </c>
      <c r="O328" s="5">
        <v>10</v>
      </c>
      <c r="P328" s="143">
        <v>60</v>
      </c>
      <c r="Q328" s="143">
        <v>10</v>
      </c>
      <c r="R328" s="143">
        <v>10</v>
      </c>
      <c r="S328" s="143">
        <v>10</v>
      </c>
      <c r="T328" s="143">
        <v>20</v>
      </c>
      <c r="U328" s="5" t="s">
        <v>11</v>
      </c>
      <c r="V328" s="5" t="s">
        <v>1416</v>
      </c>
      <c r="W328" s="42" t="s">
        <v>1817</v>
      </c>
      <c r="X328" s="17">
        <f t="shared" si="29"/>
        <v>0</v>
      </c>
      <c r="Y328" s="17">
        <v>0</v>
      </c>
      <c r="Z328" s="17">
        <v>0</v>
      </c>
      <c r="AA328" s="17">
        <v>0</v>
      </c>
      <c r="AB328" s="17">
        <v>0</v>
      </c>
      <c r="AC328" s="54" t="s">
        <v>131</v>
      </c>
      <c r="AD328" s="43" t="s">
        <v>356</v>
      </c>
      <c r="AE328" s="43" t="s">
        <v>356</v>
      </c>
      <c r="AF328" s="29">
        <f t="shared" si="26"/>
        <v>10</v>
      </c>
      <c r="AG328" s="30">
        <f t="shared" si="27"/>
        <v>0</v>
      </c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13">
        <v>0</v>
      </c>
      <c r="BB328" s="64">
        <v>0</v>
      </c>
      <c r="BC328" s="64">
        <v>0</v>
      </c>
      <c r="BD328" s="64"/>
      <c r="BE328" s="64"/>
      <c r="BF328" s="13"/>
      <c r="BG328" s="13"/>
      <c r="BH328" s="13"/>
      <c r="BI328" s="13"/>
      <c r="BJ328" s="13"/>
      <c r="BK328" s="63">
        <f t="shared" si="30"/>
        <v>0</v>
      </c>
      <c r="BL328" s="56"/>
    </row>
    <row r="329" spans="1:64" ht="60" x14ac:dyDescent="0.2">
      <c r="A329" s="13">
        <v>2</v>
      </c>
      <c r="B329" s="4" t="s">
        <v>455</v>
      </c>
      <c r="C329" s="5" t="s">
        <v>1516</v>
      </c>
      <c r="D329" s="4" t="s">
        <v>227</v>
      </c>
      <c r="E329" s="219" t="s">
        <v>2069</v>
      </c>
      <c r="F329" s="7" t="s">
        <v>1800</v>
      </c>
      <c r="G329" s="54">
        <v>10</v>
      </c>
      <c r="H329" s="54">
        <v>74</v>
      </c>
      <c r="I329" s="219" t="s">
        <v>2513</v>
      </c>
      <c r="J329" s="54" t="s">
        <v>1795</v>
      </c>
      <c r="K329" s="83" t="s">
        <v>229</v>
      </c>
      <c r="L329" s="54" t="s">
        <v>1799</v>
      </c>
      <c r="M329" s="7" t="s">
        <v>1799</v>
      </c>
      <c r="N329" s="54" t="s">
        <v>1589</v>
      </c>
      <c r="O329" s="5">
        <v>4</v>
      </c>
      <c r="P329" s="143">
        <v>28</v>
      </c>
      <c r="Q329" s="143">
        <v>3</v>
      </c>
      <c r="R329" s="143">
        <v>6</v>
      </c>
      <c r="S329" s="143">
        <v>6</v>
      </c>
      <c r="T329" s="143">
        <v>9</v>
      </c>
      <c r="U329" s="5" t="s">
        <v>11</v>
      </c>
      <c r="V329" s="5" t="s">
        <v>1416</v>
      </c>
      <c r="W329" s="42" t="s">
        <v>1817</v>
      </c>
      <c r="X329" s="17">
        <f t="shared" si="29"/>
        <v>0</v>
      </c>
      <c r="Y329" s="17">
        <v>0</v>
      </c>
      <c r="Z329" s="17">
        <v>0</v>
      </c>
      <c r="AA329" s="17">
        <v>0</v>
      </c>
      <c r="AB329" s="17">
        <v>0</v>
      </c>
      <c r="AC329" s="54" t="s">
        <v>131</v>
      </c>
      <c r="AD329" s="42">
        <v>0</v>
      </c>
      <c r="AE329" s="42">
        <v>0</v>
      </c>
      <c r="AF329" s="29">
        <v>3</v>
      </c>
      <c r="AG329" s="30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13">
        <v>0</v>
      </c>
      <c r="BB329" s="64">
        <v>0</v>
      </c>
      <c r="BC329" s="64">
        <v>0</v>
      </c>
      <c r="BD329" s="64"/>
      <c r="BE329" s="64"/>
      <c r="BF329" s="13"/>
      <c r="BG329" s="13"/>
      <c r="BH329" s="13"/>
      <c r="BI329" s="13"/>
      <c r="BJ329" s="13"/>
      <c r="BK329" s="63">
        <f t="shared" si="30"/>
        <v>0</v>
      </c>
      <c r="BL329" s="56"/>
    </row>
    <row r="330" spans="1:64" ht="120" customHeight="1" x14ac:dyDescent="0.2">
      <c r="A330" s="13">
        <v>2</v>
      </c>
      <c r="B330" s="4" t="s">
        <v>455</v>
      </c>
      <c r="C330" s="5" t="s">
        <v>1516</v>
      </c>
      <c r="D330" s="4" t="s">
        <v>227</v>
      </c>
      <c r="E330" s="219" t="s">
        <v>2069</v>
      </c>
      <c r="F330" s="295" t="s">
        <v>1804</v>
      </c>
      <c r="G330" s="295">
        <v>0</v>
      </c>
      <c r="H330" s="295">
        <v>80</v>
      </c>
      <c r="I330" s="219" t="s">
        <v>2514</v>
      </c>
      <c r="J330" s="54" t="s">
        <v>1795</v>
      </c>
      <c r="K330" s="83" t="s">
        <v>229</v>
      </c>
      <c r="L330" s="54" t="s">
        <v>1801</v>
      </c>
      <c r="M330" s="7" t="s">
        <v>1801</v>
      </c>
      <c r="N330" s="54" t="s">
        <v>1589</v>
      </c>
      <c r="O330" s="5">
        <v>5</v>
      </c>
      <c r="P330" s="143">
        <v>100</v>
      </c>
      <c r="Q330" s="143">
        <v>5</v>
      </c>
      <c r="R330" s="143">
        <v>25</v>
      </c>
      <c r="S330" s="143">
        <v>30</v>
      </c>
      <c r="T330" s="143">
        <v>40</v>
      </c>
      <c r="U330" s="5" t="s">
        <v>11</v>
      </c>
      <c r="V330" s="5" t="s">
        <v>1416</v>
      </c>
      <c r="W330" s="42" t="s">
        <v>1817</v>
      </c>
      <c r="X330" s="17">
        <f t="shared" si="29"/>
        <v>0</v>
      </c>
      <c r="Y330" s="17">
        <v>0</v>
      </c>
      <c r="Z330" s="17">
        <v>0</v>
      </c>
      <c r="AA330" s="17">
        <v>0</v>
      </c>
      <c r="AB330" s="17">
        <v>0</v>
      </c>
      <c r="AC330" s="54" t="s">
        <v>131</v>
      </c>
      <c r="AD330" s="42">
        <v>0</v>
      </c>
      <c r="AE330" s="42">
        <v>0</v>
      </c>
      <c r="AF330" s="29">
        <f t="shared" si="26"/>
        <v>5</v>
      </c>
      <c r="AG330" s="30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13">
        <v>0</v>
      </c>
      <c r="BB330" s="64">
        <v>0</v>
      </c>
      <c r="BC330" s="64">
        <v>0</v>
      </c>
      <c r="BD330" s="64"/>
      <c r="BE330" s="64"/>
      <c r="BF330" s="13"/>
      <c r="BG330" s="13"/>
      <c r="BH330" s="13"/>
      <c r="BI330" s="13"/>
      <c r="BJ330" s="13"/>
      <c r="BK330" s="63">
        <f t="shared" si="30"/>
        <v>0</v>
      </c>
      <c r="BL330" s="56"/>
    </row>
    <row r="331" spans="1:64" ht="60" x14ac:dyDescent="0.2">
      <c r="A331" s="13">
        <v>2</v>
      </c>
      <c r="B331" s="4" t="s">
        <v>455</v>
      </c>
      <c r="C331" s="5" t="s">
        <v>1516</v>
      </c>
      <c r="D331" s="4" t="s">
        <v>227</v>
      </c>
      <c r="E331" s="219" t="s">
        <v>2069</v>
      </c>
      <c r="F331" s="295"/>
      <c r="G331" s="295"/>
      <c r="H331" s="295"/>
      <c r="I331" s="219" t="s">
        <v>2515</v>
      </c>
      <c r="J331" s="54" t="s">
        <v>1795</v>
      </c>
      <c r="K331" s="83" t="s">
        <v>229</v>
      </c>
      <c r="L331" s="54" t="s">
        <v>1802</v>
      </c>
      <c r="M331" s="7" t="s">
        <v>1802</v>
      </c>
      <c r="N331" s="54" t="s">
        <v>1589</v>
      </c>
      <c r="O331" s="5">
        <v>6</v>
      </c>
      <c r="P331" s="143">
        <v>12</v>
      </c>
      <c r="Q331" s="143">
        <v>0</v>
      </c>
      <c r="R331" s="143">
        <v>2</v>
      </c>
      <c r="S331" s="143">
        <v>2</v>
      </c>
      <c r="T331" s="143">
        <v>2</v>
      </c>
      <c r="U331" s="5" t="s">
        <v>11</v>
      </c>
      <c r="V331" s="5" t="s">
        <v>1416</v>
      </c>
      <c r="W331" s="42" t="s">
        <v>1817</v>
      </c>
      <c r="X331" s="17">
        <f t="shared" si="29"/>
        <v>0</v>
      </c>
      <c r="Y331" s="17">
        <v>0</v>
      </c>
      <c r="Z331" s="17">
        <v>0</v>
      </c>
      <c r="AA331" s="17">
        <v>0</v>
      </c>
      <c r="AB331" s="17">
        <v>0</v>
      </c>
      <c r="AC331" s="54" t="s">
        <v>131</v>
      </c>
      <c r="AD331" s="42">
        <v>0</v>
      </c>
      <c r="AE331" s="42">
        <v>0</v>
      </c>
      <c r="AF331" s="29">
        <f t="shared" si="26"/>
        <v>0</v>
      </c>
      <c r="AG331" s="30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13">
        <v>0</v>
      </c>
      <c r="BB331" s="64">
        <v>0</v>
      </c>
      <c r="BC331" s="64">
        <v>0</v>
      </c>
      <c r="BD331" s="64"/>
      <c r="BE331" s="64"/>
      <c r="BF331" s="13"/>
      <c r="BG331" s="13"/>
      <c r="BH331" s="13"/>
      <c r="BI331" s="13"/>
      <c r="BJ331" s="13"/>
      <c r="BK331" s="63" t="s">
        <v>1844</v>
      </c>
      <c r="BL331" s="56"/>
    </row>
    <row r="332" spans="1:64" ht="84" x14ac:dyDescent="0.2">
      <c r="A332" s="13">
        <v>2</v>
      </c>
      <c r="B332" s="4" t="s">
        <v>455</v>
      </c>
      <c r="C332" s="5" t="s">
        <v>1516</v>
      </c>
      <c r="D332" s="4" t="s">
        <v>227</v>
      </c>
      <c r="E332" s="219" t="s">
        <v>2070</v>
      </c>
      <c r="F332" s="295"/>
      <c r="G332" s="295"/>
      <c r="H332" s="295"/>
      <c r="I332" s="219" t="s">
        <v>2516</v>
      </c>
      <c r="J332" s="54" t="s">
        <v>1795</v>
      </c>
      <c r="K332" s="83" t="s">
        <v>229</v>
      </c>
      <c r="L332" s="54" t="s">
        <v>1803</v>
      </c>
      <c r="M332" s="7" t="s">
        <v>1803</v>
      </c>
      <c r="N332" s="54" t="s">
        <v>1589</v>
      </c>
      <c r="O332" s="5">
        <v>10</v>
      </c>
      <c r="P332" s="143">
        <v>100</v>
      </c>
      <c r="Q332" s="143">
        <v>10</v>
      </c>
      <c r="R332" s="143">
        <v>20</v>
      </c>
      <c r="S332" s="143">
        <v>30</v>
      </c>
      <c r="T332" s="143">
        <v>40</v>
      </c>
      <c r="U332" s="5" t="s">
        <v>11</v>
      </c>
      <c r="V332" s="5" t="s">
        <v>1416</v>
      </c>
      <c r="W332" s="42" t="s">
        <v>1817</v>
      </c>
      <c r="X332" s="17">
        <f t="shared" si="29"/>
        <v>0</v>
      </c>
      <c r="Y332" s="17">
        <v>0</v>
      </c>
      <c r="Z332" s="17">
        <v>0</v>
      </c>
      <c r="AA332" s="17">
        <v>0</v>
      </c>
      <c r="AB332" s="17">
        <v>0</v>
      </c>
      <c r="AC332" s="54" t="s">
        <v>131</v>
      </c>
      <c r="AD332" s="43" t="s">
        <v>356</v>
      </c>
      <c r="AE332" s="43" t="s">
        <v>356</v>
      </c>
      <c r="AF332" s="29">
        <f t="shared" si="26"/>
        <v>10</v>
      </c>
      <c r="AG332" s="30">
        <f t="shared" si="27"/>
        <v>0</v>
      </c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13">
        <v>0</v>
      </c>
      <c r="BB332" s="64">
        <v>0</v>
      </c>
      <c r="BC332" s="64">
        <v>0</v>
      </c>
      <c r="BD332" s="64"/>
      <c r="BE332" s="64"/>
      <c r="BF332" s="13"/>
      <c r="BG332" s="13"/>
      <c r="BH332" s="13"/>
      <c r="BI332" s="13"/>
      <c r="BJ332" s="13"/>
      <c r="BK332" s="63">
        <f t="shared" si="30"/>
        <v>0</v>
      </c>
      <c r="BL332" s="56"/>
    </row>
    <row r="333" spans="1:64" ht="60" customHeight="1" x14ac:dyDescent="0.2">
      <c r="A333" s="13">
        <v>2</v>
      </c>
      <c r="B333" s="4" t="s">
        <v>455</v>
      </c>
      <c r="C333" s="5" t="s">
        <v>1516</v>
      </c>
      <c r="D333" s="4" t="s">
        <v>227</v>
      </c>
      <c r="E333" s="219" t="s">
        <v>2070</v>
      </c>
      <c r="F333" s="295" t="s">
        <v>1608</v>
      </c>
      <c r="G333" s="295">
        <v>60</v>
      </c>
      <c r="H333" s="295">
        <v>100</v>
      </c>
      <c r="I333" s="219" t="s">
        <v>2517</v>
      </c>
      <c r="J333" s="54" t="s">
        <v>1805</v>
      </c>
      <c r="K333" s="83" t="s">
        <v>1607</v>
      </c>
      <c r="L333" s="54" t="s">
        <v>1806</v>
      </c>
      <c r="M333" s="7" t="s">
        <v>1806</v>
      </c>
      <c r="N333" s="54" t="s">
        <v>1609</v>
      </c>
      <c r="O333" s="5">
        <v>100</v>
      </c>
      <c r="P333" s="143">
        <v>100</v>
      </c>
      <c r="Q333" s="143">
        <v>100</v>
      </c>
      <c r="R333" s="143">
        <v>100</v>
      </c>
      <c r="S333" s="143">
        <v>100</v>
      </c>
      <c r="T333" s="143">
        <v>100</v>
      </c>
      <c r="U333" s="5" t="s">
        <v>11</v>
      </c>
      <c r="V333" s="5" t="s">
        <v>1416</v>
      </c>
      <c r="W333" s="42" t="s">
        <v>1817</v>
      </c>
      <c r="X333" s="17">
        <f t="shared" si="29"/>
        <v>0</v>
      </c>
      <c r="Y333" s="17">
        <v>0</v>
      </c>
      <c r="Z333" s="17">
        <v>0</v>
      </c>
      <c r="AA333" s="17">
        <v>0</v>
      </c>
      <c r="AB333" s="17">
        <v>0</v>
      </c>
      <c r="AC333" s="54" t="s">
        <v>131</v>
      </c>
      <c r="AD333" s="43" t="s">
        <v>356</v>
      </c>
      <c r="AE333" s="43" t="s">
        <v>356</v>
      </c>
      <c r="AF333" s="29">
        <f t="shared" si="26"/>
        <v>100</v>
      </c>
      <c r="AG333" s="30">
        <f t="shared" si="27"/>
        <v>0</v>
      </c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13">
        <v>90</v>
      </c>
      <c r="BB333" s="64">
        <v>522886666</v>
      </c>
      <c r="BC333" s="64">
        <v>0</v>
      </c>
      <c r="BD333" s="64">
        <v>522886666</v>
      </c>
      <c r="BE333" s="64"/>
      <c r="BF333" s="13"/>
      <c r="BG333" s="13"/>
      <c r="BH333" s="13"/>
      <c r="BI333" s="13"/>
      <c r="BJ333" s="13"/>
      <c r="BK333" s="63">
        <f t="shared" si="30"/>
        <v>0.9</v>
      </c>
      <c r="BL333" s="56"/>
    </row>
    <row r="334" spans="1:64" ht="60" customHeight="1" x14ac:dyDescent="0.2">
      <c r="A334" s="13">
        <v>2</v>
      </c>
      <c r="B334" s="4" t="s">
        <v>455</v>
      </c>
      <c r="C334" s="5" t="s">
        <v>1516</v>
      </c>
      <c r="D334" s="4" t="s">
        <v>227</v>
      </c>
      <c r="E334" s="219" t="s">
        <v>2070</v>
      </c>
      <c r="F334" s="295"/>
      <c r="G334" s="295"/>
      <c r="H334" s="295"/>
      <c r="I334" s="219" t="s">
        <v>2518</v>
      </c>
      <c r="J334" s="54" t="s">
        <v>1805</v>
      </c>
      <c r="K334" s="83" t="s">
        <v>1607</v>
      </c>
      <c r="L334" s="54" t="s">
        <v>1807</v>
      </c>
      <c r="M334" s="7" t="s">
        <v>1807</v>
      </c>
      <c r="N334" s="54" t="s">
        <v>1589</v>
      </c>
      <c r="O334" s="5">
        <v>100</v>
      </c>
      <c r="P334" s="143">
        <v>100</v>
      </c>
      <c r="Q334" s="143">
        <v>100</v>
      </c>
      <c r="R334" s="143">
        <v>100</v>
      </c>
      <c r="S334" s="143">
        <v>100</v>
      </c>
      <c r="T334" s="143">
        <v>100</v>
      </c>
      <c r="U334" s="5" t="s">
        <v>11</v>
      </c>
      <c r="V334" s="5" t="s">
        <v>1416</v>
      </c>
      <c r="W334" s="42" t="s">
        <v>1817</v>
      </c>
      <c r="X334" s="17">
        <f t="shared" si="29"/>
        <v>0</v>
      </c>
      <c r="Y334" s="17">
        <v>0</v>
      </c>
      <c r="Z334" s="17">
        <v>0</v>
      </c>
      <c r="AA334" s="17">
        <v>0</v>
      </c>
      <c r="AB334" s="17">
        <v>0</v>
      </c>
      <c r="AC334" s="54" t="s">
        <v>131</v>
      </c>
      <c r="AD334" s="42">
        <v>0</v>
      </c>
      <c r="AE334" s="42">
        <v>0</v>
      </c>
      <c r="AF334" s="29">
        <v>100</v>
      </c>
      <c r="AG334" s="30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13">
        <v>100</v>
      </c>
      <c r="BB334" s="64">
        <v>222003090</v>
      </c>
      <c r="BC334" s="64">
        <v>222003090</v>
      </c>
      <c r="BD334" s="64"/>
      <c r="BE334" s="64"/>
      <c r="BF334" s="13"/>
      <c r="BG334" s="13"/>
      <c r="BH334" s="13"/>
      <c r="BI334" s="13"/>
      <c r="BJ334" s="13"/>
      <c r="BK334" s="63">
        <f t="shared" si="30"/>
        <v>1</v>
      </c>
      <c r="BL334" s="56"/>
    </row>
    <row r="335" spans="1:64" ht="60" customHeight="1" x14ac:dyDescent="0.2">
      <c r="A335" s="13">
        <v>2</v>
      </c>
      <c r="B335" s="4" t="s">
        <v>455</v>
      </c>
      <c r="C335" s="5" t="s">
        <v>1516</v>
      </c>
      <c r="D335" s="4" t="s">
        <v>227</v>
      </c>
      <c r="E335" s="219" t="s">
        <v>2071</v>
      </c>
      <c r="F335" s="295"/>
      <c r="G335" s="295"/>
      <c r="H335" s="295"/>
      <c r="I335" s="219" t="s">
        <v>2519</v>
      </c>
      <c r="J335" s="54" t="s">
        <v>1805</v>
      </c>
      <c r="K335" s="83" t="s">
        <v>1607</v>
      </c>
      <c r="L335" s="54" t="s">
        <v>1808</v>
      </c>
      <c r="M335" s="7" t="s">
        <v>1808</v>
      </c>
      <c r="N335" s="54" t="s">
        <v>1589</v>
      </c>
      <c r="O335" s="5">
        <v>100</v>
      </c>
      <c r="P335" s="143">
        <v>100</v>
      </c>
      <c r="Q335" s="143">
        <v>100</v>
      </c>
      <c r="R335" s="143">
        <v>100</v>
      </c>
      <c r="S335" s="143">
        <v>100</v>
      </c>
      <c r="T335" s="143">
        <v>100</v>
      </c>
      <c r="U335" s="5" t="s">
        <v>11</v>
      </c>
      <c r="V335" s="5" t="s">
        <v>1416</v>
      </c>
      <c r="W335" s="42" t="s">
        <v>1817</v>
      </c>
      <c r="X335" s="17">
        <f t="shared" si="29"/>
        <v>0</v>
      </c>
      <c r="Y335" s="17">
        <v>0</v>
      </c>
      <c r="Z335" s="17">
        <v>0</v>
      </c>
      <c r="AA335" s="17">
        <v>0</v>
      </c>
      <c r="AB335" s="17">
        <v>0</v>
      </c>
      <c r="AC335" s="54" t="s">
        <v>131</v>
      </c>
      <c r="AD335" s="42">
        <v>0</v>
      </c>
      <c r="AE335" s="42">
        <v>0</v>
      </c>
      <c r="AF335" s="29">
        <v>100</v>
      </c>
      <c r="AG335" s="30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13">
        <v>20</v>
      </c>
      <c r="BB335" s="64">
        <v>655372710</v>
      </c>
      <c r="BC335" s="64">
        <v>655372710</v>
      </c>
      <c r="BD335" s="64"/>
      <c r="BE335" s="64"/>
      <c r="BF335" s="13"/>
      <c r="BG335" s="13"/>
      <c r="BH335" s="13"/>
      <c r="BI335" s="13"/>
      <c r="BJ335" s="13"/>
      <c r="BK335" s="63">
        <f t="shared" si="30"/>
        <v>0.2</v>
      </c>
      <c r="BL335" s="56"/>
    </row>
    <row r="336" spans="1:64" ht="84" x14ac:dyDescent="0.2">
      <c r="A336" s="13">
        <v>2</v>
      </c>
      <c r="B336" s="4" t="s">
        <v>455</v>
      </c>
      <c r="C336" s="5" t="s">
        <v>1516</v>
      </c>
      <c r="D336" s="4" t="s">
        <v>227</v>
      </c>
      <c r="E336" s="219" t="s">
        <v>2071</v>
      </c>
      <c r="F336" s="295"/>
      <c r="G336" s="295"/>
      <c r="H336" s="295"/>
      <c r="I336" s="219" t="s">
        <v>2520</v>
      </c>
      <c r="J336" s="54" t="s">
        <v>1805</v>
      </c>
      <c r="K336" s="83" t="s">
        <v>1607</v>
      </c>
      <c r="L336" s="54" t="s">
        <v>1809</v>
      </c>
      <c r="M336" s="7" t="s">
        <v>1809</v>
      </c>
      <c r="N336" s="54" t="s">
        <v>1589</v>
      </c>
      <c r="O336" s="5">
        <v>30</v>
      </c>
      <c r="P336" s="143">
        <v>100</v>
      </c>
      <c r="Q336" s="143">
        <v>10</v>
      </c>
      <c r="R336" s="143">
        <v>20</v>
      </c>
      <c r="S336" s="143">
        <v>20</v>
      </c>
      <c r="T336" s="143">
        <v>20</v>
      </c>
      <c r="U336" s="5" t="s">
        <v>11</v>
      </c>
      <c r="V336" s="5" t="s">
        <v>1416</v>
      </c>
      <c r="W336" s="42" t="s">
        <v>1817</v>
      </c>
      <c r="X336" s="17">
        <f t="shared" si="29"/>
        <v>0</v>
      </c>
      <c r="Y336" s="17">
        <v>0</v>
      </c>
      <c r="Z336" s="17">
        <v>0</v>
      </c>
      <c r="AA336" s="17">
        <v>0</v>
      </c>
      <c r="AB336" s="17">
        <v>0</v>
      </c>
      <c r="AC336" s="54" t="s">
        <v>131</v>
      </c>
      <c r="AD336" s="43" t="s">
        <v>356</v>
      </c>
      <c r="AE336" s="43" t="s">
        <v>356</v>
      </c>
      <c r="AF336" s="29">
        <f t="shared" si="26"/>
        <v>10</v>
      </c>
      <c r="AG336" s="30">
        <f t="shared" si="27"/>
        <v>0</v>
      </c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13">
        <v>0</v>
      </c>
      <c r="BB336" s="64">
        <v>0</v>
      </c>
      <c r="BC336" s="64">
        <v>0</v>
      </c>
      <c r="BD336" s="64"/>
      <c r="BE336" s="64"/>
      <c r="BF336" s="13"/>
      <c r="BG336" s="13"/>
      <c r="BH336" s="13"/>
      <c r="BI336" s="13"/>
      <c r="BJ336" s="13"/>
      <c r="BK336" s="63">
        <f t="shared" si="30"/>
        <v>0</v>
      </c>
      <c r="BL336" s="56"/>
    </row>
    <row r="337" spans="1:64" ht="60" x14ac:dyDescent="0.2">
      <c r="A337" s="13">
        <v>2</v>
      </c>
      <c r="B337" s="4" t="s">
        <v>455</v>
      </c>
      <c r="C337" s="5" t="s">
        <v>1516</v>
      </c>
      <c r="D337" s="4" t="s">
        <v>227</v>
      </c>
      <c r="E337" s="219" t="s">
        <v>2072</v>
      </c>
      <c r="F337" s="295"/>
      <c r="G337" s="295"/>
      <c r="H337" s="295"/>
      <c r="I337" s="219" t="s">
        <v>2521</v>
      </c>
      <c r="J337" s="54" t="s">
        <v>1805</v>
      </c>
      <c r="K337" s="83" t="s">
        <v>1607</v>
      </c>
      <c r="L337" s="54" t="s">
        <v>1810</v>
      </c>
      <c r="M337" s="7" t="s">
        <v>1810</v>
      </c>
      <c r="N337" s="54" t="s">
        <v>1589</v>
      </c>
      <c r="O337" s="5">
        <v>50</v>
      </c>
      <c r="P337" s="143">
        <v>100</v>
      </c>
      <c r="Q337" s="143">
        <v>10</v>
      </c>
      <c r="R337" s="143">
        <v>10</v>
      </c>
      <c r="S337" s="143">
        <v>10</v>
      </c>
      <c r="T337" s="143">
        <v>20</v>
      </c>
      <c r="U337" s="5" t="s">
        <v>11</v>
      </c>
      <c r="V337" s="5" t="s">
        <v>1416</v>
      </c>
      <c r="W337" s="42" t="s">
        <v>1817</v>
      </c>
      <c r="X337" s="17">
        <f t="shared" si="29"/>
        <v>0</v>
      </c>
      <c r="Y337" s="17">
        <v>0</v>
      </c>
      <c r="Z337" s="17">
        <v>0</v>
      </c>
      <c r="AA337" s="17">
        <v>0</v>
      </c>
      <c r="AB337" s="17">
        <v>0</v>
      </c>
      <c r="AC337" s="54" t="s">
        <v>131</v>
      </c>
      <c r="AD337" s="43" t="s">
        <v>356</v>
      </c>
      <c r="AE337" s="43" t="s">
        <v>356</v>
      </c>
      <c r="AF337" s="29">
        <v>10</v>
      </c>
      <c r="AG337" s="30">
        <f t="shared" si="27"/>
        <v>0</v>
      </c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13">
        <v>24</v>
      </c>
      <c r="BB337" s="64">
        <v>0</v>
      </c>
      <c r="BC337" s="64">
        <v>0</v>
      </c>
      <c r="BD337" s="64"/>
      <c r="BE337" s="64"/>
      <c r="BF337" s="13"/>
      <c r="BG337" s="13"/>
      <c r="BH337" s="13"/>
      <c r="BI337" s="13"/>
      <c r="BJ337" s="13"/>
      <c r="BK337" s="63">
        <v>1</v>
      </c>
      <c r="BL337" s="56"/>
    </row>
    <row r="338" spans="1:64" ht="60" x14ac:dyDescent="0.2">
      <c r="A338" s="13">
        <v>2</v>
      </c>
      <c r="B338" s="4" t="s">
        <v>455</v>
      </c>
      <c r="C338" s="5" t="s">
        <v>1516</v>
      </c>
      <c r="D338" s="4" t="s">
        <v>227</v>
      </c>
      <c r="E338" s="219" t="s">
        <v>2073</v>
      </c>
      <c r="F338" s="295"/>
      <c r="G338" s="295"/>
      <c r="H338" s="295"/>
      <c r="I338" s="219" t="s">
        <v>2522</v>
      </c>
      <c r="J338" s="54" t="s">
        <v>1805</v>
      </c>
      <c r="K338" s="83" t="s">
        <v>1607</v>
      </c>
      <c r="L338" s="54" t="s">
        <v>1811</v>
      </c>
      <c r="M338" s="7" t="s">
        <v>1811</v>
      </c>
      <c r="N338" s="54" t="s">
        <v>1609</v>
      </c>
      <c r="O338" s="5">
        <v>100</v>
      </c>
      <c r="P338" s="143">
        <v>100</v>
      </c>
      <c r="Q338" s="143">
        <v>100</v>
      </c>
      <c r="R338" s="143">
        <v>100</v>
      </c>
      <c r="S338" s="143">
        <v>100</v>
      </c>
      <c r="T338" s="143">
        <v>100</v>
      </c>
      <c r="U338" s="5" t="s">
        <v>11</v>
      </c>
      <c r="V338" s="5" t="s">
        <v>1416</v>
      </c>
      <c r="W338" s="42" t="s">
        <v>1817</v>
      </c>
      <c r="X338" s="17">
        <f t="shared" si="29"/>
        <v>0</v>
      </c>
      <c r="Y338" s="17">
        <v>0</v>
      </c>
      <c r="Z338" s="17">
        <v>0</v>
      </c>
      <c r="AA338" s="17">
        <v>0</v>
      </c>
      <c r="AB338" s="17">
        <v>0</v>
      </c>
      <c r="AC338" s="54" t="s">
        <v>131</v>
      </c>
      <c r="AD338" s="42">
        <v>0</v>
      </c>
      <c r="AE338" s="42">
        <v>0</v>
      </c>
      <c r="AF338" s="29">
        <v>100</v>
      </c>
      <c r="AG338" s="30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13">
        <v>20</v>
      </c>
      <c r="BB338" s="64">
        <v>404714227</v>
      </c>
      <c r="BC338" s="64">
        <v>404714227</v>
      </c>
      <c r="BD338" s="64"/>
      <c r="BE338" s="64"/>
      <c r="BF338" s="13"/>
      <c r="BG338" s="13"/>
      <c r="BH338" s="13"/>
      <c r="BI338" s="13"/>
      <c r="BJ338" s="13"/>
      <c r="BK338" s="63">
        <f t="shared" si="30"/>
        <v>0.2</v>
      </c>
      <c r="BL338" s="56"/>
    </row>
    <row r="339" spans="1:64" ht="72" x14ac:dyDescent="0.2">
      <c r="A339" s="13">
        <v>2</v>
      </c>
      <c r="B339" s="4" t="s">
        <v>455</v>
      </c>
      <c r="C339" s="5" t="s">
        <v>1516</v>
      </c>
      <c r="D339" s="4" t="s">
        <v>227</v>
      </c>
      <c r="E339" s="219" t="s">
        <v>2074</v>
      </c>
      <c r="F339" s="295"/>
      <c r="G339" s="295"/>
      <c r="H339" s="295"/>
      <c r="I339" s="219" t="s">
        <v>2523</v>
      </c>
      <c r="J339" s="54" t="s">
        <v>1805</v>
      </c>
      <c r="K339" s="83" t="s">
        <v>1607</v>
      </c>
      <c r="L339" s="54" t="s">
        <v>1812</v>
      </c>
      <c r="M339" s="7" t="s">
        <v>1812</v>
      </c>
      <c r="N339" s="54" t="s">
        <v>1589</v>
      </c>
      <c r="O339" s="5">
        <v>20</v>
      </c>
      <c r="P339" s="143">
        <v>100</v>
      </c>
      <c r="Q339" s="143">
        <v>20</v>
      </c>
      <c r="R339" s="143">
        <v>20</v>
      </c>
      <c r="S339" s="143">
        <v>20</v>
      </c>
      <c r="T339" s="143">
        <v>20</v>
      </c>
      <c r="U339" s="5" t="s">
        <v>11</v>
      </c>
      <c r="V339" s="5" t="s">
        <v>1416</v>
      </c>
      <c r="W339" s="42" t="s">
        <v>1817</v>
      </c>
      <c r="X339" s="17">
        <f t="shared" si="29"/>
        <v>0</v>
      </c>
      <c r="Y339" s="17">
        <v>0</v>
      </c>
      <c r="Z339" s="17">
        <v>0</v>
      </c>
      <c r="AA339" s="17">
        <v>0</v>
      </c>
      <c r="AB339" s="17">
        <v>0</v>
      </c>
      <c r="AC339" s="54" t="s">
        <v>131</v>
      </c>
      <c r="AD339" s="42">
        <v>0</v>
      </c>
      <c r="AE339" s="42">
        <v>0</v>
      </c>
      <c r="AF339" s="29">
        <v>20</v>
      </c>
      <c r="AG339" s="30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13">
        <v>50</v>
      </c>
      <c r="BB339" s="64">
        <v>0</v>
      </c>
      <c r="BC339" s="64">
        <v>0</v>
      </c>
      <c r="BD339" s="64"/>
      <c r="BE339" s="64"/>
      <c r="BF339" s="13"/>
      <c r="BG339" s="13"/>
      <c r="BH339" s="13"/>
      <c r="BI339" s="13"/>
      <c r="BJ339" s="13"/>
      <c r="BK339" s="63">
        <v>1</v>
      </c>
      <c r="BL339" s="56"/>
    </row>
    <row r="340" spans="1:64" ht="60" x14ac:dyDescent="0.2">
      <c r="A340" s="13">
        <v>2</v>
      </c>
      <c r="B340" s="4" t="s">
        <v>455</v>
      </c>
      <c r="C340" s="5" t="s">
        <v>1516</v>
      </c>
      <c r="D340" s="4" t="s">
        <v>227</v>
      </c>
      <c r="E340" s="219" t="s">
        <v>2074</v>
      </c>
      <c r="F340" s="295"/>
      <c r="G340" s="295"/>
      <c r="H340" s="295"/>
      <c r="I340" s="219" t="s">
        <v>2524</v>
      </c>
      <c r="J340" s="54" t="s">
        <v>1805</v>
      </c>
      <c r="K340" s="83" t="s">
        <v>1607</v>
      </c>
      <c r="L340" s="54" t="s">
        <v>1813</v>
      </c>
      <c r="M340" s="7" t="s">
        <v>1813</v>
      </c>
      <c r="N340" s="54" t="s">
        <v>1589</v>
      </c>
      <c r="O340" s="5">
        <v>30</v>
      </c>
      <c r="P340" s="143">
        <v>100</v>
      </c>
      <c r="Q340" s="143">
        <v>10</v>
      </c>
      <c r="R340" s="143">
        <v>20</v>
      </c>
      <c r="S340" s="143">
        <v>20</v>
      </c>
      <c r="T340" s="143">
        <v>20</v>
      </c>
      <c r="U340" s="5" t="s">
        <v>11</v>
      </c>
      <c r="V340" s="5" t="s">
        <v>1416</v>
      </c>
      <c r="W340" s="42" t="s">
        <v>1817</v>
      </c>
      <c r="X340" s="17">
        <f t="shared" si="29"/>
        <v>0</v>
      </c>
      <c r="Y340" s="17">
        <v>0</v>
      </c>
      <c r="Z340" s="17">
        <v>0</v>
      </c>
      <c r="AA340" s="17">
        <v>0</v>
      </c>
      <c r="AB340" s="17">
        <v>0</v>
      </c>
      <c r="AC340" s="54" t="s">
        <v>131</v>
      </c>
      <c r="AD340" s="43" t="s">
        <v>356</v>
      </c>
      <c r="AE340" s="43" t="s">
        <v>356</v>
      </c>
      <c r="AF340" s="29">
        <f t="shared" si="26"/>
        <v>10</v>
      </c>
      <c r="AG340" s="30">
        <f t="shared" si="27"/>
        <v>0</v>
      </c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13">
        <v>0</v>
      </c>
      <c r="BB340" s="64">
        <v>0</v>
      </c>
      <c r="BC340" s="64">
        <v>0</v>
      </c>
      <c r="BD340" s="64"/>
      <c r="BE340" s="64"/>
      <c r="BF340" s="13"/>
      <c r="BG340" s="13"/>
      <c r="BH340" s="13"/>
      <c r="BI340" s="13"/>
      <c r="BJ340" s="13"/>
      <c r="BK340" s="63">
        <f t="shared" si="30"/>
        <v>0</v>
      </c>
      <c r="BL340" s="56"/>
    </row>
    <row r="341" spans="1:64" ht="43.5" customHeight="1" x14ac:dyDescent="0.2">
      <c r="A341" s="13">
        <v>2</v>
      </c>
      <c r="B341" s="4" t="s">
        <v>455</v>
      </c>
      <c r="C341" s="5" t="s">
        <v>986</v>
      </c>
      <c r="D341" s="4" t="s">
        <v>994</v>
      </c>
      <c r="E341" s="219" t="s">
        <v>2074</v>
      </c>
      <c r="F341" s="295" t="s">
        <v>996</v>
      </c>
      <c r="G341" s="295">
        <v>4</v>
      </c>
      <c r="H341" s="295">
        <v>4</v>
      </c>
      <c r="I341" s="219" t="s">
        <v>2525</v>
      </c>
      <c r="J341" s="54" t="s">
        <v>987</v>
      </c>
      <c r="K341" s="14" t="s">
        <v>995</v>
      </c>
      <c r="L341" s="54" t="s">
        <v>1000</v>
      </c>
      <c r="M341" s="7" t="s">
        <v>997</v>
      </c>
      <c r="N341" s="54" t="s">
        <v>1589</v>
      </c>
      <c r="O341" s="5">
        <v>4</v>
      </c>
      <c r="P341" s="143">
        <v>4</v>
      </c>
      <c r="Q341" s="143">
        <v>4</v>
      </c>
      <c r="R341" s="143">
        <v>4</v>
      </c>
      <c r="S341" s="143">
        <v>4</v>
      </c>
      <c r="T341" s="143">
        <v>4</v>
      </c>
      <c r="U341" s="5" t="s">
        <v>1009</v>
      </c>
      <c r="V341" s="5" t="s">
        <v>1418</v>
      </c>
      <c r="W341" s="42" t="s">
        <v>95</v>
      </c>
      <c r="X341" s="17">
        <f t="shared" ref="X341:X382" si="31">SUM(Y341:AB341)</f>
        <v>4246464000</v>
      </c>
      <c r="Y341" s="23">
        <v>1000000000</v>
      </c>
      <c r="Z341" s="23">
        <f t="shared" ref="Z341:AB464" si="32">+Y341*1.04</f>
        <v>1040000000</v>
      </c>
      <c r="AA341" s="23">
        <f t="shared" si="32"/>
        <v>1081600000</v>
      </c>
      <c r="AB341" s="23">
        <f t="shared" si="32"/>
        <v>1124864000</v>
      </c>
      <c r="AC341" s="54" t="s">
        <v>230</v>
      </c>
      <c r="AD341" s="43" t="s">
        <v>356</v>
      </c>
      <c r="AE341" s="43" t="s">
        <v>356</v>
      </c>
      <c r="AF341" s="29">
        <f t="shared" si="26"/>
        <v>4</v>
      </c>
      <c r="AG341" s="30">
        <f t="shared" si="27"/>
        <v>4246464000</v>
      </c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13">
        <v>4</v>
      </c>
      <c r="BB341" s="13"/>
      <c r="BC341" s="13"/>
      <c r="BD341" s="13"/>
      <c r="BE341" s="13"/>
      <c r="BF341" s="13"/>
      <c r="BG341" s="13"/>
      <c r="BH341" s="13"/>
      <c r="BI341" s="13"/>
      <c r="BJ341" s="13"/>
      <c r="BK341" s="63">
        <f t="shared" si="30"/>
        <v>1</v>
      </c>
      <c r="BL341" s="56"/>
    </row>
    <row r="342" spans="1:64" ht="43.5" customHeight="1" x14ac:dyDescent="0.2">
      <c r="A342" s="13">
        <v>2</v>
      </c>
      <c r="B342" s="4" t="s">
        <v>455</v>
      </c>
      <c r="C342" s="5" t="s">
        <v>986</v>
      </c>
      <c r="D342" s="4" t="s">
        <v>994</v>
      </c>
      <c r="E342" s="219" t="s">
        <v>2075</v>
      </c>
      <c r="F342" s="295"/>
      <c r="G342" s="295"/>
      <c r="H342" s="295"/>
      <c r="I342" s="219" t="s">
        <v>2526</v>
      </c>
      <c r="J342" s="54" t="s">
        <v>987</v>
      </c>
      <c r="K342" s="14" t="s">
        <v>995</v>
      </c>
      <c r="L342" s="54" t="s">
        <v>1001</v>
      </c>
      <c r="M342" s="7" t="s">
        <v>998</v>
      </c>
      <c r="N342" s="54" t="s">
        <v>1589</v>
      </c>
      <c r="O342" s="5">
        <v>20</v>
      </c>
      <c r="P342" s="143">
        <v>25</v>
      </c>
      <c r="Q342" s="143">
        <v>5</v>
      </c>
      <c r="R342" s="143">
        <v>5</v>
      </c>
      <c r="S342" s="143">
        <v>5</v>
      </c>
      <c r="T342" s="143">
        <v>10</v>
      </c>
      <c r="U342" s="5" t="s">
        <v>1009</v>
      </c>
      <c r="V342" s="5" t="s">
        <v>1418</v>
      </c>
      <c r="W342" s="42" t="s">
        <v>95</v>
      </c>
      <c r="X342" s="17">
        <f t="shared" si="31"/>
        <v>0</v>
      </c>
      <c r="Y342" s="5">
        <v>0</v>
      </c>
      <c r="Z342" s="5">
        <v>0</v>
      </c>
      <c r="AA342" s="5">
        <v>0</v>
      </c>
      <c r="AB342" s="5">
        <v>0</v>
      </c>
      <c r="AC342" s="54" t="s">
        <v>230</v>
      </c>
      <c r="AD342" s="43" t="s">
        <v>356</v>
      </c>
      <c r="AE342" s="43" t="s">
        <v>356</v>
      </c>
      <c r="AF342" s="29">
        <f t="shared" si="26"/>
        <v>5</v>
      </c>
      <c r="AG342" s="30">
        <f t="shared" si="27"/>
        <v>0</v>
      </c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13">
        <v>5</v>
      </c>
      <c r="BB342" s="13"/>
      <c r="BC342" s="13"/>
      <c r="BD342" s="13"/>
      <c r="BE342" s="13"/>
      <c r="BF342" s="13"/>
      <c r="BG342" s="13"/>
      <c r="BH342" s="13"/>
      <c r="BI342" s="13"/>
      <c r="BJ342" s="13"/>
      <c r="BK342" s="63">
        <f t="shared" si="30"/>
        <v>1</v>
      </c>
      <c r="BL342" s="56"/>
    </row>
    <row r="343" spans="1:64" ht="43.5" customHeight="1" x14ac:dyDescent="0.2">
      <c r="A343" s="13">
        <v>2</v>
      </c>
      <c r="B343" s="4" t="s">
        <v>455</v>
      </c>
      <c r="C343" s="5" t="s">
        <v>986</v>
      </c>
      <c r="D343" s="4" t="s">
        <v>994</v>
      </c>
      <c r="E343" s="219" t="s">
        <v>2075</v>
      </c>
      <c r="F343" s="295"/>
      <c r="G343" s="295"/>
      <c r="H343" s="295"/>
      <c r="I343" s="219" t="s">
        <v>2527</v>
      </c>
      <c r="J343" s="54" t="s">
        <v>987</v>
      </c>
      <c r="K343" s="14" t="s">
        <v>995</v>
      </c>
      <c r="L343" s="54" t="s">
        <v>1002</v>
      </c>
      <c r="M343" s="7" t="s">
        <v>999</v>
      </c>
      <c r="N343" s="54" t="s">
        <v>1589</v>
      </c>
      <c r="O343" s="5">
        <v>4</v>
      </c>
      <c r="P343" s="143">
        <v>6</v>
      </c>
      <c r="Q343" s="143">
        <v>0</v>
      </c>
      <c r="R343" s="143">
        <v>10</v>
      </c>
      <c r="S343" s="143">
        <v>10</v>
      </c>
      <c r="T343" s="143">
        <v>30</v>
      </c>
      <c r="U343" s="5" t="s">
        <v>1009</v>
      </c>
      <c r="V343" s="5" t="s">
        <v>1418</v>
      </c>
      <c r="W343" s="42" t="s">
        <v>95</v>
      </c>
      <c r="X343" s="17">
        <f t="shared" si="31"/>
        <v>0</v>
      </c>
      <c r="Y343" s="5">
        <v>0</v>
      </c>
      <c r="Z343" s="5">
        <v>0</v>
      </c>
      <c r="AA343" s="5">
        <v>0</v>
      </c>
      <c r="AB343" s="5">
        <v>0</v>
      </c>
      <c r="AC343" s="54" t="s">
        <v>230</v>
      </c>
      <c r="AD343" s="43" t="s">
        <v>356</v>
      </c>
      <c r="AE343" s="43" t="s">
        <v>356</v>
      </c>
      <c r="AF343" s="29">
        <f t="shared" ref="AF343:AF405" si="33">+Q343</f>
        <v>0</v>
      </c>
      <c r="AG343" s="30">
        <f t="shared" si="27"/>
        <v>0</v>
      </c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13">
        <v>0</v>
      </c>
      <c r="BB343" s="13"/>
      <c r="BC343" s="13"/>
      <c r="BD343" s="13"/>
      <c r="BE343" s="13"/>
      <c r="BF343" s="13"/>
      <c r="BG343" s="13"/>
      <c r="BH343" s="13"/>
      <c r="BI343" s="13"/>
      <c r="BJ343" s="13"/>
      <c r="BK343" s="63" t="s">
        <v>1844</v>
      </c>
      <c r="BL343" s="56"/>
    </row>
    <row r="344" spans="1:64" ht="78" customHeight="1" x14ac:dyDescent="0.2">
      <c r="A344" s="13">
        <v>2</v>
      </c>
      <c r="B344" s="4" t="s">
        <v>455</v>
      </c>
      <c r="C344" s="5" t="s">
        <v>986</v>
      </c>
      <c r="D344" s="4" t="s">
        <v>994</v>
      </c>
      <c r="E344" s="219" t="s">
        <v>2075</v>
      </c>
      <c r="F344" s="295" t="s">
        <v>1518</v>
      </c>
      <c r="G344" s="295">
        <v>0</v>
      </c>
      <c r="H344" s="295">
        <v>100</v>
      </c>
      <c r="I344" s="219" t="s">
        <v>2528</v>
      </c>
      <c r="J344" s="54" t="s">
        <v>989</v>
      </c>
      <c r="K344" s="14" t="s">
        <v>1517</v>
      </c>
      <c r="L344" s="54" t="s">
        <v>1519</v>
      </c>
      <c r="M344" s="7" t="s">
        <v>1519</v>
      </c>
      <c r="N344" s="54" t="s">
        <v>1589</v>
      </c>
      <c r="O344" s="5">
        <v>0</v>
      </c>
      <c r="P344" s="143">
        <v>1</v>
      </c>
      <c r="Q344" s="143">
        <v>1</v>
      </c>
      <c r="R344" s="143">
        <v>0</v>
      </c>
      <c r="S344" s="143">
        <v>0</v>
      </c>
      <c r="T344" s="143">
        <v>0</v>
      </c>
      <c r="U344" s="5" t="s">
        <v>1009</v>
      </c>
      <c r="V344" s="5" t="s">
        <v>1418</v>
      </c>
      <c r="W344" s="42" t="s">
        <v>95</v>
      </c>
      <c r="X344" s="17">
        <f t="shared" ref="X344:X345" si="34">SUM(Y344:AB344)</f>
        <v>0</v>
      </c>
      <c r="Y344" s="5">
        <v>0</v>
      </c>
      <c r="Z344" s="5">
        <v>0</v>
      </c>
      <c r="AA344" s="5">
        <v>0</v>
      </c>
      <c r="AB344" s="5">
        <v>0</v>
      </c>
      <c r="AC344" s="54" t="s">
        <v>230</v>
      </c>
      <c r="AD344" s="43" t="s">
        <v>356</v>
      </c>
      <c r="AE344" s="43" t="s">
        <v>356</v>
      </c>
      <c r="AF344" s="29">
        <f t="shared" si="33"/>
        <v>1</v>
      </c>
      <c r="AG344" s="30">
        <f t="shared" ref="AG344:AG407" si="35">+X344</f>
        <v>0</v>
      </c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13">
        <v>1</v>
      </c>
      <c r="BB344" s="13"/>
      <c r="BC344" s="13"/>
      <c r="BD344" s="13"/>
      <c r="BE344" s="13"/>
      <c r="BF344" s="13"/>
      <c r="BG344" s="13"/>
      <c r="BH344" s="13"/>
      <c r="BI344" s="13"/>
      <c r="BJ344" s="13"/>
      <c r="BK344" s="63">
        <f t="shared" si="30"/>
        <v>1</v>
      </c>
      <c r="BL344" s="56"/>
    </row>
    <row r="345" spans="1:64" ht="63" customHeight="1" x14ac:dyDescent="0.2">
      <c r="A345" s="13">
        <v>2</v>
      </c>
      <c r="B345" s="4" t="s">
        <v>455</v>
      </c>
      <c r="C345" s="5" t="s">
        <v>986</v>
      </c>
      <c r="D345" s="4" t="s">
        <v>994</v>
      </c>
      <c r="E345" s="219" t="s">
        <v>2075</v>
      </c>
      <c r="F345" s="295"/>
      <c r="G345" s="295"/>
      <c r="H345" s="295"/>
      <c r="I345" s="219" t="s">
        <v>2529</v>
      </c>
      <c r="J345" s="54" t="s">
        <v>989</v>
      </c>
      <c r="K345" s="14" t="s">
        <v>1517</v>
      </c>
      <c r="L345" s="54" t="s">
        <v>1520</v>
      </c>
      <c r="M345" s="7" t="s">
        <v>1520</v>
      </c>
      <c r="N345" s="54" t="s">
        <v>1589</v>
      </c>
      <c r="O345" s="5">
        <v>0</v>
      </c>
      <c r="P345" s="143">
        <v>5</v>
      </c>
      <c r="Q345" s="143">
        <v>0</v>
      </c>
      <c r="R345" s="143">
        <v>1</v>
      </c>
      <c r="S345" s="143">
        <v>1</v>
      </c>
      <c r="T345" s="143">
        <v>2</v>
      </c>
      <c r="U345" s="5" t="s">
        <v>1009</v>
      </c>
      <c r="V345" s="5" t="s">
        <v>1418</v>
      </c>
      <c r="W345" s="42" t="s">
        <v>95</v>
      </c>
      <c r="X345" s="17">
        <f t="shared" si="34"/>
        <v>0</v>
      </c>
      <c r="Y345" s="5">
        <v>0</v>
      </c>
      <c r="Z345" s="5">
        <v>0</v>
      </c>
      <c r="AA345" s="5">
        <v>0</v>
      </c>
      <c r="AB345" s="5">
        <v>0</v>
      </c>
      <c r="AC345" s="54" t="s">
        <v>230</v>
      </c>
      <c r="AD345" s="43" t="s">
        <v>356</v>
      </c>
      <c r="AE345" s="43" t="s">
        <v>356</v>
      </c>
      <c r="AF345" s="29">
        <v>0</v>
      </c>
      <c r="AG345" s="30">
        <f t="shared" si="35"/>
        <v>0</v>
      </c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13">
        <v>0</v>
      </c>
      <c r="BB345" s="13"/>
      <c r="BC345" s="13"/>
      <c r="BD345" s="13"/>
      <c r="BE345" s="13"/>
      <c r="BF345" s="13"/>
      <c r="BG345" s="13"/>
      <c r="BH345" s="13"/>
      <c r="BI345" s="13"/>
      <c r="BJ345" s="13"/>
      <c r="BK345" s="63" t="s">
        <v>1844</v>
      </c>
      <c r="BL345" s="56"/>
    </row>
    <row r="346" spans="1:64" ht="105.75" customHeight="1" x14ac:dyDescent="0.2">
      <c r="A346" s="13">
        <v>2</v>
      </c>
      <c r="B346" s="4" t="s">
        <v>455</v>
      </c>
      <c r="C346" s="5" t="s">
        <v>992</v>
      </c>
      <c r="D346" s="4" t="s">
        <v>231</v>
      </c>
      <c r="E346" s="219" t="s">
        <v>2075</v>
      </c>
      <c r="F346" s="54" t="s">
        <v>1006</v>
      </c>
      <c r="G346" s="54">
        <v>0</v>
      </c>
      <c r="H346" s="54">
        <v>100</v>
      </c>
      <c r="I346" s="219" t="s">
        <v>2530</v>
      </c>
      <c r="J346" s="54" t="s">
        <v>993</v>
      </c>
      <c r="K346" s="14" t="s">
        <v>1004</v>
      </c>
      <c r="L346" s="54" t="s">
        <v>1008</v>
      </c>
      <c r="M346" s="7" t="s">
        <v>1007</v>
      </c>
      <c r="N346" s="54" t="s">
        <v>1589</v>
      </c>
      <c r="O346" s="5">
        <v>4</v>
      </c>
      <c r="P346" s="143">
        <v>4</v>
      </c>
      <c r="Q346" s="143">
        <v>1</v>
      </c>
      <c r="R346" s="143">
        <v>1</v>
      </c>
      <c r="S346" s="143">
        <v>1</v>
      </c>
      <c r="T346" s="143">
        <v>1</v>
      </c>
      <c r="U346" s="5" t="s">
        <v>1009</v>
      </c>
      <c r="V346" s="5" t="s">
        <v>1418</v>
      </c>
      <c r="W346" s="42" t="s">
        <v>95</v>
      </c>
      <c r="X346" s="17">
        <f t="shared" si="31"/>
        <v>0</v>
      </c>
      <c r="Y346" s="5">
        <v>0</v>
      </c>
      <c r="Z346" s="5">
        <v>0</v>
      </c>
      <c r="AA346" s="5">
        <v>0</v>
      </c>
      <c r="AB346" s="5">
        <v>0</v>
      </c>
      <c r="AC346" s="54" t="s">
        <v>230</v>
      </c>
      <c r="AD346" s="43" t="s">
        <v>356</v>
      </c>
      <c r="AE346" s="43" t="s">
        <v>356</v>
      </c>
      <c r="AF346" s="29">
        <v>1</v>
      </c>
      <c r="AG346" s="30">
        <f t="shared" si="35"/>
        <v>0</v>
      </c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13">
        <v>1</v>
      </c>
      <c r="BB346" s="13"/>
      <c r="BC346" s="13"/>
      <c r="BD346" s="13"/>
      <c r="BE346" s="13"/>
      <c r="BF346" s="13"/>
      <c r="BG346" s="13"/>
      <c r="BH346" s="13"/>
      <c r="BI346" s="13"/>
      <c r="BJ346" s="13"/>
      <c r="BK346" s="63">
        <f t="shared" si="30"/>
        <v>1</v>
      </c>
      <c r="BL346" s="56"/>
    </row>
    <row r="347" spans="1:64" ht="144" x14ac:dyDescent="0.2">
      <c r="A347" s="13">
        <v>2</v>
      </c>
      <c r="B347" s="4" t="s">
        <v>455</v>
      </c>
      <c r="C347" s="5" t="s">
        <v>1003</v>
      </c>
      <c r="D347" s="4" t="s">
        <v>1011</v>
      </c>
      <c r="E347" s="219" t="s">
        <v>2075</v>
      </c>
      <c r="F347" s="54" t="s">
        <v>1014</v>
      </c>
      <c r="G347" s="54">
        <v>0</v>
      </c>
      <c r="H347" s="54">
        <v>100</v>
      </c>
      <c r="I347" s="219" t="s">
        <v>2531</v>
      </c>
      <c r="J347" s="54" t="s">
        <v>1005</v>
      </c>
      <c r="K347" s="83" t="s">
        <v>1012</v>
      </c>
      <c r="L347" s="54" t="s">
        <v>1016</v>
      </c>
      <c r="M347" s="7" t="s">
        <v>1015</v>
      </c>
      <c r="N347" s="54" t="s">
        <v>1589</v>
      </c>
      <c r="O347" s="5">
        <v>4</v>
      </c>
      <c r="P347" s="143">
        <v>4</v>
      </c>
      <c r="Q347" s="143">
        <v>1</v>
      </c>
      <c r="R347" s="143">
        <v>1</v>
      </c>
      <c r="S347" s="143">
        <v>1</v>
      </c>
      <c r="T347" s="143">
        <v>1</v>
      </c>
      <c r="U347" s="5" t="s">
        <v>1009</v>
      </c>
      <c r="V347" s="5" t="s">
        <v>1418</v>
      </c>
      <c r="W347" s="42" t="s">
        <v>95</v>
      </c>
      <c r="X347" s="17">
        <f t="shared" si="31"/>
        <v>2123232000</v>
      </c>
      <c r="Y347" s="23">
        <v>500000000</v>
      </c>
      <c r="Z347" s="23">
        <f t="shared" si="32"/>
        <v>520000000</v>
      </c>
      <c r="AA347" s="23">
        <f t="shared" si="32"/>
        <v>540800000</v>
      </c>
      <c r="AB347" s="23">
        <f t="shared" si="32"/>
        <v>562432000</v>
      </c>
      <c r="AC347" s="54" t="s">
        <v>230</v>
      </c>
      <c r="AD347" s="43" t="s">
        <v>356</v>
      </c>
      <c r="AE347" s="43" t="s">
        <v>356</v>
      </c>
      <c r="AF347" s="29">
        <f t="shared" si="33"/>
        <v>1</v>
      </c>
      <c r="AG347" s="30">
        <f t="shared" si="35"/>
        <v>2123232000</v>
      </c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13">
        <v>1</v>
      </c>
      <c r="BB347" s="13"/>
      <c r="BC347" s="13"/>
      <c r="BD347" s="13"/>
      <c r="BE347" s="13"/>
      <c r="BF347" s="13"/>
      <c r="BG347" s="13"/>
      <c r="BH347" s="13"/>
      <c r="BI347" s="13"/>
      <c r="BJ347" s="13"/>
      <c r="BK347" s="63">
        <f t="shared" si="30"/>
        <v>1</v>
      </c>
      <c r="BL347" s="56"/>
    </row>
    <row r="348" spans="1:64" ht="72.75" customHeight="1" x14ac:dyDescent="0.2">
      <c r="A348" s="13">
        <v>2</v>
      </c>
      <c r="B348" s="4" t="s">
        <v>455</v>
      </c>
      <c r="C348" s="5" t="s">
        <v>1010</v>
      </c>
      <c r="D348" s="4" t="s">
        <v>232</v>
      </c>
      <c r="E348" s="219" t="s">
        <v>2075</v>
      </c>
      <c r="F348" s="54" t="s">
        <v>1025</v>
      </c>
      <c r="G348" s="54">
        <v>50000</v>
      </c>
      <c r="H348" s="54">
        <v>400000</v>
      </c>
      <c r="I348" s="219" t="s">
        <v>2532</v>
      </c>
      <c r="J348" s="54" t="s">
        <v>1013</v>
      </c>
      <c r="K348" s="83" t="s">
        <v>1019</v>
      </c>
      <c r="L348" s="54" t="s">
        <v>1020</v>
      </c>
      <c r="M348" s="7" t="s">
        <v>1021</v>
      </c>
      <c r="N348" s="54" t="s">
        <v>1589</v>
      </c>
      <c r="O348" s="5">
        <v>50000</v>
      </c>
      <c r="P348" s="143">
        <v>80000</v>
      </c>
      <c r="Q348" s="143">
        <v>20000</v>
      </c>
      <c r="R348" s="143">
        <v>20000</v>
      </c>
      <c r="S348" s="143">
        <v>20000</v>
      </c>
      <c r="T348" s="143">
        <v>20000</v>
      </c>
      <c r="U348" s="5" t="s">
        <v>1009</v>
      </c>
      <c r="V348" s="5" t="s">
        <v>1418</v>
      </c>
      <c r="W348" s="42" t="s">
        <v>222</v>
      </c>
      <c r="X348" s="17">
        <f t="shared" si="31"/>
        <v>13997750282.367935</v>
      </c>
      <c r="Y348" s="23">
        <f>1343081707+1953249142</f>
        <v>3296330849</v>
      </c>
      <c r="Z348" s="23">
        <f t="shared" si="32"/>
        <v>3428184082.96</v>
      </c>
      <c r="AA348" s="23">
        <f t="shared" si="32"/>
        <v>3565311446.2783999</v>
      </c>
      <c r="AB348" s="23">
        <f t="shared" si="32"/>
        <v>3707923904.1295362</v>
      </c>
      <c r="AC348" s="54" t="s">
        <v>230</v>
      </c>
      <c r="AD348" s="43" t="s">
        <v>356</v>
      </c>
      <c r="AE348" s="43" t="s">
        <v>356</v>
      </c>
      <c r="AF348" s="29">
        <f t="shared" si="33"/>
        <v>20000</v>
      </c>
      <c r="AG348" s="30">
        <f t="shared" si="35"/>
        <v>13997750282.367935</v>
      </c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13">
        <v>20000</v>
      </c>
      <c r="BB348" s="13"/>
      <c r="BC348" s="13"/>
      <c r="BD348" s="13"/>
      <c r="BE348" s="13"/>
      <c r="BF348" s="13"/>
      <c r="BG348" s="13"/>
      <c r="BH348" s="13"/>
      <c r="BI348" s="13"/>
      <c r="BJ348" s="13"/>
      <c r="BK348" s="63">
        <f t="shared" si="30"/>
        <v>1</v>
      </c>
      <c r="BL348" s="56"/>
    </row>
    <row r="349" spans="1:64" ht="102.75" customHeight="1" x14ac:dyDescent="0.2">
      <c r="A349" s="13">
        <v>2</v>
      </c>
      <c r="B349" s="4" t="s">
        <v>455</v>
      </c>
      <c r="C349" s="5" t="s">
        <v>1017</v>
      </c>
      <c r="D349" s="4" t="s">
        <v>233</v>
      </c>
      <c r="E349" s="219" t="s">
        <v>2075</v>
      </c>
      <c r="F349" s="54" t="s">
        <v>1029</v>
      </c>
      <c r="G349" s="54">
        <v>0</v>
      </c>
      <c r="H349" s="54">
        <v>100</v>
      </c>
      <c r="I349" s="219" t="s">
        <v>2533</v>
      </c>
      <c r="J349" s="54" t="s">
        <v>1018</v>
      </c>
      <c r="K349" s="14" t="s">
        <v>1024</v>
      </c>
      <c r="L349" s="54" t="s">
        <v>1026</v>
      </c>
      <c r="M349" s="7" t="s">
        <v>1027</v>
      </c>
      <c r="N349" s="54" t="s">
        <v>1589</v>
      </c>
      <c r="O349" s="5">
        <v>502</v>
      </c>
      <c r="P349" s="143">
        <v>27</v>
      </c>
      <c r="Q349" s="143">
        <v>0</v>
      </c>
      <c r="R349" s="143">
        <v>5</v>
      </c>
      <c r="S349" s="143">
        <v>10</v>
      </c>
      <c r="T349" s="143">
        <v>10</v>
      </c>
      <c r="U349" s="5" t="s">
        <v>1009</v>
      </c>
      <c r="V349" s="5" t="s">
        <v>1418</v>
      </c>
      <c r="W349" s="42" t="s">
        <v>120</v>
      </c>
      <c r="X349" s="17">
        <f t="shared" si="31"/>
        <v>18510488225.72237</v>
      </c>
      <c r="Y349" s="23">
        <v>4359035712</v>
      </c>
      <c r="Z349" s="23">
        <f t="shared" si="32"/>
        <v>4533397140.4800005</v>
      </c>
      <c r="AA349" s="23">
        <f t="shared" si="32"/>
        <v>4714733026.0992002</v>
      </c>
      <c r="AB349" s="23">
        <f t="shared" si="32"/>
        <v>4903322347.1431684</v>
      </c>
      <c r="AC349" s="54" t="s">
        <v>230</v>
      </c>
      <c r="AD349" s="43" t="s">
        <v>356</v>
      </c>
      <c r="AE349" s="43" t="s">
        <v>356</v>
      </c>
      <c r="AF349" s="29">
        <v>0</v>
      </c>
      <c r="AG349" s="30">
        <f t="shared" si="35"/>
        <v>18510488225.72237</v>
      </c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13">
        <v>0</v>
      </c>
      <c r="BB349" s="13"/>
      <c r="BC349" s="13"/>
      <c r="BD349" s="13"/>
      <c r="BE349" s="13"/>
      <c r="BF349" s="13"/>
      <c r="BG349" s="13"/>
      <c r="BH349" s="13"/>
      <c r="BI349" s="13"/>
      <c r="BJ349" s="13"/>
      <c r="BK349" s="63" t="s">
        <v>1844</v>
      </c>
      <c r="BL349" s="56"/>
    </row>
    <row r="350" spans="1:64" ht="60" x14ac:dyDescent="0.2">
      <c r="A350" s="13">
        <v>2</v>
      </c>
      <c r="B350" s="4" t="s">
        <v>455</v>
      </c>
      <c r="C350" s="9" t="s">
        <v>1022</v>
      </c>
      <c r="D350" s="10" t="s">
        <v>234</v>
      </c>
      <c r="E350" s="219" t="s">
        <v>2076</v>
      </c>
      <c r="F350" s="295" t="s">
        <v>1031</v>
      </c>
      <c r="G350" s="295" t="s">
        <v>874</v>
      </c>
      <c r="H350" s="295">
        <v>100</v>
      </c>
      <c r="I350" s="219" t="s">
        <v>2534</v>
      </c>
      <c r="J350" s="54" t="s">
        <v>1023</v>
      </c>
      <c r="K350" s="14" t="s">
        <v>235</v>
      </c>
      <c r="L350" s="54" t="s">
        <v>1035</v>
      </c>
      <c r="M350" s="7" t="s">
        <v>1032</v>
      </c>
      <c r="N350" s="54" t="s">
        <v>1589</v>
      </c>
      <c r="O350" s="5" t="s">
        <v>874</v>
      </c>
      <c r="P350" s="143">
        <v>100</v>
      </c>
      <c r="Q350" s="143">
        <v>100</v>
      </c>
      <c r="R350" s="143">
        <v>25</v>
      </c>
      <c r="S350" s="143">
        <v>25</v>
      </c>
      <c r="T350" s="143">
        <v>25</v>
      </c>
      <c r="U350" s="5" t="s">
        <v>76</v>
      </c>
      <c r="V350" s="5" t="s">
        <v>1419</v>
      </c>
      <c r="W350" s="42" t="s">
        <v>95</v>
      </c>
      <c r="X350" s="17">
        <f t="shared" si="31"/>
        <v>0</v>
      </c>
      <c r="Y350" s="5">
        <v>0</v>
      </c>
      <c r="Z350" s="5">
        <v>0</v>
      </c>
      <c r="AA350" s="5">
        <v>0</v>
      </c>
      <c r="AB350" s="5">
        <v>0</v>
      </c>
      <c r="AC350" s="54" t="s">
        <v>77</v>
      </c>
      <c r="AD350" s="43" t="s">
        <v>356</v>
      </c>
      <c r="AE350" s="43" t="s">
        <v>356</v>
      </c>
      <c r="AF350" s="29">
        <v>100</v>
      </c>
      <c r="AG350" s="30">
        <f t="shared" si="35"/>
        <v>0</v>
      </c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13">
        <v>10</v>
      </c>
      <c r="BB350" s="13">
        <v>40000000</v>
      </c>
      <c r="BC350" s="13">
        <v>40000000</v>
      </c>
      <c r="BD350" s="13">
        <v>0</v>
      </c>
      <c r="BE350" s="13"/>
      <c r="BF350" s="13"/>
      <c r="BG350" s="13"/>
      <c r="BH350" s="13"/>
      <c r="BI350" s="13" t="s">
        <v>1854</v>
      </c>
      <c r="BJ350" s="13"/>
      <c r="BK350" s="63">
        <f t="shared" si="30"/>
        <v>0.1</v>
      </c>
      <c r="BL350" s="56"/>
    </row>
    <row r="351" spans="1:64" ht="60" x14ac:dyDescent="0.2">
      <c r="A351" s="13">
        <v>2</v>
      </c>
      <c r="B351" s="4" t="s">
        <v>455</v>
      </c>
      <c r="C351" s="9" t="s">
        <v>1022</v>
      </c>
      <c r="D351" s="10" t="s">
        <v>234</v>
      </c>
      <c r="E351" s="219" t="s">
        <v>2076</v>
      </c>
      <c r="F351" s="295"/>
      <c r="G351" s="295"/>
      <c r="H351" s="295"/>
      <c r="I351" s="219" t="s">
        <v>2535</v>
      </c>
      <c r="J351" s="54" t="s">
        <v>1023</v>
      </c>
      <c r="K351" s="14" t="s">
        <v>235</v>
      </c>
      <c r="L351" s="54" t="s">
        <v>1036</v>
      </c>
      <c r="M351" s="7" t="s">
        <v>1033</v>
      </c>
      <c r="N351" s="54" t="s">
        <v>1589</v>
      </c>
      <c r="O351" s="5" t="s">
        <v>874</v>
      </c>
      <c r="P351" s="143">
        <v>3</v>
      </c>
      <c r="Q351" s="143">
        <v>3</v>
      </c>
      <c r="R351" s="143">
        <v>1</v>
      </c>
      <c r="S351" s="143">
        <v>1</v>
      </c>
      <c r="T351" s="143">
        <v>1</v>
      </c>
      <c r="U351" s="5" t="s">
        <v>76</v>
      </c>
      <c r="V351" s="5" t="s">
        <v>1419</v>
      </c>
      <c r="W351" s="42" t="s">
        <v>95</v>
      </c>
      <c r="X351" s="17">
        <f t="shared" si="31"/>
        <v>0</v>
      </c>
      <c r="Y351" s="5">
        <v>0</v>
      </c>
      <c r="Z351" s="5">
        <v>0</v>
      </c>
      <c r="AA351" s="5">
        <v>0</v>
      </c>
      <c r="AB351" s="5">
        <v>0</v>
      </c>
      <c r="AC351" s="54" t="s">
        <v>77</v>
      </c>
      <c r="AD351" s="43" t="s">
        <v>356</v>
      </c>
      <c r="AE351" s="43" t="s">
        <v>356</v>
      </c>
      <c r="AF351" s="29">
        <v>3</v>
      </c>
      <c r="AG351" s="30">
        <f t="shared" si="35"/>
        <v>0</v>
      </c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13">
        <v>1</v>
      </c>
      <c r="BB351" s="13" t="s">
        <v>1856</v>
      </c>
      <c r="BC351" s="13" t="s">
        <v>1855</v>
      </c>
      <c r="BD351" s="13">
        <v>0</v>
      </c>
      <c r="BE351" s="13"/>
      <c r="BF351" s="13"/>
      <c r="BG351" s="13"/>
      <c r="BH351" s="13"/>
      <c r="BI351" s="13" t="s">
        <v>1857</v>
      </c>
      <c r="BJ351" s="13"/>
      <c r="BK351" s="63">
        <f>+BA351/AF351</f>
        <v>0.33333333333333331</v>
      </c>
      <c r="BL351" s="56"/>
    </row>
    <row r="352" spans="1:64" ht="60" x14ac:dyDescent="0.2">
      <c r="A352" s="13">
        <v>2</v>
      </c>
      <c r="B352" s="4" t="s">
        <v>455</v>
      </c>
      <c r="C352" s="9" t="s">
        <v>1022</v>
      </c>
      <c r="D352" s="10" t="s">
        <v>234</v>
      </c>
      <c r="E352" s="219" t="s">
        <v>2076</v>
      </c>
      <c r="F352" s="295"/>
      <c r="G352" s="295"/>
      <c r="H352" s="295"/>
      <c r="I352" s="219" t="s">
        <v>2536</v>
      </c>
      <c r="J352" s="54" t="s">
        <v>1023</v>
      </c>
      <c r="K352" s="14" t="s">
        <v>235</v>
      </c>
      <c r="L352" s="54" t="s">
        <v>1037</v>
      </c>
      <c r="M352" s="7" t="s">
        <v>1034</v>
      </c>
      <c r="N352" s="54" t="s">
        <v>1589</v>
      </c>
      <c r="O352" s="5" t="s">
        <v>874</v>
      </c>
      <c r="P352" s="143">
        <v>100</v>
      </c>
      <c r="Q352" s="143">
        <v>0</v>
      </c>
      <c r="R352" s="143">
        <v>25</v>
      </c>
      <c r="S352" s="143">
        <v>25</v>
      </c>
      <c r="T352" s="143">
        <v>25</v>
      </c>
      <c r="U352" s="5" t="s">
        <v>76</v>
      </c>
      <c r="V352" s="5" t="s">
        <v>1419</v>
      </c>
      <c r="W352" s="42" t="s">
        <v>95</v>
      </c>
      <c r="X352" s="17">
        <f t="shared" si="31"/>
        <v>0</v>
      </c>
      <c r="Y352" s="5">
        <v>0</v>
      </c>
      <c r="Z352" s="5">
        <v>0</v>
      </c>
      <c r="AA352" s="5">
        <v>0</v>
      </c>
      <c r="AB352" s="5">
        <v>0</v>
      </c>
      <c r="AC352" s="54" t="s">
        <v>77</v>
      </c>
      <c r="AD352" s="43" t="s">
        <v>356</v>
      </c>
      <c r="AE352" s="43" t="s">
        <v>356</v>
      </c>
      <c r="AF352" s="29">
        <v>0</v>
      </c>
      <c r="AG352" s="30">
        <f t="shared" si="35"/>
        <v>0</v>
      </c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13">
        <v>0</v>
      </c>
      <c r="BB352" s="13">
        <v>0</v>
      </c>
      <c r="BC352" s="13">
        <v>0</v>
      </c>
      <c r="BD352" s="13">
        <v>0</v>
      </c>
      <c r="BE352" s="13"/>
      <c r="BF352" s="13"/>
      <c r="BG352" s="13"/>
      <c r="BH352" s="13"/>
      <c r="BI352" s="13"/>
      <c r="BJ352" s="13"/>
      <c r="BK352" s="63" t="s">
        <v>1844</v>
      </c>
      <c r="BL352" s="56"/>
    </row>
    <row r="353" spans="1:64" ht="72" x14ac:dyDescent="0.2">
      <c r="A353" s="13">
        <v>2</v>
      </c>
      <c r="B353" s="4" t="s">
        <v>455</v>
      </c>
      <c r="C353" s="9" t="s">
        <v>1022</v>
      </c>
      <c r="D353" s="10" t="s">
        <v>234</v>
      </c>
      <c r="E353" s="219" t="s">
        <v>2077</v>
      </c>
      <c r="F353" s="295" t="s">
        <v>1039</v>
      </c>
      <c r="G353" s="295">
        <v>0</v>
      </c>
      <c r="H353" s="295">
        <v>5</v>
      </c>
      <c r="I353" s="219" t="s">
        <v>2537</v>
      </c>
      <c r="J353" s="54" t="s">
        <v>1521</v>
      </c>
      <c r="K353" s="14" t="s">
        <v>236</v>
      </c>
      <c r="L353" s="54" t="s">
        <v>1043</v>
      </c>
      <c r="M353" s="7" t="s">
        <v>78</v>
      </c>
      <c r="N353" s="54" t="s">
        <v>1589</v>
      </c>
      <c r="O353" s="5" t="s">
        <v>874</v>
      </c>
      <c r="P353" s="143">
        <v>1</v>
      </c>
      <c r="Q353" s="143">
        <v>1</v>
      </c>
      <c r="R353" s="143">
        <v>1</v>
      </c>
      <c r="S353" s="143">
        <v>0</v>
      </c>
      <c r="T353" s="143">
        <v>0</v>
      </c>
      <c r="U353" s="5" t="s">
        <v>76</v>
      </c>
      <c r="V353" s="5" t="s">
        <v>1419</v>
      </c>
      <c r="W353" s="42" t="s">
        <v>95</v>
      </c>
      <c r="X353" s="17">
        <f t="shared" si="31"/>
        <v>10713860520.48</v>
      </c>
      <c r="Y353" s="23">
        <v>2523007500</v>
      </c>
      <c r="Z353" s="23">
        <f t="shared" si="32"/>
        <v>2623927800</v>
      </c>
      <c r="AA353" s="23">
        <f t="shared" si="32"/>
        <v>2728884912</v>
      </c>
      <c r="AB353" s="23">
        <f t="shared" si="32"/>
        <v>2838040308.48</v>
      </c>
      <c r="AC353" s="54" t="s">
        <v>77</v>
      </c>
      <c r="AD353" s="43" t="s">
        <v>356</v>
      </c>
      <c r="AE353" s="43" t="s">
        <v>356</v>
      </c>
      <c r="AF353" s="29">
        <v>1</v>
      </c>
      <c r="AG353" s="30">
        <f t="shared" si="35"/>
        <v>10713860520.48</v>
      </c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13">
        <v>0.2</v>
      </c>
      <c r="BB353" s="13" t="s">
        <v>1858</v>
      </c>
      <c r="BC353" s="13" t="s">
        <v>1858</v>
      </c>
      <c r="BD353" s="13">
        <v>0</v>
      </c>
      <c r="BE353" s="13"/>
      <c r="BF353" s="13"/>
      <c r="BG353" s="13"/>
      <c r="BH353" s="13"/>
      <c r="BI353" s="56" t="s">
        <v>1859</v>
      </c>
      <c r="BJ353" s="13"/>
      <c r="BK353" s="63">
        <f>+BA353/AF353</f>
        <v>0.2</v>
      </c>
      <c r="BL353" s="56"/>
    </row>
    <row r="354" spans="1:64" ht="60" x14ac:dyDescent="0.2">
      <c r="A354" s="13">
        <v>2</v>
      </c>
      <c r="B354" s="4" t="s">
        <v>455</v>
      </c>
      <c r="C354" s="9" t="s">
        <v>1022</v>
      </c>
      <c r="D354" s="10" t="s">
        <v>234</v>
      </c>
      <c r="E354" s="219" t="s">
        <v>2077</v>
      </c>
      <c r="F354" s="295"/>
      <c r="G354" s="295"/>
      <c r="H354" s="295"/>
      <c r="I354" s="219" t="s">
        <v>2538</v>
      </c>
      <c r="J354" s="54" t="s">
        <v>1521</v>
      </c>
      <c r="K354" s="14" t="s">
        <v>236</v>
      </c>
      <c r="L354" s="54" t="s">
        <v>1044</v>
      </c>
      <c r="M354" s="7" t="s">
        <v>1040</v>
      </c>
      <c r="N354" s="54" t="s">
        <v>1589</v>
      </c>
      <c r="O354" s="5" t="s">
        <v>874</v>
      </c>
      <c r="P354" s="143">
        <v>1</v>
      </c>
      <c r="Q354" s="143">
        <v>0</v>
      </c>
      <c r="R354" s="143">
        <v>0</v>
      </c>
      <c r="S354" s="143">
        <v>0</v>
      </c>
      <c r="T354" s="143">
        <v>0</v>
      </c>
      <c r="U354" s="5" t="s">
        <v>76</v>
      </c>
      <c r="V354" s="5" t="s">
        <v>1419</v>
      </c>
      <c r="W354" s="42" t="s">
        <v>95</v>
      </c>
      <c r="X354" s="17">
        <f t="shared" si="31"/>
        <v>0</v>
      </c>
      <c r="Y354" s="5">
        <v>0</v>
      </c>
      <c r="Z354" s="5">
        <v>0</v>
      </c>
      <c r="AA354" s="5">
        <v>0</v>
      </c>
      <c r="AB354" s="5">
        <v>0</v>
      </c>
      <c r="AC354" s="54" t="s">
        <v>77</v>
      </c>
      <c r="AD354" s="43" t="s">
        <v>356</v>
      </c>
      <c r="AE354" s="43" t="s">
        <v>356</v>
      </c>
      <c r="AF354" s="29">
        <v>0</v>
      </c>
      <c r="AG354" s="30">
        <f t="shared" si="35"/>
        <v>0</v>
      </c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13">
        <v>0</v>
      </c>
      <c r="BB354" s="13">
        <v>0</v>
      </c>
      <c r="BC354" s="13">
        <v>0</v>
      </c>
      <c r="BD354" s="13">
        <v>0</v>
      </c>
      <c r="BE354" s="13"/>
      <c r="BF354" s="13"/>
      <c r="BG354" s="13"/>
      <c r="BH354" s="13"/>
      <c r="BI354" s="13"/>
      <c r="BJ354" s="13"/>
      <c r="BK354" s="63" t="s">
        <v>1844</v>
      </c>
      <c r="BL354" s="56"/>
    </row>
    <row r="355" spans="1:64" ht="60" x14ac:dyDescent="0.2">
      <c r="A355" s="13">
        <v>2</v>
      </c>
      <c r="B355" s="4" t="s">
        <v>455</v>
      </c>
      <c r="C355" s="9" t="s">
        <v>1022</v>
      </c>
      <c r="D355" s="10" t="s">
        <v>234</v>
      </c>
      <c r="E355" s="219" t="s">
        <v>2078</v>
      </c>
      <c r="F355" s="295"/>
      <c r="G355" s="295"/>
      <c r="H355" s="295"/>
      <c r="I355" s="219" t="s">
        <v>2539</v>
      </c>
      <c r="J355" s="54" t="s">
        <v>1521</v>
      </c>
      <c r="K355" s="14" t="s">
        <v>236</v>
      </c>
      <c r="L355" s="54" t="s">
        <v>1045</v>
      </c>
      <c r="M355" s="7" t="s">
        <v>1041</v>
      </c>
      <c r="N355" s="54" t="s">
        <v>1589</v>
      </c>
      <c r="O355" s="5">
        <v>2</v>
      </c>
      <c r="P355" s="143">
        <v>4</v>
      </c>
      <c r="Q355" s="143">
        <v>4</v>
      </c>
      <c r="R355" s="143">
        <v>1</v>
      </c>
      <c r="S355" s="143">
        <v>1</v>
      </c>
      <c r="T355" s="143">
        <v>1</v>
      </c>
      <c r="U355" s="5" t="s">
        <v>76</v>
      </c>
      <c r="V355" s="5" t="s">
        <v>1419</v>
      </c>
      <c r="W355" s="42" t="s">
        <v>95</v>
      </c>
      <c r="X355" s="17">
        <f t="shared" si="31"/>
        <v>0</v>
      </c>
      <c r="Y355" s="5">
        <v>0</v>
      </c>
      <c r="Z355" s="5">
        <v>0</v>
      </c>
      <c r="AA355" s="5">
        <v>0</v>
      </c>
      <c r="AB355" s="5">
        <v>0</v>
      </c>
      <c r="AC355" s="54" t="s">
        <v>77</v>
      </c>
      <c r="AD355" s="43" t="s">
        <v>356</v>
      </c>
      <c r="AE355" s="43" t="s">
        <v>356</v>
      </c>
      <c r="AF355" s="29">
        <v>4</v>
      </c>
      <c r="AG355" s="30">
        <f t="shared" si="35"/>
        <v>0</v>
      </c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13">
        <v>1</v>
      </c>
      <c r="BB355" s="13">
        <v>0</v>
      </c>
      <c r="BC355" s="13">
        <v>0</v>
      </c>
      <c r="BD355" s="13"/>
      <c r="BE355" s="13"/>
      <c r="BF355" s="13"/>
      <c r="BG355" s="13"/>
      <c r="BH355" s="13"/>
      <c r="BI355" s="13"/>
      <c r="BJ355" s="13"/>
      <c r="BK355" s="63">
        <f t="shared" si="30"/>
        <v>0.25</v>
      </c>
      <c r="BL355" s="56"/>
    </row>
    <row r="356" spans="1:64" ht="60" x14ac:dyDescent="0.2">
      <c r="A356" s="13">
        <v>2</v>
      </c>
      <c r="B356" s="4" t="s">
        <v>455</v>
      </c>
      <c r="C356" s="9" t="s">
        <v>1022</v>
      </c>
      <c r="D356" s="10" t="s">
        <v>234</v>
      </c>
      <c r="E356" s="219" t="s">
        <v>2079</v>
      </c>
      <c r="F356" s="295"/>
      <c r="G356" s="295"/>
      <c r="H356" s="295"/>
      <c r="I356" s="219" t="s">
        <v>2540</v>
      </c>
      <c r="J356" s="54" t="s">
        <v>1521</v>
      </c>
      <c r="K356" s="14" t="s">
        <v>236</v>
      </c>
      <c r="L356" s="54" t="s">
        <v>1046</v>
      </c>
      <c r="M356" s="7" t="s">
        <v>79</v>
      </c>
      <c r="N356" s="54" t="s">
        <v>1589</v>
      </c>
      <c r="O356" s="5" t="s">
        <v>874</v>
      </c>
      <c r="P356" s="143">
        <v>5</v>
      </c>
      <c r="Q356" s="143">
        <v>0</v>
      </c>
      <c r="R356" s="143">
        <v>1</v>
      </c>
      <c r="S356" s="143">
        <v>1</v>
      </c>
      <c r="T356" s="143">
        <v>2</v>
      </c>
      <c r="U356" s="5" t="s">
        <v>76</v>
      </c>
      <c r="V356" s="5" t="s">
        <v>1419</v>
      </c>
      <c r="W356" s="42" t="s">
        <v>95</v>
      </c>
      <c r="X356" s="17">
        <f t="shared" si="31"/>
        <v>0</v>
      </c>
      <c r="Y356" s="5">
        <v>0</v>
      </c>
      <c r="Z356" s="5">
        <v>0</v>
      </c>
      <c r="AA356" s="5">
        <v>0</v>
      </c>
      <c r="AB356" s="5">
        <v>0</v>
      </c>
      <c r="AC356" s="54" t="s">
        <v>77</v>
      </c>
      <c r="AD356" s="43" t="s">
        <v>356</v>
      </c>
      <c r="AE356" s="43" t="s">
        <v>356</v>
      </c>
      <c r="AF356" s="29">
        <v>0</v>
      </c>
      <c r="AG356" s="30">
        <f t="shared" si="35"/>
        <v>0</v>
      </c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13">
        <v>0</v>
      </c>
      <c r="BB356" s="13">
        <v>0</v>
      </c>
      <c r="BC356" s="13">
        <v>0</v>
      </c>
      <c r="BD356" s="13">
        <v>0</v>
      </c>
      <c r="BE356" s="13"/>
      <c r="BF356" s="13"/>
      <c r="BG356" s="13"/>
      <c r="BH356" s="13"/>
      <c r="BI356" s="13"/>
      <c r="BJ356" s="13"/>
      <c r="BK356" s="63" t="s">
        <v>1844</v>
      </c>
      <c r="BL356" s="56"/>
    </row>
    <row r="357" spans="1:64" ht="60" x14ac:dyDescent="0.2">
      <c r="A357" s="13">
        <v>2</v>
      </c>
      <c r="B357" s="4" t="s">
        <v>455</v>
      </c>
      <c r="C357" s="9" t="s">
        <v>1022</v>
      </c>
      <c r="D357" s="10" t="s">
        <v>234</v>
      </c>
      <c r="E357" s="219" t="s">
        <v>2080</v>
      </c>
      <c r="F357" s="295"/>
      <c r="G357" s="295"/>
      <c r="H357" s="295"/>
      <c r="I357" s="219" t="s">
        <v>2541</v>
      </c>
      <c r="J357" s="54" t="s">
        <v>1521</v>
      </c>
      <c r="K357" s="14" t="s">
        <v>236</v>
      </c>
      <c r="L357" s="54" t="s">
        <v>1047</v>
      </c>
      <c r="M357" s="7" t="s">
        <v>1042</v>
      </c>
      <c r="N357" s="54" t="s">
        <v>1589</v>
      </c>
      <c r="O357" s="5">
        <v>1</v>
      </c>
      <c r="P357" s="143">
        <v>1</v>
      </c>
      <c r="Q357" s="143">
        <v>0</v>
      </c>
      <c r="R357" s="143">
        <v>1</v>
      </c>
      <c r="S357" s="143">
        <v>0</v>
      </c>
      <c r="T357" s="143">
        <v>0</v>
      </c>
      <c r="U357" s="5" t="s">
        <v>76</v>
      </c>
      <c r="V357" s="5" t="s">
        <v>1419</v>
      </c>
      <c r="W357" s="42" t="s">
        <v>95</v>
      </c>
      <c r="X357" s="17">
        <f t="shared" si="31"/>
        <v>0</v>
      </c>
      <c r="Y357" s="5">
        <v>0</v>
      </c>
      <c r="Z357" s="5">
        <v>0</v>
      </c>
      <c r="AA357" s="5">
        <v>0</v>
      </c>
      <c r="AB357" s="5">
        <v>0</v>
      </c>
      <c r="AC357" s="54" t="s">
        <v>77</v>
      </c>
      <c r="AD357" s="43" t="s">
        <v>356</v>
      </c>
      <c r="AE357" s="43" t="s">
        <v>356</v>
      </c>
      <c r="AF357" s="29">
        <v>0</v>
      </c>
      <c r="AG357" s="30">
        <f t="shared" si="35"/>
        <v>0</v>
      </c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13">
        <v>0</v>
      </c>
      <c r="BB357" s="13">
        <v>0</v>
      </c>
      <c r="BC357" s="13">
        <v>0</v>
      </c>
      <c r="BD357" s="13">
        <v>0</v>
      </c>
      <c r="BE357" s="13"/>
      <c r="BF357" s="13"/>
      <c r="BG357" s="13"/>
      <c r="BH357" s="13"/>
      <c r="BI357" s="13"/>
      <c r="BJ357" s="13"/>
      <c r="BK357" s="63" t="s">
        <v>1844</v>
      </c>
      <c r="BL357" s="56"/>
    </row>
    <row r="358" spans="1:64" ht="60" x14ac:dyDescent="0.2">
      <c r="A358" s="13">
        <v>2</v>
      </c>
      <c r="B358" s="4" t="s">
        <v>455</v>
      </c>
      <c r="C358" s="9" t="s">
        <v>1022</v>
      </c>
      <c r="D358" s="10" t="s">
        <v>234</v>
      </c>
      <c r="E358" s="219" t="s">
        <v>2081</v>
      </c>
      <c r="F358" s="295" t="s">
        <v>1048</v>
      </c>
      <c r="G358" s="295" t="s">
        <v>874</v>
      </c>
      <c r="H358" s="295">
        <v>45</v>
      </c>
      <c r="I358" s="219" t="s">
        <v>2542</v>
      </c>
      <c r="J358" s="54" t="s">
        <v>1522</v>
      </c>
      <c r="K358" s="14" t="s">
        <v>237</v>
      </c>
      <c r="L358" s="54" t="s">
        <v>1053</v>
      </c>
      <c r="M358" s="7" t="s">
        <v>80</v>
      </c>
      <c r="N358" s="54" t="s">
        <v>1589</v>
      </c>
      <c r="O358" s="5" t="s">
        <v>874</v>
      </c>
      <c r="P358" s="143">
        <v>1</v>
      </c>
      <c r="Q358" s="143">
        <v>1</v>
      </c>
      <c r="R358" s="143">
        <v>1</v>
      </c>
      <c r="S358" s="143">
        <v>0</v>
      </c>
      <c r="T358" s="143">
        <v>0</v>
      </c>
      <c r="U358" s="5" t="s">
        <v>76</v>
      </c>
      <c r="V358" s="5" t="s">
        <v>1419</v>
      </c>
      <c r="W358" s="42" t="s">
        <v>205</v>
      </c>
      <c r="X358" s="17">
        <f t="shared" si="31"/>
        <v>1814180133.763968</v>
      </c>
      <c r="Y358" s="23">
        <v>427221362</v>
      </c>
      <c r="Z358" s="23">
        <f t="shared" si="32"/>
        <v>444310216.48000002</v>
      </c>
      <c r="AA358" s="23">
        <f t="shared" si="32"/>
        <v>462082625.13920003</v>
      </c>
      <c r="AB358" s="23">
        <f t="shared" si="32"/>
        <v>480565930.14476806</v>
      </c>
      <c r="AC358" s="54" t="s">
        <v>77</v>
      </c>
      <c r="AD358" s="43" t="s">
        <v>356</v>
      </c>
      <c r="AE358" s="43" t="s">
        <v>356</v>
      </c>
      <c r="AF358" s="29">
        <v>1</v>
      </c>
      <c r="AG358" s="30">
        <f t="shared" si="35"/>
        <v>1814180133.763968</v>
      </c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13">
        <v>0.25</v>
      </c>
      <c r="BB358" s="13">
        <v>0</v>
      </c>
      <c r="BC358" s="13">
        <v>0</v>
      </c>
      <c r="BD358" s="13">
        <v>0</v>
      </c>
      <c r="BE358" s="13"/>
      <c r="BF358" s="13"/>
      <c r="BG358" s="13"/>
      <c r="BH358" s="13"/>
      <c r="BI358" s="13"/>
      <c r="BJ358" s="13"/>
      <c r="BK358" s="63">
        <f>+BA358/AF358</f>
        <v>0.25</v>
      </c>
      <c r="BL358" s="56"/>
    </row>
    <row r="359" spans="1:64" ht="60" x14ac:dyDescent="0.2">
      <c r="A359" s="13">
        <v>2</v>
      </c>
      <c r="B359" s="4" t="s">
        <v>455</v>
      </c>
      <c r="C359" s="9" t="s">
        <v>1022</v>
      </c>
      <c r="D359" s="10" t="s">
        <v>234</v>
      </c>
      <c r="E359" s="219" t="s">
        <v>2082</v>
      </c>
      <c r="F359" s="295"/>
      <c r="G359" s="295"/>
      <c r="H359" s="295"/>
      <c r="I359" s="219" t="s">
        <v>2543</v>
      </c>
      <c r="J359" s="54" t="s">
        <v>1522</v>
      </c>
      <c r="K359" s="14" t="s">
        <v>237</v>
      </c>
      <c r="L359" s="54" t="s">
        <v>1054</v>
      </c>
      <c r="M359" s="7" t="s">
        <v>1050</v>
      </c>
      <c r="N359" s="54" t="s">
        <v>1589</v>
      </c>
      <c r="O359" s="5" t="s">
        <v>874</v>
      </c>
      <c r="P359" s="143">
        <v>1</v>
      </c>
      <c r="Q359" s="143">
        <v>0</v>
      </c>
      <c r="R359" s="143">
        <v>1</v>
      </c>
      <c r="S359" s="143">
        <v>0</v>
      </c>
      <c r="T359" s="143">
        <v>0</v>
      </c>
      <c r="U359" s="5" t="s">
        <v>76</v>
      </c>
      <c r="V359" s="5" t="s">
        <v>1419</v>
      </c>
      <c r="W359" s="42" t="s">
        <v>95</v>
      </c>
      <c r="X359" s="17">
        <f t="shared" si="31"/>
        <v>7191194754.6514559</v>
      </c>
      <c r="Y359" s="23">
        <v>1693454779</v>
      </c>
      <c r="Z359" s="23">
        <f t="shared" si="32"/>
        <v>1761192970.1600001</v>
      </c>
      <c r="AA359" s="23">
        <f t="shared" si="32"/>
        <v>1831640688.9664001</v>
      </c>
      <c r="AB359" s="23">
        <f t="shared" si="32"/>
        <v>1904906316.5250561</v>
      </c>
      <c r="AC359" s="54" t="s">
        <v>77</v>
      </c>
      <c r="AD359" s="43" t="s">
        <v>356</v>
      </c>
      <c r="AE359" s="43" t="s">
        <v>356</v>
      </c>
      <c r="AF359" s="29">
        <v>0</v>
      </c>
      <c r="AG359" s="30">
        <f t="shared" si="35"/>
        <v>7191194754.6514559</v>
      </c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13">
        <v>0</v>
      </c>
      <c r="BB359" s="13">
        <v>0</v>
      </c>
      <c r="BC359" s="13">
        <v>0</v>
      </c>
      <c r="BD359" s="13">
        <v>0</v>
      </c>
      <c r="BE359" s="13"/>
      <c r="BF359" s="13"/>
      <c r="BG359" s="13"/>
      <c r="BH359" s="13"/>
      <c r="BI359" s="13"/>
      <c r="BJ359" s="13"/>
      <c r="BK359" s="63" t="s">
        <v>1844</v>
      </c>
      <c r="BL359" s="56"/>
    </row>
    <row r="360" spans="1:64" ht="60" x14ac:dyDescent="0.2">
      <c r="A360" s="13">
        <v>2</v>
      </c>
      <c r="B360" s="4" t="s">
        <v>455</v>
      </c>
      <c r="C360" s="9" t="s">
        <v>1022</v>
      </c>
      <c r="D360" s="10" t="s">
        <v>234</v>
      </c>
      <c r="E360" s="219" t="s">
        <v>2082</v>
      </c>
      <c r="F360" s="295"/>
      <c r="G360" s="295"/>
      <c r="H360" s="295"/>
      <c r="I360" s="219" t="s">
        <v>2544</v>
      </c>
      <c r="J360" s="54" t="s">
        <v>1522</v>
      </c>
      <c r="K360" s="14" t="s">
        <v>237</v>
      </c>
      <c r="L360" s="54" t="s">
        <v>1055</v>
      </c>
      <c r="M360" s="7" t="s">
        <v>1051</v>
      </c>
      <c r="N360" s="54" t="s">
        <v>1589</v>
      </c>
      <c r="O360" s="5">
        <v>1</v>
      </c>
      <c r="P360" s="143">
        <v>1</v>
      </c>
      <c r="Q360" s="143">
        <v>1</v>
      </c>
      <c r="R360" s="143">
        <v>0</v>
      </c>
      <c r="S360" s="143">
        <v>0</v>
      </c>
      <c r="T360" s="143">
        <v>0</v>
      </c>
      <c r="U360" s="5" t="s">
        <v>76</v>
      </c>
      <c r="V360" s="5" t="s">
        <v>1419</v>
      </c>
      <c r="W360" s="42" t="s">
        <v>95</v>
      </c>
      <c r="X360" s="17">
        <f t="shared" si="31"/>
        <v>0</v>
      </c>
      <c r="Y360" s="5">
        <v>0</v>
      </c>
      <c r="Z360" s="5">
        <v>0</v>
      </c>
      <c r="AA360" s="5">
        <v>0</v>
      </c>
      <c r="AB360" s="5">
        <v>0</v>
      </c>
      <c r="AC360" s="54" t="s">
        <v>77</v>
      </c>
      <c r="AD360" s="43" t="s">
        <v>356</v>
      </c>
      <c r="AE360" s="43" t="s">
        <v>356</v>
      </c>
      <c r="AF360" s="29">
        <f t="shared" si="33"/>
        <v>1</v>
      </c>
      <c r="AG360" s="30">
        <f t="shared" si="35"/>
        <v>0</v>
      </c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13">
        <v>0.3</v>
      </c>
      <c r="BB360" s="13" t="s">
        <v>1860</v>
      </c>
      <c r="BC360" s="13" t="s">
        <v>1860</v>
      </c>
      <c r="BD360" s="13">
        <v>0</v>
      </c>
      <c r="BE360" s="13"/>
      <c r="BF360" s="13"/>
      <c r="BG360" s="13"/>
      <c r="BH360" s="13"/>
      <c r="BI360" s="13" t="s">
        <v>1861</v>
      </c>
      <c r="BJ360" s="13"/>
      <c r="BK360" s="63">
        <f t="shared" si="30"/>
        <v>0.3</v>
      </c>
      <c r="BL360" s="56"/>
    </row>
    <row r="361" spans="1:64" ht="60" x14ac:dyDescent="0.2">
      <c r="A361" s="13">
        <v>2</v>
      </c>
      <c r="B361" s="4" t="s">
        <v>455</v>
      </c>
      <c r="C361" s="9" t="s">
        <v>1022</v>
      </c>
      <c r="D361" s="10" t="s">
        <v>234</v>
      </c>
      <c r="E361" s="219" t="s">
        <v>2082</v>
      </c>
      <c r="F361" s="295"/>
      <c r="G361" s="295"/>
      <c r="H361" s="295"/>
      <c r="I361" s="219" t="s">
        <v>2545</v>
      </c>
      <c r="J361" s="54" t="s">
        <v>1522</v>
      </c>
      <c r="K361" s="14" t="s">
        <v>237</v>
      </c>
      <c r="L361" s="54" t="s">
        <v>1052</v>
      </c>
      <c r="M361" s="7" t="s">
        <v>1056</v>
      </c>
      <c r="N361" s="54" t="s">
        <v>1589</v>
      </c>
      <c r="O361" s="5">
        <v>51</v>
      </c>
      <c r="P361" s="143">
        <v>61</v>
      </c>
      <c r="Q361" s="143">
        <v>2</v>
      </c>
      <c r="R361" s="143">
        <v>2</v>
      </c>
      <c r="S361" s="143">
        <v>2</v>
      </c>
      <c r="T361" s="143">
        <v>4</v>
      </c>
      <c r="U361" s="5" t="s">
        <v>76</v>
      </c>
      <c r="V361" s="5" t="s">
        <v>1419</v>
      </c>
      <c r="W361" s="42" t="s">
        <v>95</v>
      </c>
      <c r="X361" s="17">
        <f t="shared" si="31"/>
        <v>0</v>
      </c>
      <c r="Y361" s="5">
        <v>0</v>
      </c>
      <c r="Z361" s="5">
        <v>0</v>
      </c>
      <c r="AA361" s="5">
        <v>0</v>
      </c>
      <c r="AB361" s="5">
        <v>0</v>
      </c>
      <c r="AC361" s="54" t="s">
        <v>77</v>
      </c>
      <c r="AD361" s="43" t="s">
        <v>356</v>
      </c>
      <c r="AE361" s="43" t="s">
        <v>356</v>
      </c>
      <c r="AF361" s="29">
        <f t="shared" si="33"/>
        <v>2</v>
      </c>
      <c r="AG361" s="30">
        <f t="shared" si="35"/>
        <v>0</v>
      </c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13">
        <v>0</v>
      </c>
      <c r="BB361" s="13">
        <v>0</v>
      </c>
      <c r="BC361" s="13"/>
      <c r="BD361" s="13">
        <v>0</v>
      </c>
      <c r="BE361" s="13"/>
      <c r="BF361" s="13"/>
      <c r="BG361" s="13"/>
      <c r="BH361" s="13"/>
      <c r="BI361" s="13"/>
      <c r="BJ361" s="13"/>
      <c r="BK361" s="63">
        <f t="shared" si="30"/>
        <v>0</v>
      </c>
      <c r="BL361" s="56"/>
    </row>
    <row r="362" spans="1:64" ht="60" x14ac:dyDescent="0.2">
      <c r="A362" s="13">
        <v>2</v>
      </c>
      <c r="B362" s="4" t="s">
        <v>455</v>
      </c>
      <c r="C362" s="9" t="s">
        <v>1022</v>
      </c>
      <c r="D362" s="10" t="s">
        <v>234</v>
      </c>
      <c r="E362" s="219" t="s">
        <v>2083</v>
      </c>
      <c r="F362" s="54" t="s">
        <v>1057</v>
      </c>
      <c r="G362" s="54" t="s">
        <v>874</v>
      </c>
      <c r="H362" s="54">
        <v>45</v>
      </c>
      <c r="I362" s="219" t="s">
        <v>2546</v>
      </c>
      <c r="J362" s="54" t="s">
        <v>1523</v>
      </c>
      <c r="K362" s="14" t="s">
        <v>238</v>
      </c>
      <c r="L362" s="54" t="s">
        <v>1059</v>
      </c>
      <c r="M362" s="7" t="s">
        <v>1058</v>
      </c>
      <c r="N362" s="54" t="s">
        <v>1589</v>
      </c>
      <c r="O362" s="5" t="s">
        <v>874</v>
      </c>
      <c r="P362" s="143">
        <v>45</v>
      </c>
      <c r="Q362" s="143">
        <v>0</v>
      </c>
      <c r="R362" s="143">
        <v>10</v>
      </c>
      <c r="S362" s="143">
        <v>10</v>
      </c>
      <c r="T362" s="143">
        <v>15</v>
      </c>
      <c r="U362" s="5" t="s">
        <v>76</v>
      </c>
      <c r="V362" s="5" t="s">
        <v>1419</v>
      </c>
      <c r="W362" s="42" t="s">
        <v>205</v>
      </c>
      <c r="X362" s="17">
        <f t="shared" si="31"/>
        <v>7256720535.055872</v>
      </c>
      <c r="Y362" s="23">
        <f>854442724*2</f>
        <v>1708885448</v>
      </c>
      <c r="Z362" s="23">
        <f t="shared" si="32"/>
        <v>1777240865.9200001</v>
      </c>
      <c r="AA362" s="23">
        <f t="shared" si="32"/>
        <v>1848330500.5568001</v>
      </c>
      <c r="AB362" s="23">
        <f t="shared" si="32"/>
        <v>1922263720.5790722</v>
      </c>
      <c r="AC362" s="54" t="s">
        <v>77</v>
      </c>
      <c r="AD362" s="43" t="s">
        <v>356</v>
      </c>
      <c r="AE362" s="43" t="s">
        <v>356</v>
      </c>
      <c r="AF362" s="29">
        <v>0</v>
      </c>
      <c r="AG362" s="30">
        <f t="shared" si="35"/>
        <v>7256720535.055872</v>
      </c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13">
        <v>0</v>
      </c>
      <c r="BB362" s="13"/>
      <c r="BC362" s="13">
        <v>0</v>
      </c>
      <c r="BD362" s="13">
        <v>0</v>
      </c>
      <c r="BE362" s="13"/>
      <c r="BF362" s="13"/>
      <c r="BG362" s="13"/>
      <c r="BH362" s="13"/>
      <c r="BI362" s="13"/>
      <c r="BJ362" s="13"/>
      <c r="BK362" s="63" t="s">
        <v>1844</v>
      </c>
      <c r="BL362" s="56"/>
    </row>
    <row r="363" spans="1:64" ht="57.75" customHeight="1" x14ac:dyDescent="0.2">
      <c r="A363" s="13">
        <v>2</v>
      </c>
      <c r="B363" s="4" t="s">
        <v>1524</v>
      </c>
      <c r="C363" s="9" t="s">
        <v>1028</v>
      </c>
      <c r="D363" s="4" t="s">
        <v>1524</v>
      </c>
      <c r="E363" s="219" t="s">
        <v>2083</v>
      </c>
      <c r="F363" s="295" t="s">
        <v>1525</v>
      </c>
      <c r="G363" s="295">
        <v>100</v>
      </c>
      <c r="H363" s="295">
        <v>100</v>
      </c>
      <c r="I363" s="219" t="s">
        <v>2547</v>
      </c>
      <c r="J363" s="54" t="s">
        <v>1030</v>
      </c>
      <c r="K363" s="14" t="s">
        <v>1527</v>
      </c>
      <c r="L363" s="54" t="s">
        <v>1526</v>
      </c>
      <c r="M363" s="7" t="s">
        <v>1526</v>
      </c>
      <c r="N363" s="54" t="s">
        <v>1589</v>
      </c>
      <c r="O363" s="143">
        <v>100</v>
      </c>
      <c r="P363" s="36">
        <v>100</v>
      </c>
      <c r="Q363" s="36">
        <v>100</v>
      </c>
      <c r="R363" s="36">
        <v>100</v>
      </c>
      <c r="S363" s="36">
        <v>100</v>
      </c>
      <c r="T363" s="36">
        <v>100</v>
      </c>
      <c r="U363" s="42" t="s">
        <v>587</v>
      </c>
      <c r="V363" s="42" t="s">
        <v>1412</v>
      </c>
      <c r="W363" s="42" t="s">
        <v>95</v>
      </c>
      <c r="X363" s="17">
        <v>0</v>
      </c>
      <c r="Y363" s="17">
        <v>0</v>
      </c>
      <c r="Z363" s="17">
        <v>0</v>
      </c>
      <c r="AA363" s="17">
        <v>0</v>
      </c>
      <c r="AB363" s="17">
        <v>0</v>
      </c>
      <c r="AC363" s="54" t="s">
        <v>1896</v>
      </c>
      <c r="AD363" s="43"/>
      <c r="AE363" s="43"/>
      <c r="AF363" s="29">
        <f t="shared" ref="AF363:AF366" si="36">+Q363</f>
        <v>100</v>
      </c>
      <c r="AG363" s="30">
        <f t="shared" si="35"/>
        <v>0</v>
      </c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13">
        <v>100</v>
      </c>
      <c r="BB363" s="64">
        <v>200000000</v>
      </c>
      <c r="BC363" s="64">
        <v>200000000</v>
      </c>
      <c r="BD363" s="13"/>
      <c r="BE363" s="64"/>
      <c r="BF363" s="13"/>
      <c r="BG363" s="13"/>
      <c r="BH363" s="13"/>
      <c r="BI363" s="13"/>
      <c r="BJ363" s="13"/>
      <c r="BK363" s="63">
        <f t="shared" si="30"/>
        <v>1</v>
      </c>
      <c r="BL363" s="56"/>
    </row>
    <row r="364" spans="1:64" ht="42.75" customHeight="1" x14ac:dyDescent="0.2">
      <c r="A364" s="13">
        <v>2</v>
      </c>
      <c r="B364" s="4" t="s">
        <v>1524</v>
      </c>
      <c r="C364" s="9" t="s">
        <v>1028</v>
      </c>
      <c r="D364" s="4" t="s">
        <v>1524</v>
      </c>
      <c r="E364" s="219" t="s">
        <v>2083</v>
      </c>
      <c r="F364" s="295"/>
      <c r="G364" s="295"/>
      <c r="H364" s="295"/>
      <c r="I364" s="219" t="s">
        <v>2548</v>
      </c>
      <c r="J364" s="54" t="s">
        <v>1038</v>
      </c>
      <c r="K364" s="14" t="s">
        <v>1529</v>
      </c>
      <c r="L364" s="54" t="s">
        <v>1528</v>
      </c>
      <c r="M364" s="7" t="s">
        <v>1528</v>
      </c>
      <c r="N364" s="54" t="s">
        <v>1589</v>
      </c>
      <c r="O364" s="5">
        <v>0</v>
      </c>
      <c r="P364" s="36">
        <v>1</v>
      </c>
      <c r="Q364" s="36">
        <v>0</v>
      </c>
      <c r="R364" s="36">
        <v>1</v>
      </c>
      <c r="S364" s="36">
        <v>0</v>
      </c>
      <c r="T364" s="36">
        <v>0</v>
      </c>
      <c r="U364" s="42" t="s">
        <v>587</v>
      </c>
      <c r="V364" s="42" t="s">
        <v>1412</v>
      </c>
      <c r="W364" s="42" t="s">
        <v>95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142" t="s">
        <v>1896</v>
      </c>
      <c r="AD364" s="43"/>
      <c r="AE364" s="43"/>
      <c r="AF364" s="29">
        <f t="shared" si="36"/>
        <v>0</v>
      </c>
      <c r="AG364" s="30">
        <f t="shared" si="35"/>
        <v>0</v>
      </c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13">
        <v>0</v>
      </c>
      <c r="BB364" s="64">
        <v>0</v>
      </c>
      <c r="BC364" s="64"/>
      <c r="BD364" s="13"/>
      <c r="BE364" s="64"/>
      <c r="BF364" s="13"/>
      <c r="BG364" s="13"/>
      <c r="BH364" s="13"/>
      <c r="BI364" s="13"/>
      <c r="BJ364" s="13"/>
      <c r="BK364" s="63" t="s">
        <v>1844</v>
      </c>
      <c r="BL364" s="56" t="s">
        <v>1834</v>
      </c>
    </row>
    <row r="365" spans="1:64" ht="51.75" customHeight="1" x14ac:dyDescent="0.2">
      <c r="A365" s="13">
        <v>2</v>
      </c>
      <c r="B365" s="4" t="s">
        <v>1524</v>
      </c>
      <c r="C365" s="9" t="s">
        <v>1028</v>
      </c>
      <c r="D365" s="4" t="s">
        <v>1524</v>
      </c>
      <c r="E365" s="219" t="s">
        <v>2083</v>
      </c>
      <c r="F365" s="295"/>
      <c r="G365" s="295"/>
      <c r="H365" s="295"/>
      <c r="I365" s="219" t="s">
        <v>2549</v>
      </c>
      <c r="J365" s="54" t="s">
        <v>1049</v>
      </c>
      <c r="K365" s="14" t="s">
        <v>1530</v>
      </c>
      <c r="L365" s="54" t="s">
        <v>1531</v>
      </c>
      <c r="M365" s="7" t="s">
        <v>1531</v>
      </c>
      <c r="N365" s="54" t="s">
        <v>1589</v>
      </c>
      <c r="O365" s="5">
        <v>6</v>
      </c>
      <c r="P365" s="36">
        <v>5</v>
      </c>
      <c r="Q365" s="36">
        <v>1</v>
      </c>
      <c r="R365" s="36">
        <v>1</v>
      </c>
      <c r="S365" s="36">
        <v>1</v>
      </c>
      <c r="T365" s="36">
        <v>2</v>
      </c>
      <c r="U365" s="42" t="s">
        <v>587</v>
      </c>
      <c r="V365" s="42" t="s">
        <v>1412</v>
      </c>
      <c r="W365" s="42" t="s">
        <v>95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42" t="s">
        <v>1896</v>
      </c>
      <c r="AD365" s="43"/>
      <c r="AE365" s="43"/>
      <c r="AF365" s="29">
        <f t="shared" si="36"/>
        <v>1</v>
      </c>
      <c r="AG365" s="30">
        <f t="shared" si="35"/>
        <v>0</v>
      </c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13">
        <v>1</v>
      </c>
      <c r="BB365" s="64">
        <v>0</v>
      </c>
      <c r="BC365" s="64"/>
      <c r="BD365" s="13"/>
      <c r="BE365" s="64"/>
      <c r="BF365" s="13"/>
      <c r="BG365" s="13"/>
      <c r="BH365" s="13"/>
      <c r="BI365" s="13"/>
      <c r="BJ365" s="13"/>
      <c r="BK365" s="63">
        <f t="shared" si="30"/>
        <v>1</v>
      </c>
      <c r="BL365" s="56" t="s">
        <v>1890</v>
      </c>
    </row>
    <row r="366" spans="1:64" ht="46.5" customHeight="1" x14ac:dyDescent="0.2">
      <c r="A366" s="13">
        <v>2</v>
      </c>
      <c r="B366" s="4" t="s">
        <v>1524</v>
      </c>
      <c r="C366" s="9" t="s">
        <v>1028</v>
      </c>
      <c r="D366" s="4" t="s">
        <v>1524</v>
      </c>
      <c r="E366" s="219" t="s">
        <v>2083</v>
      </c>
      <c r="F366" s="295"/>
      <c r="G366" s="295"/>
      <c r="H366" s="295"/>
      <c r="I366" s="219" t="s">
        <v>2550</v>
      </c>
      <c r="J366" s="54" t="s">
        <v>1049</v>
      </c>
      <c r="K366" s="14" t="s">
        <v>1530</v>
      </c>
      <c r="L366" s="54" t="s">
        <v>1532</v>
      </c>
      <c r="M366" s="7" t="s">
        <v>1532</v>
      </c>
      <c r="N366" s="54" t="s">
        <v>1589</v>
      </c>
      <c r="O366" s="5" t="s">
        <v>874</v>
      </c>
      <c r="P366" s="36">
        <v>37</v>
      </c>
      <c r="Q366" s="36">
        <v>2</v>
      </c>
      <c r="R366" s="36">
        <v>10</v>
      </c>
      <c r="S366" s="36">
        <v>15</v>
      </c>
      <c r="T366" s="36">
        <v>10</v>
      </c>
      <c r="U366" s="42" t="s">
        <v>587</v>
      </c>
      <c r="V366" s="42" t="s">
        <v>1412</v>
      </c>
      <c r="W366" s="42" t="s">
        <v>95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42" t="s">
        <v>1896</v>
      </c>
      <c r="AD366" s="43"/>
      <c r="AE366" s="43"/>
      <c r="AF366" s="29">
        <f t="shared" si="36"/>
        <v>2</v>
      </c>
      <c r="AG366" s="30">
        <f t="shared" si="35"/>
        <v>0</v>
      </c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13">
        <v>2</v>
      </c>
      <c r="BB366" s="64">
        <v>0</v>
      </c>
      <c r="BC366" s="64"/>
      <c r="BD366" s="13"/>
      <c r="BE366" s="64"/>
      <c r="BF366" s="13"/>
      <c r="BG366" s="13"/>
      <c r="BH366" s="13"/>
      <c r="BI366" s="13"/>
      <c r="BJ366" s="13"/>
      <c r="BK366" s="63">
        <f t="shared" si="30"/>
        <v>1</v>
      </c>
      <c r="BL366" s="56" t="s">
        <v>1891</v>
      </c>
    </row>
    <row r="367" spans="1:64" ht="71.25" customHeight="1" x14ac:dyDescent="0.2">
      <c r="A367" s="13">
        <v>3</v>
      </c>
      <c r="B367" s="10" t="s">
        <v>1060</v>
      </c>
      <c r="C367" s="9" t="s">
        <v>59</v>
      </c>
      <c r="D367" s="10" t="s">
        <v>239</v>
      </c>
      <c r="E367" s="219" t="s">
        <v>2084</v>
      </c>
      <c r="F367" s="7" t="s">
        <v>1062</v>
      </c>
      <c r="G367" s="54">
        <v>0</v>
      </c>
      <c r="H367" s="54">
        <v>1</v>
      </c>
      <c r="I367" s="219" t="s">
        <v>2551</v>
      </c>
      <c r="J367" s="54" t="s">
        <v>60</v>
      </c>
      <c r="K367" s="14" t="s">
        <v>1061</v>
      </c>
      <c r="L367" s="54" t="s">
        <v>1064</v>
      </c>
      <c r="M367" s="7" t="s">
        <v>1063</v>
      </c>
      <c r="N367" s="54" t="s">
        <v>1589</v>
      </c>
      <c r="O367" s="5" t="s">
        <v>874</v>
      </c>
      <c r="P367" s="143">
        <v>1</v>
      </c>
      <c r="Q367" s="143">
        <v>0</v>
      </c>
      <c r="R367" s="143">
        <v>1</v>
      </c>
      <c r="S367" s="143">
        <v>0</v>
      </c>
      <c r="T367" s="143">
        <v>0</v>
      </c>
      <c r="U367" s="5" t="s">
        <v>1065</v>
      </c>
      <c r="V367" s="5" t="s">
        <v>1419</v>
      </c>
      <c r="W367" s="42" t="s">
        <v>95</v>
      </c>
      <c r="X367" s="17">
        <f t="shared" si="31"/>
        <v>0</v>
      </c>
      <c r="Y367" s="5">
        <v>0</v>
      </c>
      <c r="Z367" s="5">
        <v>0</v>
      </c>
      <c r="AA367" s="5">
        <v>0</v>
      </c>
      <c r="AB367" s="5">
        <v>0</v>
      </c>
      <c r="AC367" s="54" t="s">
        <v>77</v>
      </c>
      <c r="AD367" s="43" t="s">
        <v>356</v>
      </c>
      <c r="AE367" s="43" t="s">
        <v>356</v>
      </c>
      <c r="AF367" s="29">
        <v>0</v>
      </c>
      <c r="AG367" s="30">
        <f t="shared" si="35"/>
        <v>0</v>
      </c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13">
        <v>0</v>
      </c>
      <c r="BB367" s="13"/>
      <c r="BC367" s="13">
        <v>0</v>
      </c>
      <c r="BD367" s="13">
        <v>0</v>
      </c>
      <c r="BE367" s="13"/>
      <c r="BF367" s="13"/>
      <c r="BG367" s="13"/>
      <c r="BH367" s="13"/>
      <c r="BI367" s="13"/>
      <c r="BJ367" s="13"/>
      <c r="BK367" s="63" t="s">
        <v>1844</v>
      </c>
      <c r="BL367" s="56"/>
    </row>
    <row r="368" spans="1:64" ht="75.75" customHeight="1" x14ac:dyDescent="0.2">
      <c r="A368" s="13">
        <v>3</v>
      </c>
      <c r="B368" s="10" t="s">
        <v>1060</v>
      </c>
      <c r="C368" s="9" t="s">
        <v>59</v>
      </c>
      <c r="D368" s="10" t="s">
        <v>239</v>
      </c>
      <c r="E368" s="219" t="s">
        <v>2084</v>
      </c>
      <c r="F368" s="295" t="s">
        <v>1066</v>
      </c>
      <c r="G368" s="295">
        <v>0</v>
      </c>
      <c r="H368" s="295">
        <v>6</v>
      </c>
      <c r="I368" s="219" t="s">
        <v>2552</v>
      </c>
      <c r="J368" s="54" t="s">
        <v>61</v>
      </c>
      <c r="K368" s="14" t="s">
        <v>240</v>
      </c>
      <c r="L368" s="54" t="s">
        <v>1069</v>
      </c>
      <c r="M368" s="7" t="s">
        <v>1070</v>
      </c>
      <c r="N368" s="54" t="s">
        <v>1589</v>
      </c>
      <c r="O368" s="5" t="s">
        <v>874</v>
      </c>
      <c r="P368" s="143">
        <v>3</v>
      </c>
      <c r="Q368" s="143">
        <v>0</v>
      </c>
      <c r="R368" s="143">
        <v>1</v>
      </c>
      <c r="S368" s="143">
        <v>1</v>
      </c>
      <c r="T368" s="143">
        <v>1</v>
      </c>
      <c r="U368" s="5" t="s">
        <v>1065</v>
      </c>
      <c r="V368" s="5" t="s">
        <v>1419</v>
      </c>
      <c r="W368" s="42" t="s">
        <v>95</v>
      </c>
      <c r="X368" s="17">
        <f t="shared" si="31"/>
        <v>0</v>
      </c>
      <c r="Y368" s="5">
        <v>0</v>
      </c>
      <c r="Z368" s="5">
        <v>0</v>
      </c>
      <c r="AA368" s="5">
        <v>0</v>
      </c>
      <c r="AB368" s="5">
        <v>0</v>
      </c>
      <c r="AC368" s="54" t="s">
        <v>77</v>
      </c>
      <c r="AD368" s="43" t="s">
        <v>356</v>
      </c>
      <c r="AE368" s="43" t="s">
        <v>356</v>
      </c>
      <c r="AF368" s="29">
        <v>0</v>
      </c>
      <c r="AG368" s="30">
        <f t="shared" si="35"/>
        <v>0</v>
      </c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13">
        <v>0</v>
      </c>
      <c r="BB368" s="13">
        <v>0</v>
      </c>
      <c r="BC368" s="13">
        <v>0</v>
      </c>
      <c r="BD368" s="13">
        <v>0</v>
      </c>
      <c r="BE368" s="13"/>
      <c r="BF368" s="13"/>
      <c r="BG368" s="13"/>
      <c r="BH368" s="13"/>
      <c r="BI368" s="13"/>
      <c r="BJ368" s="13"/>
      <c r="BK368" s="63" t="s">
        <v>1844</v>
      </c>
      <c r="BL368" s="56"/>
    </row>
    <row r="369" spans="1:64" ht="86.25" customHeight="1" x14ac:dyDescent="0.2">
      <c r="A369" s="13">
        <v>3</v>
      </c>
      <c r="B369" s="10" t="s">
        <v>1060</v>
      </c>
      <c r="C369" s="9" t="s">
        <v>59</v>
      </c>
      <c r="D369" s="10" t="s">
        <v>239</v>
      </c>
      <c r="E369" s="219" t="s">
        <v>2084</v>
      </c>
      <c r="F369" s="295"/>
      <c r="G369" s="295"/>
      <c r="H369" s="295"/>
      <c r="I369" s="219" t="s">
        <v>2553</v>
      </c>
      <c r="J369" s="54" t="s">
        <v>61</v>
      </c>
      <c r="K369" s="14" t="s">
        <v>240</v>
      </c>
      <c r="L369" s="54" t="s">
        <v>1068</v>
      </c>
      <c r="M369" s="7" t="s">
        <v>1071</v>
      </c>
      <c r="N369" s="54" t="s">
        <v>1589</v>
      </c>
      <c r="O369" s="5" t="s">
        <v>874</v>
      </c>
      <c r="P369" s="143">
        <v>3</v>
      </c>
      <c r="Q369" s="143">
        <v>0</v>
      </c>
      <c r="R369" s="143">
        <v>1</v>
      </c>
      <c r="S369" s="143">
        <v>1</v>
      </c>
      <c r="T369" s="143">
        <v>1</v>
      </c>
      <c r="U369" s="5" t="s">
        <v>1065</v>
      </c>
      <c r="V369" s="5" t="s">
        <v>1419</v>
      </c>
      <c r="W369" s="42" t="s">
        <v>95</v>
      </c>
      <c r="X369" s="17">
        <f t="shared" si="31"/>
        <v>0</v>
      </c>
      <c r="Y369" s="5">
        <v>0</v>
      </c>
      <c r="Z369" s="5">
        <v>0</v>
      </c>
      <c r="AA369" s="5">
        <v>0</v>
      </c>
      <c r="AB369" s="5">
        <v>0</v>
      </c>
      <c r="AC369" s="54" t="s">
        <v>77</v>
      </c>
      <c r="AD369" s="43" t="s">
        <v>356</v>
      </c>
      <c r="AE369" s="43" t="s">
        <v>356</v>
      </c>
      <c r="AF369" s="29">
        <f t="shared" si="33"/>
        <v>0</v>
      </c>
      <c r="AG369" s="30">
        <f t="shared" si="35"/>
        <v>0</v>
      </c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13">
        <v>0</v>
      </c>
      <c r="BB369" s="13">
        <v>0</v>
      </c>
      <c r="BC369" s="13">
        <v>0</v>
      </c>
      <c r="BD369" s="13">
        <v>0</v>
      </c>
      <c r="BE369" s="13"/>
      <c r="BF369" s="13"/>
      <c r="BG369" s="13"/>
      <c r="BH369" s="13"/>
      <c r="BI369" s="13"/>
      <c r="BJ369" s="13"/>
      <c r="BK369" s="63" t="s">
        <v>1844</v>
      </c>
      <c r="BL369" s="56"/>
    </row>
    <row r="370" spans="1:64" ht="70.5" customHeight="1" x14ac:dyDescent="0.2">
      <c r="A370" s="13">
        <v>3</v>
      </c>
      <c r="B370" s="10" t="s">
        <v>1060</v>
      </c>
      <c r="C370" s="9" t="s">
        <v>59</v>
      </c>
      <c r="D370" s="10" t="s">
        <v>239</v>
      </c>
      <c r="E370" s="219" t="s">
        <v>2084</v>
      </c>
      <c r="F370" s="295"/>
      <c r="G370" s="295"/>
      <c r="H370" s="295"/>
      <c r="I370" s="219" t="s">
        <v>2554</v>
      </c>
      <c r="J370" s="54" t="s">
        <v>61</v>
      </c>
      <c r="K370" s="14" t="s">
        <v>240</v>
      </c>
      <c r="L370" s="54" t="s">
        <v>1072</v>
      </c>
      <c r="M370" s="7" t="s">
        <v>1073</v>
      </c>
      <c r="N370" s="54" t="s">
        <v>1589</v>
      </c>
      <c r="O370" s="5" t="s">
        <v>874</v>
      </c>
      <c r="P370" s="143">
        <v>6</v>
      </c>
      <c r="Q370" s="143">
        <v>0</v>
      </c>
      <c r="R370" s="143">
        <v>1</v>
      </c>
      <c r="S370" s="143">
        <v>2</v>
      </c>
      <c r="T370" s="143">
        <v>2</v>
      </c>
      <c r="U370" s="5" t="s">
        <v>1065</v>
      </c>
      <c r="V370" s="5" t="s">
        <v>1419</v>
      </c>
      <c r="W370" s="42" t="s">
        <v>95</v>
      </c>
      <c r="X370" s="17">
        <f t="shared" si="31"/>
        <v>0</v>
      </c>
      <c r="Y370" s="5">
        <v>0</v>
      </c>
      <c r="Z370" s="5">
        <v>0</v>
      </c>
      <c r="AA370" s="5">
        <v>0</v>
      </c>
      <c r="AB370" s="5">
        <v>0</v>
      </c>
      <c r="AC370" s="54" t="s">
        <v>77</v>
      </c>
      <c r="AD370" s="43" t="s">
        <v>356</v>
      </c>
      <c r="AE370" s="43" t="s">
        <v>356</v>
      </c>
      <c r="AF370" s="29">
        <v>0</v>
      </c>
      <c r="AG370" s="30">
        <f t="shared" si="35"/>
        <v>0</v>
      </c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13">
        <v>0</v>
      </c>
      <c r="BB370" s="13">
        <v>0</v>
      </c>
      <c r="BC370" s="13">
        <v>0</v>
      </c>
      <c r="BD370" s="13">
        <v>0</v>
      </c>
      <c r="BE370" s="13"/>
      <c r="BF370" s="13"/>
      <c r="BG370" s="13"/>
      <c r="BH370" s="13"/>
      <c r="BI370" s="13"/>
      <c r="BJ370" s="13"/>
      <c r="BK370" s="63" t="s">
        <v>1844</v>
      </c>
      <c r="BL370" s="56"/>
    </row>
    <row r="371" spans="1:64" ht="67.5" customHeight="1" x14ac:dyDescent="0.2">
      <c r="A371" s="13">
        <v>3</v>
      </c>
      <c r="B371" s="10" t="s">
        <v>1060</v>
      </c>
      <c r="C371" s="9" t="s">
        <v>59</v>
      </c>
      <c r="D371" s="10" t="s">
        <v>239</v>
      </c>
      <c r="E371" s="219" t="s">
        <v>2085</v>
      </c>
      <c r="F371" s="295"/>
      <c r="G371" s="295"/>
      <c r="H371" s="295"/>
      <c r="I371" s="219" t="s">
        <v>2555</v>
      </c>
      <c r="J371" s="54" t="s">
        <v>61</v>
      </c>
      <c r="K371" s="14" t="s">
        <v>240</v>
      </c>
      <c r="L371" s="54" t="s">
        <v>1074</v>
      </c>
      <c r="M371" s="7" t="s">
        <v>1067</v>
      </c>
      <c r="N371" s="54" t="s">
        <v>1589</v>
      </c>
      <c r="O371" s="5" t="s">
        <v>874</v>
      </c>
      <c r="P371" s="143">
        <v>3</v>
      </c>
      <c r="Q371" s="143">
        <v>1</v>
      </c>
      <c r="R371" s="143">
        <v>1</v>
      </c>
      <c r="S371" s="143">
        <v>1</v>
      </c>
      <c r="T371" s="143">
        <v>1</v>
      </c>
      <c r="U371" s="5" t="s">
        <v>1065</v>
      </c>
      <c r="V371" s="5" t="s">
        <v>1419</v>
      </c>
      <c r="W371" s="42" t="s">
        <v>95</v>
      </c>
      <c r="X371" s="17">
        <f t="shared" si="31"/>
        <v>0</v>
      </c>
      <c r="Y371" s="5">
        <v>0</v>
      </c>
      <c r="Z371" s="5">
        <v>0</v>
      </c>
      <c r="AA371" s="5">
        <v>0</v>
      </c>
      <c r="AB371" s="5">
        <v>0</v>
      </c>
      <c r="AC371" s="54" t="s">
        <v>77</v>
      </c>
      <c r="AD371" s="43" t="s">
        <v>356</v>
      </c>
      <c r="AE371" s="43" t="s">
        <v>356</v>
      </c>
      <c r="AF371" s="29">
        <v>1</v>
      </c>
      <c r="AG371" s="30">
        <f t="shared" si="35"/>
        <v>0</v>
      </c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13">
        <v>1</v>
      </c>
      <c r="BB371" s="13" t="s">
        <v>1862</v>
      </c>
      <c r="BC371" s="13" t="s">
        <v>1862</v>
      </c>
      <c r="BD371" s="13">
        <v>0</v>
      </c>
      <c r="BE371" s="13"/>
      <c r="BF371" s="13"/>
      <c r="BG371" s="13"/>
      <c r="BH371" s="13"/>
      <c r="BI371" s="13"/>
      <c r="BJ371" s="13"/>
      <c r="BK371" s="63">
        <f>+BA371/AF371</f>
        <v>1</v>
      </c>
      <c r="BL371" s="56"/>
    </row>
    <row r="372" spans="1:64" ht="67.5" customHeight="1" x14ac:dyDescent="0.2">
      <c r="A372" s="13">
        <v>3</v>
      </c>
      <c r="B372" s="10" t="s">
        <v>1060</v>
      </c>
      <c r="C372" s="9" t="s">
        <v>59</v>
      </c>
      <c r="D372" s="10" t="s">
        <v>239</v>
      </c>
      <c r="E372" s="198" t="s">
        <v>2086</v>
      </c>
      <c r="F372" s="295"/>
      <c r="G372" s="295"/>
      <c r="H372" s="295"/>
      <c r="I372" s="198" t="s">
        <v>2556</v>
      </c>
      <c r="J372" s="54" t="s">
        <v>61</v>
      </c>
      <c r="K372" s="14" t="s">
        <v>240</v>
      </c>
      <c r="L372" s="54" t="s">
        <v>1075</v>
      </c>
      <c r="M372" s="7" t="s">
        <v>1076</v>
      </c>
      <c r="N372" s="54" t="s">
        <v>1589</v>
      </c>
      <c r="O372" s="5" t="s">
        <v>874</v>
      </c>
      <c r="P372" s="143">
        <v>6</v>
      </c>
      <c r="Q372" s="143">
        <v>0</v>
      </c>
      <c r="R372" s="143">
        <v>1</v>
      </c>
      <c r="S372" s="143">
        <v>2</v>
      </c>
      <c r="T372" s="143">
        <v>2</v>
      </c>
      <c r="U372" s="5" t="s">
        <v>1065</v>
      </c>
      <c r="V372" s="5" t="s">
        <v>1419</v>
      </c>
      <c r="W372" s="42" t="s">
        <v>95</v>
      </c>
      <c r="X372" s="17">
        <f t="shared" si="31"/>
        <v>0</v>
      </c>
      <c r="Y372" s="5">
        <v>0</v>
      </c>
      <c r="Z372" s="5">
        <v>0</v>
      </c>
      <c r="AA372" s="5">
        <v>0</v>
      </c>
      <c r="AB372" s="5">
        <v>0</v>
      </c>
      <c r="AC372" s="54" t="s">
        <v>77</v>
      </c>
      <c r="AD372" s="43" t="s">
        <v>356</v>
      </c>
      <c r="AE372" s="43" t="s">
        <v>356</v>
      </c>
      <c r="AF372" s="29">
        <v>0</v>
      </c>
      <c r="AG372" s="30">
        <f t="shared" si="35"/>
        <v>0</v>
      </c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13">
        <v>0</v>
      </c>
      <c r="BB372" s="13">
        <v>0</v>
      </c>
      <c r="BC372" s="13"/>
      <c r="BD372" s="13">
        <v>0</v>
      </c>
      <c r="BE372" s="13"/>
      <c r="BF372" s="13"/>
      <c r="BG372" s="13"/>
      <c r="BH372" s="13"/>
      <c r="BI372" s="13"/>
      <c r="BJ372" s="13"/>
      <c r="BK372" s="63" t="s">
        <v>1844</v>
      </c>
      <c r="BL372" s="56"/>
    </row>
    <row r="373" spans="1:64" ht="65.25" customHeight="1" x14ac:dyDescent="0.2">
      <c r="A373" s="13">
        <v>3</v>
      </c>
      <c r="B373" s="10" t="s">
        <v>1060</v>
      </c>
      <c r="C373" s="9" t="s">
        <v>59</v>
      </c>
      <c r="D373" s="10" t="s">
        <v>239</v>
      </c>
      <c r="E373" s="198" t="s">
        <v>2086</v>
      </c>
      <c r="F373" s="295"/>
      <c r="G373" s="295"/>
      <c r="H373" s="295"/>
      <c r="I373" s="198" t="s">
        <v>2557</v>
      </c>
      <c r="J373" s="54" t="s">
        <v>61</v>
      </c>
      <c r="K373" s="77" t="s">
        <v>240</v>
      </c>
      <c r="L373" s="54" t="s">
        <v>1077</v>
      </c>
      <c r="M373" s="7" t="s">
        <v>1078</v>
      </c>
      <c r="N373" s="54" t="s">
        <v>1589</v>
      </c>
      <c r="O373" s="5" t="s">
        <v>874</v>
      </c>
      <c r="P373" s="143">
        <v>4</v>
      </c>
      <c r="Q373" s="143">
        <v>0</v>
      </c>
      <c r="R373" s="143">
        <v>1</v>
      </c>
      <c r="S373" s="143">
        <v>1</v>
      </c>
      <c r="T373" s="143">
        <v>1</v>
      </c>
      <c r="U373" s="5" t="s">
        <v>1065</v>
      </c>
      <c r="V373" s="5" t="s">
        <v>1419</v>
      </c>
      <c r="W373" s="42" t="s">
        <v>95</v>
      </c>
      <c r="X373" s="17">
        <f t="shared" si="31"/>
        <v>0</v>
      </c>
      <c r="Y373" s="5">
        <v>0</v>
      </c>
      <c r="Z373" s="5">
        <v>0</v>
      </c>
      <c r="AA373" s="5">
        <v>0</v>
      </c>
      <c r="AB373" s="5">
        <v>0</v>
      </c>
      <c r="AC373" s="54" t="s">
        <v>77</v>
      </c>
      <c r="AD373" s="43" t="s">
        <v>356</v>
      </c>
      <c r="AE373" s="43" t="s">
        <v>356</v>
      </c>
      <c r="AF373" s="29">
        <v>0</v>
      </c>
      <c r="AG373" s="30">
        <f t="shared" si="35"/>
        <v>0</v>
      </c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13">
        <v>0</v>
      </c>
      <c r="BB373" s="13">
        <v>0</v>
      </c>
      <c r="BC373" s="13">
        <v>0</v>
      </c>
      <c r="BD373" s="13">
        <v>0</v>
      </c>
      <c r="BE373" s="13"/>
      <c r="BF373" s="13"/>
      <c r="BG373" s="13"/>
      <c r="BH373" s="13"/>
      <c r="BI373" s="13"/>
      <c r="BJ373" s="13"/>
      <c r="BK373" s="63" t="s">
        <v>1844</v>
      </c>
      <c r="BL373" s="56"/>
    </row>
    <row r="374" spans="1:64" ht="36" x14ac:dyDescent="0.2">
      <c r="A374" s="13">
        <v>3</v>
      </c>
      <c r="B374" s="10" t="s">
        <v>1060</v>
      </c>
      <c r="C374" s="9" t="s">
        <v>59</v>
      </c>
      <c r="D374" s="10" t="s">
        <v>239</v>
      </c>
      <c r="E374" s="198" t="s">
        <v>2086</v>
      </c>
      <c r="F374" s="295" t="s">
        <v>1079</v>
      </c>
      <c r="G374" s="295">
        <v>0</v>
      </c>
      <c r="H374" s="295">
        <v>1</v>
      </c>
      <c r="I374" s="198" t="s">
        <v>2558</v>
      </c>
      <c r="J374" s="54" t="s">
        <v>62</v>
      </c>
      <c r="K374" s="14" t="s">
        <v>241</v>
      </c>
      <c r="L374" s="54" t="s">
        <v>1080</v>
      </c>
      <c r="M374" s="7" t="s">
        <v>1081</v>
      </c>
      <c r="N374" s="54" t="s">
        <v>1589</v>
      </c>
      <c r="O374" s="5" t="s">
        <v>874</v>
      </c>
      <c r="P374" s="143">
        <v>1</v>
      </c>
      <c r="Q374" s="143">
        <v>0</v>
      </c>
      <c r="R374" s="143">
        <v>0</v>
      </c>
      <c r="S374" s="143">
        <v>1</v>
      </c>
      <c r="T374" s="143">
        <v>0</v>
      </c>
      <c r="U374" s="5" t="s">
        <v>1065</v>
      </c>
      <c r="V374" s="5" t="s">
        <v>1419</v>
      </c>
      <c r="W374" s="42" t="s">
        <v>95</v>
      </c>
      <c r="X374" s="17">
        <f t="shared" si="31"/>
        <v>0</v>
      </c>
      <c r="Y374" s="5">
        <v>0</v>
      </c>
      <c r="Z374" s="5">
        <v>0</v>
      </c>
      <c r="AA374" s="5">
        <v>0</v>
      </c>
      <c r="AB374" s="5">
        <v>0</v>
      </c>
      <c r="AC374" s="54" t="s">
        <v>77</v>
      </c>
      <c r="AD374" s="43" t="s">
        <v>356</v>
      </c>
      <c r="AE374" s="43" t="s">
        <v>356</v>
      </c>
      <c r="AF374" s="29">
        <f t="shared" si="33"/>
        <v>0</v>
      </c>
      <c r="AG374" s="30">
        <f t="shared" si="35"/>
        <v>0</v>
      </c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13">
        <v>0</v>
      </c>
      <c r="BB374" s="13">
        <v>0</v>
      </c>
      <c r="BC374" s="13"/>
      <c r="BD374" s="13">
        <v>0</v>
      </c>
      <c r="BE374" s="13"/>
      <c r="BF374" s="13"/>
      <c r="BG374" s="13"/>
      <c r="BH374" s="13"/>
      <c r="BI374" s="13"/>
      <c r="BJ374" s="13"/>
      <c r="BK374" s="63" t="s">
        <v>1844</v>
      </c>
      <c r="BL374" s="56"/>
    </row>
    <row r="375" spans="1:64" ht="48" x14ac:dyDescent="0.2">
      <c r="A375" s="13">
        <v>3</v>
      </c>
      <c r="B375" s="10" t="s">
        <v>1060</v>
      </c>
      <c r="C375" s="9" t="s">
        <v>59</v>
      </c>
      <c r="D375" s="10" t="s">
        <v>239</v>
      </c>
      <c r="E375" s="198" t="s">
        <v>2086</v>
      </c>
      <c r="F375" s="295"/>
      <c r="G375" s="295"/>
      <c r="H375" s="295"/>
      <c r="I375" s="198" t="s">
        <v>2559</v>
      </c>
      <c r="J375" s="54" t="s">
        <v>62</v>
      </c>
      <c r="K375" s="14" t="s">
        <v>241</v>
      </c>
      <c r="L375" s="54" t="s">
        <v>1086</v>
      </c>
      <c r="M375" s="7" t="s">
        <v>1087</v>
      </c>
      <c r="N375" s="54" t="s">
        <v>1589</v>
      </c>
      <c r="O375" s="5" t="s">
        <v>874</v>
      </c>
      <c r="P375" s="143">
        <v>10</v>
      </c>
      <c r="Q375" s="143">
        <v>0</v>
      </c>
      <c r="R375" s="143">
        <v>3</v>
      </c>
      <c r="S375" s="143">
        <v>3</v>
      </c>
      <c r="T375" s="143">
        <v>3</v>
      </c>
      <c r="U375" s="5" t="s">
        <v>1065</v>
      </c>
      <c r="V375" s="5" t="s">
        <v>1419</v>
      </c>
      <c r="W375" s="42" t="s">
        <v>95</v>
      </c>
      <c r="X375" s="17">
        <f t="shared" si="31"/>
        <v>0</v>
      </c>
      <c r="Y375" s="5">
        <v>0</v>
      </c>
      <c r="Z375" s="5">
        <v>0</v>
      </c>
      <c r="AA375" s="5">
        <v>0</v>
      </c>
      <c r="AB375" s="5">
        <v>0</v>
      </c>
      <c r="AC375" s="54" t="s">
        <v>77</v>
      </c>
      <c r="AD375" s="43" t="s">
        <v>356</v>
      </c>
      <c r="AE375" s="43" t="s">
        <v>356</v>
      </c>
      <c r="AF375" s="29">
        <v>0</v>
      </c>
      <c r="AG375" s="30">
        <f t="shared" si="35"/>
        <v>0</v>
      </c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13">
        <v>0</v>
      </c>
      <c r="BB375" s="13">
        <v>0</v>
      </c>
      <c r="BC375" s="13">
        <v>0</v>
      </c>
      <c r="BD375" s="13">
        <v>0</v>
      </c>
      <c r="BE375" s="13"/>
      <c r="BF375" s="13"/>
      <c r="BG375" s="13"/>
      <c r="BH375" s="13"/>
      <c r="BI375" s="13"/>
      <c r="BJ375" s="13"/>
      <c r="BK375" s="63" t="s">
        <v>1844</v>
      </c>
      <c r="BL375" s="56"/>
    </row>
    <row r="376" spans="1:64" ht="48" x14ac:dyDescent="0.2">
      <c r="A376" s="13">
        <v>3</v>
      </c>
      <c r="B376" s="10" t="s">
        <v>1060</v>
      </c>
      <c r="C376" s="9" t="s">
        <v>59</v>
      </c>
      <c r="D376" s="10" t="s">
        <v>239</v>
      </c>
      <c r="E376" s="219" t="s">
        <v>2127</v>
      </c>
      <c r="F376" s="295"/>
      <c r="G376" s="295"/>
      <c r="H376" s="295"/>
      <c r="I376" s="219" t="s">
        <v>2560</v>
      </c>
      <c r="J376" s="54" t="s">
        <v>62</v>
      </c>
      <c r="K376" s="14" t="s">
        <v>241</v>
      </c>
      <c r="L376" s="54" t="s">
        <v>1082</v>
      </c>
      <c r="M376" s="7" t="s">
        <v>1083</v>
      </c>
      <c r="N376" s="54" t="s">
        <v>1589</v>
      </c>
      <c r="O376" s="5" t="s">
        <v>874</v>
      </c>
      <c r="P376" s="143">
        <v>3</v>
      </c>
      <c r="Q376" s="143">
        <v>0</v>
      </c>
      <c r="R376" s="143">
        <v>1</v>
      </c>
      <c r="S376" s="143">
        <v>1</v>
      </c>
      <c r="T376" s="143">
        <v>1</v>
      </c>
      <c r="U376" s="5" t="s">
        <v>1065</v>
      </c>
      <c r="V376" s="5" t="s">
        <v>1419</v>
      </c>
      <c r="W376" s="42" t="s">
        <v>95</v>
      </c>
      <c r="X376" s="17">
        <f t="shared" si="31"/>
        <v>0</v>
      </c>
      <c r="Y376" s="5">
        <v>0</v>
      </c>
      <c r="Z376" s="5">
        <v>0</v>
      </c>
      <c r="AA376" s="5">
        <v>0</v>
      </c>
      <c r="AB376" s="5">
        <v>0</v>
      </c>
      <c r="AC376" s="54" t="s">
        <v>77</v>
      </c>
      <c r="AD376" s="43" t="s">
        <v>356</v>
      </c>
      <c r="AE376" s="43" t="s">
        <v>356</v>
      </c>
      <c r="AF376" s="29">
        <f t="shared" si="33"/>
        <v>0</v>
      </c>
      <c r="AG376" s="30">
        <f t="shared" si="35"/>
        <v>0</v>
      </c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13">
        <v>0</v>
      </c>
      <c r="BB376" s="13"/>
      <c r="BC376" s="13">
        <v>0</v>
      </c>
      <c r="BD376" s="13">
        <v>0</v>
      </c>
      <c r="BE376" s="13"/>
      <c r="BF376" s="13"/>
      <c r="BG376" s="13"/>
      <c r="BH376" s="13"/>
      <c r="BI376" s="13"/>
      <c r="BJ376" s="13"/>
      <c r="BK376" s="63" t="s">
        <v>1844</v>
      </c>
      <c r="BL376" s="56"/>
    </row>
    <row r="377" spans="1:64" ht="36" x14ac:dyDescent="0.2">
      <c r="A377" s="13">
        <v>3</v>
      </c>
      <c r="B377" s="10" t="s">
        <v>1060</v>
      </c>
      <c r="C377" s="9" t="s">
        <v>59</v>
      </c>
      <c r="D377" s="10" t="s">
        <v>239</v>
      </c>
      <c r="E377" s="219" t="s">
        <v>2128</v>
      </c>
      <c r="F377" s="295"/>
      <c r="G377" s="295"/>
      <c r="H377" s="295"/>
      <c r="I377" s="219" t="s">
        <v>2561</v>
      </c>
      <c r="J377" s="54" t="s">
        <v>62</v>
      </c>
      <c r="K377" s="14" t="s">
        <v>241</v>
      </c>
      <c r="L377" s="54" t="s">
        <v>1084</v>
      </c>
      <c r="M377" s="7" t="s">
        <v>1085</v>
      </c>
      <c r="N377" s="54" t="s">
        <v>1589</v>
      </c>
      <c r="O377" s="5" t="s">
        <v>874</v>
      </c>
      <c r="P377" s="143">
        <v>2</v>
      </c>
      <c r="Q377" s="143">
        <v>0</v>
      </c>
      <c r="R377" s="143">
        <v>1</v>
      </c>
      <c r="S377" s="143">
        <v>1</v>
      </c>
      <c r="T377" s="143">
        <v>0</v>
      </c>
      <c r="U377" s="5" t="s">
        <v>1065</v>
      </c>
      <c r="V377" s="5" t="s">
        <v>1419</v>
      </c>
      <c r="W377" s="42" t="s">
        <v>95</v>
      </c>
      <c r="X377" s="17">
        <f t="shared" si="31"/>
        <v>0</v>
      </c>
      <c r="Y377" s="5">
        <v>0</v>
      </c>
      <c r="Z377" s="5">
        <v>0</v>
      </c>
      <c r="AA377" s="5">
        <v>0</v>
      </c>
      <c r="AB377" s="5">
        <v>0</v>
      </c>
      <c r="AC377" s="54" t="s">
        <v>77</v>
      </c>
      <c r="AD377" s="43" t="s">
        <v>356</v>
      </c>
      <c r="AE377" s="43" t="s">
        <v>356</v>
      </c>
      <c r="AF377" s="29">
        <f t="shared" si="33"/>
        <v>0</v>
      </c>
      <c r="AG377" s="30">
        <f t="shared" si="35"/>
        <v>0</v>
      </c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13">
        <v>0</v>
      </c>
      <c r="BB377" s="13">
        <v>0</v>
      </c>
      <c r="BC377" s="13">
        <v>0</v>
      </c>
      <c r="BD377" s="13">
        <v>0</v>
      </c>
      <c r="BE377" s="13"/>
      <c r="BF377" s="13"/>
      <c r="BG377" s="13"/>
      <c r="BH377" s="13"/>
      <c r="BI377" s="13"/>
      <c r="BJ377" s="13"/>
      <c r="BK377" s="63" t="s">
        <v>1844</v>
      </c>
      <c r="BL377" s="56"/>
    </row>
    <row r="378" spans="1:64" ht="36" x14ac:dyDescent="0.2">
      <c r="A378" s="13">
        <v>3</v>
      </c>
      <c r="B378" s="10" t="s">
        <v>1060</v>
      </c>
      <c r="C378" s="9" t="s">
        <v>59</v>
      </c>
      <c r="D378" s="10" t="s">
        <v>239</v>
      </c>
      <c r="E378" s="219" t="s">
        <v>2128</v>
      </c>
      <c r="F378" s="295"/>
      <c r="G378" s="295"/>
      <c r="H378" s="295"/>
      <c r="I378" s="219" t="s">
        <v>2562</v>
      </c>
      <c r="J378" s="54" t="s">
        <v>62</v>
      </c>
      <c r="K378" s="14" t="s">
        <v>241</v>
      </c>
      <c r="L378" s="54" t="s">
        <v>1088</v>
      </c>
      <c r="M378" s="7" t="s">
        <v>1089</v>
      </c>
      <c r="N378" s="54" t="s">
        <v>1589</v>
      </c>
      <c r="O378" s="5" t="s">
        <v>874</v>
      </c>
      <c r="P378" s="143">
        <v>1</v>
      </c>
      <c r="Q378" s="143">
        <v>0</v>
      </c>
      <c r="R378" s="143">
        <v>0</v>
      </c>
      <c r="S378" s="143">
        <v>1</v>
      </c>
      <c r="T378" s="143">
        <v>0</v>
      </c>
      <c r="U378" s="5" t="s">
        <v>1065</v>
      </c>
      <c r="V378" s="5" t="s">
        <v>1419</v>
      </c>
      <c r="W378" s="42" t="s">
        <v>95</v>
      </c>
      <c r="X378" s="17">
        <f t="shared" si="31"/>
        <v>0</v>
      </c>
      <c r="Y378" s="5">
        <v>0</v>
      </c>
      <c r="Z378" s="5">
        <v>0</v>
      </c>
      <c r="AA378" s="5">
        <v>0</v>
      </c>
      <c r="AB378" s="5">
        <v>0</v>
      </c>
      <c r="AC378" s="54" t="s">
        <v>77</v>
      </c>
      <c r="AD378" s="43" t="s">
        <v>356</v>
      </c>
      <c r="AE378" s="43" t="s">
        <v>356</v>
      </c>
      <c r="AF378" s="29">
        <f t="shared" si="33"/>
        <v>0</v>
      </c>
      <c r="AG378" s="30">
        <f t="shared" si="35"/>
        <v>0</v>
      </c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13">
        <v>0</v>
      </c>
      <c r="BB378" s="13">
        <v>0</v>
      </c>
      <c r="BC378" s="13">
        <v>0</v>
      </c>
      <c r="BD378" s="13">
        <v>0</v>
      </c>
      <c r="BE378" s="13"/>
      <c r="BF378" s="13"/>
      <c r="BG378" s="13"/>
      <c r="BH378" s="13"/>
      <c r="BI378" s="13"/>
      <c r="BJ378" s="13"/>
      <c r="BK378" s="63" t="s">
        <v>1844</v>
      </c>
      <c r="BL378" s="56"/>
    </row>
    <row r="379" spans="1:64" ht="48" x14ac:dyDescent="0.2">
      <c r="A379" s="13">
        <v>3</v>
      </c>
      <c r="B379" s="10" t="s">
        <v>1060</v>
      </c>
      <c r="C379" s="9" t="s">
        <v>63</v>
      </c>
      <c r="D379" s="10" t="s">
        <v>243</v>
      </c>
      <c r="E379" s="219" t="s">
        <v>2128</v>
      </c>
      <c r="F379" s="295" t="s">
        <v>1091</v>
      </c>
      <c r="G379" s="295">
        <v>0</v>
      </c>
      <c r="H379" s="295">
        <v>30</v>
      </c>
      <c r="I379" s="219" t="s">
        <v>2563</v>
      </c>
      <c r="J379" s="54" t="s">
        <v>64</v>
      </c>
      <c r="K379" s="77" t="s">
        <v>244</v>
      </c>
      <c r="L379" s="54" t="s">
        <v>1103</v>
      </c>
      <c r="M379" s="7" t="s">
        <v>1097</v>
      </c>
      <c r="N379" s="54" t="s">
        <v>1589</v>
      </c>
      <c r="O379" s="5" t="s">
        <v>874</v>
      </c>
      <c r="P379" s="143">
        <v>30</v>
      </c>
      <c r="Q379" s="143">
        <v>0</v>
      </c>
      <c r="R379" s="143">
        <v>5</v>
      </c>
      <c r="S379" s="143">
        <v>10</v>
      </c>
      <c r="T379" s="143">
        <v>15</v>
      </c>
      <c r="U379" s="5" t="s">
        <v>1065</v>
      </c>
      <c r="V379" s="5" t="s">
        <v>1419</v>
      </c>
      <c r="W379" s="42" t="s">
        <v>1424</v>
      </c>
      <c r="X379" s="17">
        <f t="shared" si="31"/>
        <v>222900825606</v>
      </c>
      <c r="Y379" s="17">
        <v>158250000000</v>
      </c>
      <c r="Z379" s="17">
        <v>31759610003</v>
      </c>
      <c r="AA379" s="17">
        <v>32609999603</v>
      </c>
      <c r="AB379" s="17">
        <v>281216000</v>
      </c>
      <c r="AC379" s="54" t="s">
        <v>242</v>
      </c>
      <c r="AD379" s="43" t="s">
        <v>356</v>
      </c>
      <c r="AE379" s="43" t="s">
        <v>356</v>
      </c>
      <c r="AF379" s="29">
        <f t="shared" si="33"/>
        <v>0</v>
      </c>
      <c r="AG379" s="30">
        <f t="shared" si="35"/>
        <v>222900825606</v>
      </c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13">
        <v>0</v>
      </c>
      <c r="BB379" s="13"/>
      <c r="BC379" s="13"/>
      <c r="BD379" s="13"/>
      <c r="BE379" s="13"/>
      <c r="BF379" s="13"/>
      <c r="BG379" s="13"/>
      <c r="BH379" s="13"/>
      <c r="BI379" s="13"/>
      <c r="BJ379" s="13"/>
      <c r="BK379" s="63" t="s">
        <v>1844</v>
      </c>
      <c r="BL379" s="56"/>
    </row>
    <row r="380" spans="1:64" ht="48" x14ac:dyDescent="0.2">
      <c r="A380" s="13">
        <v>3</v>
      </c>
      <c r="B380" s="10" t="s">
        <v>1060</v>
      </c>
      <c r="C380" s="9" t="s">
        <v>63</v>
      </c>
      <c r="D380" s="10" t="s">
        <v>243</v>
      </c>
      <c r="E380" s="219" t="s">
        <v>2128</v>
      </c>
      <c r="F380" s="295"/>
      <c r="G380" s="295"/>
      <c r="H380" s="295"/>
      <c r="I380" s="219" t="s">
        <v>2564</v>
      </c>
      <c r="J380" s="54" t="s">
        <v>64</v>
      </c>
      <c r="K380" s="77" t="s">
        <v>244</v>
      </c>
      <c r="L380" s="54" t="s">
        <v>1104</v>
      </c>
      <c r="M380" s="7" t="s">
        <v>1098</v>
      </c>
      <c r="N380" s="54" t="s">
        <v>1589</v>
      </c>
      <c r="O380" s="5" t="s">
        <v>874</v>
      </c>
      <c r="P380" s="143">
        <v>2</v>
      </c>
      <c r="Q380" s="143">
        <v>1</v>
      </c>
      <c r="R380" s="143">
        <v>0</v>
      </c>
      <c r="S380" s="143">
        <v>1</v>
      </c>
      <c r="T380" s="143">
        <v>0</v>
      </c>
      <c r="U380" s="42" t="s">
        <v>1109</v>
      </c>
      <c r="V380" s="42" t="s">
        <v>1420</v>
      </c>
      <c r="W380" s="42" t="s">
        <v>95</v>
      </c>
      <c r="X380" s="17">
        <f t="shared" si="31"/>
        <v>0</v>
      </c>
      <c r="Y380" s="5">
        <v>0</v>
      </c>
      <c r="Z380" s="5">
        <v>0</v>
      </c>
      <c r="AA380" s="5">
        <v>0</v>
      </c>
      <c r="AB380" s="5">
        <v>0</v>
      </c>
      <c r="AC380" s="54" t="s">
        <v>242</v>
      </c>
      <c r="AD380" s="43" t="s">
        <v>356</v>
      </c>
      <c r="AE380" s="43" t="s">
        <v>356</v>
      </c>
      <c r="AF380" s="29">
        <f t="shared" si="33"/>
        <v>1</v>
      </c>
      <c r="AG380" s="30">
        <f t="shared" si="35"/>
        <v>0</v>
      </c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13">
        <v>1</v>
      </c>
      <c r="BB380" s="13">
        <v>0</v>
      </c>
      <c r="BC380" s="13"/>
      <c r="BD380" s="13"/>
      <c r="BE380" s="13"/>
      <c r="BF380" s="13"/>
      <c r="BG380" s="13"/>
      <c r="BH380" s="13"/>
      <c r="BI380" s="13"/>
      <c r="BJ380" s="13"/>
      <c r="BK380" s="63">
        <f t="shared" ref="BK380:BK442" si="37">+BA380/AF380</f>
        <v>1</v>
      </c>
      <c r="BL380" s="56"/>
    </row>
    <row r="381" spans="1:64" ht="72" x14ac:dyDescent="0.2">
      <c r="A381" s="13">
        <v>3</v>
      </c>
      <c r="B381" s="10" t="s">
        <v>1060</v>
      </c>
      <c r="C381" s="9" t="s">
        <v>63</v>
      </c>
      <c r="D381" s="10" t="s">
        <v>243</v>
      </c>
      <c r="E381" s="219" t="s">
        <v>2128</v>
      </c>
      <c r="F381" s="54" t="s">
        <v>1094</v>
      </c>
      <c r="G381" s="54">
        <v>0</v>
      </c>
      <c r="H381" s="54">
        <v>5</v>
      </c>
      <c r="I381" s="219" t="s">
        <v>2565</v>
      </c>
      <c r="J381" s="54" t="s">
        <v>65</v>
      </c>
      <c r="K381" s="14" t="s">
        <v>1090</v>
      </c>
      <c r="L381" s="54" t="s">
        <v>1105</v>
      </c>
      <c r="M381" s="7" t="s">
        <v>1099</v>
      </c>
      <c r="N381" s="54" t="s">
        <v>1589</v>
      </c>
      <c r="O381" s="5">
        <v>1</v>
      </c>
      <c r="P381" s="143">
        <v>4</v>
      </c>
      <c r="Q381" s="143">
        <v>0</v>
      </c>
      <c r="R381" s="143">
        <v>2</v>
      </c>
      <c r="S381" s="143">
        <v>1</v>
      </c>
      <c r="T381" s="143">
        <v>1</v>
      </c>
      <c r="U381" s="42" t="s">
        <v>1109</v>
      </c>
      <c r="V381" s="42" t="s">
        <v>1420</v>
      </c>
      <c r="W381" s="42" t="s">
        <v>95</v>
      </c>
      <c r="X381" s="17">
        <f t="shared" si="31"/>
        <v>0</v>
      </c>
      <c r="Y381" s="5">
        <v>0</v>
      </c>
      <c r="Z381" s="5">
        <v>0</v>
      </c>
      <c r="AA381" s="5">
        <v>0</v>
      </c>
      <c r="AB381" s="5">
        <v>0</v>
      </c>
      <c r="AC381" s="54" t="s">
        <v>242</v>
      </c>
      <c r="AD381" s="43" t="s">
        <v>356</v>
      </c>
      <c r="AE381" s="43" t="s">
        <v>356</v>
      </c>
      <c r="AF381" s="29">
        <f t="shared" si="33"/>
        <v>0</v>
      </c>
      <c r="AG381" s="30">
        <f t="shared" si="35"/>
        <v>0</v>
      </c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13">
        <v>0</v>
      </c>
      <c r="BB381" s="13"/>
      <c r="BC381" s="13"/>
      <c r="BD381" s="13"/>
      <c r="BE381" s="13"/>
      <c r="BF381" s="13"/>
      <c r="BG381" s="13"/>
      <c r="BH381" s="13"/>
      <c r="BI381" s="13"/>
      <c r="BJ381" s="13"/>
      <c r="BK381" s="63" t="s">
        <v>1844</v>
      </c>
      <c r="BL381" s="56"/>
    </row>
    <row r="382" spans="1:64" ht="84" customHeight="1" x14ac:dyDescent="0.2">
      <c r="A382" s="13">
        <v>3</v>
      </c>
      <c r="B382" s="10" t="s">
        <v>1060</v>
      </c>
      <c r="C382" s="9" t="s">
        <v>63</v>
      </c>
      <c r="D382" s="10" t="s">
        <v>243</v>
      </c>
      <c r="E382" s="219" t="s">
        <v>2128</v>
      </c>
      <c r="F382" s="295" t="s">
        <v>1095</v>
      </c>
      <c r="G382" s="295">
        <v>0</v>
      </c>
      <c r="H382" s="295">
        <v>5</v>
      </c>
      <c r="I382" s="219" t="s">
        <v>2566</v>
      </c>
      <c r="J382" s="54" t="s">
        <v>1092</v>
      </c>
      <c r="K382" s="14" t="s">
        <v>245</v>
      </c>
      <c r="L382" s="54" t="s">
        <v>1106</v>
      </c>
      <c r="M382" s="7" t="s">
        <v>1100</v>
      </c>
      <c r="N382" s="54" t="s">
        <v>1589</v>
      </c>
      <c r="O382" s="5" t="s">
        <v>874</v>
      </c>
      <c r="P382" s="143">
        <v>1</v>
      </c>
      <c r="Q382" s="143">
        <v>0</v>
      </c>
      <c r="R382" s="143">
        <v>1</v>
      </c>
      <c r="S382" s="143">
        <v>0</v>
      </c>
      <c r="T382" s="143">
        <v>0</v>
      </c>
      <c r="U382" s="42" t="s">
        <v>1109</v>
      </c>
      <c r="V382" s="42" t="s">
        <v>1420</v>
      </c>
      <c r="W382" s="42" t="s">
        <v>95</v>
      </c>
      <c r="X382" s="17">
        <f t="shared" si="31"/>
        <v>0</v>
      </c>
      <c r="Y382" s="5">
        <v>0</v>
      </c>
      <c r="Z382" s="5">
        <v>0</v>
      </c>
      <c r="AA382" s="5">
        <v>0</v>
      </c>
      <c r="AB382" s="5">
        <v>0</v>
      </c>
      <c r="AC382" s="54" t="s">
        <v>242</v>
      </c>
      <c r="AD382" s="43" t="s">
        <v>356</v>
      </c>
      <c r="AE382" s="43" t="s">
        <v>356</v>
      </c>
      <c r="AF382" s="29">
        <f t="shared" si="33"/>
        <v>0</v>
      </c>
      <c r="AG382" s="30">
        <f t="shared" si="35"/>
        <v>0</v>
      </c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13">
        <v>0</v>
      </c>
      <c r="BB382" s="13"/>
      <c r="BC382" s="13"/>
      <c r="BD382" s="13"/>
      <c r="BE382" s="13"/>
      <c r="BF382" s="13"/>
      <c r="BG382" s="13"/>
      <c r="BH382" s="13"/>
      <c r="BI382" s="13"/>
      <c r="BJ382" s="13"/>
      <c r="BK382" s="63" t="s">
        <v>1844</v>
      </c>
      <c r="BL382" s="56"/>
    </row>
    <row r="383" spans="1:64" ht="60" x14ac:dyDescent="0.2">
      <c r="A383" s="13">
        <v>3</v>
      </c>
      <c r="B383" s="10" t="s">
        <v>1060</v>
      </c>
      <c r="C383" s="9" t="s">
        <v>63</v>
      </c>
      <c r="D383" s="10" t="s">
        <v>243</v>
      </c>
      <c r="E383" s="219" t="s">
        <v>2129</v>
      </c>
      <c r="F383" s="295"/>
      <c r="G383" s="295"/>
      <c r="H383" s="295"/>
      <c r="I383" s="219" t="s">
        <v>2567</v>
      </c>
      <c r="J383" s="54" t="s">
        <v>1092</v>
      </c>
      <c r="K383" s="14" t="s">
        <v>245</v>
      </c>
      <c r="L383" s="54" t="s">
        <v>1107</v>
      </c>
      <c r="M383" s="7" t="s">
        <v>1101</v>
      </c>
      <c r="N383" s="54" t="s">
        <v>1589</v>
      </c>
      <c r="O383" s="5" t="s">
        <v>874</v>
      </c>
      <c r="P383" s="143">
        <v>1</v>
      </c>
      <c r="Q383" s="143">
        <v>0</v>
      </c>
      <c r="R383" s="143">
        <v>1</v>
      </c>
      <c r="S383" s="143">
        <v>0</v>
      </c>
      <c r="T383" s="143">
        <v>0</v>
      </c>
      <c r="U383" s="42" t="s">
        <v>1109</v>
      </c>
      <c r="V383" s="42" t="s">
        <v>1420</v>
      </c>
      <c r="W383" s="42" t="s">
        <v>95</v>
      </c>
      <c r="X383" s="17">
        <f t="shared" ref="X383:X455" si="38">SUM(Y383:AB383)</f>
        <v>0</v>
      </c>
      <c r="Y383" s="5">
        <v>0</v>
      </c>
      <c r="Z383" s="5">
        <v>0</v>
      </c>
      <c r="AA383" s="5">
        <v>0</v>
      </c>
      <c r="AB383" s="5">
        <v>0</v>
      </c>
      <c r="AC383" s="54" t="s">
        <v>242</v>
      </c>
      <c r="AD383" s="43" t="s">
        <v>356</v>
      </c>
      <c r="AE383" s="43" t="s">
        <v>356</v>
      </c>
      <c r="AF383" s="29">
        <f t="shared" si="33"/>
        <v>0</v>
      </c>
      <c r="AG383" s="30">
        <f t="shared" si="35"/>
        <v>0</v>
      </c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13">
        <v>0</v>
      </c>
      <c r="BB383" s="13"/>
      <c r="BC383" s="13"/>
      <c r="BD383" s="13"/>
      <c r="BE383" s="13"/>
      <c r="BF383" s="13"/>
      <c r="BG383" s="13"/>
      <c r="BH383" s="13"/>
      <c r="BI383" s="13"/>
      <c r="BJ383" s="13"/>
      <c r="BK383" s="63" t="s">
        <v>1844</v>
      </c>
      <c r="BL383" s="56"/>
    </row>
    <row r="384" spans="1:64" ht="96" x14ac:dyDescent="0.2">
      <c r="A384" s="13">
        <v>3</v>
      </c>
      <c r="B384" s="10" t="s">
        <v>1060</v>
      </c>
      <c r="C384" s="9" t="s">
        <v>63</v>
      </c>
      <c r="D384" s="10" t="s">
        <v>243</v>
      </c>
      <c r="E384" s="219" t="s">
        <v>2129</v>
      </c>
      <c r="F384" s="54" t="s">
        <v>1096</v>
      </c>
      <c r="G384" s="54">
        <v>0</v>
      </c>
      <c r="H384" s="54">
        <v>1</v>
      </c>
      <c r="I384" s="219" t="s">
        <v>2568</v>
      </c>
      <c r="J384" s="54" t="s">
        <v>1093</v>
      </c>
      <c r="K384" s="14" t="s">
        <v>246</v>
      </c>
      <c r="L384" s="54" t="s">
        <v>1108</v>
      </c>
      <c r="M384" s="7" t="s">
        <v>1102</v>
      </c>
      <c r="N384" s="54" t="s">
        <v>1589</v>
      </c>
      <c r="O384" s="5">
        <v>0</v>
      </c>
      <c r="P384" s="143">
        <v>1</v>
      </c>
      <c r="Q384" s="143">
        <v>0</v>
      </c>
      <c r="R384" s="143">
        <v>1</v>
      </c>
      <c r="S384" s="143">
        <v>0</v>
      </c>
      <c r="T384" s="143">
        <v>0</v>
      </c>
      <c r="U384" s="42" t="s">
        <v>1109</v>
      </c>
      <c r="V384" s="42" t="s">
        <v>1420</v>
      </c>
      <c r="W384" s="42" t="s">
        <v>95</v>
      </c>
      <c r="X384" s="17">
        <f t="shared" si="38"/>
        <v>0</v>
      </c>
      <c r="Y384" s="5">
        <v>0</v>
      </c>
      <c r="Z384" s="5">
        <v>0</v>
      </c>
      <c r="AA384" s="5">
        <v>0</v>
      </c>
      <c r="AB384" s="5">
        <v>0</v>
      </c>
      <c r="AC384" s="54" t="s">
        <v>242</v>
      </c>
      <c r="AD384" s="43" t="s">
        <v>356</v>
      </c>
      <c r="AE384" s="43" t="s">
        <v>356</v>
      </c>
      <c r="AF384" s="29">
        <f t="shared" si="33"/>
        <v>0</v>
      </c>
      <c r="AG384" s="30">
        <f t="shared" si="35"/>
        <v>0</v>
      </c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13">
        <v>0</v>
      </c>
      <c r="BB384" s="13"/>
      <c r="BC384" s="13"/>
      <c r="BD384" s="13"/>
      <c r="BE384" s="13"/>
      <c r="BF384" s="13"/>
      <c r="BG384" s="13"/>
      <c r="BH384" s="13"/>
      <c r="BI384" s="13"/>
      <c r="BJ384" s="13"/>
      <c r="BK384" s="63" t="s">
        <v>1844</v>
      </c>
      <c r="BL384" s="56"/>
    </row>
    <row r="385" spans="1:64" ht="60" x14ac:dyDescent="0.2">
      <c r="A385" s="13">
        <v>3</v>
      </c>
      <c r="B385" s="10" t="s">
        <v>1060</v>
      </c>
      <c r="C385" s="5" t="s">
        <v>66</v>
      </c>
      <c r="D385" s="4" t="s">
        <v>247</v>
      </c>
      <c r="E385" s="219" t="s">
        <v>2129</v>
      </c>
      <c r="F385" s="295" t="s">
        <v>1115</v>
      </c>
      <c r="G385" s="295">
        <v>0</v>
      </c>
      <c r="H385" s="295">
        <v>10</v>
      </c>
      <c r="I385" s="219" t="s">
        <v>2569</v>
      </c>
      <c r="J385" s="54" t="s">
        <v>67</v>
      </c>
      <c r="K385" s="14" t="s">
        <v>1110</v>
      </c>
      <c r="L385" s="54" t="s">
        <v>1116</v>
      </c>
      <c r="M385" s="7" t="s">
        <v>1111</v>
      </c>
      <c r="N385" s="54" t="s">
        <v>1589</v>
      </c>
      <c r="O385" s="5">
        <v>23</v>
      </c>
      <c r="P385" s="143">
        <v>45</v>
      </c>
      <c r="Q385" s="143">
        <v>10</v>
      </c>
      <c r="R385" s="143">
        <v>10</v>
      </c>
      <c r="S385" s="143">
        <v>10</v>
      </c>
      <c r="T385" s="143">
        <v>15</v>
      </c>
      <c r="U385" s="42" t="s">
        <v>1109</v>
      </c>
      <c r="V385" s="42" t="s">
        <v>1420</v>
      </c>
      <c r="W385" s="42" t="s">
        <v>95</v>
      </c>
      <c r="X385" s="17">
        <f t="shared" si="38"/>
        <v>0</v>
      </c>
      <c r="Y385" s="5">
        <v>0</v>
      </c>
      <c r="Z385" s="5">
        <v>0</v>
      </c>
      <c r="AA385" s="5">
        <v>0</v>
      </c>
      <c r="AB385" s="5">
        <v>0</v>
      </c>
      <c r="AC385" s="54" t="s">
        <v>242</v>
      </c>
      <c r="AD385" s="43" t="s">
        <v>356</v>
      </c>
      <c r="AE385" s="43" t="s">
        <v>356</v>
      </c>
      <c r="AF385" s="29">
        <f t="shared" si="33"/>
        <v>10</v>
      </c>
      <c r="AG385" s="30">
        <f t="shared" si="35"/>
        <v>0</v>
      </c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13">
        <v>10</v>
      </c>
      <c r="BB385" s="13"/>
      <c r="BC385" s="13"/>
      <c r="BD385" s="13"/>
      <c r="BE385" s="13"/>
      <c r="BF385" s="13"/>
      <c r="BG385" s="13"/>
      <c r="BH385" s="13"/>
      <c r="BI385" s="13"/>
      <c r="BJ385" s="13"/>
      <c r="BK385" s="63">
        <f t="shared" si="37"/>
        <v>1</v>
      </c>
      <c r="BL385" s="56"/>
    </row>
    <row r="386" spans="1:64" ht="60" x14ac:dyDescent="0.2">
      <c r="A386" s="13">
        <v>3</v>
      </c>
      <c r="B386" s="10" t="s">
        <v>1060</v>
      </c>
      <c r="C386" s="5" t="s">
        <v>66</v>
      </c>
      <c r="D386" s="4" t="s">
        <v>247</v>
      </c>
      <c r="E386" s="219" t="s">
        <v>2129</v>
      </c>
      <c r="F386" s="295"/>
      <c r="G386" s="295"/>
      <c r="H386" s="295"/>
      <c r="I386" s="219" t="s">
        <v>2570</v>
      </c>
      <c r="J386" s="54" t="s">
        <v>67</v>
      </c>
      <c r="K386" s="14" t="s">
        <v>1110</v>
      </c>
      <c r="L386" s="54" t="s">
        <v>1117</v>
      </c>
      <c r="M386" s="7" t="s">
        <v>1112</v>
      </c>
      <c r="N386" s="54" t="s">
        <v>1589</v>
      </c>
      <c r="O386" s="5" t="s">
        <v>874</v>
      </c>
      <c r="P386" s="143">
        <v>15</v>
      </c>
      <c r="Q386" s="143">
        <v>5</v>
      </c>
      <c r="R386" s="143">
        <v>5</v>
      </c>
      <c r="S386" s="143">
        <v>5</v>
      </c>
      <c r="T386" s="143">
        <v>0</v>
      </c>
      <c r="U386" s="42" t="s">
        <v>1109</v>
      </c>
      <c r="V386" s="42" t="s">
        <v>1420</v>
      </c>
      <c r="W386" s="42" t="s">
        <v>95</v>
      </c>
      <c r="X386" s="17">
        <f t="shared" si="38"/>
        <v>0</v>
      </c>
      <c r="Y386" s="5">
        <v>0</v>
      </c>
      <c r="Z386" s="5">
        <v>0</v>
      </c>
      <c r="AA386" s="5">
        <v>0</v>
      </c>
      <c r="AB386" s="5">
        <v>0</v>
      </c>
      <c r="AC386" s="54" t="s">
        <v>242</v>
      </c>
      <c r="AD386" s="43" t="s">
        <v>356</v>
      </c>
      <c r="AE386" s="43" t="s">
        <v>356</v>
      </c>
      <c r="AF386" s="29">
        <f t="shared" si="33"/>
        <v>5</v>
      </c>
      <c r="AG386" s="30">
        <f t="shared" si="35"/>
        <v>0</v>
      </c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13">
        <v>5</v>
      </c>
      <c r="BB386" s="13"/>
      <c r="BC386" s="13"/>
      <c r="BD386" s="13"/>
      <c r="BE386" s="13"/>
      <c r="BF386" s="13"/>
      <c r="BG386" s="13"/>
      <c r="BH386" s="13"/>
      <c r="BI386" s="13"/>
      <c r="BJ386" s="13"/>
      <c r="BK386" s="63">
        <f t="shared" si="37"/>
        <v>1</v>
      </c>
      <c r="BL386" s="56"/>
    </row>
    <row r="387" spans="1:64" ht="60" x14ac:dyDescent="0.2">
      <c r="A387" s="13">
        <v>3</v>
      </c>
      <c r="B387" s="10" t="s">
        <v>1060</v>
      </c>
      <c r="C387" s="5" t="s">
        <v>66</v>
      </c>
      <c r="D387" s="4" t="s">
        <v>247</v>
      </c>
      <c r="E387" s="219" t="s">
        <v>2129</v>
      </c>
      <c r="F387" s="295"/>
      <c r="G387" s="295"/>
      <c r="H387" s="295"/>
      <c r="I387" s="219" t="s">
        <v>2571</v>
      </c>
      <c r="J387" s="54" t="s">
        <v>67</v>
      </c>
      <c r="K387" s="14" t="s">
        <v>1110</v>
      </c>
      <c r="L387" s="54" t="s">
        <v>1118</v>
      </c>
      <c r="M387" s="7" t="s">
        <v>1113</v>
      </c>
      <c r="N387" s="54" t="s">
        <v>1589</v>
      </c>
      <c r="O387" s="5">
        <v>241</v>
      </c>
      <c r="P387" s="143">
        <v>341</v>
      </c>
      <c r="Q387" s="143">
        <v>25</v>
      </c>
      <c r="R387" s="143">
        <v>30</v>
      </c>
      <c r="S387" s="143">
        <v>30</v>
      </c>
      <c r="T387" s="143">
        <v>30</v>
      </c>
      <c r="U387" s="42" t="s">
        <v>1109</v>
      </c>
      <c r="V387" s="42" t="s">
        <v>1420</v>
      </c>
      <c r="W387" s="42" t="s">
        <v>95</v>
      </c>
      <c r="X387" s="17">
        <f t="shared" si="38"/>
        <v>0</v>
      </c>
      <c r="Y387" s="5">
        <v>0</v>
      </c>
      <c r="Z387" s="5">
        <v>0</v>
      </c>
      <c r="AA387" s="5">
        <v>0</v>
      </c>
      <c r="AB387" s="5">
        <v>0</v>
      </c>
      <c r="AC387" s="54" t="s">
        <v>242</v>
      </c>
      <c r="AD387" s="43" t="s">
        <v>356</v>
      </c>
      <c r="AE387" s="43" t="s">
        <v>356</v>
      </c>
      <c r="AF387" s="29">
        <v>25</v>
      </c>
      <c r="AG387" s="30">
        <f t="shared" si="35"/>
        <v>0</v>
      </c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13">
        <v>25</v>
      </c>
      <c r="BB387" s="13"/>
      <c r="BC387" s="13"/>
      <c r="BD387" s="13"/>
      <c r="BE387" s="13"/>
      <c r="BF387" s="13"/>
      <c r="BG387" s="13"/>
      <c r="BH387" s="13"/>
      <c r="BI387" s="13"/>
      <c r="BJ387" s="13"/>
      <c r="BK387" s="63">
        <f t="shared" si="37"/>
        <v>1</v>
      </c>
      <c r="BL387" s="56"/>
    </row>
    <row r="388" spans="1:64" ht="60" x14ac:dyDescent="0.2">
      <c r="A388" s="13">
        <v>3</v>
      </c>
      <c r="B388" s="10" t="s">
        <v>1060</v>
      </c>
      <c r="C388" s="5" t="s">
        <v>66</v>
      </c>
      <c r="D388" s="4" t="s">
        <v>247</v>
      </c>
      <c r="E388" s="219" t="s">
        <v>2130</v>
      </c>
      <c r="F388" s="295"/>
      <c r="G388" s="295"/>
      <c r="H388" s="295"/>
      <c r="I388" s="219" t="s">
        <v>2572</v>
      </c>
      <c r="J388" s="54" t="s">
        <v>67</v>
      </c>
      <c r="K388" s="14" t="s">
        <v>1110</v>
      </c>
      <c r="L388" s="54" t="s">
        <v>1119</v>
      </c>
      <c r="M388" s="7" t="s">
        <v>1114</v>
      </c>
      <c r="N388" s="54" t="s">
        <v>1589</v>
      </c>
      <c r="O388" s="5">
        <v>2</v>
      </c>
      <c r="P388" s="143">
        <v>34</v>
      </c>
      <c r="Q388" s="143">
        <v>9</v>
      </c>
      <c r="R388" s="143">
        <v>11</v>
      </c>
      <c r="S388" s="143">
        <v>11</v>
      </c>
      <c r="T388" s="143">
        <v>11</v>
      </c>
      <c r="U388" s="42" t="s">
        <v>1109</v>
      </c>
      <c r="V388" s="42" t="s">
        <v>1420</v>
      </c>
      <c r="W388" s="42" t="s">
        <v>95</v>
      </c>
      <c r="X388" s="17">
        <f t="shared" si="38"/>
        <v>0</v>
      </c>
      <c r="Y388" s="5">
        <v>0</v>
      </c>
      <c r="Z388" s="5">
        <v>0</v>
      </c>
      <c r="AA388" s="5">
        <v>0</v>
      </c>
      <c r="AB388" s="5">
        <v>0</v>
      </c>
      <c r="AC388" s="54" t="s">
        <v>242</v>
      </c>
      <c r="AD388" s="43" t="s">
        <v>356</v>
      </c>
      <c r="AE388" s="43" t="s">
        <v>356</v>
      </c>
      <c r="AF388" s="29">
        <v>9</v>
      </c>
      <c r="AG388" s="30">
        <f t="shared" si="35"/>
        <v>0</v>
      </c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13">
        <v>9</v>
      </c>
      <c r="BB388" s="13"/>
      <c r="BC388" s="13"/>
      <c r="BD388" s="13"/>
      <c r="BE388" s="13"/>
      <c r="BF388" s="13"/>
      <c r="BG388" s="13"/>
      <c r="BH388" s="13"/>
      <c r="BI388" s="13"/>
      <c r="BJ388" s="13"/>
      <c r="BK388" s="63">
        <f t="shared" si="37"/>
        <v>1</v>
      </c>
      <c r="BL388" s="56"/>
    </row>
    <row r="389" spans="1:64" ht="60" x14ac:dyDescent="0.2">
      <c r="A389" s="13">
        <v>3</v>
      </c>
      <c r="B389" s="10" t="s">
        <v>1060</v>
      </c>
      <c r="C389" s="5" t="s">
        <v>66</v>
      </c>
      <c r="D389" s="4" t="s">
        <v>247</v>
      </c>
      <c r="E389" s="198" t="s">
        <v>2131</v>
      </c>
      <c r="F389" s="295" t="s">
        <v>1123</v>
      </c>
      <c r="G389" s="295">
        <v>0</v>
      </c>
      <c r="H389" s="295">
        <v>10</v>
      </c>
      <c r="I389" s="198" t="s">
        <v>2573</v>
      </c>
      <c r="J389" s="54" t="s">
        <v>68</v>
      </c>
      <c r="K389" s="14" t="s">
        <v>248</v>
      </c>
      <c r="L389" s="54" t="s">
        <v>1124</v>
      </c>
      <c r="M389" s="7" t="s">
        <v>1120</v>
      </c>
      <c r="N389" s="54" t="s">
        <v>1589</v>
      </c>
      <c r="O389" s="5">
        <v>0</v>
      </c>
      <c r="P389" s="143">
        <v>10</v>
      </c>
      <c r="Q389" s="143">
        <v>0</v>
      </c>
      <c r="R389" s="143">
        <v>3</v>
      </c>
      <c r="S389" s="143">
        <v>3</v>
      </c>
      <c r="T389" s="143">
        <v>4</v>
      </c>
      <c r="U389" s="42" t="s">
        <v>1109</v>
      </c>
      <c r="V389" s="42" t="s">
        <v>1420</v>
      </c>
      <c r="W389" s="42" t="s">
        <v>95</v>
      </c>
      <c r="X389" s="17">
        <f t="shared" si="38"/>
        <v>19938148800</v>
      </c>
      <c r="Y389" s="5">
        <v>6303000000</v>
      </c>
      <c r="Z389" s="5">
        <v>4368000000</v>
      </c>
      <c r="AA389" s="5">
        <v>4542720000</v>
      </c>
      <c r="AB389" s="5">
        <v>4724428800</v>
      </c>
      <c r="AC389" s="54" t="s">
        <v>242</v>
      </c>
      <c r="AD389" s="43" t="s">
        <v>356</v>
      </c>
      <c r="AE389" s="43" t="s">
        <v>356</v>
      </c>
      <c r="AF389" s="29">
        <f t="shared" si="33"/>
        <v>0</v>
      </c>
      <c r="AG389" s="30">
        <f t="shared" si="35"/>
        <v>19938148800</v>
      </c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13">
        <v>0</v>
      </c>
      <c r="BB389" s="13"/>
      <c r="BC389" s="13"/>
      <c r="BD389" s="13"/>
      <c r="BE389" s="13"/>
      <c r="BF389" s="13"/>
      <c r="BG389" s="13"/>
      <c r="BH389" s="13"/>
      <c r="BI389" s="13"/>
      <c r="BJ389" s="13"/>
      <c r="BK389" s="63" t="s">
        <v>1844</v>
      </c>
      <c r="BL389" s="56"/>
    </row>
    <row r="390" spans="1:64" ht="60" x14ac:dyDescent="0.2">
      <c r="A390" s="13">
        <v>3</v>
      </c>
      <c r="B390" s="10" t="s">
        <v>1060</v>
      </c>
      <c r="C390" s="5" t="s">
        <v>66</v>
      </c>
      <c r="D390" s="4" t="s">
        <v>247</v>
      </c>
      <c r="E390" s="198" t="s">
        <v>2132</v>
      </c>
      <c r="F390" s="295"/>
      <c r="G390" s="295"/>
      <c r="H390" s="295"/>
      <c r="I390" s="198" t="s">
        <v>2574</v>
      </c>
      <c r="J390" s="54" t="s">
        <v>68</v>
      </c>
      <c r="K390" s="14" t="s">
        <v>248</v>
      </c>
      <c r="L390" s="54" t="s">
        <v>1125</v>
      </c>
      <c r="M390" s="7" t="s">
        <v>1121</v>
      </c>
      <c r="N390" s="54" t="s">
        <v>1589</v>
      </c>
      <c r="O390" s="5">
        <v>0</v>
      </c>
      <c r="P390" s="143">
        <v>1</v>
      </c>
      <c r="Q390" s="143">
        <v>1</v>
      </c>
      <c r="R390" s="143">
        <v>0</v>
      </c>
      <c r="S390" s="143">
        <v>0</v>
      </c>
      <c r="T390" s="143">
        <v>0</v>
      </c>
      <c r="U390" s="42" t="s">
        <v>1109</v>
      </c>
      <c r="V390" s="42" t="s">
        <v>1420</v>
      </c>
      <c r="W390" s="42" t="s">
        <v>95</v>
      </c>
      <c r="X390" s="17">
        <f t="shared" si="38"/>
        <v>0</v>
      </c>
      <c r="Y390" s="5">
        <v>0</v>
      </c>
      <c r="Z390" s="5">
        <v>0</v>
      </c>
      <c r="AA390" s="5">
        <v>0</v>
      </c>
      <c r="AB390" s="5">
        <v>0</v>
      </c>
      <c r="AC390" s="54" t="s">
        <v>242</v>
      </c>
      <c r="AD390" s="43" t="s">
        <v>356</v>
      </c>
      <c r="AE390" s="43" t="s">
        <v>356</v>
      </c>
      <c r="AF390" s="29">
        <f t="shared" si="33"/>
        <v>1</v>
      </c>
      <c r="AG390" s="30">
        <f t="shared" si="35"/>
        <v>0</v>
      </c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13">
        <v>1</v>
      </c>
      <c r="BB390" s="13"/>
      <c r="BC390" s="13"/>
      <c r="BD390" s="13"/>
      <c r="BE390" s="13"/>
      <c r="BF390" s="13"/>
      <c r="BG390" s="13"/>
      <c r="BH390" s="13"/>
      <c r="BI390" s="13"/>
      <c r="BJ390" s="13"/>
      <c r="BK390" s="63">
        <f t="shared" si="37"/>
        <v>1</v>
      </c>
      <c r="BL390" s="56"/>
    </row>
    <row r="391" spans="1:64" ht="60" x14ac:dyDescent="0.2">
      <c r="A391" s="13">
        <v>3</v>
      </c>
      <c r="B391" s="10" t="s">
        <v>1060</v>
      </c>
      <c r="C391" s="5" t="s">
        <v>66</v>
      </c>
      <c r="D391" s="4" t="s">
        <v>247</v>
      </c>
      <c r="E391" s="198" t="s">
        <v>2133</v>
      </c>
      <c r="F391" s="295"/>
      <c r="G391" s="295"/>
      <c r="H391" s="295"/>
      <c r="I391" s="198" t="s">
        <v>2575</v>
      </c>
      <c r="J391" s="54" t="s">
        <v>68</v>
      </c>
      <c r="K391" s="14" t="s">
        <v>248</v>
      </c>
      <c r="L391" s="54" t="s">
        <v>1126</v>
      </c>
      <c r="M391" s="7" t="s">
        <v>1122</v>
      </c>
      <c r="N391" s="54" t="s">
        <v>1589</v>
      </c>
      <c r="O391" s="5">
        <v>0</v>
      </c>
      <c r="P391" s="143">
        <v>100</v>
      </c>
      <c r="Q391" s="143">
        <v>30</v>
      </c>
      <c r="R391" s="143">
        <v>50</v>
      </c>
      <c r="S391" s="143">
        <v>0</v>
      </c>
      <c r="T391" s="143">
        <v>0</v>
      </c>
      <c r="U391" s="42" t="s">
        <v>1109</v>
      </c>
      <c r="V391" s="42" t="s">
        <v>1420</v>
      </c>
      <c r="W391" s="42" t="s">
        <v>95</v>
      </c>
      <c r="X391" s="17">
        <f t="shared" si="38"/>
        <v>0</v>
      </c>
      <c r="Y391" s="5">
        <v>0</v>
      </c>
      <c r="Z391" s="5">
        <v>0</v>
      </c>
      <c r="AA391" s="5">
        <v>0</v>
      </c>
      <c r="AB391" s="5">
        <v>0</v>
      </c>
      <c r="AC391" s="54" t="s">
        <v>242</v>
      </c>
      <c r="AD391" s="43" t="s">
        <v>356</v>
      </c>
      <c r="AE391" s="43" t="s">
        <v>356</v>
      </c>
      <c r="AF391" s="29">
        <v>30</v>
      </c>
      <c r="AG391" s="30">
        <f t="shared" si="35"/>
        <v>0</v>
      </c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13">
        <v>30</v>
      </c>
      <c r="BB391" s="13"/>
      <c r="BC391" s="13"/>
      <c r="BD391" s="13"/>
      <c r="BE391" s="13"/>
      <c r="BF391" s="13"/>
      <c r="BG391" s="13"/>
      <c r="BH391" s="13"/>
      <c r="BI391" s="13"/>
      <c r="BJ391" s="13"/>
      <c r="BK391" s="63">
        <f t="shared" si="37"/>
        <v>1</v>
      </c>
      <c r="BL391" s="56"/>
    </row>
    <row r="392" spans="1:64" ht="111" customHeight="1" x14ac:dyDescent="0.2">
      <c r="A392" s="13">
        <v>3</v>
      </c>
      <c r="B392" s="10" t="s">
        <v>1060</v>
      </c>
      <c r="C392" s="5" t="s">
        <v>1127</v>
      </c>
      <c r="D392" s="4" t="s">
        <v>1533</v>
      </c>
      <c r="E392" s="198" t="s">
        <v>2134</v>
      </c>
      <c r="F392" s="295" t="s">
        <v>1128</v>
      </c>
      <c r="G392" s="295">
        <v>0</v>
      </c>
      <c r="H392" s="295">
        <v>1</v>
      </c>
      <c r="I392" s="198" t="s">
        <v>2576</v>
      </c>
      <c r="J392" s="54" t="s">
        <v>1130</v>
      </c>
      <c r="K392" s="14" t="s">
        <v>249</v>
      </c>
      <c r="L392" s="54" t="s">
        <v>1136</v>
      </c>
      <c r="M392" s="7" t="s">
        <v>1135</v>
      </c>
      <c r="N392" s="54" t="s">
        <v>1589</v>
      </c>
      <c r="O392" s="5">
        <v>0</v>
      </c>
      <c r="P392" s="143">
        <v>4</v>
      </c>
      <c r="Q392" s="143">
        <v>1</v>
      </c>
      <c r="R392" s="143">
        <v>1</v>
      </c>
      <c r="S392" s="143">
        <v>2</v>
      </c>
      <c r="T392" s="143">
        <v>1</v>
      </c>
      <c r="U392" s="42" t="s">
        <v>1109</v>
      </c>
      <c r="V392" s="42" t="s">
        <v>1420</v>
      </c>
      <c r="W392" s="42" t="s">
        <v>95</v>
      </c>
      <c r="X392" s="17">
        <f t="shared" si="38"/>
        <v>0</v>
      </c>
      <c r="Y392" s="5">
        <v>0</v>
      </c>
      <c r="Z392" s="5">
        <v>0</v>
      </c>
      <c r="AA392" s="5">
        <v>0</v>
      </c>
      <c r="AB392" s="5">
        <v>0</v>
      </c>
      <c r="AC392" s="54" t="s">
        <v>242</v>
      </c>
      <c r="AD392" s="43" t="s">
        <v>356</v>
      </c>
      <c r="AE392" s="43" t="s">
        <v>338</v>
      </c>
      <c r="AF392" s="29">
        <v>1</v>
      </c>
      <c r="AG392" s="30">
        <f t="shared" si="35"/>
        <v>0</v>
      </c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13">
        <v>1</v>
      </c>
      <c r="BB392" s="13"/>
      <c r="BC392" s="13"/>
      <c r="BD392" s="13"/>
      <c r="BE392" s="13"/>
      <c r="BF392" s="13"/>
      <c r="BG392" s="13"/>
      <c r="BH392" s="13"/>
      <c r="BI392" s="13"/>
      <c r="BJ392" s="13"/>
      <c r="BK392" s="63">
        <f t="shared" si="37"/>
        <v>1</v>
      </c>
      <c r="BL392" s="56"/>
    </row>
    <row r="393" spans="1:64" ht="84" customHeight="1" x14ac:dyDescent="0.2">
      <c r="A393" s="13">
        <v>3</v>
      </c>
      <c r="B393" s="10" t="s">
        <v>1060</v>
      </c>
      <c r="C393" s="5" t="s">
        <v>1127</v>
      </c>
      <c r="D393" s="4" t="s">
        <v>1533</v>
      </c>
      <c r="E393" s="198" t="s">
        <v>2135</v>
      </c>
      <c r="F393" s="295"/>
      <c r="G393" s="295"/>
      <c r="H393" s="295"/>
      <c r="I393" s="198" t="s">
        <v>2577</v>
      </c>
      <c r="J393" s="54" t="s">
        <v>1130</v>
      </c>
      <c r="K393" s="14" t="s">
        <v>249</v>
      </c>
      <c r="L393" s="54" t="s">
        <v>1534</v>
      </c>
      <c r="M393" s="7" t="s">
        <v>1534</v>
      </c>
      <c r="N393" s="54" t="s">
        <v>1589</v>
      </c>
      <c r="O393" s="5">
        <v>0</v>
      </c>
      <c r="P393" s="143">
        <v>1</v>
      </c>
      <c r="Q393" s="143">
        <v>0</v>
      </c>
      <c r="R393" s="143">
        <v>1</v>
      </c>
      <c r="S393" s="143">
        <v>0</v>
      </c>
      <c r="T393" s="143">
        <v>0</v>
      </c>
      <c r="U393" s="42" t="s">
        <v>1109</v>
      </c>
      <c r="V393" s="42" t="s">
        <v>1420</v>
      </c>
      <c r="W393" s="42" t="s">
        <v>95</v>
      </c>
      <c r="X393" s="17">
        <f t="shared" ref="X393:X400" si="39">SUM(Y393:AB393)</f>
        <v>0</v>
      </c>
      <c r="Y393" s="5">
        <v>0</v>
      </c>
      <c r="Z393" s="5">
        <v>0</v>
      </c>
      <c r="AA393" s="5">
        <v>0</v>
      </c>
      <c r="AB393" s="5">
        <v>0</v>
      </c>
      <c r="AC393" s="54" t="s">
        <v>242</v>
      </c>
      <c r="AD393" s="43"/>
      <c r="AE393" s="43"/>
      <c r="AF393" s="29">
        <f t="shared" si="33"/>
        <v>0</v>
      </c>
      <c r="AG393" s="30">
        <f t="shared" si="35"/>
        <v>0</v>
      </c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13">
        <v>0</v>
      </c>
      <c r="BB393" s="13"/>
      <c r="BC393" s="13"/>
      <c r="BD393" s="13"/>
      <c r="BE393" s="13"/>
      <c r="BF393" s="13"/>
      <c r="BG393" s="13"/>
      <c r="BH393" s="13"/>
      <c r="BI393" s="13"/>
      <c r="BJ393" s="13"/>
      <c r="BK393" s="63" t="s">
        <v>1844</v>
      </c>
      <c r="BL393" s="56"/>
    </row>
    <row r="394" spans="1:64" ht="84" customHeight="1" x14ac:dyDescent="0.2">
      <c r="A394" s="13">
        <v>3</v>
      </c>
      <c r="B394" s="10" t="s">
        <v>1060</v>
      </c>
      <c r="C394" s="5" t="s">
        <v>1127</v>
      </c>
      <c r="D394" s="4" t="s">
        <v>1533</v>
      </c>
      <c r="E394" s="198" t="s">
        <v>2136</v>
      </c>
      <c r="F394" s="295"/>
      <c r="G394" s="295"/>
      <c r="H394" s="295"/>
      <c r="I394" s="198" t="s">
        <v>2578</v>
      </c>
      <c r="J394" s="54" t="s">
        <v>1130</v>
      </c>
      <c r="K394" s="14" t="s">
        <v>249</v>
      </c>
      <c r="L394" s="54" t="s">
        <v>1535</v>
      </c>
      <c r="M394" s="7" t="s">
        <v>1535</v>
      </c>
      <c r="N394" s="54" t="s">
        <v>1589</v>
      </c>
      <c r="O394" s="5">
        <v>0</v>
      </c>
      <c r="P394" s="143">
        <v>1</v>
      </c>
      <c r="Q394" s="143">
        <v>0</v>
      </c>
      <c r="R394" s="143">
        <v>1</v>
      </c>
      <c r="S394" s="143">
        <v>0</v>
      </c>
      <c r="T394" s="143">
        <v>0</v>
      </c>
      <c r="U394" s="42" t="s">
        <v>1109</v>
      </c>
      <c r="V394" s="42" t="s">
        <v>1420</v>
      </c>
      <c r="W394" s="42" t="s">
        <v>95</v>
      </c>
      <c r="X394" s="17">
        <f t="shared" si="39"/>
        <v>0</v>
      </c>
      <c r="Y394" s="5">
        <v>0</v>
      </c>
      <c r="Z394" s="5">
        <v>0</v>
      </c>
      <c r="AA394" s="5">
        <v>0</v>
      </c>
      <c r="AB394" s="5">
        <v>0</v>
      </c>
      <c r="AC394" s="54" t="s">
        <v>242</v>
      </c>
      <c r="AD394" s="43"/>
      <c r="AE394" s="43"/>
      <c r="AF394" s="29">
        <f t="shared" si="33"/>
        <v>0</v>
      </c>
      <c r="AG394" s="30">
        <f t="shared" si="35"/>
        <v>0</v>
      </c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  <c r="BA394" s="13">
        <v>0</v>
      </c>
      <c r="BB394" s="13">
        <v>0</v>
      </c>
      <c r="BC394" s="13">
        <v>100</v>
      </c>
      <c r="BD394" s="13"/>
      <c r="BE394" s="13"/>
      <c r="BF394" s="13"/>
      <c r="BG394" s="13"/>
      <c r="BH394" s="13"/>
      <c r="BI394" s="13"/>
      <c r="BJ394" s="13"/>
      <c r="BK394" s="63" t="s">
        <v>1844</v>
      </c>
      <c r="BL394" s="56"/>
    </row>
    <row r="395" spans="1:64" ht="84" customHeight="1" x14ac:dyDescent="0.2">
      <c r="A395" s="13">
        <v>3</v>
      </c>
      <c r="B395" s="10" t="s">
        <v>1060</v>
      </c>
      <c r="C395" s="5" t="s">
        <v>1127</v>
      </c>
      <c r="D395" s="4" t="s">
        <v>1533</v>
      </c>
      <c r="E395" s="198" t="s">
        <v>2136</v>
      </c>
      <c r="F395" s="295"/>
      <c r="G395" s="295"/>
      <c r="H395" s="295"/>
      <c r="I395" s="198" t="s">
        <v>2579</v>
      </c>
      <c r="J395" s="54" t="s">
        <v>1130</v>
      </c>
      <c r="K395" s="14" t="s">
        <v>249</v>
      </c>
      <c r="L395" s="54" t="s">
        <v>1536</v>
      </c>
      <c r="M395" s="7" t="s">
        <v>1536</v>
      </c>
      <c r="N395" s="54" t="s">
        <v>1589</v>
      </c>
      <c r="O395" s="5">
        <v>0</v>
      </c>
      <c r="P395" s="143">
        <v>2</v>
      </c>
      <c r="Q395" s="143">
        <v>0</v>
      </c>
      <c r="R395" s="143">
        <v>1</v>
      </c>
      <c r="S395" s="143">
        <v>1</v>
      </c>
      <c r="T395" s="143">
        <v>0</v>
      </c>
      <c r="U395" s="42" t="s">
        <v>1109</v>
      </c>
      <c r="V395" s="42" t="s">
        <v>1420</v>
      </c>
      <c r="W395" s="42" t="s">
        <v>95</v>
      </c>
      <c r="X395" s="17">
        <f t="shared" si="39"/>
        <v>0</v>
      </c>
      <c r="Y395" s="5">
        <v>0</v>
      </c>
      <c r="Z395" s="5">
        <v>0</v>
      </c>
      <c r="AA395" s="5">
        <v>0</v>
      </c>
      <c r="AB395" s="5">
        <v>0</v>
      </c>
      <c r="AC395" s="54" t="s">
        <v>242</v>
      </c>
      <c r="AD395" s="43"/>
      <c r="AE395" s="43"/>
      <c r="AF395" s="29">
        <f t="shared" si="33"/>
        <v>0</v>
      </c>
      <c r="AG395" s="30">
        <f t="shared" si="35"/>
        <v>0</v>
      </c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13">
        <v>0</v>
      </c>
      <c r="BB395" s="13"/>
      <c r="BC395" s="13"/>
      <c r="BD395" s="13"/>
      <c r="BE395" s="13"/>
      <c r="BF395" s="13"/>
      <c r="BG395" s="13"/>
      <c r="BH395" s="13"/>
      <c r="BI395" s="13"/>
      <c r="BJ395" s="13"/>
      <c r="BK395" s="63" t="s">
        <v>1844</v>
      </c>
      <c r="BL395" s="56"/>
    </row>
    <row r="396" spans="1:64" ht="102" customHeight="1" x14ac:dyDescent="0.2">
      <c r="A396" s="13">
        <v>3</v>
      </c>
      <c r="B396" s="10" t="s">
        <v>1060</v>
      </c>
      <c r="C396" s="5" t="s">
        <v>1127</v>
      </c>
      <c r="D396" s="4" t="s">
        <v>1533</v>
      </c>
      <c r="E396" s="198" t="s">
        <v>2136</v>
      </c>
      <c r="F396" s="295"/>
      <c r="G396" s="295"/>
      <c r="H396" s="295"/>
      <c r="I396" s="198" t="s">
        <v>2580</v>
      </c>
      <c r="J396" s="54" t="s">
        <v>1130</v>
      </c>
      <c r="K396" s="14" t="s">
        <v>249</v>
      </c>
      <c r="L396" s="54" t="s">
        <v>1537</v>
      </c>
      <c r="M396" s="7" t="s">
        <v>1537</v>
      </c>
      <c r="N396" s="54" t="s">
        <v>1589</v>
      </c>
      <c r="O396" s="5">
        <v>0</v>
      </c>
      <c r="P396" s="143">
        <v>2</v>
      </c>
      <c r="Q396" s="143">
        <v>0</v>
      </c>
      <c r="R396" s="143">
        <v>1</v>
      </c>
      <c r="S396" s="143">
        <v>0</v>
      </c>
      <c r="T396" s="143">
        <v>1</v>
      </c>
      <c r="U396" s="42" t="s">
        <v>1109</v>
      </c>
      <c r="V396" s="42" t="s">
        <v>1420</v>
      </c>
      <c r="W396" s="42" t="s">
        <v>95</v>
      </c>
      <c r="X396" s="17">
        <f t="shared" si="39"/>
        <v>0</v>
      </c>
      <c r="Y396" s="5">
        <v>0</v>
      </c>
      <c r="Z396" s="5">
        <v>0</v>
      </c>
      <c r="AA396" s="5">
        <v>0</v>
      </c>
      <c r="AB396" s="5">
        <v>0</v>
      </c>
      <c r="AC396" s="54" t="s">
        <v>242</v>
      </c>
      <c r="AD396" s="43"/>
      <c r="AE396" s="43"/>
      <c r="AF396" s="29">
        <f t="shared" si="33"/>
        <v>0</v>
      </c>
      <c r="AG396" s="30">
        <f t="shared" si="35"/>
        <v>0</v>
      </c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13">
        <v>0</v>
      </c>
      <c r="BB396" s="13"/>
      <c r="BC396" s="13"/>
      <c r="BD396" s="13"/>
      <c r="BE396" s="13"/>
      <c r="BF396" s="13"/>
      <c r="BG396" s="13"/>
      <c r="BH396" s="13"/>
      <c r="BI396" s="13"/>
      <c r="BJ396" s="13"/>
      <c r="BK396" s="63" t="s">
        <v>1844</v>
      </c>
      <c r="BL396" s="56"/>
    </row>
    <row r="397" spans="1:64" ht="78.75" customHeight="1" x14ac:dyDescent="0.2">
      <c r="A397" s="13">
        <v>3</v>
      </c>
      <c r="B397" s="10" t="s">
        <v>1060</v>
      </c>
      <c r="C397" s="5" t="s">
        <v>1127</v>
      </c>
      <c r="D397" s="4" t="s">
        <v>1533</v>
      </c>
      <c r="E397" s="198" t="s">
        <v>2136</v>
      </c>
      <c r="F397" s="295" t="s">
        <v>1129</v>
      </c>
      <c r="G397" s="295">
        <v>0</v>
      </c>
      <c r="H397" s="295">
        <v>45</v>
      </c>
      <c r="I397" s="198" t="s">
        <v>2581</v>
      </c>
      <c r="J397" s="54" t="s">
        <v>1131</v>
      </c>
      <c r="K397" s="14" t="s">
        <v>250</v>
      </c>
      <c r="L397" s="54" t="s">
        <v>1538</v>
      </c>
      <c r="M397" s="7" t="s">
        <v>1538</v>
      </c>
      <c r="N397" s="54" t="s">
        <v>1589</v>
      </c>
      <c r="O397" s="5">
        <v>0</v>
      </c>
      <c r="P397" s="143">
        <v>1</v>
      </c>
      <c r="Q397" s="143">
        <v>0</v>
      </c>
      <c r="R397" s="143">
        <v>1</v>
      </c>
      <c r="S397" s="143">
        <v>0</v>
      </c>
      <c r="T397" s="143">
        <v>0</v>
      </c>
      <c r="U397" s="42" t="s">
        <v>1109</v>
      </c>
      <c r="V397" s="42" t="s">
        <v>1420</v>
      </c>
      <c r="W397" s="42" t="s">
        <v>95</v>
      </c>
      <c r="X397" s="17">
        <f t="shared" si="39"/>
        <v>0</v>
      </c>
      <c r="Y397" s="5">
        <v>0</v>
      </c>
      <c r="Z397" s="5">
        <v>0</v>
      </c>
      <c r="AA397" s="5">
        <v>0</v>
      </c>
      <c r="AB397" s="5">
        <v>0</v>
      </c>
      <c r="AC397" s="54" t="s">
        <v>242</v>
      </c>
      <c r="AD397" s="43" t="s">
        <v>356</v>
      </c>
      <c r="AE397" s="43" t="s">
        <v>338</v>
      </c>
      <c r="AF397" s="29">
        <f t="shared" si="33"/>
        <v>0</v>
      </c>
      <c r="AG397" s="30">
        <f t="shared" si="35"/>
        <v>0</v>
      </c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13">
        <v>0</v>
      </c>
      <c r="BB397" s="13"/>
      <c r="BC397" s="13"/>
      <c r="BD397" s="13"/>
      <c r="BE397" s="13"/>
      <c r="BF397" s="13"/>
      <c r="BG397" s="13"/>
      <c r="BH397" s="13"/>
      <c r="BI397" s="13"/>
      <c r="BJ397" s="13"/>
      <c r="BK397" s="63" t="s">
        <v>1844</v>
      </c>
      <c r="BL397" s="56"/>
    </row>
    <row r="398" spans="1:64" ht="88.5" customHeight="1" x14ac:dyDescent="0.2">
      <c r="A398" s="13">
        <v>3</v>
      </c>
      <c r="B398" s="10" t="s">
        <v>1060</v>
      </c>
      <c r="C398" s="5" t="s">
        <v>1127</v>
      </c>
      <c r="D398" s="4" t="s">
        <v>1533</v>
      </c>
      <c r="E398" s="198" t="s">
        <v>2137</v>
      </c>
      <c r="F398" s="295"/>
      <c r="G398" s="295"/>
      <c r="H398" s="295"/>
      <c r="I398" s="198" t="s">
        <v>2582</v>
      </c>
      <c r="J398" s="54" t="s">
        <v>1131</v>
      </c>
      <c r="K398" s="14" t="s">
        <v>250</v>
      </c>
      <c r="L398" s="54" t="s">
        <v>1538</v>
      </c>
      <c r="M398" s="7" t="s">
        <v>1539</v>
      </c>
      <c r="N398" s="54" t="s">
        <v>1589</v>
      </c>
      <c r="O398" s="5">
        <v>0</v>
      </c>
      <c r="P398" s="143">
        <v>1</v>
      </c>
      <c r="Q398" s="143">
        <v>0</v>
      </c>
      <c r="R398" s="143">
        <v>1</v>
      </c>
      <c r="S398" s="143">
        <v>0</v>
      </c>
      <c r="T398" s="143">
        <v>0</v>
      </c>
      <c r="U398" s="42" t="s">
        <v>1109</v>
      </c>
      <c r="V398" s="42" t="s">
        <v>1420</v>
      </c>
      <c r="W398" s="42" t="s">
        <v>95</v>
      </c>
      <c r="X398" s="17">
        <f t="shared" si="39"/>
        <v>0</v>
      </c>
      <c r="Y398" s="5">
        <v>0</v>
      </c>
      <c r="Z398" s="5">
        <v>0</v>
      </c>
      <c r="AA398" s="5">
        <v>0</v>
      </c>
      <c r="AB398" s="5">
        <v>0</v>
      </c>
      <c r="AC398" s="54" t="s">
        <v>242</v>
      </c>
      <c r="AD398" s="43"/>
      <c r="AE398" s="43"/>
      <c r="AF398" s="29">
        <f t="shared" si="33"/>
        <v>0</v>
      </c>
      <c r="AG398" s="30">
        <f t="shared" si="35"/>
        <v>0</v>
      </c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  <c r="BA398" s="13">
        <v>0</v>
      </c>
      <c r="BB398" s="13"/>
      <c r="BC398" s="13"/>
      <c r="BD398" s="13"/>
      <c r="BE398" s="13"/>
      <c r="BF398" s="13"/>
      <c r="BG398" s="13"/>
      <c r="BH398" s="13"/>
      <c r="BI398" s="13"/>
      <c r="BJ398" s="13"/>
      <c r="BK398" s="63" t="s">
        <v>1844</v>
      </c>
      <c r="BL398" s="56"/>
    </row>
    <row r="399" spans="1:64" ht="88.5" customHeight="1" x14ac:dyDescent="0.2">
      <c r="A399" s="13">
        <v>3</v>
      </c>
      <c r="B399" s="10" t="s">
        <v>1060</v>
      </c>
      <c r="C399" s="5" t="s">
        <v>1127</v>
      </c>
      <c r="D399" s="4" t="s">
        <v>1533</v>
      </c>
      <c r="E399" s="198" t="s">
        <v>2137</v>
      </c>
      <c r="F399" s="295"/>
      <c r="G399" s="295"/>
      <c r="H399" s="295"/>
      <c r="I399" s="198" t="s">
        <v>2583</v>
      </c>
      <c r="J399" s="54" t="s">
        <v>1131</v>
      </c>
      <c r="K399" s="14" t="s">
        <v>250</v>
      </c>
      <c r="L399" s="54" t="s">
        <v>1538</v>
      </c>
      <c r="M399" s="7" t="s">
        <v>1540</v>
      </c>
      <c r="N399" s="54" t="s">
        <v>1589</v>
      </c>
      <c r="O399" s="5">
        <v>0</v>
      </c>
      <c r="P399" s="143">
        <v>1</v>
      </c>
      <c r="Q399" s="143">
        <v>0</v>
      </c>
      <c r="R399" s="143">
        <v>1</v>
      </c>
      <c r="S399" s="143">
        <v>0</v>
      </c>
      <c r="T399" s="143">
        <v>0</v>
      </c>
      <c r="U399" s="42" t="s">
        <v>1109</v>
      </c>
      <c r="V399" s="42" t="s">
        <v>1420</v>
      </c>
      <c r="W399" s="42" t="s">
        <v>95</v>
      </c>
      <c r="X399" s="17">
        <f t="shared" si="39"/>
        <v>0</v>
      </c>
      <c r="Y399" s="5">
        <v>0</v>
      </c>
      <c r="Z399" s="5">
        <v>0</v>
      </c>
      <c r="AA399" s="5">
        <v>0</v>
      </c>
      <c r="AB399" s="5">
        <v>0</v>
      </c>
      <c r="AC399" s="54" t="s">
        <v>242</v>
      </c>
      <c r="AD399" s="43"/>
      <c r="AE399" s="43"/>
      <c r="AF399" s="29">
        <f t="shared" si="33"/>
        <v>0</v>
      </c>
      <c r="AG399" s="30">
        <f t="shared" si="35"/>
        <v>0</v>
      </c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13">
        <v>0</v>
      </c>
      <c r="BB399" s="13"/>
      <c r="BC399" s="13"/>
      <c r="BD399" s="13"/>
      <c r="BE399" s="13"/>
      <c r="BF399" s="13"/>
      <c r="BG399" s="13"/>
      <c r="BH399" s="13"/>
      <c r="BI399" s="13"/>
      <c r="BJ399" s="13"/>
      <c r="BK399" s="63" t="s">
        <v>1844</v>
      </c>
      <c r="BL399" s="56"/>
    </row>
    <row r="400" spans="1:64" ht="34.5" customHeight="1" x14ac:dyDescent="0.2">
      <c r="A400" s="13">
        <v>3</v>
      </c>
      <c r="B400" s="10" t="s">
        <v>1060</v>
      </c>
      <c r="C400" s="5" t="s">
        <v>1127</v>
      </c>
      <c r="D400" s="4" t="s">
        <v>1533</v>
      </c>
      <c r="E400" s="198" t="s">
        <v>2137</v>
      </c>
      <c r="F400" s="295"/>
      <c r="G400" s="295"/>
      <c r="H400" s="295"/>
      <c r="I400" s="198" t="s">
        <v>2584</v>
      </c>
      <c r="J400" s="54" t="s">
        <v>1131</v>
      </c>
      <c r="K400" s="14" t="s">
        <v>250</v>
      </c>
      <c r="L400" s="54" t="s">
        <v>1538</v>
      </c>
      <c r="M400" s="7" t="s">
        <v>1541</v>
      </c>
      <c r="N400" s="54" t="s">
        <v>1589</v>
      </c>
      <c r="O400" s="5">
        <v>0</v>
      </c>
      <c r="P400" s="143">
        <v>1</v>
      </c>
      <c r="Q400" s="143">
        <v>1</v>
      </c>
      <c r="R400" s="143">
        <v>0</v>
      </c>
      <c r="S400" s="143">
        <v>1</v>
      </c>
      <c r="T400" s="143">
        <v>0</v>
      </c>
      <c r="U400" s="42" t="s">
        <v>1109</v>
      </c>
      <c r="V400" s="42" t="s">
        <v>1420</v>
      </c>
      <c r="W400" s="42" t="s">
        <v>95</v>
      </c>
      <c r="X400" s="17">
        <f t="shared" si="39"/>
        <v>0</v>
      </c>
      <c r="Y400" s="5">
        <v>0</v>
      </c>
      <c r="Z400" s="5">
        <v>0</v>
      </c>
      <c r="AA400" s="5">
        <v>0</v>
      </c>
      <c r="AB400" s="5">
        <v>0</v>
      </c>
      <c r="AC400" s="54" t="s">
        <v>242</v>
      </c>
      <c r="AD400" s="43"/>
      <c r="AE400" s="43"/>
      <c r="AF400" s="29">
        <v>1</v>
      </c>
      <c r="AG400" s="30">
        <f t="shared" si="35"/>
        <v>0</v>
      </c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13">
        <v>1</v>
      </c>
      <c r="BB400" s="13"/>
      <c r="BC400" s="13"/>
      <c r="BD400" s="13"/>
      <c r="BE400" s="13"/>
      <c r="BF400" s="13"/>
      <c r="BG400" s="13"/>
      <c r="BH400" s="13"/>
      <c r="BI400" s="13"/>
      <c r="BJ400" s="13"/>
      <c r="BK400" s="63">
        <f t="shared" si="37"/>
        <v>1</v>
      </c>
      <c r="BL400" s="56"/>
    </row>
    <row r="401" spans="1:64" ht="93.75" customHeight="1" x14ac:dyDescent="0.2">
      <c r="A401" s="13">
        <v>3</v>
      </c>
      <c r="B401" s="10" t="s">
        <v>1060</v>
      </c>
      <c r="C401" s="5" t="s">
        <v>1127</v>
      </c>
      <c r="D401" s="4" t="s">
        <v>1533</v>
      </c>
      <c r="E401" s="198" t="s">
        <v>2138</v>
      </c>
      <c r="F401" s="54" t="s">
        <v>1542</v>
      </c>
      <c r="G401" s="54">
        <v>0</v>
      </c>
      <c r="H401" s="54">
        <v>1</v>
      </c>
      <c r="I401" s="198" t="s">
        <v>2585</v>
      </c>
      <c r="J401" s="54" t="s">
        <v>1132</v>
      </c>
      <c r="K401" s="14" t="s">
        <v>251</v>
      </c>
      <c r="L401" s="54" t="s">
        <v>1543</v>
      </c>
      <c r="M401" s="7" t="s">
        <v>1543</v>
      </c>
      <c r="N401" s="54" t="s">
        <v>1589</v>
      </c>
      <c r="O401" s="5">
        <v>0</v>
      </c>
      <c r="P401" s="143">
        <v>1</v>
      </c>
      <c r="Q401" s="143">
        <v>0</v>
      </c>
      <c r="R401" s="143">
        <v>1</v>
      </c>
      <c r="S401" s="143">
        <v>0</v>
      </c>
      <c r="T401" s="143">
        <v>0</v>
      </c>
      <c r="U401" s="42" t="s">
        <v>1109</v>
      </c>
      <c r="V401" s="42" t="s">
        <v>1420</v>
      </c>
      <c r="W401" s="42" t="s">
        <v>95</v>
      </c>
      <c r="X401" s="17">
        <f>SUM(Y401:AB401)</f>
        <v>0</v>
      </c>
      <c r="Y401" s="5">
        <v>0</v>
      </c>
      <c r="Z401" s="5">
        <v>0</v>
      </c>
      <c r="AA401" s="5">
        <v>0</v>
      </c>
      <c r="AB401" s="5">
        <v>0</v>
      </c>
      <c r="AC401" s="54" t="s">
        <v>242</v>
      </c>
      <c r="AD401" s="43" t="s">
        <v>356</v>
      </c>
      <c r="AE401" s="43" t="s">
        <v>338</v>
      </c>
      <c r="AF401" s="29">
        <f t="shared" si="33"/>
        <v>0</v>
      </c>
      <c r="AG401" s="30">
        <f t="shared" si="35"/>
        <v>0</v>
      </c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13">
        <v>0</v>
      </c>
      <c r="BB401" s="13"/>
      <c r="BC401" s="13"/>
      <c r="BD401" s="13"/>
      <c r="BE401" s="13"/>
      <c r="BF401" s="13"/>
      <c r="BG401" s="13"/>
      <c r="BH401" s="13"/>
      <c r="BI401" s="13"/>
      <c r="BJ401" s="13"/>
      <c r="BK401" s="63" t="s">
        <v>1844</v>
      </c>
      <c r="BL401" s="56"/>
    </row>
    <row r="402" spans="1:64" ht="66.75" customHeight="1" x14ac:dyDescent="0.2">
      <c r="A402" s="13">
        <v>3</v>
      </c>
      <c r="B402" s="10" t="s">
        <v>1060</v>
      </c>
      <c r="C402" s="5" t="s">
        <v>1127</v>
      </c>
      <c r="D402" s="4" t="s">
        <v>1533</v>
      </c>
      <c r="E402" s="198" t="s">
        <v>2138</v>
      </c>
      <c r="F402" s="295" t="s">
        <v>1544</v>
      </c>
      <c r="G402" s="295">
        <v>0</v>
      </c>
      <c r="H402" s="295">
        <v>1</v>
      </c>
      <c r="I402" s="198" t="s">
        <v>2586</v>
      </c>
      <c r="J402" s="54" t="s">
        <v>1133</v>
      </c>
      <c r="K402" s="14" t="s">
        <v>252</v>
      </c>
      <c r="L402" s="54" t="s">
        <v>1545</v>
      </c>
      <c r="M402" s="7" t="s">
        <v>1545</v>
      </c>
      <c r="N402" s="54" t="s">
        <v>1589</v>
      </c>
      <c r="O402" s="5">
        <v>0</v>
      </c>
      <c r="P402" s="143">
        <v>1</v>
      </c>
      <c r="Q402" s="143">
        <v>0</v>
      </c>
      <c r="R402" s="143">
        <v>1</v>
      </c>
      <c r="S402" s="143">
        <v>0</v>
      </c>
      <c r="T402" s="143">
        <v>0</v>
      </c>
      <c r="U402" s="42" t="s">
        <v>1109</v>
      </c>
      <c r="V402" s="42" t="s">
        <v>1420</v>
      </c>
      <c r="W402" s="42" t="s">
        <v>95</v>
      </c>
      <c r="X402" s="17">
        <f>SUM(Y402:AB402)</f>
        <v>0</v>
      </c>
      <c r="Y402" s="5">
        <v>0</v>
      </c>
      <c r="Z402" s="5">
        <v>0</v>
      </c>
      <c r="AA402" s="5">
        <v>0</v>
      </c>
      <c r="AB402" s="5">
        <v>0</v>
      </c>
      <c r="AC402" s="54" t="s">
        <v>242</v>
      </c>
      <c r="AD402" s="43" t="s">
        <v>356</v>
      </c>
      <c r="AE402" s="43" t="s">
        <v>338</v>
      </c>
      <c r="AF402" s="29">
        <f t="shared" si="33"/>
        <v>0</v>
      </c>
      <c r="AG402" s="30">
        <f t="shared" si="35"/>
        <v>0</v>
      </c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13">
        <v>0</v>
      </c>
      <c r="BB402" s="13"/>
      <c r="BC402" s="13"/>
      <c r="BD402" s="13"/>
      <c r="BE402" s="13"/>
      <c r="BF402" s="13"/>
      <c r="BG402" s="13"/>
      <c r="BH402" s="13"/>
      <c r="BI402" s="13"/>
      <c r="BJ402" s="13"/>
      <c r="BK402" s="63" t="s">
        <v>1844</v>
      </c>
      <c r="BL402" s="56"/>
    </row>
    <row r="403" spans="1:64" ht="66.75" customHeight="1" x14ac:dyDescent="0.2">
      <c r="A403" s="13">
        <v>3</v>
      </c>
      <c r="B403" s="10" t="s">
        <v>1060</v>
      </c>
      <c r="C403" s="5" t="s">
        <v>1127</v>
      </c>
      <c r="D403" s="4" t="s">
        <v>1533</v>
      </c>
      <c r="E403" s="198" t="s">
        <v>2138</v>
      </c>
      <c r="F403" s="295"/>
      <c r="G403" s="295"/>
      <c r="H403" s="295"/>
      <c r="I403" s="198" t="s">
        <v>2587</v>
      </c>
      <c r="J403" s="54" t="s">
        <v>1133</v>
      </c>
      <c r="K403" s="14" t="s">
        <v>252</v>
      </c>
      <c r="L403" s="54" t="s">
        <v>1546</v>
      </c>
      <c r="M403" s="7" t="s">
        <v>1546</v>
      </c>
      <c r="N403" s="54" t="s">
        <v>1589</v>
      </c>
      <c r="O403" s="5">
        <v>0</v>
      </c>
      <c r="P403" s="143">
        <v>1</v>
      </c>
      <c r="Q403" s="143">
        <v>1</v>
      </c>
      <c r="R403" s="143">
        <v>1</v>
      </c>
      <c r="S403" s="143">
        <v>0</v>
      </c>
      <c r="T403" s="143">
        <v>0</v>
      </c>
      <c r="U403" s="42" t="s">
        <v>1109</v>
      </c>
      <c r="V403" s="42" t="s">
        <v>1420</v>
      </c>
      <c r="W403" s="42" t="s">
        <v>95</v>
      </c>
      <c r="X403" s="17">
        <f t="shared" ref="X403:X404" si="40">SUM(Y403:AB403)</f>
        <v>0</v>
      </c>
      <c r="Y403" s="5">
        <v>0</v>
      </c>
      <c r="Z403" s="5">
        <v>0</v>
      </c>
      <c r="AA403" s="5">
        <v>0</v>
      </c>
      <c r="AB403" s="5">
        <v>0</v>
      </c>
      <c r="AC403" s="54" t="s">
        <v>242</v>
      </c>
      <c r="AD403" s="43"/>
      <c r="AE403" s="43"/>
      <c r="AF403" s="29">
        <v>1</v>
      </c>
      <c r="AG403" s="30">
        <f t="shared" si="35"/>
        <v>0</v>
      </c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13">
        <v>1</v>
      </c>
      <c r="BB403" s="13"/>
      <c r="BC403" s="13">
        <v>100</v>
      </c>
      <c r="BD403" s="13"/>
      <c r="BE403" s="13"/>
      <c r="BF403" s="13"/>
      <c r="BG403" s="13"/>
      <c r="BH403" s="13"/>
      <c r="BI403" s="13"/>
      <c r="BJ403" s="13"/>
      <c r="BK403" s="63">
        <f t="shared" si="37"/>
        <v>1</v>
      </c>
      <c r="BL403" s="56"/>
    </row>
    <row r="404" spans="1:64" ht="66.75" customHeight="1" x14ac:dyDescent="0.2">
      <c r="A404" s="13">
        <v>3</v>
      </c>
      <c r="B404" s="10" t="s">
        <v>1060</v>
      </c>
      <c r="C404" s="5" t="s">
        <v>1127</v>
      </c>
      <c r="D404" s="4" t="s">
        <v>1533</v>
      </c>
      <c r="E404" s="198" t="s">
        <v>2138</v>
      </c>
      <c r="F404" s="295"/>
      <c r="G404" s="295"/>
      <c r="H404" s="295"/>
      <c r="I404" s="198" t="s">
        <v>2588</v>
      </c>
      <c r="J404" s="54" t="s">
        <v>1133</v>
      </c>
      <c r="K404" s="14" t="s">
        <v>252</v>
      </c>
      <c r="L404" s="54" t="s">
        <v>1547</v>
      </c>
      <c r="M404" s="7" t="s">
        <v>1547</v>
      </c>
      <c r="N404" s="54" t="s">
        <v>1589</v>
      </c>
      <c r="O404" s="5">
        <v>0</v>
      </c>
      <c r="P404" s="143">
        <v>1</v>
      </c>
      <c r="Q404" s="143">
        <v>0</v>
      </c>
      <c r="R404" s="143">
        <v>0</v>
      </c>
      <c r="S404" s="143">
        <v>1</v>
      </c>
      <c r="T404" s="143">
        <v>0</v>
      </c>
      <c r="U404" s="42" t="s">
        <v>1109</v>
      </c>
      <c r="V404" s="42" t="s">
        <v>1420</v>
      </c>
      <c r="W404" s="42" t="s">
        <v>95</v>
      </c>
      <c r="X404" s="17">
        <f t="shared" si="40"/>
        <v>0</v>
      </c>
      <c r="Y404" s="5">
        <v>0</v>
      </c>
      <c r="Z404" s="5">
        <v>0</v>
      </c>
      <c r="AA404" s="5">
        <v>0</v>
      </c>
      <c r="AB404" s="5">
        <v>0</v>
      </c>
      <c r="AC404" s="54" t="s">
        <v>242</v>
      </c>
      <c r="AD404" s="43"/>
      <c r="AE404" s="43"/>
      <c r="AF404" s="29">
        <f t="shared" si="33"/>
        <v>0</v>
      </c>
      <c r="AG404" s="30">
        <f t="shared" si="35"/>
        <v>0</v>
      </c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13">
        <v>0</v>
      </c>
      <c r="BB404" s="13"/>
      <c r="BC404" s="13"/>
      <c r="BD404" s="13"/>
      <c r="BE404" s="13"/>
      <c r="BF404" s="13"/>
      <c r="BG404" s="13"/>
      <c r="BH404" s="13"/>
      <c r="BI404" s="13"/>
      <c r="BJ404" s="13"/>
      <c r="BK404" s="63" t="s">
        <v>1844</v>
      </c>
      <c r="BL404" s="56"/>
    </row>
    <row r="405" spans="1:64" ht="114" customHeight="1" x14ac:dyDescent="0.2">
      <c r="A405" s="13">
        <v>3</v>
      </c>
      <c r="B405" s="10" t="s">
        <v>1060</v>
      </c>
      <c r="C405" s="5" t="s">
        <v>1127</v>
      </c>
      <c r="D405" s="4" t="s">
        <v>1533</v>
      </c>
      <c r="E405" s="198" t="s">
        <v>2138</v>
      </c>
      <c r="F405" s="54" t="s">
        <v>1548</v>
      </c>
      <c r="G405" s="54">
        <v>0</v>
      </c>
      <c r="H405" s="54">
        <v>1</v>
      </c>
      <c r="I405" s="198" t="s">
        <v>2589</v>
      </c>
      <c r="J405" s="54" t="s">
        <v>1134</v>
      </c>
      <c r="K405" s="14" t="s">
        <v>253</v>
      </c>
      <c r="L405" s="54" t="s">
        <v>1549</v>
      </c>
      <c r="M405" s="7" t="s">
        <v>1549</v>
      </c>
      <c r="N405" s="54" t="s">
        <v>1589</v>
      </c>
      <c r="O405" s="5">
        <v>0</v>
      </c>
      <c r="P405" s="143">
        <v>1</v>
      </c>
      <c r="Q405" s="143">
        <v>1</v>
      </c>
      <c r="R405" s="143">
        <v>0</v>
      </c>
      <c r="S405" s="143">
        <v>0</v>
      </c>
      <c r="T405" s="143">
        <v>0</v>
      </c>
      <c r="U405" s="42" t="s">
        <v>1109</v>
      </c>
      <c r="V405" s="42" t="s">
        <v>1420</v>
      </c>
      <c r="W405" s="42" t="s">
        <v>95</v>
      </c>
      <c r="X405" s="17">
        <f>SUM(Y405:AB405)</f>
        <v>0</v>
      </c>
      <c r="Y405" s="5">
        <v>0</v>
      </c>
      <c r="Z405" s="5">
        <v>0</v>
      </c>
      <c r="AA405" s="5">
        <v>0</v>
      </c>
      <c r="AB405" s="5">
        <v>0</v>
      </c>
      <c r="AC405" s="54" t="s">
        <v>242</v>
      </c>
      <c r="AD405" s="43" t="s">
        <v>356</v>
      </c>
      <c r="AE405" s="43" t="s">
        <v>338</v>
      </c>
      <c r="AF405" s="29">
        <f t="shared" si="33"/>
        <v>1</v>
      </c>
      <c r="AG405" s="30">
        <f t="shared" si="35"/>
        <v>0</v>
      </c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13">
        <v>1</v>
      </c>
      <c r="BB405" s="13"/>
      <c r="BC405" s="13">
        <v>100</v>
      </c>
      <c r="BD405" s="13"/>
      <c r="BE405" s="13"/>
      <c r="BF405" s="13"/>
      <c r="BG405" s="13"/>
      <c r="BH405" s="13"/>
      <c r="BI405" s="13"/>
      <c r="BJ405" s="13"/>
      <c r="BK405" s="63">
        <f t="shared" si="37"/>
        <v>1</v>
      </c>
      <c r="BL405" s="56"/>
    </row>
    <row r="406" spans="1:64" ht="71.25" customHeight="1" x14ac:dyDescent="0.2">
      <c r="A406" s="13">
        <v>3</v>
      </c>
      <c r="B406" s="10" t="s">
        <v>1060</v>
      </c>
      <c r="C406" s="5" t="s">
        <v>1137</v>
      </c>
      <c r="D406" s="4" t="s">
        <v>254</v>
      </c>
      <c r="E406" s="198" t="s">
        <v>2139</v>
      </c>
      <c r="F406" s="295" t="s">
        <v>1141</v>
      </c>
      <c r="G406" s="295">
        <v>0</v>
      </c>
      <c r="H406" s="295">
        <v>1</v>
      </c>
      <c r="I406" s="198" t="s">
        <v>2590</v>
      </c>
      <c r="J406" s="54" t="s">
        <v>1139</v>
      </c>
      <c r="K406" s="14" t="s">
        <v>1138</v>
      </c>
      <c r="L406" s="54" t="s">
        <v>1143</v>
      </c>
      <c r="M406" s="7" t="s">
        <v>1142</v>
      </c>
      <c r="N406" s="54" t="s">
        <v>1589</v>
      </c>
      <c r="O406" s="5">
        <v>0</v>
      </c>
      <c r="P406" s="143">
        <v>1</v>
      </c>
      <c r="Q406" s="143">
        <v>0</v>
      </c>
      <c r="R406" s="143">
        <v>1</v>
      </c>
      <c r="S406" s="143">
        <v>0</v>
      </c>
      <c r="T406" s="143">
        <v>0</v>
      </c>
      <c r="U406" s="42" t="s">
        <v>1109</v>
      </c>
      <c r="V406" s="42" t="s">
        <v>1420</v>
      </c>
      <c r="W406" s="42" t="s">
        <v>95</v>
      </c>
      <c r="X406" s="17">
        <f t="shared" si="38"/>
        <v>0</v>
      </c>
      <c r="Y406" s="5">
        <v>0</v>
      </c>
      <c r="Z406" s="5">
        <v>0</v>
      </c>
      <c r="AA406" s="5">
        <v>0</v>
      </c>
      <c r="AB406" s="5">
        <v>0</v>
      </c>
      <c r="AC406" s="54" t="s">
        <v>242</v>
      </c>
      <c r="AD406" s="43" t="s">
        <v>356</v>
      </c>
      <c r="AE406" s="43" t="s">
        <v>338</v>
      </c>
      <c r="AF406" s="29">
        <v>0</v>
      </c>
      <c r="AG406" s="30">
        <f t="shared" si="35"/>
        <v>0</v>
      </c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13">
        <v>0</v>
      </c>
      <c r="BB406" s="13"/>
      <c r="BC406" s="13"/>
      <c r="BD406" s="13"/>
      <c r="BE406" s="13"/>
      <c r="BF406" s="13"/>
      <c r="BG406" s="13"/>
      <c r="BH406" s="13"/>
      <c r="BI406" s="13"/>
      <c r="BJ406" s="13"/>
      <c r="BK406" s="63" t="s">
        <v>1844</v>
      </c>
      <c r="BL406" s="56"/>
    </row>
    <row r="407" spans="1:64" ht="60" x14ac:dyDescent="0.2">
      <c r="A407" s="13">
        <v>3</v>
      </c>
      <c r="B407" s="10" t="s">
        <v>1060</v>
      </c>
      <c r="C407" s="5" t="s">
        <v>1137</v>
      </c>
      <c r="D407" s="4" t="s">
        <v>254</v>
      </c>
      <c r="E407" s="198" t="s">
        <v>2139</v>
      </c>
      <c r="F407" s="295"/>
      <c r="G407" s="295"/>
      <c r="H407" s="295"/>
      <c r="I407" s="198" t="s">
        <v>2591</v>
      </c>
      <c r="J407" s="54" t="s">
        <v>1139</v>
      </c>
      <c r="K407" s="14" t="s">
        <v>1138</v>
      </c>
      <c r="L407" s="54" t="s">
        <v>1144</v>
      </c>
      <c r="M407" s="7" t="s">
        <v>1145</v>
      </c>
      <c r="N407" s="54" t="s">
        <v>1589</v>
      </c>
      <c r="O407" s="5">
        <v>0</v>
      </c>
      <c r="P407" s="143">
        <v>5</v>
      </c>
      <c r="Q407" s="143">
        <v>1</v>
      </c>
      <c r="R407" s="143">
        <v>1</v>
      </c>
      <c r="S407" s="143">
        <v>2</v>
      </c>
      <c r="T407" s="143">
        <v>2</v>
      </c>
      <c r="U407" s="42" t="s">
        <v>1109</v>
      </c>
      <c r="V407" s="42" t="s">
        <v>1420</v>
      </c>
      <c r="W407" s="42" t="s">
        <v>95</v>
      </c>
      <c r="X407" s="17">
        <f t="shared" si="38"/>
        <v>0</v>
      </c>
      <c r="Y407" s="5">
        <v>0</v>
      </c>
      <c r="Z407" s="5">
        <v>0</v>
      </c>
      <c r="AA407" s="5">
        <v>0</v>
      </c>
      <c r="AB407" s="5">
        <v>0</v>
      </c>
      <c r="AC407" s="54" t="s">
        <v>242</v>
      </c>
      <c r="AD407" s="43" t="s">
        <v>356</v>
      </c>
      <c r="AE407" s="43" t="s">
        <v>338</v>
      </c>
      <c r="AF407" s="29">
        <v>1</v>
      </c>
      <c r="AG407" s="30">
        <f t="shared" si="35"/>
        <v>0</v>
      </c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13">
        <v>1</v>
      </c>
      <c r="BB407" s="13"/>
      <c r="BC407" s="13">
        <v>20</v>
      </c>
      <c r="BD407" s="13"/>
      <c r="BE407" s="13"/>
      <c r="BF407" s="13"/>
      <c r="BG407" s="13"/>
      <c r="BH407" s="13"/>
      <c r="BI407" s="13"/>
      <c r="BJ407" s="13"/>
      <c r="BK407" s="63">
        <f t="shared" si="37"/>
        <v>1</v>
      </c>
      <c r="BL407" s="56"/>
    </row>
    <row r="408" spans="1:64" ht="132" x14ac:dyDescent="0.2">
      <c r="A408" s="13">
        <v>3</v>
      </c>
      <c r="B408" s="10" t="s">
        <v>1060</v>
      </c>
      <c r="C408" s="5" t="s">
        <v>1137</v>
      </c>
      <c r="D408" s="4" t="s">
        <v>254</v>
      </c>
      <c r="E408" s="198" t="s">
        <v>2139</v>
      </c>
      <c r="F408" s="54" t="s">
        <v>1148</v>
      </c>
      <c r="G408" s="54">
        <v>0</v>
      </c>
      <c r="H408" s="54">
        <v>5</v>
      </c>
      <c r="I408" s="198" t="s">
        <v>2592</v>
      </c>
      <c r="J408" s="54" t="s">
        <v>1140</v>
      </c>
      <c r="K408" s="14" t="s">
        <v>255</v>
      </c>
      <c r="L408" s="54" t="s">
        <v>1146</v>
      </c>
      <c r="M408" s="7" t="s">
        <v>1147</v>
      </c>
      <c r="N408" s="54" t="s">
        <v>1589</v>
      </c>
      <c r="O408" s="5">
        <v>0</v>
      </c>
      <c r="P408" s="143">
        <v>5</v>
      </c>
      <c r="Q408" s="143">
        <v>1</v>
      </c>
      <c r="R408" s="143">
        <v>1</v>
      </c>
      <c r="S408" s="143">
        <v>2</v>
      </c>
      <c r="T408" s="143">
        <v>2</v>
      </c>
      <c r="U408" s="42" t="s">
        <v>1109</v>
      </c>
      <c r="V408" s="42" t="s">
        <v>1420</v>
      </c>
      <c r="W408" s="42" t="s">
        <v>95</v>
      </c>
      <c r="X408" s="17">
        <f t="shared" si="38"/>
        <v>0</v>
      </c>
      <c r="Y408" s="5">
        <v>0</v>
      </c>
      <c r="Z408" s="5">
        <v>0</v>
      </c>
      <c r="AA408" s="5">
        <v>0</v>
      </c>
      <c r="AB408" s="5">
        <v>0</v>
      </c>
      <c r="AC408" s="54" t="s">
        <v>242</v>
      </c>
      <c r="AD408" s="43" t="s">
        <v>356</v>
      </c>
      <c r="AE408" s="43" t="s">
        <v>338</v>
      </c>
      <c r="AF408" s="29">
        <v>1</v>
      </c>
      <c r="AG408" s="30">
        <f t="shared" ref="AG408:AG471" si="41">+X408</f>
        <v>0</v>
      </c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13">
        <v>1</v>
      </c>
      <c r="BB408" s="13"/>
      <c r="BC408" s="13">
        <v>20</v>
      </c>
      <c r="BD408" s="13"/>
      <c r="BE408" s="13"/>
      <c r="BF408" s="13"/>
      <c r="BG408" s="13"/>
      <c r="BH408" s="13"/>
      <c r="BI408" s="13"/>
      <c r="BJ408" s="13"/>
      <c r="BK408" s="63">
        <f t="shared" si="37"/>
        <v>1</v>
      </c>
      <c r="BL408" s="56"/>
    </row>
    <row r="409" spans="1:64" ht="60" x14ac:dyDescent="0.2">
      <c r="A409" s="13">
        <v>3</v>
      </c>
      <c r="B409" s="10" t="s">
        <v>1060</v>
      </c>
      <c r="C409" s="5" t="s">
        <v>1160</v>
      </c>
      <c r="D409" s="4" t="s">
        <v>1150</v>
      </c>
      <c r="E409" s="198" t="s">
        <v>2139</v>
      </c>
      <c r="F409" s="295" t="s">
        <v>1153</v>
      </c>
      <c r="G409" s="295">
        <v>0</v>
      </c>
      <c r="H409" s="295">
        <v>1</v>
      </c>
      <c r="I409" s="198" t="s">
        <v>2593</v>
      </c>
      <c r="J409" s="54" t="s">
        <v>1183</v>
      </c>
      <c r="K409" s="14" t="s">
        <v>1151</v>
      </c>
      <c r="L409" s="54" t="s">
        <v>1156</v>
      </c>
      <c r="M409" s="7" t="s">
        <v>1157</v>
      </c>
      <c r="N409" s="54" t="s">
        <v>1589</v>
      </c>
      <c r="O409" s="5">
        <v>0</v>
      </c>
      <c r="P409" s="143">
        <v>1</v>
      </c>
      <c r="Q409" s="143">
        <v>1</v>
      </c>
      <c r="R409" s="143">
        <v>1</v>
      </c>
      <c r="S409" s="143">
        <v>0</v>
      </c>
      <c r="T409" s="143">
        <v>0</v>
      </c>
      <c r="U409" s="42" t="s">
        <v>1109</v>
      </c>
      <c r="V409" s="42" t="s">
        <v>1420</v>
      </c>
      <c r="W409" s="42" t="s">
        <v>95</v>
      </c>
      <c r="X409" s="17">
        <f t="shared" si="38"/>
        <v>0</v>
      </c>
      <c r="Y409" s="5">
        <v>0</v>
      </c>
      <c r="Z409" s="5">
        <v>0</v>
      </c>
      <c r="AA409" s="5">
        <v>0</v>
      </c>
      <c r="AB409" s="5">
        <v>0</v>
      </c>
      <c r="AC409" s="54" t="s">
        <v>242</v>
      </c>
      <c r="AD409" s="43" t="s">
        <v>356</v>
      </c>
      <c r="AE409" s="43" t="s">
        <v>338</v>
      </c>
      <c r="AF409" s="29">
        <v>1</v>
      </c>
      <c r="AG409" s="30">
        <f t="shared" si="41"/>
        <v>0</v>
      </c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13">
        <v>1</v>
      </c>
      <c r="BB409" s="13"/>
      <c r="BC409" s="13"/>
      <c r="BD409" s="13"/>
      <c r="BE409" s="13"/>
      <c r="BF409" s="13"/>
      <c r="BG409" s="13"/>
      <c r="BH409" s="13"/>
      <c r="BI409" s="13"/>
      <c r="BJ409" s="13"/>
      <c r="BK409" s="63">
        <f>BA409/AF409</f>
        <v>1</v>
      </c>
      <c r="BL409" s="56"/>
    </row>
    <row r="410" spans="1:64" ht="60" x14ac:dyDescent="0.2">
      <c r="A410" s="13">
        <v>3</v>
      </c>
      <c r="B410" s="10" t="s">
        <v>1060</v>
      </c>
      <c r="C410" s="5" t="s">
        <v>1160</v>
      </c>
      <c r="D410" s="4" t="s">
        <v>1150</v>
      </c>
      <c r="E410" s="198" t="s">
        <v>2140</v>
      </c>
      <c r="F410" s="295"/>
      <c r="G410" s="295"/>
      <c r="H410" s="295"/>
      <c r="I410" s="198" t="s">
        <v>2594</v>
      </c>
      <c r="J410" s="54" t="s">
        <v>1183</v>
      </c>
      <c r="K410" s="14" t="s">
        <v>1151</v>
      </c>
      <c r="L410" s="54" t="s">
        <v>1158</v>
      </c>
      <c r="M410" s="7" t="s">
        <v>1154</v>
      </c>
      <c r="N410" s="54" t="s">
        <v>1589</v>
      </c>
      <c r="O410" s="5">
        <v>0</v>
      </c>
      <c r="P410" s="143">
        <v>100</v>
      </c>
      <c r="Q410" s="143">
        <v>0</v>
      </c>
      <c r="R410" s="143">
        <v>30</v>
      </c>
      <c r="S410" s="143">
        <v>30</v>
      </c>
      <c r="T410" s="143">
        <v>40</v>
      </c>
      <c r="U410" s="42" t="s">
        <v>1109</v>
      </c>
      <c r="V410" s="42" t="s">
        <v>1420</v>
      </c>
      <c r="W410" s="42" t="s">
        <v>95</v>
      </c>
      <c r="X410" s="17">
        <f t="shared" si="38"/>
        <v>0</v>
      </c>
      <c r="Y410" s="5">
        <v>0</v>
      </c>
      <c r="Z410" s="5">
        <v>0</v>
      </c>
      <c r="AA410" s="5">
        <v>0</v>
      </c>
      <c r="AB410" s="5">
        <v>0</v>
      </c>
      <c r="AC410" s="54" t="s">
        <v>242</v>
      </c>
      <c r="AD410" s="43" t="s">
        <v>356</v>
      </c>
      <c r="AE410" s="43" t="s">
        <v>338</v>
      </c>
      <c r="AF410" s="29">
        <f t="shared" ref="AF410:AF470" si="42">+Q410</f>
        <v>0</v>
      </c>
      <c r="AG410" s="30">
        <f t="shared" si="41"/>
        <v>0</v>
      </c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13">
        <v>0</v>
      </c>
      <c r="BB410" s="13"/>
      <c r="BC410" s="13"/>
      <c r="BD410" s="13"/>
      <c r="BE410" s="13"/>
      <c r="BF410" s="13"/>
      <c r="BG410" s="13"/>
      <c r="BH410" s="13"/>
      <c r="BI410" s="13"/>
      <c r="BJ410" s="13"/>
      <c r="BK410" s="63" t="s">
        <v>1844</v>
      </c>
      <c r="BL410" s="56"/>
    </row>
    <row r="411" spans="1:64" ht="60" x14ac:dyDescent="0.2">
      <c r="A411" s="13">
        <v>3</v>
      </c>
      <c r="B411" s="10" t="s">
        <v>1060</v>
      </c>
      <c r="C411" s="5" t="s">
        <v>1160</v>
      </c>
      <c r="D411" s="4" t="s">
        <v>1150</v>
      </c>
      <c r="E411" s="198" t="s">
        <v>2141</v>
      </c>
      <c r="F411" s="295"/>
      <c r="G411" s="295"/>
      <c r="H411" s="295"/>
      <c r="I411" s="198" t="s">
        <v>2595</v>
      </c>
      <c r="J411" s="54" t="s">
        <v>1183</v>
      </c>
      <c r="K411" s="14" t="s">
        <v>1151</v>
      </c>
      <c r="L411" s="54" t="s">
        <v>1159</v>
      </c>
      <c r="M411" s="7" t="s">
        <v>1155</v>
      </c>
      <c r="N411" s="54" t="s">
        <v>1589</v>
      </c>
      <c r="O411" s="5">
        <v>0</v>
      </c>
      <c r="P411" s="143">
        <v>5</v>
      </c>
      <c r="Q411" s="143">
        <v>0</v>
      </c>
      <c r="R411" s="143">
        <v>1</v>
      </c>
      <c r="S411" s="143">
        <v>2</v>
      </c>
      <c r="T411" s="143">
        <v>2</v>
      </c>
      <c r="U411" s="42" t="s">
        <v>1109</v>
      </c>
      <c r="V411" s="42" t="s">
        <v>1420</v>
      </c>
      <c r="W411" s="42" t="s">
        <v>95</v>
      </c>
      <c r="X411" s="17">
        <f t="shared" si="38"/>
        <v>0</v>
      </c>
      <c r="Y411" s="5">
        <v>0</v>
      </c>
      <c r="Z411" s="5">
        <v>0</v>
      </c>
      <c r="AA411" s="5">
        <v>0</v>
      </c>
      <c r="AB411" s="5">
        <v>0</v>
      </c>
      <c r="AC411" s="54" t="s">
        <v>242</v>
      </c>
      <c r="AD411" s="43" t="s">
        <v>356</v>
      </c>
      <c r="AE411" s="43" t="s">
        <v>338</v>
      </c>
      <c r="AF411" s="29">
        <f t="shared" si="42"/>
        <v>0</v>
      </c>
      <c r="AG411" s="30">
        <f t="shared" si="41"/>
        <v>0</v>
      </c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13">
        <v>0</v>
      </c>
      <c r="BB411" s="13"/>
      <c r="BC411" s="13"/>
      <c r="BD411" s="13"/>
      <c r="BE411" s="13"/>
      <c r="BF411" s="13"/>
      <c r="BG411" s="13"/>
      <c r="BH411" s="13"/>
      <c r="BI411" s="13"/>
      <c r="BJ411" s="13"/>
      <c r="BK411" s="63" t="s">
        <v>1844</v>
      </c>
      <c r="BL411" s="56"/>
    </row>
    <row r="412" spans="1:64" ht="48" x14ac:dyDescent="0.2">
      <c r="A412" s="13">
        <v>3</v>
      </c>
      <c r="B412" s="10" t="s">
        <v>1060</v>
      </c>
      <c r="C412" s="5" t="s">
        <v>1149</v>
      </c>
      <c r="D412" s="4" t="s">
        <v>1161</v>
      </c>
      <c r="E412" s="198" t="s">
        <v>2141</v>
      </c>
      <c r="F412" s="54" t="s">
        <v>1163</v>
      </c>
      <c r="G412" s="54">
        <v>0</v>
      </c>
      <c r="H412" s="54">
        <v>800</v>
      </c>
      <c r="I412" s="198" t="s">
        <v>2596</v>
      </c>
      <c r="J412" s="54" t="s">
        <v>1152</v>
      </c>
      <c r="K412" s="14" t="s">
        <v>1162</v>
      </c>
      <c r="L412" s="54" t="s">
        <v>1163</v>
      </c>
      <c r="M412" s="7" t="s">
        <v>1169</v>
      </c>
      <c r="N412" s="54" t="s">
        <v>1589</v>
      </c>
      <c r="O412" s="5">
        <v>0</v>
      </c>
      <c r="P412" s="143">
        <v>800</v>
      </c>
      <c r="Q412" s="143">
        <v>200</v>
      </c>
      <c r="R412" s="143">
        <v>200</v>
      </c>
      <c r="S412" s="143">
        <v>200</v>
      </c>
      <c r="T412" s="143">
        <v>200</v>
      </c>
      <c r="U412" s="42" t="s">
        <v>512</v>
      </c>
      <c r="V412" s="42" t="s">
        <v>1414</v>
      </c>
      <c r="W412" s="44" t="s">
        <v>95</v>
      </c>
      <c r="X412" s="17">
        <f t="shared" si="38"/>
        <v>56450000000</v>
      </c>
      <c r="Y412" s="17">
        <v>14112500000</v>
      </c>
      <c r="Z412" s="17">
        <v>14112500000</v>
      </c>
      <c r="AA412" s="17">
        <v>14112500000</v>
      </c>
      <c r="AB412" s="17">
        <v>14112500000</v>
      </c>
      <c r="AC412" s="249" t="s">
        <v>123</v>
      </c>
      <c r="AD412" s="43" t="s">
        <v>356</v>
      </c>
      <c r="AE412" s="43" t="s">
        <v>338</v>
      </c>
      <c r="AF412" s="29">
        <f t="shared" si="42"/>
        <v>200</v>
      </c>
      <c r="AG412" s="30">
        <f t="shared" si="41"/>
        <v>56450000000</v>
      </c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13">
        <v>0</v>
      </c>
      <c r="BB412" s="13">
        <v>0</v>
      </c>
      <c r="BC412" s="13">
        <v>0</v>
      </c>
      <c r="BD412" s="13"/>
      <c r="BE412" s="13"/>
      <c r="BF412" s="13"/>
      <c r="BG412" s="13"/>
      <c r="BH412" s="13"/>
      <c r="BI412" s="13"/>
      <c r="BJ412" s="13"/>
      <c r="BK412" s="63">
        <f t="shared" si="37"/>
        <v>0</v>
      </c>
      <c r="BL412" s="56"/>
    </row>
    <row r="413" spans="1:64" ht="36" x14ac:dyDescent="0.2">
      <c r="A413" s="13">
        <v>3</v>
      </c>
      <c r="B413" s="10" t="s">
        <v>1060</v>
      </c>
      <c r="C413" s="5" t="s">
        <v>1149</v>
      </c>
      <c r="D413" s="4" t="s">
        <v>1161</v>
      </c>
      <c r="E413" s="198" t="s">
        <v>2141</v>
      </c>
      <c r="F413" s="54" t="s">
        <v>1164</v>
      </c>
      <c r="G413" s="54">
        <v>0</v>
      </c>
      <c r="H413" s="54">
        <v>800</v>
      </c>
      <c r="I413" s="198" t="s">
        <v>2597</v>
      </c>
      <c r="J413" s="54" t="s">
        <v>1152</v>
      </c>
      <c r="K413" s="14" t="s">
        <v>1162</v>
      </c>
      <c r="L413" s="54" t="s">
        <v>1164</v>
      </c>
      <c r="M413" s="7" t="s">
        <v>1170</v>
      </c>
      <c r="N413" s="54" t="s">
        <v>1589</v>
      </c>
      <c r="O413" s="5">
        <v>0</v>
      </c>
      <c r="P413" s="143">
        <v>800</v>
      </c>
      <c r="Q413" s="143">
        <v>100</v>
      </c>
      <c r="R413" s="143">
        <v>200</v>
      </c>
      <c r="S413" s="143">
        <v>200</v>
      </c>
      <c r="T413" s="143">
        <v>200</v>
      </c>
      <c r="U413" s="42" t="s">
        <v>512</v>
      </c>
      <c r="V413" s="42" t="s">
        <v>1414</v>
      </c>
      <c r="W413" s="42" t="s">
        <v>95</v>
      </c>
      <c r="X413" s="17">
        <f t="shared" si="38"/>
        <v>0</v>
      </c>
      <c r="Y413" s="5">
        <v>0</v>
      </c>
      <c r="Z413" s="5">
        <v>0</v>
      </c>
      <c r="AA413" s="5">
        <v>0</v>
      </c>
      <c r="AB413" s="5">
        <v>0</v>
      </c>
      <c r="AC413" s="249" t="s">
        <v>123</v>
      </c>
      <c r="AD413" s="43" t="s">
        <v>356</v>
      </c>
      <c r="AE413" s="43" t="s">
        <v>338</v>
      </c>
      <c r="AF413" s="29">
        <v>100</v>
      </c>
      <c r="AG413" s="30">
        <f t="shared" si="41"/>
        <v>0</v>
      </c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13">
        <v>100</v>
      </c>
      <c r="BB413" s="13">
        <v>100</v>
      </c>
      <c r="BC413" s="13">
        <v>100</v>
      </c>
      <c r="BD413" s="13"/>
      <c r="BE413" s="13"/>
      <c r="BF413" s="13"/>
      <c r="BG413" s="13"/>
      <c r="BH413" s="13"/>
      <c r="BI413" s="13"/>
      <c r="BJ413" s="13"/>
      <c r="BK413" s="63">
        <f t="shared" si="37"/>
        <v>1</v>
      </c>
      <c r="BL413" s="56"/>
    </row>
    <row r="414" spans="1:64" ht="48" x14ac:dyDescent="0.2">
      <c r="A414" s="13">
        <v>3</v>
      </c>
      <c r="B414" s="10" t="s">
        <v>1060</v>
      </c>
      <c r="C414" s="5" t="s">
        <v>1149</v>
      </c>
      <c r="D414" s="4" t="s">
        <v>1161</v>
      </c>
      <c r="E414" s="198" t="s">
        <v>2142</v>
      </c>
      <c r="F414" s="54" t="s">
        <v>1165</v>
      </c>
      <c r="G414" s="54">
        <v>0</v>
      </c>
      <c r="H414" s="54">
        <v>25</v>
      </c>
      <c r="I414" s="198" t="s">
        <v>2598</v>
      </c>
      <c r="J414" s="54" t="s">
        <v>1152</v>
      </c>
      <c r="K414" s="14" t="s">
        <v>1162</v>
      </c>
      <c r="L414" s="54" t="s">
        <v>1175</v>
      </c>
      <c r="M414" s="7" t="s">
        <v>1171</v>
      </c>
      <c r="N414" s="54" t="s">
        <v>1589</v>
      </c>
      <c r="O414" s="5">
        <v>0</v>
      </c>
      <c r="P414" s="143">
        <v>25</v>
      </c>
      <c r="Q414" s="143">
        <v>0</v>
      </c>
      <c r="R414" s="143">
        <v>5</v>
      </c>
      <c r="S414" s="143">
        <v>5</v>
      </c>
      <c r="T414" s="143">
        <v>10</v>
      </c>
      <c r="U414" s="42" t="s">
        <v>512</v>
      </c>
      <c r="V414" s="42" t="s">
        <v>1414</v>
      </c>
      <c r="W414" s="42" t="s">
        <v>95</v>
      </c>
      <c r="X414" s="17">
        <f t="shared" si="38"/>
        <v>0</v>
      </c>
      <c r="Y414" s="5">
        <v>0</v>
      </c>
      <c r="Z414" s="5">
        <v>0</v>
      </c>
      <c r="AA414" s="5">
        <v>0</v>
      </c>
      <c r="AB414" s="5">
        <v>0</v>
      </c>
      <c r="AC414" s="249" t="s">
        <v>123</v>
      </c>
      <c r="AD414" s="43" t="s">
        <v>356</v>
      </c>
      <c r="AE414" s="43" t="s">
        <v>338</v>
      </c>
      <c r="AF414" s="29">
        <v>0</v>
      </c>
      <c r="AG414" s="30">
        <f t="shared" si="41"/>
        <v>0</v>
      </c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13">
        <v>0</v>
      </c>
      <c r="BB414" s="13">
        <v>0</v>
      </c>
      <c r="BC414" s="13">
        <v>0</v>
      </c>
      <c r="BD414" s="13"/>
      <c r="BE414" s="13"/>
      <c r="BF414" s="13"/>
      <c r="BG414" s="13"/>
      <c r="BH414" s="13"/>
      <c r="BI414" s="13"/>
      <c r="BJ414" s="13"/>
      <c r="BK414" s="63" t="s">
        <v>1844</v>
      </c>
      <c r="BL414" s="56"/>
    </row>
    <row r="415" spans="1:64" ht="36" x14ac:dyDescent="0.2">
      <c r="A415" s="13">
        <v>3</v>
      </c>
      <c r="B415" s="10" t="s">
        <v>1060</v>
      </c>
      <c r="C415" s="5" t="s">
        <v>1149</v>
      </c>
      <c r="D415" s="4" t="s">
        <v>1161</v>
      </c>
      <c r="E415" s="198" t="s">
        <v>2143</v>
      </c>
      <c r="F415" s="54" t="s">
        <v>1166</v>
      </c>
      <c r="G415" s="54">
        <v>0</v>
      </c>
      <c r="H415" s="54">
        <v>3</v>
      </c>
      <c r="I415" s="198" t="s">
        <v>2599</v>
      </c>
      <c r="J415" s="54" t="s">
        <v>1152</v>
      </c>
      <c r="K415" s="14" t="s">
        <v>1162</v>
      </c>
      <c r="L415" s="54" t="s">
        <v>1166</v>
      </c>
      <c r="M415" s="7" t="s">
        <v>1172</v>
      </c>
      <c r="N415" s="54" t="s">
        <v>1589</v>
      </c>
      <c r="O415" s="5">
        <v>0</v>
      </c>
      <c r="P415" s="143">
        <v>3</v>
      </c>
      <c r="Q415" s="143">
        <v>0</v>
      </c>
      <c r="R415" s="143">
        <v>1</v>
      </c>
      <c r="S415" s="143">
        <v>1</v>
      </c>
      <c r="T415" s="143">
        <v>1</v>
      </c>
      <c r="U415" s="42" t="s">
        <v>512</v>
      </c>
      <c r="V415" s="42" t="s">
        <v>1414</v>
      </c>
      <c r="W415" s="42" t="s">
        <v>95</v>
      </c>
      <c r="X415" s="17">
        <f t="shared" si="38"/>
        <v>0</v>
      </c>
      <c r="Y415" s="5">
        <v>0</v>
      </c>
      <c r="Z415" s="5">
        <v>0</v>
      </c>
      <c r="AA415" s="5">
        <v>0</v>
      </c>
      <c r="AB415" s="5">
        <v>0</v>
      </c>
      <c r="AC415" s="249" t="s">
        <v>123</v>
      </c>
      <c r="AD415" s="43" t="s">
        <v>356</v>
      </c>
      <c r="AE415" s="43" t="s">
        <v>338</v>
      </c>
      <c r="AF415" s="29">
        <f t="shared" si="42"/>
        <v>0</v>
      </c>
      <c r="AG415" s="30">
        <f t="shared" si="41"/>
        <v>0</v>
      </c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13">
        <v>0</v>
      </c>
      <c r="BB415" s="13">
        <v>0</v>
      </c>
      <c r="BC415" s="13">
        <v>0</v>
      </c>
      <c r="BD415" s="13"/>
      <c r="BE415" s="13"/>
      <c r="BF415" s="13"/>
      <c r="BG415" s="13"/>
      <c r="BH415" s="13"/>
      <c r="BI415" s="13"/>
      <c r="BJ415" s="13"/>
      <c r="BK415" s="63" t="s">
        <v>1844</v>
      </c>
      <c r="BL415" s="56"/>
    </row>
    <row r="416" spans="1:64" ht="36" x14ac:dyDescent="0.2">
      <c r="A416" s="13">
        <v>3</v>
      </c>
      <c r="B416" s="10" t="s">
        <v>1060</v>
      </c>
      <c r="C416" s="5" t="s">
        <v>1149</v>
      </c>
      <c r="D416" s="4" t="s">
        <v>1161</v>
      </c>
      <c r="E416" s="198" t="s">
        <v>2143</v>
      </c>
      <c r="F416" s="54" t="s">
        <v>1167</v>
      </c>
      <c r="G416" s="54">
        <v>0</v>
      </c>
      <c r="H416" s="54">
        <v>1</v>
      </c>
      <c r="I416" s="198" t="s">
        <v>2600</v>
      </c>
      <c r="J416" s="54" t="s">
        <v>1152</v>
      </c>
      <c r="K416" s="14" t="s">
        <v>1162</v>
      </c>
      <c r="L416" s="54" t="s">
        <v>1167</v>
      </c>
      <c r="M416" s="7" t="s">
        <v>1173</v>
      </c>
      <c r="N416" s="54" t="s">
        <v>1589</v>
      </c>
      <c r="O416" s="5">
        <v>0</v>
      </c>
      <c r="P416" s="143">
        <v>1</v>
      </c>
      <c r="Q416" s="143">
        <v>0</v>
      </c>
      <c r="R416" s="143">
        <v>0</v>
      </c>
      <c r="S416" s="143">
        <v>0</v>
      </c>
      <c r="T416" s="143">
        <v>0</v>
      </c>
      <c r="U416" s="42" t="s">
        <v>512</v>
      </c>
      <c r="V416" s="42" t="s">
        <v>1414</v>
      </c>
      <c r="W416" s="42" t="s">
        <v>95</v>
      </c>
      <c r="X416" s="17">
        <f t="shared" si="38"/>
        <v>0</v>
      </c>
      <c r="Y416" s="5">
        <v>0</v>
      </c>
      <c r="Z416" s="5">
        <v>0</v>
      </c>
      <c r="AA416" s="5">
        <v>0</v>
      </c>
      <c r="AB416" s="5">
        <v>0</v>
      </c>
      <c r="AC416" s="249" t="s">
        <v>123</v>
      </c>
      <c r="AD416" s="43" t="s">
        <v>356</v>
      </c>
      <c r="AE416" s="43" t="s">
        <v>338</v>
      </c>
      <c r="AF416" s="29">
        <v>0</v>
      </c>
      <c r="AG416" s="30">
        <f t="shared" si="41"/>
        <v>0</v>
      </c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13">
        <v>0</v>
      </c>
      <c r="BB416" s="13">
        <v>0</v>
      </c>
      <c r="BC416" s="13">
        <v>0</v>
      </c>
      <c r="BD416" s="13"/>
      <c r="BE416" s="13"/>
      <c r="BF416" s="13"/>
      <c r="BG416" s="13"/>
      <c r="BH416" s="13"/>
      <c r="BI416" s="13"/>
      <c r="BJ416" s="13"/>
      <c r="BK416" s="63" t="s">
        <v>1844</v>
      </c>
      <c r="BL416" s="56"/>
    </row>
    <row r="417" spans="1:64" ht="48" x14ac:dyDescent="0.2">
      <c r="A417" s="13">
        <v>3</v>
      </c>
      <c r="B417" s="10" t="s">
        <v>1060</v>
      </c>
      <c r="C417" s="5" t="s">
        <v>1149</v>
      </c>
      <c r="D417" s="4" t="s">
        <v>1161</v>
      </c>
      <c r="E417" s="198" t="s">
        <v>2144</v>
      </c>
      <c r="F417" s="54" t="s">
        <v>1168</v>
      </c>
      <c r="G417" s="54">
        <v>0</v>
      </c>
      <c r="H417" s="54">
        <v>1</v>
      </c>
      <c r="I417" s="198" t="s">
        <v>2601</v>
      </c>
      <c r="J417" s="54" t="s">
        <v>1152</v>
      </c>
      <c r="K417" s="14" t="s">
        <v>1162</v>
      </c>
      <c r="L417" s="54" t="s">
        <v>1168</v>
      </c>
      <c r="M417" s="7" t="s">
        <v>1174</v>
      </c>
      <c r="N417" s="54" t="s">
        <v>1589</v>
      </c>
      <c r="O417" s="5">
        <v>0</v>
      </c>
      <c r="P417" s="143">
        <v>1</v>
      </c>
      <c r="Q417" s="143">
        <v>0</v>
      </c>
      <c r="R417" s="143">
        <v>0</v>
      </c>
      <c r="S417" s="143">
        <v>1</v>
      </c>
      <c r="T417" s="143">
        <v>0</v>
      </c>
      <c r="U417" s="42" t="s">
        <v>512</v>
      </c>
      <c r="V417" s="42" t="s">
        <v>1414</v>
      </c>
      <c r="W417" s="42" t="s">
        <v>95</v>
      </c>
      <c r="X417" s="17">
        <f t="shared" si="38"/>
        <v>0</v>
      </c>
      <c r="Y417" s="5">
        <v>0</v>
      </c>
      <c r="Z417" s="5">
        <v>0</v>
      </c>
      <c r="AA417" s="5">
        <v>0</v>
      </c>
      <c r="AB417" s="5">
        <v>0</v>
      </c>
      <c r="AC417" s="249" t="s">
        <v>123</v>
      </c>
      <c r="AD417" s="43" t="s">
        <v>356</v>
      </c>
      <c r="AE417" s="43" t="s">
        <v>338</v>
      </c>
      <c r="AF417" s="29">
        <f t="shared" si="42"/>
        <v>0</v>
      </c>
      <c r="AG417" s="30">
        <f t="shared" si="41"/>
        <v>0</v>
      </c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13">
        <v>0</v>
      </c>
      <c r="BB417" s="13">
        <v>0</v>
      </c>
      <c r="BC417" s="13">
        <v>0</v>
      </c>
      <c r="BD417" s="13"/>
      <c r="BE417" s="13"/>
      <c r="BF417" s="13"/>
      <c r="BG417" s="13"/>
      <c r="BH417" s="13"/>
      <c r="BI417" s="13"/>
      <c r="BJ417" s="13"/>
      <c r="BK417" s="63" t="s">
        <v>1844</v>
      </c>
      <c r="BL417" s="56"/>
    </row>
    <row r="418" spans="1:64" ht="60" customHeight="1" x14ac:dyDescent="0.2">
      <c r="A418" s="13">
        <v>3</v>
      </c>
      <c r="B418" s="10" t="s">
        <v>1060</v>
      </c>
      <c r="C418" s="5" t="s">
        <v>1149</v>
      </c>
      <c r="D418" s="4" t="s">
        <v>1161</v>
      </c>
      <c r="E418" s="198" t="s">
        <v>2145</v>
      </c>
      <c r="F418" s="54" t="s">
        <v>1177</v>
      </c>
      <c r="G418" s="54">
        <v>0</v>
      </c>
      <c r="H418" s="54">
        <v>13</v>
      </c>
      <c r="I418" s="198" t="s">
        <v>2602</v>
      </c>
      <c r="J418" s="54" t="s">
        <v>1184</v>
      </c>
      <c r="K418" s="14" t="s">
        <v>1176</v>
      </c>
      <c r="L418" s="54" t="s">
        <v>1177</v>
      </c>
      <c r="M418" s="7" t="s">
        <v>1180</v>
      </c>
      <c r="N418" s="54" t="s">
        <v>1589</v>
      </c>
      <c r="O418" s="5">
        <v>0</v>
      </c>
      <c r="P418" s="143">
        <v>13</v>
      </c>
      <c r="Q418" s="143">
        <v>0</v>
      </c>
      <c r="R418" s="143">
        <v>3</v>
      </c>
      <c r="S418" s="143">
        <v>5</v>
      </c>
      <c r="T418" s="143">
        <v>5</v>
      </c>
      <c r="U418" s="42" t="s">
        <v>512</v>
      </c>
      <c r="V418" s="42" t="s">
        <v>1414</v>
      </c>
      <c r="W418" s="42" t="s">
        <v>95</v>
      </c>
      <c r="X418" s="17">
        <f t="shared" si="38"/>
        <v>0</v>
      </c>
      <c r="Y418" s="5">
        <v>0</v>
      </c>
      <c r="Z418" s="5">
        <v>0</v>
      </c>
      <c r="AA418" s="5">
        <v>0</v>
      </c>
      <c r="AB418" s="5">
        <v>0</v>
      </c>
      <c r="AC418" s="249" t="s">
        <v>123</v>
      </c>
      <c r="AD418" s="43" t="s">
        <v>356</v>
      </c>
      <c r="AE418" s="43" t="s">
        <v>338</v>
      </c>
      <c r="AF418" s="29">
        <f t="shared" si="42"/>
        <v>0</v>
      </c>
      <c r="AG418" s="30">
        <f t="shared" si="41"/>
        <v>0</v>
      </c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13">
        <v>0</v>
      </c>
      <c r="BB418" s="13">
        <v>0</v>
      </c>
      <c r="BC418" s="13">
        <v>0</v>
      </c>
      <c r="BD418" s="13"/>
      <c r="BE418" s="13"/>
      <c r="BF418" s="13"/>
      <c r="BG418" s="13"/>
      <c r="BH418" s="13"/>
      <c r="BI418" s="13"/>
      <c r="BJ418" s="13"/>
      <c r="BK418" s="63" t="s">
        <v>1844</v>
      </c>
      <c r="BL418" s="56"/>
    </row>
    <row r="419" spans="1:64" ht="47.25" customHeight="1" x14ac:dyDescent="0.2">
      <c r="A419" s="13">
        <v>3</v>
      </c>
      <c r="B419" s="10" t="s">
        <v>1060</v>
      </c>
      <c r="C419" s="5" t="s">
        <v>1149</v>
      </c>
      <c r="D419" s="4" t="s">
        <v>1161</v>
      </c>
      <c r="E419" s="198" t="s">
        <v>2145</v>
      </c>
      <c r="F419" s="54" t="s">
        <v>1178</v>
      </c>
      <c r="G419" s="54">
        <v>0</v>
      </c>
      <c r="H419" s="54">
        <v>1</v>
      </c>
      <c r="I419" s="198" t="s">
        <v>2603</v>
      </c>
      <c r="J419" s="54" t="s">
        <v>1184</v>
      </c>
      <c r="K419" s="14" t="s">
        <v>1176</v>
      </c>
      <c r="L419" s="54" t="s">
        <v>1178</v>
      </c>
      <c r="M419" s="7" t="s">
        <v>1181</v>
      </c>
      <c r="N419" s="54" t="s">
        <v>1589</v>
      </c>
      <c r="O419" s="5">
        <v>0</v>
      </c>
      <c r="P419" s="143">
        <v>1</v>
      </c>
      <c r="Q419" s="143">
        <v>0</v>
      </c>
      <c r="R419" s="143">
        <v>1</v>
      </c>
      <c r="S419" s="143">
        <v>0</v>
      </c>
      <c r="T419" s="143">
        <v>0</v>
      </c>
      <c r="U419" s="42" t="s">
        <v>512</v>
      </c>
      <c r="V419" s="42" t="s">
        <v>1414</v>
      </c>
      <c r="W419" s="42" t="s">
        <v>95</v>
      </c>
      <c r="X419" s="17">
        <f t="shared" si="38"/>
        <v>0</v>
      </c>
      <c r="Y419" s="5">
        <v>0</v>
      </c>
      <c r="Z419" s="5">
        <v>0</v>
      </c>
      <c r="AA419" s="5">
        <v>0</v>
      </c>
      <c r="AB419" s="5">
        <v>0</v>
      </c>
      <c r="AC419" s="249" t="s">
        <v>123</v>
      </c>
      <c r="AD419" s="43" t="s">
        <v>356</v>
      </c>
      <c r="AE419" s="43" t="s">
        <v>338</v>
      </c>
      <c r="AF419" s="29">
        <f t="shared" si="42"/>
        <v>0</v>
      </c>
      <c r="AG419" s="30">
        <f t="shared" si="41"/>
        <v>0</v>
      </c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  <c r="BA419" s="13">
        <v>0</v>
      </c>
      <c r="BB419" s="13">
        <v>0</v>
      </c>
      <c r="BC419" s="13">
        <v>0</v>
      </c>
      <c r="BD419" s="13"/>
      <c r="BE419" s="13"/>
      <c r="BF419" s="13"/>
      <c r="BG419" s="13"/>
      <c r="BH419" s="13"/>
      <c r="BI419" s="13"/>
      <c r="BJ419" s="13"/>
      <c r="BK419" s="63" t="s">
        <v>1844</v>
      </c>
      <c r="BL419" s="56"/>
    </row>
    <row r="420" spans="1:64" ht="53.25" customHeight="1" x14ac:dyDescent="0.2">
      <c r="A420" s="13">
        <v>3</v>
      </c>
      <c r="B420" s="10" t="s">
        <v>1060</v>
      </c>
      <c r="C420" s="5" t="s">
        <v>1149</v>
      </c>
      <c r="D420" s="4" t="s">
        <v>1161</v>
      </c>
      <c r="E420" s="198" t="s">
        <v>2145</v>
      </c>
      <c r="F420" s="54" t="s">
        <v>1179</v>
      </c>
      <c r="G420" s="54">
        <v>0</v>
      </c>
      <c r="H420" s="54">
        <v>30</v>
      </c>
      <c r="I420" s="198" t="s">
        <v>2604</v>
      </c>
      <c r="J420" s="54" t="s">
        <v>1184</v>
      </c>
      <c r="K420" s="14" t="s">
        <v>1176</v>
      </c>
      <c r="L420" s="54" t="s">
        <v>1179</v>
      </c>
      <c r="M420" s="7" t="s">
        <v>1182</v>
      </c>
      <c r="N420" s="54" t="s">
        <v>1589</v>
      </c>
      <c r="O420" s="5">
        <v>0</v>
      </c>
      <c r="P420" s="143">
        <v>30</v>
      </c>
      <c r="Q420" s="143">
        <v>0</v>
      </c>
      <c r="R420" s="143">
        <v>10</v>
      </c>
      <c r="S420" s="143">
        <v>10</v>
      </c>
      <c r="T420" s="143">
        <v>10</v>
      </c>
      <c r="U420" s="42" t="s">
        <v>512</v>
      </c>
      <c r="V420" s="42" t="s">
        <v>1414</v>
      </c>
      <c r="W420" s="42" t="s">
        <v>95</v>
      </c>
      <c r="X420" s="17">
        <f t="shared" si="38"/>
        <v>0</v>
      </c>
      <c r="Y420" s="5">
        <v>0</v>
      </c>
      <c r="Z420" s="5">
        <v>0</v>
      </c>
      <c r="AA420" s="5">
        <v>0</v>
      </c>
      <c r="AB420" s="5">
        <v>0</v>
      </c>
      <c r="AC420" s="249" t="s">
        <v>123</v>
      </c>
      <c r="AD420" s="43" t="s">
        <v>356</v>
      </c>
      <c r="AE420" s="43" t="s">
        <v>338</v>
      </c>
      <c r="AF420" s="29">
        <f t="shared" si="42"/>
        <v>0</v>
      </c>
      <c r="AG420" s="30">
        <f t="shared" si="41"/>
        <v>0</v>
      </c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  <c r="BA420" s="13">
        <v>0</v>
      </c>
      <c r="BB420" s="13">
        <v>0</v>
      </c>
      <c r="BC420" s="13">
        <v>0</v>
      </c>
      <c r="BD420" s="13"/>
      <c r="BE420" s="13"/>
      <c r="BF420" s="13"/>
      <c r="BG420" s="13"/>
      <c r="BH420" s="13"/>
      <c r="BI420" s="13"/>
      <c r="BJ420" s="13"/>
      <c r="BK420" s="63" t="s">
        <v>1844</v>
      </c>
      <c r="BL420" s="56"/>
    </row>
    <row r="421" spans="1:64" ht="36" x14ac:dyDescent="0.2">
      <c r="A421" s="13">
        <v>3</v>
      </c>
      <c r="B421" s="10" t="s">
        <v>1060</v>
      </c>
      <c r="C421" s="5" t="s">
        <v>1149</v>
      </c>
      <c r="D421" s="4" t="s">
        <v>1161</v>
      </c>
      <c r="E421" s="198" t="s">
        <v>1955</v>
      </c>
      <c r="F421" s="54" t="s">
        <v>1193</v>
      </c>
      <c r="G421" s="54">
        <v>0</v>
      </c>
      <c r="H421" s="54">
        <v>5</v>
      </c>
      <c r="I421" s="198" t="s">
        <v>2289</v>
      </c>
      <c r="J421" s="54" t="s">
        <v>1185</v>
      </c>
      <c r="K421" s="14" t="s">
        <v>1186</v>
      </c>
      <c r="L421" s="54" t="s">
        <v>1931</v>
      </c>
      <c r="M421" s="7" t="s">
        <v>1197</v>
      </c>
      <c r="N421" s="54" t="s">
        <v>1589</v>
      </c>
      <c r="O421" s="5">
        <v>0</v>
      </c>
      <c r="P421" s="143">
        <v>5</v>
      </c>
      <c r="Q421" s="143">
        <v>0</v>
      </c>
      <c r="R421" s="143">
        <v>1</v>
      </c>
      <c r="S421" s="143">
        <v>2</v>
      </c>
      <c r="T421" s="143">
        <v>2</v>
      </c>
      <c r="U421" s="42" t="s">
        <v>512</v>
      </c>
      <c r="V421" s="42" t="s">
        <v>1414</v>
      </c>
      <c r="W421" s="42" t="s">
        <v>95</v>
      </c>
      <c r="X421" s="17">
        <f t="shared" si="38"/>
        <v>0</v>
      </c>
      <c r="Y421" s="5">
        <v>0</v>
      </c>
      <c r="Z421" s="5">
        <v>0</v>
      </c>
      <c r="AA421" s="5">
        <v>0</v>
      </c>
      <c r="AB421" s="5">
        <v>0</v>
      </c>
      <c r="AC421" s="249" t="s">
        <v>123</v>
      </c>
      <c r="AD421" s="43" t="s">
        <v>356</v>
      </c>
      <c r="AE421" s="43" t="s">
        <v>338</v>
      </c>
      <c r="AF421" s="29">
        <v>0</v>
      </c>
      <c r="AG421" s="30">
        <f t="shared" si="41"/>
        <v>0</v>
      </c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  <c r="BA421" s="13">
        <v>0</v>
      </c>
      <c r="BB421" s="13">
        <v>0</v>
      </c>
      <c r="BC421" s="13">
        <v>0</v>
      </c>
      <c r="BD421" s="13"/>
      <c r="BE421" s="13"/>
      <c r="BF421" s="13"/>
      <c r="BG421" s="13"/>
      <c r="BH421" s="13"/>
      <c r="BI421" s="13"/>
      <c r="BJ421" s="13"/>
      <c r="BK421" s="63" t="s">
        <v>1844</v>
      </c>
      <c r="BL421" s="56"/>
    </row>
    <row r="422" spans="1:64" ht="49.5" customHeight="1" x14ac:dyDescent="0.2">
      <c r="A422" s="13">
        <v>3</v>
      </c>
      <c r="B422" s="10" t="s">
        <v>1060</v>
      </c>
      <c r="C422" s="5" t="s">
        <v>1149</v>
      </c>
      <c r="D422" s="4" t="s">
        <v>1161</v>
      </c>
      <c r="E422" s="198" t="s">
        <v>1956</v>
      </c>
      <c r="F422" s="54" t="s">
        <v>1194</v>
      </c>
      <c r="G422" s="54">
        <v>0</v>
      </c>
      <c r="H422" s="54">
        <v>2</v>
      </c>
      <c r="I422" s="198" t="s">
        <v>2293</v>
      </c>
      <c r="J422" s="54" t="s">
        <v>1190</v>
      </c>
      <c r="K422" s="14" t="s">
        <v>1187</v>
      </c>
      <c r="L422" s="54" t="s">
        <v>1194</v>
      </c>
      <c r="M422" s="7" t="s">
        <v>1198</v>
      </c>
      <c r="N422" s="54" t="s">
        <v>1589</v>
      </c>
      <c r="O422" s="5">
        <v>0</v>
      </c>
      <c r="P422" s="143">
        <v>2</v>
      </c>
      <c r="Q422" s="143">
        <v>0</v>
      </c>
      <c r="R422" s="143">
        <v>1</v>
      </c>
      <c r="S422" s="143">
        <v>1</v>
      </c>
      <c r="T422" s="143">
        <v>0</v>
      </c>
      <c r="U422" s="42" t="s">
        <v>512</v>
      </c>
      <c r="V422" s="42" t="s">
        <v>1414</v>
      </c>
      <c r="W422" s="42" t="s">
        <v>95</v>
      </c>
      <c r="X422" s="17">
        <f t="shared" si="38"/>
        <v>0</v>
      </c>
      <c r="Y422" s="5">
        <v>0</v>
      </c>
      <c r="Z422" s="5">
        <v>0</v>
      </c>
      <c r="AA422" s="5">
        <v>0</v>
      </c>
      <c r="AB422" s="5">
        <v>0</v>
      </c>
      <c r="AC422" s="249" t="s">
        <v>123</v>
      </c>
      <c r="AD422" s="43" t="s">
        <v>356</v>
      </c>
      <c r="AE422" s="43" t="s">
        <v>338</v>
      </c>
      <c r="AF422" s="29">
        <f t="shared" si="42"/>
        <v>0</v>
      </c>
      <c r="AG422" s="30">
        <f t="shared" si="41"/>
        <v>0</v>
      </c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  <c r="BA422" s="13">
        <v>0</v>
      </c>
      <c r="BB422" s="13">
        <v>0</v>
      </c>
      <c r="BC422" s="13">
        <v>0</v>
      </c>
      <c r="BD422" s="13"/>
      <c r="BE422" s="13"/>
      <c r="BF422" s="13"/>
      <c r="BG422" s="13"/>
      <c r="BH422" s="13"/>
      <c r="BI422" s="13"/>
      <c r="BJ422" s="13"/>
      <c r="BK422" s="63" t="s">
        <v>1844</v>
      </c>
      <c r="BL422" s="56"/>
    </row>
    <row r="423" spans="1:64" ht="46.5" customHeight="1" x14ac:dyDescent="0.2">
      <c r="A423" s="13">
        <v>3</v>
      </c>
      <c r="B423" s="10" t="s">
        <v>1060</v>
      </c>
      <c r="C423" s="5" t="s">
        <v>1149</v>
      </c>
      <c r="D423" s="4" t="s">
        <v>1161</v>
      </c>
      <c r="E423" s="198" t="s">
        <v>2146</v>
      </c>
      <c r="F423" s="54" t="s">
        <v>1195</v>
      </c>
      <c r="G423" s="54">
        <v>0</v>
      </c>
      <c r="H423" s="54">
        <v>50</v>
      </c>
      <c r="I423" s="198" t="s">
        <v>2605</v>
      </c>
      <c r="J423" s="54" t="s">
        <v>1191</v>
      </c>
      <c r="K423" s="14" t="s">
        <v>1188</v>
      </c>
      <c r="L423" s="54" t="s">
        <v>1195</v>
      </c>
      <c r="M423" s="7" t="s">
        <v>1199</v>
      </c>
      <c r="N423" s="54" t="s">
        <v>1589</v>
      </c>
      <c r="O423" s="5">
        <v>0</v>
      </c>
      <c r="P423" s="143">
        <v>50</v>
      </c>
      <c r="Q423" s="143">
        <v>0</v>
      </c>
      <c r="R423" s="143">
        <v>10</v>
      </c>
      <c r="S423" s="143">
        <v>10</v>
      </c>
      <c r="T423" s="143">
        <v>20</v>
      </c>
      <c r="U423" s="42" t="s">
        <v>512</v>
      </c>
      <c r="V423" s="42" t="s">
        <v>1414</v>
      </c>
      <c r="W423" s="42" t="s">
        <v>95</v>
      </c>
      <c r="X423" s="17">
        <f t="shared" si="38"/>
        <v>0</v>
      </c>
      <c r="Y423" s="5">
        <v>0</v>
      </c>
      <c r="Z423" s="5">
        <v>0</v>
      </c>
      <c r="AA423" s="5">
        <v>0</v>
      </c>
      <c r="AB423" s="5">
        <v>0</v>
      </c>
      <c r="AC423" s="249" t="s">
        <v>123</v>
      </c>
      <c r="AD423" s="43" t="s">
        <v>356</v>
      </c>
      <c r="AE423" s="43" t="s">
        <v>338</v>
      </c>
      <c r="AF423" s="29">
        <v>0</v>
      </c>
      <c r="AG423" s="30">
        <f t="shared" si="41"/>
        <v>0</v>
      </c>
      <c r="AH423" s="34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34"/>
      <c r="AZ423" s="34"/>
      <c r="BA423" s="13">
        <v>0</v>
      </c>
      <c r="BB423" s="13">
        <v>0</v>
      </c>
      <c r="BC423" s="13">
        <v>0</v>
      </c>
      <c r="BD423" s="13"/>
      <c r="BE423" s="13"/>
      <c r="BF423" s="13"/>
      <c r="BG423" s="13"/>
      <c r="BH423" s="13"/>
      <c r="BI423" s="13"/>
      <c r="BJ423" s="13"/>
      <c r="BK423" s="63" t="s">
        <v>1844</v>
      </c>
      <c r="BL423" s="56"/>
    </row>
    <row r="424" spans="1:64" ht="54.75" customHeight="1" x14ac:dyDescent="0.2">
      <c r="A424" s="13">
        <v>3</v>
      </c>
      <c r="B424" s="10" t="s">
        <v>1060</v>
      </c>
      <c r="C424" s="5" t="s">
        <v>1149</v>
      </c>
      <c r="D424" s="4" t="s">
        <v>1161</v>
      </c>
      <c r="E424" s="198" t="s">
        <v>2147</v>
      </c>
      <c r="F424" s="54" t="s">
        <v>1196</v>
      </c>
      <c r="G424" s="54">
        <v>0</v>
      </c>
      <c r="H424" s="54">
        <v>2</v>
      </c>
      <c r="I424" s="198" t="s">
        <v>2606</v>
      </c>
      <c r="J424" s="54" t="s">
        <v>1192</v>
      </c>
      <c r="K424" s="14" t="s">
        <v>1189</v>
      </c>
      <c r="L424" s="54" t="s">
        <v>1196</v>
      </c>
      <c r="M424" s="7" t="s">
        <v>1200</v>
      </c>
      <c r="N424" s="54" t="s">
        <v>1589</v>
      </c>
      <c r="O424" s="5">
        <v>0</v>
      </c>
      <c r="P424" s="143">
        <v>2</v>
      </c>
      <c r="Q424" s="143">
        <v>0</v>
      </c>
      <c r="R424" s="143">
        <v>0</v>
      </c>
      <c r="S424" s="143">
        <v>1</v>
      </c>
      <c r="T424" s="143">
        <v>1</v>
      </c>
      <c r="U424" s="42" t="s">
        <v>512</v>
      </c>
      <c r="V424" s="42" t="s">
        <v>1414</v>
      </c>
      <c r="W424" s="42" t="s">
        <v>95</v>
      </c>
      <c r="X424" s="17">
        <f t="shared" si="38"/>
        <v>0</v>
      </c>
      <c r="Y424" s="5">
        <v>0</v>
      </c>
      <c r="Z424" s="5">
        <v>0</v>
      </c>
      <c r="AA424" s="5">
        <v>0</v>
      </c>
      <c r="AB424" s="5">
        <v>0</v>
      </c>
      <c r="AC424" s="249" t="s">
        <v>123</v>
      </c>
      <c r="AD424" s="43" t="s">
        <v>356</v>
      </c>
      <c r="AE424" s="43" t="s">
        <v>338</v>
      </c>
      <c r="AF424" s="29">
        <f t="shared" si="42"/>
        <v>0</v>
      </c>
      <c r="AG424" s="30">
        <f t="shared" si="41"/>
        <v>0</v>
      </c>
      <c r="AH424" s="34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  <c r="BA424" s="13">
        <v>0</v>
      </c>
      <c r="BB424" s="13">
        <v>0</v>
      </c>
      <c r="BC424" s="13">
        <v>0</v>
      </c>
      <c r="BD424" s="13"/>
      <c r="BE424" s="13"/>
      <c r="BF424" s="13"/>
      <c r="BG424" s="13"/>
      <c r="BH424" s="13"/>
      <c r="BI424" s="13"/>
      <c r="BJ424" s="13"/>
      <c r="BK424" s="63" t="s">
        <v>1844</v>
      </c>
      <c r="BL424" s="56"/>
    </row>
    <row r="425" spans="1:64" ht="78.75" customHeight="1" x14ac:dyDescent="0.2">
      <c r="A425" s="20">
        <v>4</v>
      </c>
      <c r="B425" s="4" t="s">
        <v>1201</v>
      </c>
      <c r="C425" s="5" t="s">
        <v>69</v>
      </c>
      <c r="D425" s="4" t="s">
        <v>257</v>
      </c>
      <c r="E425" s="198" t="s">
        <v>2148</v>
      </c>
      <c r="F425" s="295" t="s">
        <v>1202</v>
      </c>
      <c r="G425" s="54">
        <v>83</v>
      </c>
      <c r="H425" s="54">
        <v>123</v>
      </c>
      <c r="I425" s="198" t="s">
        <v>2607</v>
      </c>
      <c r="J425" s="54" t="s">
        <v>70</v>
      </c>
      <c r="K425" s="14" t="s">
        <v>258</v>
      </c>
      <c r="L425" s="54" t="s">
        <v>1594</v>
      </c>
      <c r="M425" s="7" t="s">
        <v>1203</v>
      </c>
      <c r="N425" s="54" t="s">
        <v>1589</v>
      </c>
      <c r="O425" s="5">
        <v>83</v>
      </c>
      <c r="P425" s="143">
        <v>40</v>
      </c>
      <c r="Q425" s="143">
        <v>28</v>
      </c>
      <c r="R425" s="143">
        <v>10</v>
      </c>
      <c r="S425" s="143">
        <v>10</v>
      </c>
      <c r="T425" s="143">
        <v>10</v>
      </c>
      <c r="U425" s="5" t="s">
        <v>1207</v>
      </c>
      <c r="V425" s="5" t="s">
        <v>1421</v>
      </c>
      <c r="W425" s="42" t="s">
        <v>95</v>
      </c>
      <c r="X425" s="17">
        <f t="shared" si="38"/>
        <v>3397171200</v>
      </c>
      <c r="Y425" s="23">
        <v>800000000</v>
      </c>
      <c r="Z425" s="23">
        <f t="shared" si="32"/>
        <v>832000000</v>
      </c>
      <c r="AA425" s="23">
        <f t="shared" si="32"/>
        <v>865280000</v>
      </c>
      <c r="AB425" s="23">
        <f t="shared" si="32"/>
        <v>899891200</v>
      </c>
      <c r="AC425" s="54" t="s">
        <v>256</v>
      </c>
      <c r="AD425" s="43" t="s">
        <v>356</v>
      </c>
      <c r="AE425" s="43" t="s">
        <v>356</v>
      </c>
      <c r="AF425" s="29">
        <v>28</v>
      </c>
      <c r="AG425" s="30">
        <f t="shared" si="41"/>
        <v>3397171200</v>
      </c>
      <c r="AH425" s="34"/>
      <c r="AI425" s="34"/>
      <c r="AJ425" s="34"/>
      <c r="AK425" s="34"/>
      <c r="AL425" s="35">
        <v>27245925316.279999</v>
      </c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  <c r="BA425" s="13">
        <v>27.7</v>
      </c>
      <c r="BB425" s="13" t="s">
        <v>1839</v>
      </c>
      <c r="BC425" s="13">
        <v>0</v>
      </c>
      <c r="BD425" s="13">
        <v>0</v>
      </c>
      <c r="BE425" s="13">
        <v>0</v>
      </c>
      <c r="BF425" s="13">
        <v>0</v>
      </c>
      <c r="BG425" s="13" t="s">
        <v>1839</v>
      </c>
      <c r="BH425" s="13">
        <v>0</v>
      </c>
      <c r="BI425" s="13">
        <v>0</v>
      </c>
      <c r="BJ425" s="13">
        <v>0</v>
      </c>
      <c r="BK425" s="63">
        <f>+BA425/AF425</f>
        <v>0.98928571428571421</v>
      </c>
      <c r="BL425" s="56"/>
    </row>
    <row r="426" spans="1:64" ht="82.5" customHeight="1" x14ac:dyDescent="0.2">
      <c r="A426" s="20">
        <v>4</v>
      </c>
      <c r="B426" s="4" t="s">
        <v>1201</v>
      </c>
      <c r="C426" s="5" t="s">
        <v>69</v>
      </c>
      <c r="D426" s="4" t="s">
        <v>257</v>
      </c>
      <c r="E426" s="198" t="s">
        <v>2149</v>
      </c>
      <c r="F426" s="295"/>
      <c r="G426" s="54">
        <v>674</v>
      </c>
      <c r="H426" s="54">
        <v>1034</v>
      </c>
      <c r="I426" s="198" t="s">
        <v>2608</v>
      </c>
      <c r="J426" s="54" t="s">
        <v>70</v>
      </c>
      <c r="K426" s="14" t="s">
        <v>258</v>
      </c>
      <c r="L426" s="54" t="s">
        <v>1208</v>
      </c>
      <c r="M426" s="7" t="s">
        <v>1204</v>
      </c>
      <c r="N426" s="54" t="s">
        <v>1589</v>
      </c>
      <c r="O426" s="5">
        <v>674</v>
      </c>
      <c r="P426" s="161">
        <v>360</v>
      </c>
      <c r="Q426" s="143">
        <v>60</v>
      </c>
      <c r="R426" s="143">
        <v>90</v>
      </c>
      <c r="S426" s="143">
        <v>100</v>
      </c>
      <c r="T426" s="143">
        <v>110</v>
      </c>
      <c r="U426" s="5" t="s">
        <v>1207</v>
      </c>
      <c r="V426" s="5" t="s">
        <v>1421</v>
      </c>
      <c r="W426" s="42" t="s">
        <v>95</v>
      </c>
      <c r="X426" s="17">
        <f t="shared" si="38"/>
        <v>0</v>
      </c>
      <c r="Y426" s="5">
        <v>0</v>
      </c>
      <c r="Z426" s="5">
        <v>0</v>
      </c>
      <c r="AA426" s="5">
        <v>0</v>
      </c>
      <c r="AB426" s="5">
        <v>0</v>
      </c>
      <c r="AC426" s="54" t="s">
        <v>256</v>
      </c>
      <c r="AD426" s="43" t="s">
        <v>356</v>
      </c>
      <c r="AE426" s="43" t="s">
        <v>356</v>
      </c>
      <c r="AF426" s="29">
        <f t="shared" si="42"/>
        <v>60</v>
      </c>
      <c r="AG426" s="30">
        <f t="shared" si="41"/>
        <v>0</v>
      </c>
      <c r="AH426" s="34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  <c r="BA426" s="13">
        <v>0</v>
      </c>
      <c r="BB426" s="13">
        <v>0</v>
      </c>
      <c r="BC426" s="13"/>
      <c r="BD426" s="13"/>
      <c r="BE426" s="13"/>
      <c r="BF426" s="13"/>
      <c r="BG426" s="13"/>
      <c r="BH426" s="13"/>
      <c r="BI426" s="13"/>
      <c r="BJ426" s="56" t="s">
        <v>1841</v>
      </c>
      <c r="BK426" s="63">
        <f t="shared" si="37"/>
        <v>0</v>
      </c>
      <c r="BL426" s="56" t="s">
        <v>1840</v>
      </c>
    </row>
    <row r="427" spans="1:64" ht="78.75" customHeight="1" x14ac:dyDescent="0.2">
      <c r="A427" s="20">
        <v>4</v>
      </c>
      <c r="B427" s="4" t="s">
        <v>1201</v>
      </c>
      <c r="C427" s="5" t="s">
        <v>69</v>
      </c>
      <c r="D427" s="4" t="s">
        <v>257</v>
      </c>
      <c r="E427" s="198" t="s">
        <v>2150</v>
      </c>
      <c r="F427" s="295"/>
      <c r="G427" s="54" t="s">
        <v>874</v>
      </c>
      <c r="H427" s="54">
        <v>5</v>
      </c>
      <c r="I427" s="198" t="s">
        <v>2609</v>
      </c>
      <c r="J427" s="54" t="s">
        <v>70</v>
      </c>
      <c r="K427" s="14" t="s">
        <v>258</v>
      </c>
      <c r="L427" s="54" t="s">
        <v>1209</v>
      </c>
      <c r="M427" s="7" t="s">
        <v>1205</v>
      </c>
      <c r="N427" s="54" t="s">
        <v>1589</v>
      </c>
      <c r="O427" s="5" t="s">
        <v>874</v>
      </c>
      <c r="P427" s="143">
        <v>5</v>
      </c>
      <c r="Q427" s="143">
        <v>2</v>
      </c>
      <c r="R427" s="143">
        <v>1</v>
      </c>
      <c r="S427" s="143">
        <v>1</v>
      </c>
      <c r="T427" s="143">
        <v>1</v>
      </c>
      <c r="U427" s="5" t="s">
        <v>1207</v>
      </c>
      <c r="V427" s="5" t="s">
        <v>1421</v>
      </c>
      <c r="W427" s="42" t="s">
        <v>95</v>
      </c>
      <c r="X427" s="17">
        <f t="shared" si="38"/>
        <v>0</v>
      </c>
      <c r="Y427" s="5">
        <v>0</v>
      </c>
      <c r="Z427" s="5">
        <v>0</v>
      </c>
      <c r="AA427" s="5">
        <v>0</v>
      </c>
      <c r="AB427" s="5">
        <v>0</v>
      </c>
      <c r="AC427" s="54" t="s">
        <v>256</v>
      </c>
      <c r="AD427" s="43" t="s">
        <v>356</v>
      </c>
      <c r="AE427" s="43" t="s">
        <v>356</v>
      </c>
      <c r="AF427" s="29">
        <v>2</v>
      </c>
      <c r="AG427" s="30">
        <f t="shared" si="41"/>
        <v>0</v>
      </c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13">
        <v>1.93</v>
      </c>
      <c r="BB427" s="67" t="s">
        <v>1842</v>
      </c>
      <c r="BC427" s="13"/>
      <c r="BD427" s="13"/>
      <c r="BE427" s="13"/>
      <c r="BF427" s="13"/>
      <c r="BG427" s="13"/>
      <c r="BH427" s="13"/>
      <c r="BI427" s="13"/>
      <c r="BJ427" s="13"/>
      <c r="BK427" s="63">
        <f t="shared" si="37"/>
        <v>0.96499999999999997</v>
      </c>
      <c r="BL427" s="56"/>
    </row>
    <row r="428" spans="1:64" ht="78.75" customHeight="1" x14ac:dyDescent="0.2">
      <c r="A428" s="20">
        <v>4</v>
      </c>
      <c r="B428" s="4" t="s">
        <v>1201</v>
      </c>
      <c r="C428" s="5" t="s">
        <v>69</v>
      </c>
      <c r="D428" s="4" t="s">
        <v>257</v>
      </c>
      <c r="E428" s="198" t="s">
        <v>2151</v>
      </c>
      <c r="F428" s="295"/>
      <c r="G428" s="54">
        <v>0</v>
      </c>
      <c r="H428" s="54">
        <v>1</v>
      </c>
      <c r="I428" s="198" t="s">
        <v>2610</v>
      </c>
      <c r="J428" s="54" t="s">
        <v>70</v>
      </c>
      <c r="K428" s="14" t="s">
        <v>258</v>
      </c>
      <c r="L428" s="54" t="s">
        <v>1210</v>
      </c>
      <c r="M428" s="7" t="s">
        <v>1206</v>
      </c>
      <c r="N428" s="54" t="s">
        <v>1589</v>
      </c>
      <c r="O428" s="5">
        <v>0</v>
      </c>
      <c r="P428" s="143">
        <v>1</v>
      </c>
      <c r="Q428" s="143">
        <v>0</v>
      </c>
      <c r="R428" s="143">
        <v>1</v>
      </c>
      <c r="S428" s="143">
        <v>0</v>
      </c>
      <c r="T428" s="143">
        <v>0</v>
      </c>
      <c r="U428" s="5" t="s">
        <v>1207</v>
      </c>
      <c r="V428" s="5" t="s">
        <v>1421</v>
      </c>
      <c r="W428" s="42" t="s">
        <v>95</v>
      </c>
      <c r="X428" s="17">
        <f t="shared" si="38"/>
        <v>0</v>
      </c>
      <c r="Y428" s="5">
        <v>0</v>
      </c>
      <c r="Z428" s="5">
        <v>0</v>
      </c>
      <c r="AA428" s="5">
        <v>0</v>
      </c>
      <c r="AB428" s="5">
        <v>0</v>
      </c>
      <c r="AC428" s="54" t="s">
        <v>256</v>
      </c>
      <c r="AD428" s="43" t="s">
        <v>356</v>
      </c>
      <c r="AE428" s="43" t="s">
        <v>356</v>
      </c>
      <c r="AF428" s="29">
        <f t="shared" si="42"/>
        <v>0</v>
      </c>
      <c r="AG428" s="30">
        <f t="shared" si="41"/>
        <v>0</v>
      </c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13">
        <v>0</v>
      </c>
      <c r="BB428" s="13">
        <v>0</v>
      </c>
      <c r="BC428" s="13"/>
      <c r="BD428" s="13"/>
      <c r="BE428" s="13"/>
      <c r="BF428" s="13"/>
      <c r="BG428" s="13"/>
      <c r="BH428" s="13"/>
      <c r="BI428" s="13"/>
      <c r="BJ428" s="68" t="s">
        <v>1843</v>
      </c>
      <c r="BK428" s="63" t="s">
        <v>1844</v>
      </c>
      <c r="BL428" s="56" t="s">
        <v>1843</v>
      </c>
    </row>
    <row r="429" spans="1:64" ht="96" customHeight="1" x14ac:dyDescent="0.2">
      <c r="A429" s="20">
        <v>4</v>
      </c>
      <c r="B429" s="4" t="s">
        <v>1201</v>
      </c>
      <c r="C429" s="5" t="s">
        <v>69</v>
      </c>
      <c r="D429" s="4" t="s">
        <v>257</v>
      </c>
      <c r="E429" s="198" t="s">
        <v>2152</v>
      </c>
      <c r="F429" s="295" t="s">
        <v>1216</v>
      </c>
      <c r="G429" s="295" t="s">
        <v>874</v>
      </c>
      <c r="H429" s="295">
        <v>1</v>
      </c>
      <c r="I429" s="198" t="s">
        <v>2611</v>
      </c>
      <c r="J429" s="54" t="s">
        <v>71</v>
      </c>
      <c r="K429" s="14" t="s">
        <v>1211</v>
      </c>
      <c r="L429" s="54" t="s">
        <v>1214</v>
      </c>
      <c r="M429" s="7" t="s">
        <v>1212</v>
      </c>
      <c r="N429" s="54" t="s">
        <v>1589</v>
      </c>
      <c r="O429" s="5" t="s">
        <v>874</v>
      </c>
      <c r="P429" s="143">
        <v>1</v>
      </c>
      <c r="Q429" s="143">
        <v>0</v>
      </c>
      <c r="R429" s="143">
        <v>0</v>
      </c>
      <c r="S429" s="143">
        <v>1</v>
      </c>
      <c r="T429" s="143">
        <v>0</v>
      </c>
      <c r="U429" s="5" t="s">
        <v>1207</v>
      </c>
      <c r="V429" s="5" t="s">
        <v>1421</v>
      </c>
      <c r="W429" s="42" t="s">
        <v>127</v>
      </c>
      <c r="X429" s="17">
        <f t="shared" si="38"/>
        <v>44297485004</v>
      </c>
      <c r="Y429" s="23"/>
      <c r="Z429" s="5">
        <v>0</v>
      </c>
      <c r="AA429" s="23">
        <f>57245513715-12948028711</f>
        <v>44297485004</v>
      </c>
      <c r="AB429" s="5">
        <v>0</v>
      </c>
      <c r="AC429" s="54" t="s">
        <v>256</v>
      </c>
      <c r="AD429" s="43" t="s">
        <v>356</v>
      </c>
      <c r="AE429" s="43" t="s">
        <v>338</v>
      </c>
      <c r="AF429" s="29">
        <f t="shared" si="42"/>
        <v>0</v>
      </c>
      <c r="AG429" s="30">
        <f t="shared" si="41"/>
        <v>44297485004</v>
      </c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  <c r="BA429" s="13">
        <v>0</v>
      </c>
      <c r="BB429" s="13">
        <v>0</v>
      </c>
      <c r="BC429" s="13">
        <v>0</v>
      </c>
      <c r="BD429" s="13">
        <v>0</v>
      </c>
      <c r="BE429" s="13">
        <v>0</v>
      </c>
      <c r="BF429" s="13">
        <v>0</v>
      </c>
      <c r="BG429" s="13">
        <v>0</v>
      </c>
      <c r="BH429" s="13"/>
      <c r="BI429" s="13"/>
      <c r="BJ429" s="13"/>
      <c r="BK429" s="63" t="s">
        <v>1844</v>
      </c>
      <c r="BL429" s="56"/>
    </row>
    <row r="430" spans="1:64" ht="81" customHeight="1" x14ac:dyDescent="0.2">
      <c r="A430" s="20">
        <v>4</v>
      </c>
      <c r="B430" s="4" t="s">
        <v>1201</v>
      </c>
      <c r="C430" s="5" t="s">
        <v>69</v>
      </c>
      <c r="D430" s="4" t="s">
        <v>257</v>
      </c>
      <c r="E430" s="198" t="s">
        <v>2153</v>
      </c>
      <c r="F430" s="295"/>
      <c r="G430" s="295"/>
      <c r="H430" s="295"/>
      <c r="I430" s="198" t="s">
        <v>2612</v>
      </c>
      <c r="J430" s="54" t="s">
        <v>71</v>
      </c>
      <c r="K430" s="14" t="s">
        <v>1211</v>
      </c>
      <c r="L430" s="54" t="s">
        <v>1215</v>
      </c>
      <c r="M430" s="7" t="s">
        <v>1213</v>
      </c>
      <c r="N430" s="54" t="s">
        <v>1589</v>
      </c>
      <c r="O430" s="5" t="s">
        <v>874</v>
      </c>
      <c r="P430" s="143">
        <v>1</v>
      </c>
      <c r="Q430" s="143">
        <v>0</v>
      </c>
      <c r="R430" s="143">
        <v>0</v>
      </c>
      <c r="S430" s="143">
        <v>1</v>
      </c>
      <c r="T430" s="143">
        <v>0</v>
      </c>
      <c r="U430" s="5" t="s">
        <v>1207</v>
      </c>
      <c r="V430" s="5" t="s">
        <v>1421</v>
      </c>
      <c r="W430" s="42" t="s">
        <v>127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4" t="s">
        <v>256</v>
      </c>
      <c r="AD430" s="43" t="s">
        <v>356</v>
      </c>
      <c r="AE430" s="43" t="s">
        <v>338</v>
      </c>
      <c r="AF430" s="29">
        <f t="shared" si="42"/>
        <v>0</v>
      </c>
      <c r="AG430" s="30">
        <f t="shared" si="41"/>
        <v>0</v>
      </c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  <c r="BA430" s="13">
        <v>0</v>
      </c>
      <c r="BB430" s="13"/>
      <c r="BC430" s="13"/>
      <c r="BD430" s="13"/>
      <c r="BE430" s="13"/>
      <c r="BF430" s="13"/>
      <c r="BG430" s="13"/>
      <c r="BH430" s="13"/>
      <c r="BI430" s="13"/>
      <c r="BJ430" s="13"/>
      <c r="BK430" s="63" t="s">
        <v>1844</v>
      </c>
      <c r="BL430" s="56"/>
    </row>
    <row r="431" spans="1:64" ht="117" customHeight="1" x14ac:dyDescent="0.2">
      <c r="A431" s="13">
        <v>4</v>
      </c>
      <c r="B431" s="4" t="s">
        <v>1201</v>
      </c>
      <c r="C431" s="5" t="s">
        <v>69</v>
      </c>
      <c r="D431" s="4" t="s">
        <v>257</v>
      </c>
      <c r="E431" s="198" t="s">
        <v>2154</v>
      </c>
      <c r="F431" s="54" t="s">
        <v>1217</v>
      </c>
      <c r="G431" s="54">
        <v>0</v>
      </c>
      <c r="H431" s="54" t="s">
        <v>709</v>
      </c>
      <c r="I431" s="198" t="s">
        <v>2613</v>
      </c>
      <c r="J431" s="54" t="s">
        <v>72</v>
      </c>
      <c r="K431" s="14" t="s">
        <v>259</v>
      </c>
      <c r="L431" s="54" t="s">
        <v>1219</v>
      </c>
      <c r="M431" s="7" t="s">
        <v>1218</v>
      </c>
      <c r="N431" s="54" t="s">
        <v>1589</v>
      </c>
      <c r="O431" s="5" t="s">
        <v>874</v>
      </c>
      <c r="P431" s="143">
        <v>22</v>
      </c>
      <c r="Q431" s="143">
        <v>5</v>
      </c>
      <c r="R431" s="143">
        <v>5</v>
      </c>
      <c r="S431" s="143">
        <v>5</v>
      </c>
      <c r="T431" s="143">
        <v>7</v>
      </c>
      <c r="U431" s="5" t="s">
        <v>1207</v>
      </c>
      <c r="V431" s="5" t="s">
        <v>1421</v>
      </c>
      <c r="W431" s="42" t="s">
        <v>260</v>
      </c>
      <c r="X431" s="17">
        <f t="shared" si="38"/>
        <v>16493179280.607168</v>
      </c>
      <c r="Y431" s="23">
        <v>3883979537</v>
      </c>
      <c r="Z431" s="23">
        <f t="shared" si="32"/>
        <v>4039338718.48</v>
      </c>
      <c r="AA431" s="23">
        <f t="shared" si="32"/>
        <v>4200912267.2192001</v>
      </c>
      <c r="AB431" s="23">
        <f t="shared" si="32"/>
        <v>4368948757.9079685</v>
      </c>
      <c r="AC431" s="54" t="s">
        <v>256</v>
      </c>
      <c r="AD431" s="43" t="s">
        <v>356</v>
      </c>
      <c r="AE431" s="43" t="s">
        <v>338</v>
      </c>
      <c r="AF431" s="29">
        <f t="shared" si="42"/>
        <v>5</v>
      </c>
      <c r="AG431" s="30">
        <f t="shared" si="41"/>
        <v>16493179280.607168</v>
      </c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13">
        <v>5</v>
      </c>
      <c r="BB431" s="13" t="s">
        <v>1847</v>
      </c>
      <c r="BC431" s="13" t="s">
        <v>1846</v>
      </c>
      <c r="BD431" s="13"/>
      <c r="BE431" s="13"/>
      <c r="BF431" s="13"/>
      <c r="BG431" s="13" t="s">
        <v>1848</v>
      </c>
      <c r="BH431" s="13"/>
      <c r="BI431" s="13"/>
      <c r="BJ431" s="13"/>
      <c r="BK431" s="63">
        <f t="shared" si="37"/>
        <v>1</v>
      </c>
      <c r="BL431" s="56"/>
    </row>
    <row r="432" spans="1:64" ht="53.25" customHeight="1" x14ac:dyDescent="0.2">
      <c r="A432" s="13">
        <v>4</v>
      </c>
      <c r="B432" s="4" t="s">
        <v>1201</v>
      </c>
      <c r="C432" s="5" t="s">
        <v>73</v>
      </c>
      <c r="D432" s="4" t="s">
        <v>262</v>
      </c>
      <c r="E432" s="198" t="s">
        <v>2155</v>
      </c>
      <c r="F432" s="295" t="s">
        <v>1232</v>
      </c>
      <c r="G432" s="295">
        <v>112</v>
      </c>
      <c r="H432" s="295">
        <v>78</v>
      </c>
      <c r="I432" s="198" t="s">
        <v>2614</v>
      </c>
      <c r="J432" s="54" t="s">
        <v>74</v>
      </c>
      <c r="K432" s="14" t="s">
        <v>263</v>
      </c>
      <c r="L432" s="54" t="s">
        <v>1226</v>
      </c>
      <c r="M432" s="7" t="s">
        <v>1220</v>
      </c>
      <c r="N432" s="54" t="s">
        <v>1589</v>
      </c>
      <c r="O432" s="5">
        <v>0</v>
      </c>
      <c r="P432" s="143">
        <v>1</v>
      </c>
      <c r="Q432" s="143">
        <v>0</v>
      </c>
      <c r="R432" s="143">
        <v>0</v>
      </c>
      <c r="S432" s="143">
        <v>0</v>
      </c>
      <c r="T432" s="143">
        <v>0</v>
      </c>
      <c r="U432" s="5" t="s">
        <v>1241</v>
      </c>
      <c r="V432" s="5" t="s">
        <v>1421</v>
      </c>
      <c r="W432" s="42" t="s">
        <v>95</v>
      </c>
      <c r="X432" s="17">
        <f t="shared" si="38"/>
        <v>0</v>
      </c>
      <c r="Y432" s="5">
        <v>0</v>
      </c>
      <c r="Z432" s="5">
        <v>0</v>
      </c>
      <c r="AA432" s="5">
        <v>0</v>
      </c>
      <c r="AB432" s="5">
        <v>0</v>
      </c>
      <c r="AC432" s="54" t="s">
        <v>261</v>
      </c>
      <c r="AD432" s="43" t="s">
        <v>356</v>
      </c>
      <c r="AE432" s="43" t="s">
        <v>356</v>
      </c>
      <c r="AF432" s="29">
        <v>0</v>
      </c>
      <c r="AG432" s="30">
        <f t="shared" si="41"/>
        <v>0</v>
      </c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34"/>
      <c r="AZ432" s="34"/>
      <c r="BA432" s="13">
        <v>0</v>
      </c>
      <c r="BB432" s="13"/>
      <c r="BC432" s="13"/>
      <c r="BD432" s="13"/>
      <c r="BE432" s="13"/>
      <c r="BF432" s="13"/>
      <c r="BG432" s="13"/>
      <c r="BH432" s="13"/>
      <c r="BI432" s="13"/>
      <c r="BJ432" s="13"/>
      <c r="BK432" s="63" t="s">
        <v>1844</v>
      </c>
      <c r="BL432" s="56"/>
    </row>
    <row r="433" spans="1:64" ht="54.75" customHeight="1" x14ac:dyDescent="0.2">
      <c r="A433" s="13">
        <v>4</v>
      </c>
      <c r="B433" s="4" t="s">
        <v>1201</v>
      </c>
      <c r="C433" s="5" t="s">
        <v>73</v>
      </c>
      <c r="D433" s="4" t="s">
        <v>262</v>
      </c>
      <c r="E433" s="198" t="s">
        <v>2156</v>
      </c>
      <c r="F433" s="295"/>
      <c r="G433" s="295"/>
      <c r="H433" s="295"/>
      <c r="I433" s="198" t="s">
        <v>2615</v>
      </c>
      <c r="J433" s="54" t="s">
        <v>74</v>
      </c>
      <c r="K433" s="14" t="s">
        <v>263</v>
      </c>
      <c r="L433" s="54" t="s">
        <v>1227</v>
      </c>
      <c r="M433" s="7" t="s">
        <v>1221</v>
      </c>
      <c r="N433" s="54" t="s">
        <v>1589</v>
      </c>
      <c r="O433" s="5">
        <v>0</v>
      </c>
      <c r="P433" s="143">
        <v>4</v>
      </c>
      <c r="Q433" s="143">
        <v>4</v>
      </c>
      <c r="R433" s="143">
        <v>1</v>
      </c>
      <c r="S433" s="143">
        <v>1</v>
      </c>
      <c r="T433" s="143">
        <v>1</v>
      </c>
      <c r="U433" s="5" t="s">
        <v>1241</v>
      </c>
      <c r="V433" s="5" t="s">
        <v>1421</v>
      </c>
      <c r="W433" s="42" t="s">
        <v>95</v>
      </c>
      <c r="X433" s="17">
        <f t="shared" si="38"/>
        <v>0</v>
      </c>
      <c r="Y433" s="5">
        <v>0</v>
      </c>
      <c r="Z433" s="5">
        <v>0</v>
      </c>
      <c r="AA433" s="5">
        <v>0</v>
      </c>
      <c r="AB433" s="5">
        <v>0</v>
      </c>
      <c r="AC433" s="54" t="s">
        <v>261</v>
      </c>
      <c r="AD433" s="43" t="s">
        <v>356</v>
      </c>
      <c r="AE433" s="43" t="s">
        <v>356</v>
      </c>
      <c r="AF433" s="29">
        <v>4</v>
      </c>
      <c r="AG433" s="30">
        <f t="shared" si="41"/>
        <v>0</v>
      </c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34"/>
      <c r="AZ433" s="34"/>
      <c r="BA433" s="13">
        <v>5</v>
      </c>
      <c r="BB433" s="13"/>
      <c r="BC433" s="13"/>
      <c r="BD433" s="13"/>
      <c r="BE433" s="13"/>
      <c r="BF433" s="13"/>
      <c r="BG433" s="13"/>
      <c r="BH433" s="13"/>
      <c r="BI433" s="13"/>
      <c r="BJ433" s="13"/>
      <c r="BK433" s="63">
        <v>1</v>
      </c>
      <c r="BL433" s="56"/>
    </row>
    <row r="434" spans="1:64" ht="42" customHeight="1" x14ac:dyDescent="0.2">
      <c r="A434" s="13">
        <v>4</v>
      </c>
      <c r="B434" s="4" t="s">
        <v>1201</v>
      </c>
      <c r="C434" s="5" t="s">
        <v>73</v>
      </c>
      <c r="D434" s="4" t="s">
        <v>262</v>
      </c>
      <c r="E434" s="219" t="s">
        <v>2157</v>
      </c>
      <c r="F434" s="295"/>
      <c r="G434" s="295"/>
      <c r="H434" s="295"/>
      <c r="I434" s="219" t="s">
        <v>2616</v>
      </c>
      <c r="J434" s="54" t="s">
        <v>74</v>
      </c>
      <c r="K434" s="14" t="s">
        <v>263</v>
      </c>
      <c r="L434" s="54" t="s">
        <v>1228</v>
      </c>
      <c r="M434" s="7" t="s">
        <v>1222</v>
      </c>
      <c r="N434" s="54" t="s">
        <v>1589</v>
      </c>
      <c r="O434" s="5">
        <v>0</v>
      </c>
      <c r="P434" s="143">
        <v>4</v>
      </c>
      <c r="Q434" s="143">
        <v>2</v>
      </c>
      <c r="R434" s="143">
        <v>1</v>
      </c>
      <c r="S434" s="143">
        <v>1</v>
      </c>
      <c r="T434" s="143">
        <v>1</v>
      </c>
      <c r="U434" s="5" t="s">
        <v>1241</v>
      </c>
      <c r="V434" s="5" t="s">
        <v>1421</v>
      </c>
      <c r="W434" s="42" t="s">
        <v>95</v>
      </c>
      <c r="X434" s="17">
        <f t="shared" si="38"/>
        <v>0</v>
      </c>
      <c r="Y434" s="5">
        <v>0</v>
      </c>
      <c r="Z434" s="5">
        <v>0</v>
      </c>
      <c r="AA434" s="5">
        <v>0</v>
      </c>
      <c r="AB434" s="5">
        <v>0</v>
      </c>
      <c r="AC434" s="54" t="s">
        <v>261</v>
      </c>
      <c r="AD434" s="43" t="s">
        <v>356</v>
      </c>
      <c r="AE434" s="43" t="s">
        <v>356</v>
      </c>
      <c r="AF434" s="29">
        <v>2</v>
      </c>
      <c r="AG434" s="30">
        <f t="shared" si="41"/>
        <v>0</v>
      </c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  <c r="BA434" s="13">
        <v>2</v>
      </c>
      <c r="BB434" s="13"/>
      <c r="BC434" s="13"/>
      <c r="BD434" s="13"/>
      <c r="BE434" s="13"/>
      <c r="BF434" s="13"/>
      <c r="BG434" s="13"/>
      <c r="BH434" s="13"/>
      <c r="BI434" s="13"/>
      <c r="BJ434" s="13"/>
      <c r="BK434" s="63">
        <f t="shared" si="37"/>
        <v>1</v>
      </c>
      <c r="BL434" s="56"/>
    </row>
    <row r="435" spans="1:64" ht="42" customHeight="1" x14ac:dyDescent="0.2">
      <c r="A435" s="13">
        <v>4</v>
      </c>
      <c r="B435" s="4" t="s">
        <v>1201</v>
      </c>
      <c r="C435" s="5" t="s">
        <v>73</v>
      </c>
      <c r="D435" s="4" t="s">
        <v>262</v>
      </c>
      <c r="E435" s="219" t="s">
        <v>2157</v>
      </c>
      <c r="F435" s="295"/>
      <c r="G435" s="295"/>
      <c r="H435" s="295"/>
      <c r="I435" s="219" t="s">
        <v>2617</v>
      </c>
      <c r="J435" s="54" t="s">
        <v>74</v>
      </c>
      <c r="K435" s="14" t="s">
        <v>263</v>
      </c>
      <c r="L435" s="54" t="s">
        <v>1229</v>
      </c>
      <c r="M435" s="7" t="s">
        <v>1223</v>
      </c>
      <c r="N435" s="54" t="s">
        <v>1589</v>
      </c>
      <c r="O435" s="5">
        <v>0</v>
      </c>
      <c r="P435" s="143">
        <v>4</v>
      </c>
      <c r="Q435" s="143">
        <v>2</v>
      </c>
      <c r="R435" s="143">
        <v>1</v>
      </c>
      <c r="S435" s="143">
        <v>1</v>
      </c>
      <c r="T435" s="143">
        <v>1</v>
      </c>
      <c r="U435" s="5" t="s">
        <v>1241</v>
      </c>
      <c r="V435" s="5" t="s">
        <v>1421</v>
      </c>
      <c r="W435" s="42" t="s">
        <v>95</v>
      </c>
      <c r="X435" s="17">
        <f t="shared" si="38"/>
        <v>0</v>
      </c>
      <c r="Y435" s="5">
        <v>0</v>
      </c>
      <c r="Z435" s="5">
        <v>0</v>
      </c>
      <c r="AA435" s="5">
        <v>0</v>
      </c>
      <c r="AB435" s="5">
        <v>0</v>
      </c>
      <c r="AC435" s="54" t="s">
        <v>261</v>
      </c>
      <c r="AD435" s="43" t="s">
        <v>356</v>
      </c>
      <c r="AE435" s="43" t="s">
        <v>356</v>
      </c>
      <c r="AF435" s="29">
        <v>2</v>
      </c>
      <c r="AG435" s="30">
        <f t="shared" si="41"/>
        <v>0</v>
      </c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4"/>
      <c r="AY435" s="34"/>
      <c r="AZ435" s="34"/>
      <c r="BA435" s="13">
        <v>2</v>
      </c>
      <c r="BB435" s="13"/>
      <c r="BC435" s="13"/>
      <c r="BD435" s="13"/>
      <c r="BE435" s="13"/>
      <c r="BF435" s="13"/>
      <c r="BG435" s="13"/>
      <c r="BH435" s="13"/>
      <c r="BI435" s="13"/>
      <c r="BJ435" s="13"/>
      <c r="BK435" s="63">
        <f t="shared" si="37"/>
        <v>1</v>
      </c>
      <c r="BL435" s="56"/>
    </row>
    <row r="436" spans="1:64" ht="40.5" customHeight="1" x14ac:dyDescent="0.2">
      <c r="A436" s="13">
        <v>4</v>
      </c>
      <c r="B436" s="4" t="s">
        <v>1201</v>
      </c>
      <c r="C436" s="5" t="s">
        <v>73</v>
      </c>
      <c r="D436" s="4" t="s">
        <v>262</v>
      </c>
      <c r="E436" s="219" t="s">
        <v>2157</v>
      </c>
      <c r="F436" s="295"/>
      <c r="G436" s="295"/>
      <c r="H436" s="295"/>
      <c r="I436" s="219" t="s">
        <v>2618</v>
      </c>
      <c r="J436" s="54" t="s">
        <v>74</v>
      </c>
      <c r="K436" s="14" t="s">
        <v>263</v>
      </c>
      <c r="L436" s="54" t="s">
        <v>1230</v>
      </c>
      <c r="M436" s="7" t="s">
        <v>1224</v>
      </c>
      <c r="N436" s="54" t="s">
        <v>1589</v>
      </c>
      <c r="O436" s="5">
        <v>0</v>
      </c>
      <c r="P436" s="143">
        <v>1</v>
      </c>
      <c r="Q436" s="143">
        <v>0</v>
      </c>
      <c r="R436" s="143">
        <v>1</v>
      </c>
      <c r="S436" s="143">
        <v>0</v>
      </c>
      <c r="T436" s="143">
        <v>0</v>
      </c>
      <c r="U436" s="5" t="s">
        <v>1241</v>
      </c>
      <c r="V436" s="5" t="s">
        <v>1421</v>
      </c>
      <c r="W436" s="42" t="s">
        <v>95</v>
      </c>
      <c r="X436" s="17">
        <f t="shared" si="38"/>
        <v>0</v>
      </c>
      <c r="Y436" s="5">
        <v>0</v>
      </c>
      <c r="Z436" s="5">
        <v>0</v>
      </c>
      <c r="AA436" s="5">
        <v>0</v>
      </c>
      <c r="AB436" s="5">
        <v>0</v>
      </c>
      <c r="AC436" s="54" t="s">
        <v>261</v>
      </c>
      <c r="AD436" s="43" t="s">
        <v>356</v>
      </c>
      <c r="AE436" s="43" t="s">
        <v>356</v>
      </c>
      <c r="AF436" s="29">
        <f t="shared" si="42"/>
        <v>0</v>
      </c>
      <c r="AG436" s="30">
        <f t="shared" si="41"/>
        <v>0</v>
      </c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34"/>
      <c r="AZ436" s="34"/>
      <c r="BA436" s="13">
        <v>0</v>
      </c>
      <c r="BB436" s="13"/>
      <c r="BC436" s="13"/>
      <c r="BD436" s="13"/>
      <c r="BE436" s="13"/>
      <c r="BF436" s="13"/>
      <c r="BG436" s="13"/>
      <c r="BH436" s="13"/>
      <c r="BI436" s="13"/>
      <c r="BJ436" s="13"/>
      <c r="BK436" s="63" t="s">
        <v>1844</v>
      </c>
      <c r="BL436" s="56"/>
    </row>
    <row r="437" spans="1:64" ht="51" customHeight="1" x14ac:dyDescent="0.2">
      <c r="A437" s="13">
        <v>4</v>
      </c>
      <c r="B437" s="4" t="s">
        <v>1201</v>
      </c>
      <c r="C437" s="5" t="s">
        <v>73</v>
      </c>
      <c r="D437" s="4" t="s">
        <v>262</v>
      </c>
      <c r="E437" s="219" t="s">
        <v>2157</v>
      </c>
      <c r="F437" s="295"/>
      <c r="G437" s="295"/>
      <c r="H437" s="295"/>
      <c r="I437" s="219" t="s">
        <v>2619</v>
      </c>
      <c r="J437" s="54" t="s">
        <v>74</v>
      </c>
      <c r="K437" s="14" t="s">
        <v>263</v>
      </c>
      <c r="L437" s="54" t="s">
        <v>1231</v>
      </c>
      <c r="M437" s="7" t="s">
        <v>1225</v>
      </c>
      <c r="N437" s="54" t="s">
        <v>1589</v>
      </c>
      <c r="O437" s="5">
        <v>0</v>
      </c>
      <c r="P437" s="143">
        <v>34</v>
      </c>
      <c r="Q437" s="143">
        <v>0</v>
      </c>
      <c r="R437" s="143">
        <v>10</v>
      </c>
      <c r="S437" s="143">
        <v>10</v>
      </c>
      <c r="T437" s="143">
        <v>10</v>
      </c>
      <c r="U437" s="5" t="s">
        <v>1241</v>
      </c>
      <c r="V437" s="5" t="s">
        <v>1421</v>
      </c>
      <c r="W437" s="42" t="s">
        <v>95</v>
      </c>
      <c r="X437" s="17">
        <f t="shared" si="38"/>
        <v>0</v>
      </c>
      <c r="Y437" s="5">
        <v>0</v>
      </c>
      <c r="Z437" s="5">
        <v>0</v>
      </c>
      <c r="AA437" s="5">
        <v>0</v>
      </c>
      <c r="AB437" s="5">
        <v>0</v>
      </c>
      <c r="AC437" s="54" t="s">
        <v>261</v>
      </c>
      <c r="AD437" s="43" t="s">
        <v>356</v>
      </c>
      <c r="AE437" s="43" t="s">
        <v>356</v>
      </c>
      <c r="AF437" s="29">
        <v>0</v>
      </c>
      <c r="AG437" s="30">
        <f t="shared" si="41"/>
        <v>0</v>
      </c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  <c r="BA437" s="13">
        <v>0</v>
      </c>
      <c r="BB437" s="13"/>
      <c r="BC437" s="13"/>
      <c r="BD437" s="13"/>
      <c r="BE437" s="13"/>
      <c r="BF437" s="13"/>
      <c r="BG437" s="13"/>
      <c r="BH437" s="13"/>
      <c r="BI437" s="13"/>
      <c r="BJ437" s="13"/>
      <c r="BK437" s="63" t="s">
        <v>1844</v>
      </c>
      <c r="BL437" s="56"/>
    </row>
    <row r="438" spans="1:64" ht="62.25" customHeight="1" x14ac:dyDescent="0.2">
      <c r="A438" s="13">
        <v>4</v>
      </c>
      <c r="B438" s="4" t="s">
        <v>1201</v>
      </c>
      <c r="C438" s="5" t="s">
        <v>73</v>
      </c>
      <c r="D438" s="4" t="s">
        <v>262</v>
      </c>
      <c r="E438" s="219" t="s">
        <v>2158</v>
      </c>
      <c r="F438" s="295" t="s">
        <v>1237</v>
      </c>
      <c r="G438" s="295" t="s">
        <v>874</v>
      </c>
      <c r="H438" s="295">
        <v>3</v>
      </c>
      <c r="I438" s="219" t="s">
        <v>1422</v>
      </c>
      <c r="J438" s="54" t="s">
        <v>1234</v>
      </c>
      <c r="K438" s="14" t="s">
        <v>1233</v>
      </c>
      <c r="L438" s="54" t="s">
        <v>1550</v>
      </c>
      <c r="M438" s="7" t="s">
        <v>1550</v>
      </c>
      <c r="N438" s="54" t="s">
        <v>1589</v>
      </c>
      <c r="O438" s="5">
        <v>0</v>
      </c>
      <c r="P438" s="143">
        <v>5</v>
      </c>
      <c r="Q438" s="143">
        <v>0</v>
      </c>
      <c r="R438" s="143">
        <v>1</v>
      </c>
      <c r="S438" s="143">
        <v>1</v>
      </c>
      <c r="T438" s="143">
        <v>2</v>
      </c>
      <c r="U438" s="5" t="s">
        <v>1241</v>
      </c>
      <c r="V438" s="5" t="s">
        <v>1421</v>
      </c>
      <c r="W438" s="42" t="s">
        <v>95</v>
      </c>
      <c r="X438" s="17">
        <f t="shared" si="38"/>
        <v>0</v>
      </c>
      <c r="Y438" s="5">
        <v>0</v>
      </c>
      <c r="Z438" s="5">
        <v>0</v>
      </c>
      <c r="AA438" s="5">
        <v>0</v>
      </c>
      <c r="AB438" s="5">
        <v>0</v>
      </c>
      <c r="AC438" s="54" t="s">
        <v>261</v>
      </c>
      <c r="AD438" s="43" t="s">
        <v>356</v>
      </c>
      <c r="AE438" s="43" t="s">
        <v>338</v>
      </c>
      <c r="AF438" s="29">
        <v>0</v>
      </c>
      <c r="AG438" s="30">
        <f t="shared" si="41"/>
        <v>0</v>
      </c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13">
        <v>0</v>
      </c>
      <c r="BB438" s="13"/>
      <c r="BC438" s="13"/>
      <c r="BD438" s="13"/>
      <c r="BE438" s="13"/>
      <c r="BF438" s="13"/>
      <c r="BG438" s="13"/>
      <c r="BH438" s="13"/>
      <c r="BI438" s="13"/>
      <c r="BJ438" s="13"/>
      <c r="BK438" s="63" t="s">
        <v>1844</v>
      </c>
      <c r="BL438" s="56"/>
    </row>
    <row r="439" spans="1:64" ht="62.25" customHeight="1" x14ac:dyDescent="0.2">
      <c r="A439" s="13">
        <v>4</v>
      </c>
      <c r="B439" s="4" t="s">
        <v>1201</v>
      </c>
      <c r="C439" s="5" t="s">
        <v>73</v>
      </c>
      <c r="D439" s="4" t="s">
        <v>262</v>
      </c>
      <c r="E439" s="219" t="s">
        <v>2158</v>
      </c>
      <c r="F439" s="295"/>
      <c r="G439" s="295"/>
      <c r="H439" s="295"/>
      <c r="I439" s="219" t="s">
        <v>1422</v>
      </c>
      <c r="J439" s="54" t="s">
        <v>1234</v>
      </c>
      <c r="K439" s="14" t="s">
        <v>1233</v>
      </c>
      <c r="L439" s="54" t="s">
        <v>1236</v>
      </c>
      <c r="M439" s="7" t="s">
        <v>1235</v>
      </c>
      <c r="N439" s="54" t="s">
        <v>1589</v>
      </c>
      <c r="O439" s="5" t="s">
        <v>874</v>
      </c>
      <c r="P439" s="143">
        <v>2000</v>
      </c>
      <c r="Q439" s="143">
        <v>0</v>
      </c>
      <c r="R439" s="143">
        <v>500</v>
      </c>
      <c r="S439" s="143">
        <v>500</v>
      </c>
      <c r="T439" s="143">
        <v>500</v>
      </c>
      <c r="U439" s="5" t="s">
        <v>1241</v>
      </c>
      <c r="V439" s="5" t="s">
        <v>1421</v>
      </c>
      <c r="W439" s="42" t="s">
        <v>95</v>
      </c>
      <c r="X439" s="17">
        <f t="shared" ref="X439" si="43">SUM(Y439:AB439)</f>
        <v>0</v>
      </c>
      <c r="Y439" s="5">
        <v>0</v>
      </c>
      <c r="Z439" s="5">
        <v>0</v>
      </c>
      <c r="AA439" s="5">
        <v>0</v>
      </c>
      <c r="AB439" s="5">
        <v>0</v>
      </c>
      <c r="AC439" s="54" t="s">
        <v>261</v>
      </c>
      <c r="AD439" s="43" t="s">
        <v>356</v>
      </c>
      <c r="AE439" s="43" t="s">
        <v>338</v>
      </c>
      <c r="AF439" s="29">
        <v>0</v>
      </c>
      <c r="AG439" s="30">
        <f t="shared" si="41"/>
        <v>0</v>
      </c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13">
        <v>0</v>
      </c>
      <c r="BB439" s="13"/>
      <c r="BC439" s="13"/>
      <c r="BD439" s="13"/>
      <c r="BE439" s="13"/>
      <c r="BF439" s="13"/>
      <c r="BG439" s="13"/>
      <c r="BH439" s="13"/>
      <c r="BI439" s="13"/>
      <c r="BJ439" s="13"/>
      <c r="BK439" s="63" t="s">
        <v>1844</v>
      </c>
      <c r="BL439" s="56"/>
    </row>
    <row r="440" spans="1:64" ht="73.5" customHeight="1" x14ac:dyDescent="0.2">
      <c r="A440" s="13">
        <v>4</v>
      </c>
      <c r="B440" s="4" t="s">
        <v>1201</v>
      </c>
      <c r="C440" s="5" t="s">
        <v>73</v>
      </c>
      <c r="D440" s="4" t="s">
        <v>262</v>
      </c>
      <c r="E440" s="219" t="s">
        <v>2159</v>
      </c>
      <c r="F440" s="7" t="s">
        <v>1244</v>
      </c>
      <c r="G440" s="54">
        <v>0</v>
      </c>
      <c r="H440" s="54">
        <v>50</v>
      </c>
      <c r="I440" s="219" t="s">
        <v>1422</v>
      </c>
      <c r="J440" s="54" t="s">
        <v>1238</v>
      </c>
      <c r="K440" s="14" t="s">
        <v>1239</v>
      </c>
      <c r="L440" s="54" t="s">
        <v>1240</v>
      </c>
      <c r="M440" s="7" t="s">
        <v>1240</v>
      </c>
      <c r="N440" s="54" t="s">
        <v>1589</v>
      </c>
      <c r="O440" s="5">
        <v>0</v>
      </c>
      <c r="P440" s="143">
        <v>3</v>
      </c>
      <c r="Q440" s="143">
        <v>0</v>
      </c>
      <c r="R440" s="143">
        <v>1</v>
      </c>
      <c r="S440" s="143">
        <v>1</v>
      </c>
      <c r="T440" s="143">
        <v>1</v>
      </c>
      <c r="U440" s="5" t="s">
        <v>1241</v>
      </c>
      <c r="V440" s="5" t="s">
        <v>1421</v>
      </c>
      <c r="W440" s="42" t="s">
        <v>95</v>
      </c>
      <c r="X440" s="17">
        <f t="shared" si="38"/>
        <v>0</v>
      </c>
      <c r="Y440" s="5">
        <v>0</v>
      </c>
      <c r="Z440" s="5">
        <v>0</v>
      </c>
      <c r="AA440" s="5">
        <v>0</v>
      </c>
      <c r="AB440" s="5">
        <v>0</v>
      </c>
      <c r="AC440" s="54" t="s">
        <v>261</v>
      </c>
      <c r="AD440" s="43" t="s">
        <v>356</v>
      </c>
      <c r="AE440" s="43" t="s">
        <v>356</v>
      </c>
      <c r="AF440" s="29">
        <v>0</v>
      </c>
      <c r="AG440" s="30">
        <f t="shared" si="41"/>
        <v>0</v>
      </c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13">
        <v>0</v>
      </c>
      <c r="BB440" s="13"/>
      <c r="BC440" s="13"/>
      <c r="BD440" s="13"/>
      <c r="BE440" s="13"/>
      <c r="BF440" s="13"/>
      <c r="BG440" s="13"/>
      <c r="BH440" s="13"/>
      <c r="BI440" s="13"/>
      <c r="BJ440" s="13"/>
      <c r="BK440" s="63" t="s">
        <v>1844</v>
      </c>
      <c r="BL440" s="56"/>
    </row>
    <row r="441" spans="1:64" ht="65.25" customHeight="1" x14ac:dyDescent="0.2">
      <c r="A441" s="13">
        <v>4</v>
      </c>
      <c r="B441" s="4" t="s">
        <v>1201</v>
      </c>
      <c r="C441" s="5" t="s">
        <v>73</v>
      </c>
      <c r="D441" s="4" t="s">
        <v>262</v>
      </c>
      <c r="E441" s="219" t="s">
        <v>2160</v>
      </c>
      <c r="F441" s="54" t="s">
        <v>1245</v>
      </c>
      <c r="G441" s="54" t="s">
        <v>874</v>
      </c>
      <c r="H441" s="54">
        <v>50</v>
      </c>
      <c r="I441" s="219" t="s">
        <v>1422</v>
      </c>
      <c r="J441" s="54" t="s">
        <v>1242</v>
      </c>
      <c r="K441" s="14" t="s">
        <v>1243</v>
      </c>
      <c r="L441" s="54" t="s">
        <v>1246</v>
      </c>
      <c r="M441" s="7" t="s">
        <v>1246</v>
      </c>
      <c r="N441" s="54" t="s">
        <v>1589</v>
      </c>
      <c r="O441" s="5">
        <v>0</v>
      </c>
      <c r="P441" s="162">
        <v>0.5</v>
      </c>
      <c r="Q441" s="143">
        <v>0</v>
      </c>
      <c r="R441" s="143">
        <v>10</v>
      </c>
      <c r="S441" s="143">
        <v>10</v>
      </c>
      <c r="T441" s="143">
        <v>20</v>
      </c>
      <c r="U441" s="5" t="s">
        <v>1241</v>
      </c>
      <c r="V441" s="5" t="s">
        <v>1421</v>
      </c>
      <c r="W441" s="42" t="s">
        <v>95</v>
      </c>
      <c r="X441" s="17">
        <f t="shared" si="38"/>
        <v>0</v>
      </c>
      <c r="Y441" s="5">
        <v>0</v>
      </c>
      <c r="Z441" s="5">
        <v>0</v>
      </c>
      <c r="AA441" s="5">
        <v>0</v>
      </c>
      <c r="AB441" s="5">
        <v>0</v>
      </c>
      <c r="AC441" s="54" t="s">
        <v>261</v>
      </c>
      <c r="AD441" s="43" t="s">
        <v>356</v>
      </c>
      <c r="AE441" s="43" t="s">
        <v>356</v>
      </c>
      <c r="AF441" s="29">
        <v>0</v>
      </c>
      <c r="AG441" s="30">
        <f t="shared" si="41"/>
        <v>0</v>
      </c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13">
        <v>0</v>
      </c>
      <c r="BB441" s="13"/>
      <c r="BC441" s="13"/>
      <c r="BD441" s="13"/>
      <c r="BE441" s="13"/>
      <c r="BF441" s="13"/>
      <c r="BG441" s="13"/>
      <c r="BH441" s="13"/>
      <c r="BI441" s="13"/>
      <c r="BJ441" s="13"/>
      <c r="BK441" s="63" t="s">
        <v>1844</v>
      </c>
      <c r="BL441" s="56"/>
    </row>
    <row r="442" spans="1:64" ht="65.25" customHeight="1" x14ac:dyDescent="0.2">
      <c r="A442" s="13">
        <v>5</v>
      </c>
      <c r="B442" s="4" t="s">
        <v>1247</v>
      </c>
      <c r="C442" s="5" t="s">
        <v>1248</v>
      </c>
      <c r="D442" s="4" t="s">
        <v>265</v>
      </c>
      <c r="E442" s="219" t="s">
        <v>2160</v>
      </c>
      <c r="F442" s="295" t="s">
        <v>1253</v>
      </c>
      <c r="G442" s="295">
        <v>0</v>
      </c>
      <c r="H442" s="295">
        <v>1</v>
      </c>
      <c r="I442" s="219" t="s">
        <v>1422</v>
      </c>
      <c r="J442" s="54" t="s">
        <v>1249</v>
      </c>
      <c r="K442" s="14" t="s">
        <v>266</v>
      </c>
      <c r="L442" s="54" t="s">
        <v>1250</v>
      </c>
      <c r="M442" s="7" t="s">
        <v>1250</v>
      </c>
      <c r="N442" s="54" t="s">
        <v>1589</v>
      </c>
      <c r="O442" s="5">
        <v>0</v>
      </c>
      <c r="P442" s="143">
        <v>1</v>
      </c>
      <c r="Q442" s="143">
        <v>1</v>
      </c>
      <c r="R442" s="143">
        <v>0</v>
      </c>
      <c r="S442" s="143">
        <v>0</v>
      </c>
      <c r="T442" s="143">
        <v>0</v>
      </c>
      <c r="U442" s="5" t="s">
        <v>1552</v>
      </c>
      <c r="V442" s="5" t="s">
        <v>1422</v>
      </c>
      <c r="W442" s="42" t="s">
        <v>95</v>
      </c>
      <c r="X442" s="17">
        <f t="shared" si="38"/>
        <v>8255254989.6046095</v>
      </c>
      <c r="Y442" s="23">
        <f>1944030372</f>
        <v>1944030372</v>
      </c>
      <c r="Z442" s="23">
        <f t="shared" si="32"/>
        <v>2021791586.8800001</v>
      </c>
      <c r="AA442" s="23">
        <f t="shared" si="32"/>
        <v>2102663250.3552003</v>
      </c>
      <c r="AB442" s="23">
        <f t="shared" si="32"/>
        <v>2186769780.3694086</v>
      </c>
      <c r="AC442" s="54" t="s">
        <v>1553</v>
      </c>
      <c r="AD442" s="43" t="s">
        <v>356</v>
      </c>
      <c r="AE442" s="43" t="s">
        <v>338</v>
      </c>
      <c r="AF442" s="29">
        <f t="shared" si="42"/>
        <v>1</v>
      </c>
      <c r="AG442" s="30">
        <f t="shared" si="41"/>
        <v>8255254989.6046095</v>
      </c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13">
        <v>0</v>
      </c>
      <c r="BB442" s="13"/>
      <c r="BC442" s="13"/>
      <c r="BD442" s="13"/>
      <c r="BE442" s="13"/>
      <c r="BF442" s="13"/>
      <c r="BG442" s="13"/>
      <c r="BH442" s="13"/>
      <c r="BI442" s="13"/>
      <c r="BJ442" s="13"/>
      <c r="BK442" s="63">
        <f t="shared" si="37"/>
        <v>0</v>
      </c>
      <c r="BL442" s="56"/>
    </row>
    <row r="443" spans="1:64" ht="51.75" customHeight="1" x14ac:dyDescent="0.2">
      <c r="A443" s="13">
        <v>5</v>
      </c>
      <c r="B443" s="4" t="s">
        <v>1247</v>
      </c>
      <c r="C443" s="5" t="s">
        <v>1248</v>
      </c>
      <c r="D443" s="4" t="s">
        <v>265</v>
      </c>
      <c r="E443" s="219" t="s">
        <v>2160</v>
      </c>
      <c r="F443" s="295"/>
      <c r="G443" s="295"/>
      <c r="H443" s="295"/>
      <c r="I443" s="219" t="s">
        <v>1422</v>
      </c>
      <c r="J443" s="54" t="s">
        <v>1249</v>
      </c>
      <c r="K443" s="14" t="s">
        <v>266</v>
      </c>
      <c r="L443" s="54" t="s">
        <v>1551</v>
      </c>
      <c r="M443" s="7" t="s">
        <v>1551</v>
      </c>
      <c r="N443" s="54" t="s">
        <v>1589</v>
      </c>
      <c r="O443" s="5">
        <v>0</v>
      </c>
      <c r="P443" s="143">
        <v>1</v>
      </c>
      <c r="Q443" s="143">
        <v>0</v>
      </c>
      <c r="R443" s="143">
        <v>1</v>
      </c>
      <c r="S443" s="143">
        <v>0</v>
      </c>
      <c r="T443" s="143">
        <v>0</v>
      </c>
      <c r="U443" s="5" t="s">
        <v>1552</v>
      </c>
      <c r="V443" s="5" t="s">
        <v>1422</v>
      </c>
      <c r="W443" s="42" t="s">
        <v>95</v>
      </c>
      <c r="X443" s="17">
        <f t="shared" ref="X443" si="44">SUM(Y443:AB443)</f>
        <v>0</v>
      </c>
      <c r="Y443" s="5">
        <v>0</v>
      </c>
      <c r="Z443" s="5">
        <v>0</v>
      </c>
      <c r="AA443" s="5">
        <v>0</v>
      </c>
      <c r="AB443" s="5">
        <v>0</v>
      </c>
      <c r="AC443" s="54" t="s">
        <v>1553</v>
      </c>
      <c r="AD443" s="43"/>
      <c r="AE443" s="43"/>
      <c r="AF443" s="29">
        <f t="shared" si="42"/>
        <v>0</v>
      </c>
      <c r="AG443" s="30">
        <f t="shared" si="41"/>
        <v>0</v>
      </c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13">
        <v>0</v>
      </c>
      <c r="BB443" s="13"/>
      <c r="BC443" s="13"/>
      <c r="BD443" s="13"/>
      <c r="BE443" s="13"/>
      <c r="BF443" s="13"/>
      <c r="BG443" s="13"/>
      <c r="BH443" s="13"/>
      <c r="BI443" s="13"/>
      <c r="BJ443" s="13"/>
      <c r="BK443" s="63" t="s">
        <v>1844</v>
      </c>
      <c r="BL443" s="56"/>
    </row>
    <row r="444" spans="1:64" ht="60" x14ac:dyDescent="0.2">
      <c r="A444" s="13">
        <v>5</v>
      </c>
      <c r="B444" s="4" t="s">
        <v>1247</v>
      </c>
      <c r="C444" s="5" t="s">
        <v>1248</v>
      </c>
      <c r="D444" s="4" t="s">
        <v>265</v>
      </c>
      <c r="E444" s="219" t="s">
        <v>2160</v>
      </c>
      <c r="F444" s="295"/>
      <c r="G444" s="295"/>
      <c r="H444" s="295"/>
      <c r="I444" s="219" t="s">
        <v>1422</v>
      </c>
      <c r="J444" s="54" t="s">
        <v>1249</v>
      </c>
      <c r="K444" s="14" t="s">
        <v>266</v>
      </c>
      <c r="L444" s="54" t="s">
        <v>1251</v>
      </c>
      <c r="M444" s="7" t="s">
        <v>1251</v>
      </c>
      <c r="N444" s="54" t="s">
        <v>1589</v>
      </c>
      <c r="O444" s="5">
        <v>0</v>
      </c>
      <c r="P444" s="143">
        <v>1</v>
      </c>
      <c r="Q444" s="143">
        <v>0</v>
      </c>
      <c r="R444" s="143">
        <v>1</v>
      </c>
      <c r="S444" s="143">
        <v>0</v>
      </c>
      <c r="T444" s="143">
        <v>0</v>
      </c>
      <c r="U444" s="5" t="s">
        <v>1552</v>
      </c>
      <c r="V444" s="5" t="s">
        <v>1422</v>
      </c>
      <c r="W444" s="42" t="s">
        <v>95</v>
      </c>
      <c r="X444" s="17">
        <f t="shared" si="38"/>
        <v>0</v>
      </c>
      <c r="Y444" s="5">
        <v>0</v>
      </c>
      <c r="Z444" s="5">
        <v>0</v>
      </c>
      <c r="AA444" s="5">
        <v>0</v>
      </c>
      <c r="AB444" s="5">
        <v>0</v>
      </c>
      <c r="AC444" s="54" t="s">
        <v>1553</v>
      </c>
      <c r="AD444" s="43" t="s">
        <v>356</v>
      </c>
      <c r="AE444" s="43" t="s">
        <v>338</v>
      </c>
      <c r="AF444" s="29">
        <f t="shared" si="42"/>
        <v>0</v>
      </c>
      <c r="AG444" s="30">
        <f t="shared" si="41"/>
        <v>0</v>
      </c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13">
        <v>0</v>
      </c>
      <c r="BB444" s="13"/>
      <c r="BC444" s="13"/>
      <c r="BD444" s="13"/>
      <c r="BE444" s="13"/>
      <c r="BF444" s="13"/>
      <c r="BG444" s="13"/>
      <c r="BH444" s="13"/>
      <c r="BI444" s="13"/>
      <c r="BJ444" s="13"/>
      <c r="BK444" s="63" t="s">
        <v>1844</v>
      </c>
      <c r="BL444" s="56"/>
    </row>
    <row r="445" spans="1:64" ht="60" x14ac:dyDescent="0.2">
      <c r="A445" s="13">
        <v>5</v>
      </c>
      <c r="B445" s="4" t="s">
        <v>1247</v>
      </c>
      <c r="C445" s="5" t="s">
        <v>1248</v>
      </c>
      <c r="D445" s="4" t="s">
        <v>265</v>
      </c>
      <c r="E445" s="219" t="s">
        <v>2160</v>
      </c>
      <c r="F445" s="295"/>
      <c r="G445" s="295"/>
      <c r="H445" s="295"/>
      <c r="I445" s="198" t="s">
        <v>1555</v>
      </c>
      <c r="J445" s="54" t="s">
        <v>1249</v>
      </c>
      <c r="K445" s="14" t="s">
        <v>266</v>
      </c>
      <c r="L445" s="54" t="s">
        <v>1252</v>
      </c>
      <c r="M445" s="7" t="s">
        <v>1252</v>
      </c>
      <c r="N445" s="54" t="s">
        <v>1589</v>
      </c>
      <c r="O445" s="5">
        <v>0</v>
      </c>
      <c r="P445" s="143">
        <v>3</v>
      </c>
      <c r="Q445" s="143">
        <v>0</v>
      </c>
      <c r="R445" s="143">
        <v>0</v>
      </c>
      <c r="S445" s="143">
        <v>1</v>
      </c>
      <c r="T445" s="143">
        <v>0</v>
      </c>
      <c r="U445" s="5" t="s">
        <v>1552</v>
      </c>
      <c r="V445" s="5" t="s">
        <v>1422</v>
      </c>
      <c r="W445" s="42" t="s">
        <v>95</v>
      </c>
      <c r="X445" s="17">
        <f t="shared" si="38"/>
        <v>0</v>
      </c>
      <c r="Y445" s="5">
        <v>0</v>
      </c>
      <c r="Z445" s="5">
        <v>0</v>
      </c>
      <c r="AA445" s="5">
        <v>0</v>
      </c>
      <c r="AB445" s="5">
        <v>0</v>
      </c>
      <c r="AC445" s="54" t="s">
        <v>1553</v>
      </c>
      <c r="AD445" s="43" t="s">
        <v>356</v>
      </c>
      <c r="AE445" s="43" t="s">
        <v>338</v>
      </c>
      <c r="AF445" s="29">
        <f t="shared" si="42"/>
        <v>0</v>
      </c>
      <c r="AG445" s="30">
        <f t="shared" si="41"/>
        <v>0</v>
      </c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13">
        <v>0</v>
      </c>
      <c r="BB445" s="13"/>
      <c r="BC445" s="13"/>
      <c r="BD445" s="13"/>
      <c r="BE445" s="13"/>
      <c r="BF445" s="13"/>
      <c r="BG445" s="13"/>
      <c r="BH445" s="13"/>
      <c r="BI445" s="13"/>
      <c r="BJ445" s="13"/>
      <c r="BK445" s="63" t="s">
        <v>1844</v>
      </c>
      <c r="BL445" s="56"/>
    </row>
    <row r="446" spans="1:64" ht="60" x14ac:dyDescent="0.2">
      <c r="A446" s="13">
        <v>5</v>
      </c>
      <c r="B446" s="4" t="s">
        <v>264</v>
      </c>
      <c r="C446" s="5" t="s">
        <v>1248</v>
      </c>
      <c r="D446" s="4" t="s">
        <v>265</v>
      </c>
      <c r="E446" s="219" t="s">
        <v>2160</v>
      </c>
      <c r="F446" s="295" t="s">
        <v>1267</v>
      </c>
      <c r="G446" s="295">
        <v>0</v>
      </c>
      <c r="H446" s="295">
        <v>1</v>
      </c>
      <c r="I446" s="198" t="s">
        <v>1555</v>
      </c>
      <c r="J446" s="54" t="s">
        <v>1254</v>
      </c>
      <c r="K446" s="14" t="s">
        <v>267</v>
      </c>
      <c r="L446" s="54" t="s">
        <v>1258</v>
      </c>
      <c r="M446" s="7" t="s">
        <v>1255</v>
      </c>
      <c r="N446" s="54" t="s">
        <v>1589</v>
      </c>
      <c r="O446" s="5">
        <v>0</v>
      </c>
      <c r="P446" s="143">
        <v>6</v>
      </c>
      <c r="Q446" s="143">
        <v>1</v>
      </c>
      <c r="R446" s="143">
        <v>1</v>
      </c>
      <c r="S446" s="143">
        <v>2</v>
      </c>
      <c r="T446" s="143">
        <v>2</v>
      </c>
      <c r="U446" s="5" t="s">
        <v>1552</v>
      </c>
      <c r="V446" s="5" t="s">
        <v>1422</v>
      </c>
      <c r="W446" s="42" t="s">
        <v>95</v>
      </c>
      <c r="X446" s="17">
        <f t="shared" si="38"/>
        <v>0</v>
      </c>
      <c r="Y446" s="5">
        <v>0</v>
      </c>
      <c r="Z446" s="5">
        <v>0</v>
      </c>
      <c r="AA446" s="5">
        <v>0</v>
      </c>
      <c r="AB446" s="5">
        <v>0</v>
      </c>
      <c r="AC446" s="54" t="s">
        <v>1553</v>
      </c>
      <c r="AD446" s="43" t="s">
        <v>356</v>
      </c>
      <c r="AE446" s="43" t="s">
        <v>338</v>
      </c>
      <c r="AF446" s="29">
        <f t="shared" si="42"/>
        <v>1</v>
      </c>
      <c r="AG446" s="30">
        <f t="shared" si="41"/>
        <v>0</v>
      </c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13">
        <v>0</v>
      </c>
      <c r="BB446" s="13"/>
      <c r="BC446" s="13"/>
      <c r="BD446" s="13"/>
      <c r="BE446" s="13"/>
      <c r="BF446" s="13"/>
      <c r="BG446" s="13"/>
      <c r="BH446" s="13"/>
      <c r="BI446" s="13"/>
      <c r="BJ446" s="13"/>
      <c r="BK446" s="63">
        <f t="shared" ref="BK446:BK503" si="45">+BA446/AF446</f>
        <v>0</v>
      </c>
      <c r="BL446" s="56"/>
    </row>
    <row r="447" spans="1:64" ht="60" x14ac:dyDescent="0.2">
      <c r="A447" s="13">
        <v>5</v>
      </c>
      <c r="B447" s="4" t="s">
        <v>264</v>
      </c>
      <c r="C447" s="5" t="s">
        <v>1248</v>
      </c>
      <c r="D447" s="4" t="s">
        <v>265</v>
      </c>
      <c r="E447" s="219" t="s">
        <v>2161</v>
      </c>
      <c r="F447" s="295"/>
      <c r="G447" s="295"/>
      <c r="H447" s="295"/>
      <c r="I447" s="198" t="s">
        <v>1555</v>
      </c>
      <c r="J447" s="54" t="s">
        <v>1254</v>
      </c>
      <c r="K447" s="14" t="s">
        <v>267</v>
      </c>
      <c r="L447" s="54" t="s">
        <v>1259</v>
      </c>
      <c r="M447" s="7" t="s">
        <v>1256</v>
      </c>
      <c r="N447" s="54" t="s">
        <v>1589</v>
      </c>
      <c r="O447" s="5">
        <v>0</v>
      </c>
      <c r="P447" s="143">
        <v>1</v>
      </c>
      <c r="Q447" s="143">
        <v>0</v>
      </c>
      <c r="R447" s="143">
        <v>1</v>
      </c>
      <c r="S447" s="143">
        <v>0</v>
      </c>
      <c r="T447" s="143">
        <v>0</v>
      </c>
      <c r="U447" s="5" t="s">
        <v>1552</v>
      </c>
      <c r="V447" s="5" t="s">
        <v>1422</v>
      </c>
      <c r="W447" s="42" t="s">
        <v>95</v>
      </c>
      <c r="X447" s="17">
        <f t="shared" si="38"/>
        <v>0</v>
      </c>
      <c r="Y447" s="5">
        <v>0</v>
      </c>
      <c r="Z447" s="5">
        <v>0</v>
      </c>
      <c r="AA447" s="5">
        <v>0</v>
      </c>
      <c r="AB447" s="5">
        <v>0</v>
      </c>
      <c r="AC447" s="54" t="s">
        <v>1553</v>
      </c>
      <c r="AD447" s="43" t="s">
        <v>356</v>
      </c>
      <c r="AE447" s="43" t="s">
        <v>338</v>
      </c>
      <c r="AF447" s="29">
        <f t="shared" si="42"/>
        <v>0</v>
      </c>
      <c r="AG447" s="30">
        <f t="shared" si="41"/>
        <v>0</v>
      </c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13">
        <v>0</v>
      </c>
      <c r="BB447" s="13"/>
      <c r="BC447" s="13"/>
      <c r="BD447" s="13"/>
      <c r="BE447" s="13"/>
      <c r="BF447" s="13"/>
      <c r="BG447" s="13"/>
      <c r="BH447" s="13"/>
      <c r="BI447" s="13"/>
      <c r="BJ447" s="13"/>
      <c r="BK447" s="63" t="s">
        <v>1844</v>
      </c>
      <c r="BL447" s="56"/>
    </row>
    <row r="448" spans="1:64" ht="60" x14ac:dyDescent="0.2">
      <c r="A448" s="13">
        <v>5</v>
      </c>
      <c r="B448" s="4" t="s">
        <v>264</v>
      </c>
      <c r="C448" s="5" t="s">
        <v>1248</v>
      </c>
      <c r="D448" s="4" t="s">
        <v>265</v>
      </c>
      <c r="E448" s="219" t="s">
        <v>2161</v>
      </c>
      <c r="F448" s="295"/>
      <c r="G448" s="295"/>
      <c r="H448" s="295"/>
      <c r="I448" s="198" t="s">
        <v>1555</v>
      </c>
      <c r="J448" s="54" t="s">
        <v>1254</v>
      </c>
      <c r="K448" s="14" t="s">
        <v>267</v>
      </c>
      <c r="L448" s="54" t="s">
        <v>1260</v>
      </c>
      <c r="M448" s="7" t="s">
        <v>1257</v>
      </c>
      <c r="N448" s="54" t="s">
        <v>1589</v>
      </c>
      <c r="O448" s="5">
        <v>0</v>
      </c>
      <c r="P448" s="143">
        <v>1</v>
      </c>
      <c r="Q448" s="143">
        <v>0</v>
      </c>
      <c r="R448" s="143">
        <v>0</v>
      </c>
      <c r="S448" s="143">
        <v>1</v>
      </c>
      <c r="T448" s="143">
        <v>0</v>
      </c>
      <c r="U448" s="5" t="s">
        <v>1552</v>
      </c>
      <c r="V448" s="5" t="s">
        <v>1422</v>
      </c>
      <c r="W448" s="42" t="s">
        <v>95</v>
      </c>
      <c r="X448" s="17">
        <f t="shared" si="38"/>
        <v>0</v>
      </c>
      <c r="Y448" s="5">
        <v>0</v>
      </c>
      <c r="Z448" s="5">
        <v>0</v>
      </c>
      <c r="AA448" s="5">
        <v>0</v>
      </c>
      <c r="AB448" s="5">
        <v>0</v>
      </c>
      <c r="AC448" s="54" t="s">
        <v>1553</v>
      </c>
      <c r="AD448" s="43" t="s">
        <v>356</v>
      </c>
      <c r="AE448" s="43" t="s">
        <v>338</v>
      </c>
      <c r="AF448" s="29">
        <f t="shared" si="42"/>
        <v>0</v>
      </c>
      <c r="AG448" s="30">
        <f t="shared" si="41"/>
        <v>0</v>
      </c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13">
        <v>0</v>
      </c>
      <c r="BB448" s="13"/>
      <c r="BC448" s="13"/>
      <c r="BD448" s="13"/>
      <c r="BE448" s="13"/>
      <c r="BF448" s="13"/>
      <c r="BG448" s="13"/>
      <c r="BH448" s="13"/>
      <c r="BI448" s="13"/>
      <c r="BJ448" s="13"/>
      <c r="BK448" s="63" t="s">
        <v>1844</v>
      </c>
      <c r="BL448" s="56"/>
    </row>
    <row r="449" spans="1:64" ht="61.5" customHeight="1" x14ac:dyDescent="0.2">
      <c r="A449" s="13">
        <v>5</v>
      </c>
      <c r="B449" s="4" t="s">
        <v>264</v>
      </c>
      <c r="C449" s="5" t="s">
        <v>1261</v>
      </c>
      <c r="D449" s="4" t="s">
        <v>268</v>
      </c>
      <c r="E449" s="219" t="s">
        <v>2162</v>
      </c>
      <c r="F449" s="295" t="s">
        <v>1266</v>
      </c>
      <c r="G449" s="295">
        <v>0</v>
      </c>
      <c r="H449" s="295">
        <v>46</v>
      </c>
      <c r="I449" s="198" t="s">
        <v>1555</v>
      </c>
      <c r="J449" s="54" t="s">
        <v>1262</v>
      </c>
      <c r="K449" s="14" t="s">
        <v>269</v>
      </c>
      <c r="L449" s="54" t="s">
        <v>1271</v>
      </c>
      <c r="M449" s="7" t="s">
        <v>1263</v>
      </c>
      <c r="N449" s="54" t="s">
        <v>1589</v>
      </c>
      <c r="O449" s="5">
        <v>0</v>
      </c>
      <c r="P449" s="36">
        <v>46</v>
      </c>
      <c r="Q449" s="36">
        <v>45</v>
      </c>
      <c r="R449" s="36">
        <v>0</v>
      </c>
      <c r="S449" s="36">
        <v>0</v>
      </c>
      <c r="T449" s="36">
        <v>0</v>
      </c>
      <c r="U449" s="42" t="s">
        <v>1554</v>
      </c>
      <c r="V449" s="42" t="s">
        <v>1555</v>
      </c>
      <c r="W449" s="42" t="s">
        <v>95</v>
      </c>
      <c r="X449" s="17">
        <f t="shared" si="38"/>
        <v>1273939200</v>
      </c>
      <c r="Y449" s="23">
        <v>300000000</v>
      </c>
      <c r="Z449" s="23">
        <f t="shared" si="32"/>
        <v>312000000</v>
      </c>
      <c r="AA449" s="23">
        <f t="shared" si="32"/>
        <v>324480000</v>
      </c>
      <c r="AB449" s="23">
        <f t="shared" si="32"/>
        <v>337459200</v>
      </c>
      <c r="AC449" s="54" t="s">
        <v>1897</v>
      </c>
      <c r="AD449" s="43" t="s">
        <v>356</v>
      </c>
      <c r="AE449" s="43" t="s">
        <v>338</v>
      </c>
      <c r="AF449" s="29">
        <f t="shared" si="42"/>
        <v>45</v>
      </c>
      <c r="AG449" s="30">
        <f t="shared" si="41"/>
        <v>1273939200</v>
      </c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13">
        <v>45</v>
      </c>
      <c r="BB449" s="64">
        <v>15000000</v>
      </c>
      <c r="BC449" s="64">
        <v>15000000</v>
      </c>
      <c r="BD449" s="13"/>
      <c r="BE449" s="64"/>
      <c r="BF449" s="13"/>
      <c r="BG449" s="13"/>
      <c r="BH449" s="13"/>
      <c r="BI449" s="13"/>
      <c r="BJ449" s="13"/>
      <c r="BK449" s="63">
        <f t="shared" si="45"/>
        <v>1</v>
      </c>
      <c r="BL449" s="56"/>
    </row>
    <row r="450" spans="1:64" ht="61.5" customHeight="1" x14ac:dyDescent="0.2">
      <c r="A450" s="13">
        <v>5</v>
      </c>
      <c r="B450" s="4" t="s">
        <v>264</v>
      </c>
      <c r="C450" s="5" t="s">
        <v>1261</v>
      </c>
      <c r="D450" s="4" t="s">
        <v>268</v>
      </c>
      <c r="E450" s="219" t="s">
        <v>2163</v>
      </c>
      <c r="F450" s="295"/>
      <c r="G450" s="301"/>
      <c r="H450" s="301"/>
      <c r="I450" s="198" t="s">
        <v>1555</v>
      </c>
      <c r="J450" s="54" t="s">
        <v>1262</v>
      </c>
      <c r="K450" s="14" t="s">
        <v>269</v>
      </c>
      <c r="L450" s="54" t="s">
        <v>1272</v>
      </c>
      <c r="M450" s="7" t="s">
        <v>1264</v>
      </c>
      <c r="N450" s="54" t="s">
        <v>1589</v>
      </c>
      <c r="O450" s="5">
        <v>0</v>
      </c>
      <c r="P450" s="36">
        <v>46</v>
      </c>
      <c r="Q450" s="36">
        <v>0</v>
      </c>
      <c r="R450" s="36">
        <v>12</v>
      </c>
      <c r="S450" s="36">
        <v>12</v>
      </c>
      <c r="T450" s="36">
        <v>22</v>
      </c>
      <c r="U450" s="42" t="s">
        <v>1554</v>
      </c>
      <c r="V450" s="42" t="s">
        <v>1555</v>
      </c>
      <c r="W450" s="42" t="s">
        <v>95</v>
      </c>
      <c r="X450" s="17">
        <f t="shared" si="38"/>
        <v>0</v>
      </c>
      <c r="Y450" s="5">
        <v>0</v>
      </c>
      <c r="Z450" s="5">
        <v>0</v>
      </c>
      <c r="AA450" s="5">
        <v>0</v>
      </c>
      <c r="AB450" s="5">
        <v>0</v>
      </c>
      <c r="AC450" s="142" t="s">
        <v>1897</v>
      </c>
      <c r="AD450" s="43" t="s">
        <v>356</v>
      </c>
      <c r="AE450" s="43" t="s">
        <v>338</v>
      </c>
      <c r="AF450" s="29">
        <f t="shared" si="42"/>
        <v>0</v>
      </c>
      <c r="AG450" s="30">
        <f t="shared" si="41"/>
        <v>0</v>
      </c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13">
        <v>0</v>
      </c>
      <c r="BB450" s="64">
        <v>0</v>
      </c>
      <c r="BC450" s="64"/>
      <c r="BD450" s="13"/>
      <c r="BE450" s="64"/>
      <c r="BF450" s="13"/>
      <c r="BG450" s="13"/>
      <c r="BH450" s="13"/>
      <c r="BI450" s="13"/>
      <c r="BJ450" s="13"/>
      <c r="BK450" s="63" t="s">
        <v>1844</v>
      </c>
      <c r="BL450" s="56"/>
    </row>
    <row r="451" spans="1:64" ht="61.5" customHeight="1" x14ac:dyDescent="0.2">
      <c r="A451" s="13">
        <v>5</v>
      </c>
      <c r="B451" s="4" t="s">
        <v>264</v>
      </c>
      <c r="C451" s="5" t="s">
        <v>1261</v>
      </c>
      <c r="D451" s="4" t="s">
        <v>268</v>
      </c>
      <c r="E451" s="219" t="s">
        <v>2164</v>
      </c>
      <c r="F451" s="295"/>
      <c r="G451" s="301"/>
      <c r="H451" s="301"/>
      <c r="I451" s="219" t="s">
        <v>2620</v>
      </c>
      <c r="J451" s="54" t="s">
        <v>1262</v>
      </c>
      <c r="K451" s="14" t="s">
        <v>269</v>
      </c>
      <c r="L451" s="54" t="s">
        <v>1273</v>
      </c>
      <c r="M451" s="7" t="s">
        <v>1265</v>
      </c>
      <c r="N451" s="54" t="s">
        <v>1589</v>
      </c>
      <c r="O451" s="5">
        <v>0</v>
      </c>
      <c r="P451" s="36">
        <v>46</v>
      </c>
      <c r="Q451" s="36">
        <v>1</v>
      </c>
      <c r="R451" s="36">
        <v>12</v>
      </c>
      <c r="S451" s="36">
        <v>12</v>
      </c>
      <c r="T451" s="36">
        <v>21</v>
      </c>
      <c r="U451" s="42" t="s">
        <v>1554</v>
      </c>
      <c r="V451" s="42" t="s">
        <v>1555</v>
      </c>
      <c r="W451" s="42" t="s">
        <v>95</v>
      </c>
      <c r="X451" s="17">
        <f t="shared" si="38"/>
        <v>0</v>
      </c>
      <c r="Y451" s="5">
        <v>0</v>
      </c>
      <c r="Z451" s="5">
        <v>0</v>
      </c>
      <c r="AA451" s="5">
        <v>0</v>
      </c>
      <c r="AB451" s="5">
        <v>0</v>
      </c>
      <c r="AC451" s="142" t="s">
        <v>1897</v>
      </c>
      <c r="AD451" s="43" t="s">
        <v>356</v>
      </c>
      <c r="AE451" s="43" t="s">
        <v>338</v>
      </c>
      <c r="AF451" s="29">
        <v>1</v>
      </c>
      <c r="AG451" s="30">
        <f t="shared" si="41"/>
        <v>0</v>
      </c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13">
        <v>1</v>
      </c>
      <c r="BB451" s="64">
        <v>0</v>
      </c>
      <c r="BC451" s="64"/>
      <c r="BD451" s="13"/>
      <c r="BE451" s="64"/>
      <c r="BF451" s="13"/>
      <c r="BG451" s="13"/>
      <c r="BH451" s="13"/>
      <c r="BI451" s="13"/>
      <c r="BJ451" s="13"/>
      <c r="BK451" s="63">
        <f t="shared" si="45"/>
        <v>1</v>
      </c>
      <c r="BL451" s="56" t="s">
        <v>1901</v>
      </c>
    </row>
    <row r="452" spans="1:64" ht="61.5" customHeight="1" x14ac:dyDescent="0.2">
      <c r="A452" s="13">
        <v>5</v>
      </c>
      <c r="B452" s="4" t="s">
        <v>264</v>
      </c>
      <c r="C452" s="5" t="s">
        <v>1261</v>
      </c>
      <c r="D452" s="4" t="s">
        <v>268</v>
      </c>
      <c r="E452" s="219" t="s">
        <v>2164</v>
      </c>
      <c r="F452" s="295" t="s">
        <v>1281</v>
      </c>
      <c r="G452" s="295">
        <v>0</v>
      </c>
      <c r="H452" s="295">
        <v>1</v>
      </c>
      <c r="I452" s="219" t="s">
        <v>2621</v>
      </c>
      <c r="J452" s="54" t="s">
        <v>1270</v>
      </c>
      <c r="K452" s="14" t="s">
        <v>270</v>
      </c>
      <c r="L452" s="54" t="s">
        <v>1274</v>
      </c>
      <c r="M452" s="7" t="s">
        <v>1268</v>
      </c>
      <c r="N452" s="54" t="s">
        <v>1589</v>
      </c>
      <c r="O452" s="5">
        <v>0</v>
      </c>
      <c r="P452" s="36">
        <v>1</v>
      </c>
      <c r="Q452" s="36">
        <v>1</v>
      </c>
      <c r="R452" s="36">
        <v>0</v>
      </c>
      <c r="S452" s="36">
        <v>0</v>
      </c>
      <c r="T452" s="36">
        <v>0</v>
      </c>
      <c r="U452" s="42" t="s">
        <v>1554</v>
      </c>
      <c r="V452" s="42" t="s">
        <v>1555</v>
      </c>
      <c r="W452" s="42" t="s">
        <v>95</v>
      </c>
      <c r="X452" s="17">
        <f t="shared" si="38"/>
        <v>0</v>
      </c>
      <c r="Y452" s="5">
        <v>0</v>
      </c>
      <c r="Z452" s="5">
        <v>0</v>
      </c>
      <c r="AA452" s="5">
        <v>0</v>
      </c>
      <c r="AB452" s="5">
        <v>0</v>
      </c>
      <c r="AC452" s="142" t="s">
        <v>1897</v>
      </c>
      <c r="AD452" s="43" t="s">
        <v>356</v>
      </c>
      <c r="AE452" s="43" t="s">
        <v>338</v>
      </c>
      <c r="AF452" s="29">
        <v>1</v>
      </c>
      <c r="AG452" s="30">
        <f t="shared" si="41"/>
        <v>0</v>
      </c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13">
        <v>0</v>
      </c>
      <c r="BB452" s="64">
        <v>0</v>
      </c>
      <c r="BC452" s="64"/>
      <c r="BD452" s="13"/>
      <c r="BE452" s="64"/>
      <c r="BF452" s="13"/>
      <c r="BG452" s="13"/>
      <c r="BH452" s="13"/>
      <c r="BI452" s="13"/>
      <c r="BJ452" s="13"/>
      <c r="BK452" s="63">
        <f>+BA452/AF452</f>
        <v>0</v>
      </c>
      <c r="BL452" s="56"/>
    </row>
    <row r="453" spans="1:64" ht="49.5" customHeight="1" x14ac:dyDescent="0.2">
      <c r="A453" s="13">
        <v>5</v>
      </c>
      <c r="B453" s="4" t="s">
        <v>264</v>
      </c>
      <c r="C453" s="5" t="s">
        <v>1261</v>
      </c>
      <c r="D453" s="4" t="s">
        <v>268</v>
      </c>
      <c r="E453" s="219" t="s">
        <v>2164</v>
      </c>
      <c r="F453" s="295"/>
      <c r="G453" s="295"/>
      <c r="H453" s="295"/>
      <c r="I453" s="219" t="s">
        <v>2622</v>
      </c>
      <c r="J453" s="54" t="s">
        <v>1270</v>
      </c>
      <c r="K453" s="14" t="s">
        <v>270</v>
      </c>
      <c r="L453" s="54" t="s">
        <v>1275</v>
      </c>
      <c r="M453" s="7" t="s">
        <v>1269</v>
      </c>
      <c r="N453" s="54" t="s">
        <v>1589</v>
      </c>
      <c r="O453" s="5">
        <v>0</v>
      </c>
      <c r="P453" s="36">
        <v>1</v>
      </c>
      <c r="Q453" s="36">
        <v>0</v>
      </c>
      <c r="R453" s="36">
        <v>1</v>
      </c>
      <c r="S453" s="36">
        <v>0</v>
      </c>
      <c r="T453" s="36">
        <v>0</v>
      </c>
      <c r="U453" s="42" t="s">
        <v>1554</v>
      </c>
      <c r="V453" s="42" t="s">
        <v>1555</v>
      </c>
      <c r="W453" s="42" t="s">
        <v>95</v>
      </c>
      <c r="X453" s="17">
        <f t="shared" si="38"/>
        <v>0</v>
      </c>
      <c r="Y453" s="5">
        <v>0</v>
      </c>
      <c r="Z453" s="5">
        <v>0</v>
      </c>
      <c r="AA453" s="5">
        <v>0</v>
      </c>
      <c r="AB453" s="5">
        <v>0</v>
      </c>
      <c r="AC453" s="142" t="s">
        <v>1897</v>
      </c>
      <c r="AD453" s="43" t="s">
        <v>356</v>
      </c>
      <c r="AE453" s="43" t="s">
        <v>338</v>
      </c>
      <c r="AF453" s="29">
        <f t="shared" si="42"/>
        <v>0</v>
      </c>
      <c r="AG453" s="30">
        <f t="shared" si="41"/>
        <v>0</v>
      </c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13">
        <v>0</v>
      </c>
      <c r="BB453" s="64">
        <v>0</v>
      </c>
      <c r="BC453" s="64"/>
      <c r="BD453" s="13"/>
      <c r="BE453" s="64"/>
      <c r="BF453" s="13"/>
      <c r="BG453" s="13"/>
      <c r="BH453" s="13"/>
      <c r="BI453" s="13"/>
      <c r="BJ453" s="13"/>
      <c r="BK453" s="63" t="s">
        <v>1844</v>
      </c>
      <c r="BL453" s="56"/>
    </row>
    <row r="454" spans="1:64" ht="60" x14ac:dyDescent="0.2">
      <c r="A454" s="13">
        <v>5</v>
      </c>
      <c r="B454" s="4" t="s">
        <v>264</v>
      </c>
      <c r="C454" s="5" t="s">
        <v>1261</v>
      </c>
      <c r="D454" s="4" t="s">
        <v>268</v>
      </c>
      <c r="E454" s="219" t="s">
        <v>2164</v>
      </c>
      <c r="F454" s="295" t="s">
        <v>1282</v>
      </c>
      <c r="G454" s="295">
        <v>0</v>
      </c>
      <c r="H454" s="295">
        <v>2</v>
      </c>
      <c r="I454" s="219" t="s">
        <v>2623</v>
      </c>
      <c r="J454" s="54" t="s">
        <v>1278</v>
      </c>
      <c r="K454" s="14" t="s">
        <v>271</v>
      </c>
      <c r="L454" s="54" t="s">
        <v>1279</v>
      </c>
      <c r="M454" s="7" t="s">
        <v>1276</v>
      </c>
      <c r="N454" s="54" t="s">
        <v>1589</v>
      </c>
      <c r="O454" s="5">
        <v>0</v>
      </c>
      <c r="P454" s="36">
        <v>1</v>
      </c>
      <c r="Q454" s="36">
        <v>0</v>
      </c>
      <c r="R454" s="36">
        <v>1</v>
      </c>
      <c r="S454" s="36">
        <v>0</v>
      </c>
      <c r="T454" s="36">
        <v>0</v>
      </c>
      <c r="U454" s="42" t="s">
        <v>1554</v>
      </c>
      <c r="V454" s="42" t="s">
        <v>1555</v>
      </c>
      <c r="W454" s="42" t="s">
        <v>95</v>
      </c>
      <c r="X454" s="17">
        <f t="shared" si="38"/>
        <v>0</v>
      </c>
      <c r="Y454" s="5">
        <v>0</v>
      </c>
      <c r="Z454" s="5">
        <v>0</v>
      </c>
      <c r="AA454" s="5">
        <v>0</v>
      </c>
      <c r="AB454" s="5">
        <v>0</v>
      </c>
      <c r="AC454" s="142" t="s">
        <v>1897</v>
      </c>
      <c r="AD454" s="43" t="s">
        <v>356</v>
      </c>
      <c r="AE454" s="43" t="s">
        <v>338</v>
      </c>
      <c r="AF454" s="29">
        <f t="shared" si="42"/>
        <v>0</v>
      </c>
      <c r="AG454" s="30">
        <f t="shared" si="41"/>
        <v>0</v>
      </c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13">
        <v>0</v>
      </c>
      <c r="BB454" s="64">
        <v>0</v>
      </c>
      <c r="BC454" s="64"/>
      <c r="BD454" s="13"/>
      <c r="BE454" s="64"/>
      <c r="BF454" s="13"/>
      <c r="BG454" s="13"/>
      <c r="BH454" s="13"/>
      <c r="BI454" s="13"/>
      <c r="BJ454" s="13"/>
      <c r="BK454" s="63" t="s">
        <v>1844</v>
      </c>
      <c r="BL454" s="56"/>
    </row>
    <row r="455" spans="1:64" ht="60" x14ac:dyDescent="0.2">
      <c r="A455" s="13">
        <v>5</v>
      </c>
      <c r="B455" s="4" t="s">
        <v>264</v>
      </c>
      <c r="C455" s="5" t="s">
        <v>1261</v>
      </c>
      <c r="D455" s="4" t="s">
        <v>268</v>
      </c>
      <c r="E455" s="219" t="s">
        <v>2165</v>
      </c>
      <c r="F455" s="295"/>
      <c r="G455" s="295"/>
      <c r="H455" s="295"/>
      <c r="I455" s="219" t="s">
        <v>2624</v>
      </c>
      <c r="J455" s="54" t="s">
        <v>1278</v>
      </c>
      <c r="K455" s="14" t="s">
        <v>271</v>
      </c>
      <c r="L455" s="54" t="s">
        <v>1280</v>
      </c>
      <c r="M455" s="7" t="s">
        <v>1277</v>
      </c>
      <c r="N455" s="54" t="s">
        <v>1589</v>
      </c>
      <c r="O455" s="5">
        <v>0</v>
      </c>
      <c r="P455" s="36">
        <v>2</v>
      </c>
      <c r="Q455" s="36">
        <v>1</v>
      </c>
      <c r="R455" s="36">
        <v>0</v>
      </c>
      <c r="S455" s="36">
        <v>1</v>
      </c>
      <c r="T455" s="36">
        <v>0</v>
      </c>
      <c r="U455" s="42" t="s">
        <v>1554</v>
      </c>
      <c r="V455" s="42" t="s">
        <v>1555</v>
      </c>
      <c r="W455" s="42" t="s">
        <v>95</v>
      </c>
      <c r="X455" s="17">
        <f t="shared" si="38"/>
        <v>0</v>
      </c>
      <c r="Y455" s="5">
        <v>0</v>
      </c>
      <c r="Z455" s="5">
        <v>0</v>
      </c>
      <c r="AA455" s="5">
        <v>0</v>
      </c>
      <c r="AB455" s="5">
        <v>0</v>
      </c>
      <c r="AC455" s="142" t="s">
        <v>1897</v>
      </c>
      <c r="AD455" s="43" t="s">
        <v>356</v>
      </c>
      <c r="AE455" s="43" t="s">
        <v>338</v>
      </c>
      <c r="AF455" s="29">
        <f t="shared" si="42"/>
        <v>1</v>
      </c>
      <c r="AG455" s="30">
        <f t="shared" si="41"/>
        <v>0</v>
      </c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13">
        <v>0</v>
      </c>
      <c r="BB455" s="64">
        <v>3650000000</v>
      </c>
      <c r="BC455" s="64"/>
      <c r="BD455" s="13"/>
      <c r="BE455" s="64">
        <v>2000000000</v>
      </c>
      <c r="BF455" s="13"/>
      <c r="BG455" s="64">
        <v>1650000000</v>
      </c>
      <c r="BH455" s="13"/>
      <c r="BI455" s="13"/>
      <c r="BJ455" s="64">
        <v>600000000</v>
      </c>
      <c r="BK455" s="63">
        <f>+BA455/AF455</f>
        <v>0</v>
      </c>
      <c r="BL455" s="56" t="s">
        <v>1902</v>
      </c>
    </row>
    <row r="456" spans="1:64" ht="48" x14ac:dyDescent="0.2">
      <c r="A456" s="13">
        <v>5</v>
      </c>
      <c r="B456" s="4" t="s">
        <v>264</v>
      </c>
      <c r="C456" s="5" t="s">
        <v>1283</v>
      </c>
      <c r="D456" s="4" t="s">
        <v>272</v>
      </c>
      <c r="E456" s="219" t="s">
        <v>2165</v>
      </c>
      <c r="F456" s="7" t="s">
        <v>1288</v>
      </c>
      <c r="G456" s="54">
        <v>0</v>
      </c>
      <c r="H456" s="54">
        <v>1</v>
      </c>
      <c r="I456" s="219" t="s">
        <v>2625</v>
      </c>
      <c r="J456" s="54" t="s">
        <v>1284</v>
      </c>
      <c r="K456" s="77" t="s">
        <v>273</v>
      </c>
      <c r="L456" s="54" t="s">
        <v>1294</v>
      </c>
      <c r="M456" s="7" t="s">
        <v>1292</v>
      </c>
      <c r="N456" s="54" t="s">
        <v>1589</v>
      </c>
      <c r="O456" s="5">
        <v>0</v>
      </c>
      <c r="P456" s="143">
        <v>1</v>
      </c>
      <c r="Q456" s="143">
        <v>0</v>
      </c>
      <c r="R456" s="143">
        <v>0</v>
      </c>
      <c r="S456" s="143">
        <v>1</v>
      </c>
      <c r="T456" s="143">
        <v>0</v>
      </c>
      <c r="U456" s="42" t="s">
        <v>1299</v>
      </c>
      <c r="V456" s="42" t="s">
        <v>1423</v>
      </c>
      <c r="W456" s="42" t="s">
        <v>95</v>
      </c>
      <c r="X456" s="17">
        <f t="shared" ref="X456:X501" si="46">SUM(Y456:AB456)</f>
        <v>1486262400</v>
      </c>
      <c r="Y456" s="23">
        <v>350000000</v>
      </c>
      <c r="Z456" s="23">
        <f t="shared" si="32"/>
        <v>364000000</v>
      </c>
      <c r="AA456" s="23">
        <f t="shared" si="32"/>
        <v>378560000</v>
      </c>
      <c r="AB456" s="23">
        <f t="shared" si="32"/>
        <v>393702400</v>
      </c>
      <c r="AC456" s="54" t="s">
        <v>242</v>
      </c>
      <c r="AD456" s="43" t="s">
        <v>356</v>
      </c>
      <c r="AE456" s="43" t="s">
        <v>338</v>
      </c>
      <c r="AF456" s="29">
        <f t="shared" si="42"/>
        <v>0</v>
      </c>
      <c r="AG456" s="30">
        <f t="shared" si="41"/>
        <v>1486262400</v>
      </c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13">
        <v>0</v>
      </c>
      <c r="BB456" s="13"/>
      <c r="BC456" s="13"/>
      <c r="BD456" s="13"/>
      <c r="BE456" s="13"/>
      <c r="BF456" s="13"/>
      <c r="BG456" s="13"/>
      <c r="BH456" s="13"/>
      <c r="BI456" s="13"/>
      <c r="BJ456" s="13"/>
      <c r="BK456" s="63" t="s">
        <v>1844</v>
      </c>
      <c r="BL456" s="56"/>
    </row>
    <row r="457" spans="1:64" ht="48" customHeight="1" x14ac:dyDescent="0.2">
      <c r="A457" s="13">
        <v>5</v>
      </c>
      <c r="B457" s="4" t="s">
        <v>264</v>
      </c>
      <c r="C457" s="5" t="s">
        <v>1283</v>
      </c>
      <c r="D457" s="4" t="s">
        <v>272</v>
      </c>
      <c r="E457" s="219" t="s">
        <v>2165</v>
      </c>
      <c r="F457" s="295" t="s">
        <v>1289</v>
      </c>
      <c r="G457" s="295">
        <v>0</v>
      </c>
      <c r="H457" s="295">
        <v>45</v>
      </c>
      <c r="I457" s="219" t="s">
        <v>2626</v>
      </c>
      <c r="J457" s="54" t="s">
        <v>1285</v>
      </c>
      <c r="K457" s="77" t="s">
        <v>274</v>
      </c>
      <c r="L457" s="54" t="s">
        <v>1295</v>
      </c>
      <c r="M457" s="7" t="s">
        <v>1268</v>
      </c>
      <c r="N457" s="54" t="s">
        <v>1589</v>
      </c>
      <c r="O457" s="5">
        <v>0</v>
      </c>
      <c r="P457" s="143">
        <v>45</v>
      </c>
      <c r="Q457" s="143">
        <v>10</v>
      </c>
      <c r="R457" s="143">
        <v>10</v>
      </c>
      <c r="S457" s="143">
        <v>10</v>
      </c>
      <c r="T457" s="143">
        <v>45</v>
      </c>
      <c r="U457" s="42" t="s">
        <v>1299</v>
      </c>
      <c r="V457" s="42" t="s">
        <v>1423</v>
      </c>
      <c r="W457" s="42" t="s">
        <v>95</v>
      </c>
      <c r="X457" s="17">
        <f t="shared" si="46"/>
        <v>0</v>
      </c>
      <c r="Y457" s="5">
        <v>0</v>
      </c>
      <c r="Z457" s="5">
        <v>0</v>
      </c>
      <c r="AA457" s="5">
        <v>0</v>
      </c>
      <c r="AB457" s="5">
        <v>0</v>
      </c>
      <c r="AC457" s="142" t="s">
        <v>1903</v>
      </c>
      <c r="AD457" s="43" t="s">
        <v>356</v>
      </c>
      <c r="AE457" s="43" t="s">
        <v>338</v>
      </c>
      <c r="AF457" s="29">
        <f t="shared" si="42"/>
        <v>10</v>
      </c>
      <c r="AG457" s="30">
        <f t="shared" si="41"/>
        <v>0</v>
      </c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13">
        <v>0</v>
      </c>
      <c r="BB457" s="64"/>
      <c r="BC457" s="64"/>
      <c r="BD457" s="13"/>
      <c r="BE457" s="64"/>
      <c r="BF457" s="13"/>
      <c r="BG457" s="13"/>
      <c r="BH457" s="13"/>
      <c r="BI457" s="13"/>
      <c r="BJ457" s="13"/>
      <c r="BK457" s="63">
        <f t="shared" si="45"/>
        <v>0</v>
      </c>
      <c r="BL457" s="56"/>
    </row>
    <row r="458" spans="1:64" ht="36" x14ac:dyDescent="0.2">
      <c r="A458" s="13">
        <v>5</v>
      </c>
      <c r="B458" s="4" t="s">
        <v>264</v>
      </c>
      <c r="C458" s="5" t="s">
        <v>1283</v>
      </c>
      <c r="D458" s="4" t="s">
        <v>272</v>
      </c>
      <c r="E458" s="198" t="s">
        <v>2166</v>
      </c>
      <c r="F458" s="295"/>
      <c r="G458" s="295"/>
      <c r="H458" s="295"/>
      <c r="I458" s="198" t="s">
        <v>2627</v>
      </c>
      <c r="J458" s="54" t="s">
        <v>1285</v>
      </c>
      <c r="K458" s="77" t="s">
        <v>274</v>
      </c>
      <c r="L458" s="54" t="s">
        <v>1275</v>
      </c>
      <c r="M458" s="7" t="s">
        <v>1269</v>
      </c>
      <c r="N458" s="54" t="s">
        <v>1589</v>
      </c>
      <c r="O458" s="5">
        <v>0</v>
      </c>
      <c r="P458" s="143">
        <v>1</v>
      </c>
      <c r="Q458" s="143">
        <v>0</v>
      </c>
      <c r="R458" s="143">
        <v>1</v>
      </c>
      <c r="S458" s="143">
        <v>0</v>
      </c>
      <c r="T458" s="143">
        <v>0</v>
      </c>
      <c r="U458" s="42" t="s">
        <v>1299</v>
      </c>
      <c r="V458" s="42" t="s">
        <v>1423</v>
      </c>
      <c r="W458" s="42" t="s">
        <v>95</v>
      </c>
      <c r="X458" s="17">
        <f t="shared" si="46"/>
        <v>0</v>
      </c>
      <c r="Y458" s="5">
        <v>0</v>
      </c>
      <c r="Z458" s="5">
        <v>0</v>
      </c>
      <c r="AA458" s="5">
        <v>0</v>
      </c>
      <c r="AB458" s="5">
        <v>0</v>
      </c>
      <c r="AC458" s="142" t="s">
        <v>1903</v>
      </c>
      <c r="AD458" s="43" t="s">
        <v>356</v>
      </c>
      <c r="AE458" s="43" t="s">
        <v>338</v>
      </c>
      <c r="AF458" s="29">
        <v>0</v>
      </c>
      <c r="AG458" s="30">
        <f t="shared" si="41"/>
        <v>0</v>
      </c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4"/>
      <c r="AY458" s="34"/>
      <c r="AZ458" s="34"/>
      <c r="BA458" s="13">
        <v>0</v>
      </c>
      <c r="BB458" s="64"/>
      <c r="BC458" s="64"/>
      <c r="BD458" s="13"/>
      <c r="BE458" s="64"/>
      <c r="BF458" s="13"/>
      <c r="BG458" s="13"/>
      <c r="BH458" s="13"/>
      <c r="BI458" s="13"/>
      <c r="BJ458" s="13"/>
      <c r="BK458" s="63" t="s">
        <v>1844</v>
      </c>
      <c r="BL458" s="56"/>
    </row>
    <row r="459" spans="1:64" ht="36" customHeight="1" x14ac:dyDescent="0.2">
      <c r="A459" s="13">
        <v>5</v>
      </c>
      <c r="B459" s="4" t="s">
        <v>264</v>
      </c>
      <c r="C459" s="5" t="s">
        <v>1283</v>
      </c>
      <c r="D459" s="4" t="s">
        <v>272</v>
      </c>
      <c r="E459" s="198" t="s">
        <v>2166</v>
      </c>
      <c r="F459" s="7" t="s">
        <v>1290</v>
      </c>
      <c r="G459" s="54">
        <v>0</v>
      </c>
      <c r="H459" s="54">
        <v>1</v>
      </c>
      <c r="I459" s="198" t="s">
        <v>2628</v>
      </c>
      <c r="J459" s="54" t="s">
        <v>1286</v>
      </c>
      <c r="K459" s="77" t="s">
        <v>275</v>
      </c>
      <c r="L459" s="54" t="s">
        <v>1296</v>
      </c>
      <c r="M459" s="7" t="s">
        <v>1297</v>
      </c>
      <c r="N459" s="54" t="s">
        <v>1589</v>
      </c>
      <c r="O459" s="5">
        <v>0</v>
      </c>
      <c r="P459" s="143">
        <v>1</v>
      </c>
      <c r="Q459" s="143">
        <v>1</v>
      </c>
      <c r="R459" s="143">
        <v>0</v>
      </c>
      <c r="S459" s="143">
        <v>0</v>
      </c>
      <c r="T459" s="143">
        <v>0</v>
      </c>
      <c r="U459" s="42" t="s">
        <v>1299</v>
      </c>
      <c r="V459" s="42" t="s">
        <v>1423</v>
      </c>
      <c r="W459" s="42" t="s">
        <v>95</v>
      </c>
      <c r="X459" s="17">
        <f t="shared" si="46"/>
        <v>0</v>
      </c>
      <c r="Y459" s="5">
        <v>0</v>
      </c>
      <c r="Z459" s="5">
        <v>0</v>
      </c>
      <c r="AA459" s="5">
        <v>0</v>
      </c>
      <c r="AB459" s="5">
        <v>0</v>
      </c>
      <c r="AC459" s="54" t="s">
        <v>242</v>
      </c>
      <c r="AD459" s="43" t="s">
        <v>356</v>
      </c>
      <c r="AE459" s="43" t="s">
        <v>338</v>
      </c>
      <c r="AF459" s="29">
        <f t="shared" si="42"/>
        <v>1</v>
      </c>
      <c r="AG459" s="30">
        <f t="shared" si="41"/>
        <v>0</v>
      </c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  <c r="BA459" s="13">
        <v>1</v>
      </c>
      <c r="BB459" s="13"/>
      <c r="BC459" s="13"/>
      <c r="BD459" s="13"/>
      <c r="BE459" s="13"/>
      <c r="BF459" s="13"/>
      <c r="BG459" s="13"/>
      <c r="BH459" s="13"/>
      <c r="BI459" s="13"/>
      <c r="BJ459" s="13"/>
      <c r="BK459" s="63">
        <f t="shared" si="45"/>
        <v>1</v>
      </c>
      <c r="BL459" s="56"/>
    </row>
    <row r="460" spans="1:64" ht="48" x14ac:dyDescent="0.2">
      <c r="A460" s="13">
        <v>5</v>
      </c>
      <c r="B460" s="4" t="s">
        <v>264</v>
      </c>
      <c r="C460" s="5" t="s">
        <v>1283</v>
      </c>
      <c r="D460" s="4" t="s">
        <v>272</v>
      </c>
      <c r="E460" s="198" t="s">
        <v>2166</v>
      </c>
      <c r="F460" s="7" t="s">
        <v>1291</v>
      </c>
      <c r="G460" s="54">
        <v>0</v>
      </c>
      <c r="H460" s="54">
        <v>15</v>
      </c>
      <c r="I460" s="198" t="s">
        <v>2629</v>
      </c>
      <c r="J460" s="54" t="s">
        <v>1287</v>
      </c>
      <c r="K460" s="77" t="s">
        <v>276</v>
      </c>
      <c r="L460" s="54" t="s">
        <v>1298</v>
      </c>
      <c r="M460" s="7" t="s">
        <v>1293</v>
      </c>
      <c r="N460" s="54" t="s">
        <v>1589</v>
      </c>
      <c r="O460" s="5" t="s">
        <v>874</v>
      </c>
      <c r="P460" s="143">
        <v>15</v>
      </c>
      <c r="Q460" s="143">
        <v>0</v>
      </c>
      <c r="R460" s="143">
        <v>5</v>
      </c>
      <c r="S460" s="143">
        <v>5</v>
      </c>
      <c r="T460" s="143">
        <v>5</v>
      </c>
      <c r="U460" s="42" t="s">
        <v>1299</v>
      </c>
      <c r="V460" s="42" t="s">
        <v>1423</v>
      </c>
      <c r="W460" s="42" t="s">
        <v>95</v>
      </c>
      <c r="X460" s="17">
        <f t="shared" si="46"/>
        <v>0</v>
      </c>
      <c r="Y460" s="5">
        <v>0</v>
      </c>
      <c r="Z460" s="5">
        <v>0</v>
      </c>
      <c r="AA460" s="5">
        <v>0</v>
      </c>
      <c r="AB460" s="5">
        <v>0</v>
      </c>
      <c r="AC460" s="54" t="s">
        <v>242</v>
      </c>
      <c r="AD460" s="43" t="s">
        <v>356</v>
      </c>
      <c r="AE460" s="43" t="s">
        <v>338</v>
      </c>
      <c r="AF460" s="29">
        <f t="shared" si="42"/>
        <v>0</v>
      </c>
      <c r="AG460" s="30">
        <f t="shared" si="41"/>
        <v>0</v>
      </c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4"/>
      <c r="AY460" s="34"/>
      <c r="AZ460" s="34"/>
      <c r="BA460" s="13">
        <v>0</v>
      </c>
      <c r="BB460" s="13"/>
      <c r="BC460" s="13"/>
      <c r="BD460" s="13"/>
      <c r="BE460" s="13"/>
      <c r="BF460" s="13"/>
      <c r="BG460" s="13"/>
      <c r="BH460" s="13"/>
      <c r="BI460" s="13"/>
      <c r="BJ460" s="13"/>
      <c r="BK460" s="63" t="s">
        <v>1844</v>
      </c>
      <c r="BL460" s="56"/>
    </row>
    <row r="461" spans="1:64" ht="48" customHeight="1" x14ac:dyDescent="0.2">
      <c r="A461" s="13">
        <v>6</v>
      </c>
      <c r="B461" s="4" t="s">
        <v>1300</v>
      </c>
      <c r="C461" s="5" t="s">
        <v>1301</v>
      </c>
      <c r="D461" s="4" t="s">
        <v>278</v>
      </c>
      <c r="E461" s="198" t="s">
        <v>2166</v>
      </c>
      <c r="F461" s="300" t="s">
        <v>1310</v>
      </c>
      <c r="G461" s="300">
        <v>62.48</v>
      </c>
      <c r="H461" s="300">
        <v>82</v>
      </c>
      <c r="I461" s="198" t="s">
        <v>2627</v>
      </c>
      <c r="J461" s="54" t="s">
        <v>1302</v>
      </c>
      <c r="K461" s="14" t="s">
        <v>279</v>
      </c>
      <c r="L461" s="54" t="s">
        <v>1303</v>
      </c>
      <c r="M461" s="7" t="s">
        <v>1303</v>
      </c>
      <c r="N461" s="54" t="s">
        <v>1589</v>
      </c>
      <c r="O461" s="5">
        <v>0</v>
      </c>
      <c r="P461" s="143">
        <v>12</v>
      </c>
      <c r="Q461" s="143">
        <v>12</v>
      </c>
      <c r="R461" s="143">
        <v>3</v>
      </c>
      <c r="S461" s="143">
        <v>3</v>
      </c>
      <c r="T461" s="143">
        <v>3</v>
      </c>
      <c r="U461" s="42" t="s">
        <v>1299</v>
      </c>
      <c r="V461" s="42" t="s">
        <v>1423</v>
      </c>
      <c r="W461" s="42" t="s">
        <v>95</v>
      </c>
      <c r="X461" s="17">
        <f t="shared" si="46"/>
        <v>0</v>
      </c>
      <c r="Y461" s="5">
        <v>0</v>
      </c>
      <c r="Z461" s="5">
        <v>0</v>
      </c>
      <c r="AA461" s="5">
        <v>0</v>
      </c>
      <c r="AB461" s="5">
        <v>0</v>
      </c>
      <c r="AC461" s="54" t="s">
        <v>277</v>
      </c>
      <c r="AD461" s="43" t="s">
        <v>356</v>
      </c>
      <c r="AE461" s="43" t="s">
        <v>356</v>
      </c>
      <c r="AF461" s="29">
        <v>12</v>
      </c>
      <c r="AG461" s="30">
        <f t="shared" si="41"/>
        <v>0</v>
      </c>
      <c r="AH461" s="34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  <c r="AW461" s="34"/>
      <c r="AX461" s="34"/>
      <c r="AY461" s="34"/>
      <c r="AZ461" s="34"/>
      <c r="BA461" s="13">
        <v>5.1100000000000003</v>
      </c>
      <c r="BB461" s="13">
        <v>0</v>
      </c>
      <c r="BC461" s="13">
        <v>0</v>
      </c>
      <c r="BD461" s="13">
        <v>0</v>
      </c>
      <c r="BE461" s="13">
        <v>0</v>
      </c>
      <c r="BF461" s="13">
        <v>0</v>
      </c>
      <c r="BG461" s="13">
        <v>0</v>
      </c>
      <c r="BH461" s="13"/>
      <c r="BI461" s="13">
        <v>0</v>
      </c>
      <c r="BJ461" s="13">
        <v>0</v>
      </c>
      <c r="BK461" s="63">
        <f t="shared" si="45"/>
        <v>0.42583333333333334</v>
      </c>
      <c r="BL461" s="56"/>
    </row>
    <row r="462" spans="1:64" ht="36" x14ac:dyDescent="0.2">
      <c r="A462" s="13">
        <v>6</v>
      </c>
      <c r="B462" s="4" t="s">
        <v>1300</v>
      </c>
      <c r="C462" s="5" t="s">
        <v>1301</v>
      </c>
      <c r="D462" s="4" t="s">
        <v>278</v>
      </c>
      <c r="E462" s="198" t="s">
        <v>2166</v>
      </c>
      <c r="F462" s="300"/>
      <c r="G462" s="300"/>
      <c r="H462" s="300"/>
      <c r="I462" s="198" t="s">
        <v>2628</v>
      </c>
      <c r="J462" s="54" t="s">
        <v>1302</v>
      </c>
      <c r="K462" s="14" t="s">
        <v>279</v>
      </c>
      <c r="L462" s="54" t="s">
        <v>1304</v>
      </c>
      <c r="M462" s="7" t="s">
        <v>1304</v>
      </c>
      <c r="N462" s="54" t="s">
        <v>1589</v>
      </c>
      <c r="O462" s="5">
        <v>0</v>
      </c>
      <c r="P462" s="143">
        <v>1</v>
      </c>
      <c r="Q462" s="143">
        <v>0</v>
      </c>
      <c r="R462" s="143">
        <v>1</v>
      </c>
      <c r="S462" s="143">
        <v>0</v>
      </c>
      <c r="T462" s="143">
        <v>0</v>
      </c>
      <c r="U462" s="42" t="s">
        <v>1299</v>
      </c>
      <c r="V462" s="42" t="s">
        <v>1423</v>
      </c>
      <c r="W462" s="42" t="s">
        <v>120</v>
      </c>
      <c r="X462" s="17">
        <f t="shared" si="46"/>
        <v>15956214854.768641</v>
      </c>
      <c r="Y462" s="23">
        <v>3757529760</v>
      </c>
      <c r="Z462" s="23">
        <f t="shared" si="32"/>
        <v>3907830950.4000001</v>
      </c>
      <c r="AA462" s="23">
        <f t="shared" si="32"/>
        <v>4064144188.4160004</v>
      </c>
      <c r="AB462" s="23">
        <f t="shared" si="32"/>
        <v>4226709955.9526405</v>
      </c>
      <c r="AC462" s="54" t="s">
        <v>277</v>
      </c>
      <c r="AD462" s="43" t="s">
        <v>356</v>
      </c>
      <c r="AE462" s="43" t="s">
        <v>356</v>
      </c>
      <c r="AF462" s="29">
        <f t="shared" si="42"/>
        <v>0</v>
      </c>
      <c r="AG462" s="30">
        <f t="shared" si="41"/>
        <v>15956214854.768641</v>
      </c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  <c r="AX462" s="34"/>
      <c r="AY462" s="34"/>
      <c r="AZ462" s="34"/>
      <c r="BA462" s="13">
        <v>0</v>
      </c>
      <c r="BB462" s="13">
        <v>0</v>
      </c>
      <c r="BC462" s="13">
        <v>0</v>
      </c>
      <c r="BD462" s="13">
        <v>0</v>
      </c>
      <c r="BE462" s="13">
        <v>0</v>
      </c>
      <c r="BF462" s="13">
        <v>0</v>
      </c>
      <c r="BG462" s="13">
        <v>0</v>
      </c>
      <c r="BH462" s="13">
        <v>0</v>
      </c>
      <c r="BI462" s="13">
        <v>0</v>
      </c>
      <c r="BJ462" s="13">
        <v>0</v>
      </c>
      <c r="BK462" s="63" t="s">
        <v>1844</v>
      </c>
      <c r="BL462" s="56"/>
    </row>
    <row r="463" spans="1:64" ht="36" x14ac:dyDescent="0.2">
      <c r="A463" s="13">
        <v>6</v>
      </c>
      <c r="B463" s="4" t="s">
        <v>1300</v>
      </c>
      <c r="C463" s="5" t="s">
        <v>1301</v>
      </c>
      <c r="D463" s="4" t="s">
        <v>278</v>
      </c>
      <c r="E463" s="198" t="s">
        <v>2167</v>
      </c>
      <c r="F463" s="300"/>
      <c r="G463" s="300"/>
      <c r="H463" s="300"/>
      <c r="I463" s="198" t="s">
        <v>2630</v>
      </c>
      <c r="J463" s="54" t="s">
        <v>1302</v>
      </c>
      <c r="K463" s="14" t="s">
        <v>279</v>
      </c>
      <c r="L463" s="54" t="s">
        <v>1305</v>
      </c>
      <c r="M463" s="7" t="s">
        <v>1305</v>
      </c>
      <c r="N463" s="54" t="s">
        <v>1589</v>
      </c>
      <c r="O463" s="5">
        <v>0</v>
      </c>
      <c r="P463" s="143">
        <v>1</v>
      </c>
      <c r="Q463" s="143">
        <v>0</v>
      </c>
      <c r="R463" s="143">
        <v>1</v>
      </c>
      <c r="S463" s="143">
        <v>0</v>
      </c>
      <c r="T463" s="143">
        <v>0</v>
      </c>
      <c r="U463" s="42" t="s">
        <v>1299</v>
      </c>
      <c r="V463" s="42" t="s">
        <v>1423</v>
      </c>
      <c r="W463" s="42" t="s">
        <v>205</v>
      </c>
      <c r="X463" s="17">
        <f t="shared" si="46"/>
        <v>7256720535.055872</v>
      </c>
      <c r="Y463" s="23">
        <f>8544427242-4699434984-427221362-1708885448</f>
        <v>1708885448</v>
      </c>
      <c r="Z463" s="23">
        <f t="shared" si="32"/>
        <v>1777240865.9200001</v>
      </c>
      <c r="AA463" s="23">
        <f t="shared" si="32"/>
        <v>1848330500.5568001</v>
      </c>
      <c r="AB463" s="23">
        <f t="shared" si="32"/>
        <v>1922263720.5790722</v>
      </c>
      <c r="AC463" s="54" t="s">
        <v>277</v>
      </c>
      <c r="AD463" s="43" t="s">
        <v>356</v>
      </c>
      <c r="AE463" s="43" t="s">
        <v>356</v>
      </c>
      <c r="AF463" s="29">
        <f t="shared" si="42"/>
        <v>0</v>
      </c>
      <c r="AG463" s="30">
        <f t="shared" si="41"/>
        <v>7256720535.055872</v>
      </c>
      <c r="AH463" s="34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  <c r="AW463" s="34"/>
      <c r="AX463" s="34"/>
      <c r="AY463" s="34"/>
      <c r="AZ463" s="34"/>
      <c r="BA463" s="13">
        <v>0</v>
      </c>
      <c r="BB463" s="13">
        <v>0</v>
      </c>
      <c r="BC463" s="13">
        <v>0</v>
      </c>
      <c r="BD463" s="13">
        <v>0</v>
      </c>
      <c r="BE463" s="13">
        <v>0</v>
      </c>
      <c r="BF463" s="13">
        <v>0</v>
      </c>
      <c r="BG463" s="13">
        <v>0</v>
      </c>
      <c r="BH463" s="13">
        <v>0</v>
      </c>
      <c r="BI463" s="13">
        <v>0</v>
      </c>
      <c r="BJ463" s="13">
        <v>0</v>
      </c>
      <c r="BK463" s="63" t="s">
        <v>1844</v>
      </c>
      <c r="BL463" s="56"/>
    </row>
    <row r="464" spans="1:64" ht="48" x14ac:dyDescent="0.2">
      <c r="A464" s="13">
        <v>6</v>
      </c>
      <c r="B464" s="4" t="s">
        <v>1300</v>
      </c>
      <c r="C464" s="5" t="s">
        <v>1301</v>
      </c>
      <c r="D464" s="4" t="s">
        <v>278</v>
      </c>
      <c r="E464" s="198" t="s">
        <v>2167</v>
      </c>
      <c r="F464" s="300"/>
      <c r="G464" s="300"/>
      <c r="H464" s="300"/>
      <c r="I464" s="198" t="s">
        <v>2631</v>
      </c>
      <c r="J464" s="54" t="s">
        <v>1302</v>
      </c>
      <c r="K464" s="14" t="s">
        <v>279</v>
      </c>
      <c r="L464" s="54" t="s">
        <v>1306</v>
      </c>
      <c r="M464" s="7" t="s">
        <v>1306</v>
      </c>
      <c r="N464" s="54" t="s">
        <v>1589</v>
      </c>
      <c r="O464" s="5">
        <v>0</v>
      </c>
      <c r="P464" s="143">
        <v>60</v>
      </c>
      <c r="Q464" s="143">
        <v>10</v>
      </c>
      <c r="R464" s="143">
        <v>10</v>
      </c>
      <c r="S464" s="143">
        <v>20</v>
      </c>
      <c r="T464" s="143">
        <v>20</v>
      </c>
      <c r="U464" s="42" t="s">
        <v>1299</v>
      </c>
      <c r="V464" s="42" t="s">
        <v>1423</v>
      </c>
      <c r="W464" s="42" t="s">
        <v>280</v>
      </c>
      <c r="X464" s="17">
        <f t="shared" si="46"/>
        <v>14204867652.974592</v>
      </c>
      <c r="Y464" s="23">
        <v>3345104928</v>
      </c>
      <c r="Z464" s="23">
        <f t="shared" si="32"/>
        <v>3478909125.1199999</v>
      </c>
      <c r="AA464" s="23">
        <f t="shared" si="32"/>
        <v>3618065490.1248002</v>
      </c>
      <c r="AB464" s="23">
        <f t="shared" si="32"/>
        <v>3762788109.7297921</v>
      </c>
      <c r="AC464" s="54" t="s">
        <v>277</v>
      </c>
      <c r="AD464" s="43" t="s">
        <v>356</v>
      </c>
      <c r="AE464" s="43" t="s">
        <v>356</v>
      </c>
      <c r="AF464" s="29">
        <f t="shared" si="42"/>
        <v>10</v>
      </c>
      <c r="AG464" s="30">
        <f t="shared" si="41"/>
        <v>14204867652.974592</v>
      </c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4"/>
      <c r="AY464" s="34"/>
      <c r="AZ464" s="34"/>
      <c r="BA464" s="52">
        <v>10</v>
      </c>
      <c r="BB464" s="52">
        <v>238909491</v>
      </c>
      <c r="BC464" s="52">
        <v>238909491</v>
      </c>
      <c r="BD464" s="13"/>
      <c r="BE464" s="13"/>
      <c r="BF464" s="13"/>
      <c r="BG464" s="13"/>
      <c r="BH464" s="13"/>
      <c r="BI464" s="13"/>
      <c r="BJ464" s="13">
        <v>0</v>
      </c>
      <c r="BK464" s="63">
        <f t="shared" si="45"/>
        <v>1</v>
      </c>
      <c r="BL464" s="56"/>
    </row>
    <row r="465" spans="1:64" ht="36" customHeight="1" x14ac:dyDescent="0.2">
      <c r="A465" s="13">
        <v>6</v>
      </c>
      <c r="B465" s="4" t="s">
        <v>1300</v>
      </c>
      <c r="C465" s="5" t="s">
        <v>1301</v>
      </c>
      <c r="D465" s="4" t="s">
        <v>278</v>
      </c>
      <c r="E465" s="198" t="s">
        <v>2168</v>
      </c>
      <c r="F465" s="300"/>
      <c r="G465" s="300"/>
      <c r="H465" s="300"/>
      <c r="I465" s="198" t="s">
        <v>2632</v>
      </c>
      <c r="J465" s="54" t="s">
        <v>1302</v>
      </c>
      <c r="K465" s="14" t="s">
        <v>279</v>
      </c>
      <c r="L465" s="54" t="s">
        <v>1307</v>
      </c>
      <c r="M465" s="7" t="s">
        <v>1307</v>
      </c>
      <c r="N465" s="54" t="s">
        <v>1589</v>
      </c>
      <c r="O465" s="5">
        <v>0</v>
      </c>
      <c r="P465" s="143">
        <v>100</v>
      </c>
      <c r="Q465" s="143">
        <v>25</v>
      </c>
      <c r="R465" s="143">
        <v>25</v>
      </c>
      <c r="S465" s="143">
        <v>25</v>
      </c>
      <c r="T465" s="143">
        <v>25</v>
      </c>
      <c r="U465" s="42" t="s">
        <v>1299</v>
      </c>
      <c r="V465" s="42" t="s">
        <v>1423</v>
      </c>
      <c r="W465" s="42" t="s">
        <v>95</v>
      </c>
      <c r="X465" s="17">
        <f t="shared" si="46"/>
        <v>0</v>
      </c>
      <c r="Y465" s="5">
        <v>0</v>
      </c>
      <c r="Z465" s="5">
        <v>0</v>
      </c>
      <c r="AA465" s="5">
        <v>0</v>
      </c>
      <c r="AB465" s="5">
        <v>0</v>
      </c>
      <c r="AC465" s="54" t="s">
        <v>277</v>
      </c>
      <c r="AD465" s="43" t="s">
        <v>356</v>
      </c>
      <c r="AE465" s="43" t="s">
        <v>356</v>
      </c>
      <c r="AF465" s="29">
        <f t="shared" si="42"/>
        <v>25</v>
      </c>
      <c r="AG465" s="30">
        <f t="shared" si="41"/>
        <v>0</v>
      </c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4"/>
      <c r="AY465" s="34"/>
      <c r="AZ465" s="34"/>
      <c r="BA465" s="52">
        <v>25</v>
      </c>
      <c r="BB465" s="13">
        <v>0</v>
      </c>
      <c r="BC465" s="13">
        <v>0</v>
      </c>
      <c r="BD465" s="13">
        <v>0</v>
      </c>
      <c r="BE465" s="13">
        <v>0</v>
      </c>
      <c r="BF465" s="13">
        <v>0</v>
      </c>
      <c r="BG465" s="13"/>
      <c r="BH465" s="13">
        <v>0</v>
      </c>
      <c r="BI465" s="13">
        <v>0</v>
      </c>
      <c r="BJ465" s="13">
        <v>0</v>
      </c>
      <c r="BK465" s="63">
        <f t="shared" si="45"/>
        <v>1</v>
      </c>
      <c r="BL465" s="56"/>
    </row>
    <row r="466" spans="1:64" ht="36" x14ac:dyDescent="0.2">
      <c r="A466" s="13">
        <v>6</v>
      </c>
      <c r="B466" s="4" t="s">
        <v>1300</v>
      </c>
      <c r="C466" s="5" t="s">
        <v>1301</v>
      </c>
      <c r="D466" s="4" t="s">
        <v>278</v>
      </c>
      <c r="E466" s="198" t="s">
        <v>2169</v>
      </c>
      <c r="F466" s="300"/>
      <c r="G466" s="300"/>
      <c r="H466" s="300"/>
      <c r="I466" s="198" t="s">
        <v>2633</v>
      </c>
      <c r="J466" s="54" t="s">
        <v>1302</v>
      </c>
      <c r="K466" s="14" t="s">
        <v>279</v>
      </c>
      <c r="L466" s="54" t="s">
        <v>1308</v>
      </c>
      <c r="M466" s="7" t="s">
        <v>1308</v>
      </c>
      <c r="N466" s="54" t="s">
        <v>1589</v>
      </c>
      <c r="O466" s="5">
        <v>0</v>
      </c>
      <c r="P466" s="143">
        <v>46</v>
      </c>
      <c r="Q466" s="143">
        <v>10</v>
      </c>
      <c r="R466" s="143">
        <v>10</v>
      </c>
      <c r="S466" s="143">
        <v>10</v>
      </c>
      <c r="T466" s="143">
        <v>16</v>
      </c>
      <c r="U466" s="42" t="s">
        <v>1299</v>
      </c>
      <c r="V466" s="42" t="s">
        <v>1423</v>
      </c>
      <c r="W466" s="42" t="s">
        <v>95</v>
      </c>
      <c r="X466" s="17">
        <f t="shared" si="46"/>
        <v>0</v>
      </c>
      <c r="Y466" s="5">
        <v>0</v>
      </c>
      <c r="Z466" s="5">
        <v>0</v>
      </c>
      <c r="AA466" s="5">
        <v>0</v>
      </c>
      <c r="AB466" s="5">
        <v>0</v>
      </c>
      <c r="AC466" s="54" t="s">
        <v>277</v>
      </c>
      <c r="AD466" s="43" t="s">
        <v>356</v>
      </c>
      <c r="AE466" s="43" t="s">
        <v>356</v>
      </c>
      <c r="AF466" s="29">
        <f t="shared" si="42"/>
        <v>10</v>
      </c>
      <c r="AG466" s="30">
        <f t="shared" si="41"/>
        <v>0</v>
      </c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  <c r="AX466" s="34"/>
      <c r="AY466" s="34"/>
      <c r="AZ466" s="34"/>
      <c r="BA466" s="13">
        <v>0</v>
      </c>
      <c r="BB466" s="13">
        <v>0</v>
      </c>
      <c r="BC466" s="13">
        <v>0</v>
      </c>
      <c r="BD466" s="13">
        <v>0</v>
      </c>
      <c r="BE466" s="13">
        <v>0</v>
      </c>
      <c r="BF466" s="13">
        <v>0</v>
      </c>
      <c r="BG466" s="13">
        <v>0</v>
      </c>
      <c r="BH466" s="13">
        <v>0</v>
      </c>
      <c r="BI466" s="13">
        <v>0</v>
      </c>
      <c r="BJ466" s="13">
        <v>0</v>
      </c>
      <c r="BK466" s="63">
        <f t="shared" si="45"/>
        <v>0</v>
      </c>
      <c r="BL466" s="56"/>
    </row>
    <row r="467" spans="1:64" ht="48" x14ac:dyDescent="0.2">
      <c r="A467" s="13">
        <v>6</v>
      </c>
      <c r="B467" s="4" t="s">
        <v>1300</v>
      </c>
      <c r="C467" s="5" t="s">
        <v>1301</v>
      </c>
      <c r="D467" s="4" t="s">
        <v>278</v>
      </c>
      <c r="E467" s="198" t="s">
        <v>2169</v>
      </c>
      <c r="F467" s="300"/>
      <c r="G467" s="300"/>
      <c r="H467" s="300"/>
      <c r="I467" s="198" t="s">
        <v>2634</v>
      </c>
      <c r="J467" s="54" t="s">
        <v>1302</v>
      </c>
      <c r="K467" s="14" t="s">
        <v>279</v>
      </c>
      <c r="L467" s="54" t="s">
        <v>1309</v>
      </c>
      <c r="M467" s="7" t="s">
        <v>1309</v>
      </c>
      <c r="N467" s="54" t="s">
        <v>1589</v>
      </c>
      <c r="O467" s="5">
        <v>0</v>
      </c>
      <c r="P467" s="143">
        <v>1</v>
      </c>
      <c r="Q467" s="143">
        <v>0</v>
      </c>
      <c r="R467" s="143">
        <v>0</v>
      </c>
      <c r="S467" s="143">
        <v>1</v>
      </c>
      <c r="T467" s="143">
        <v>0</v>
      </c>
      <c r="U467" s="42" t="s">
        <v>1299</v>
      </c>
      <c r="V467" s="42" t="s">
        <v>1423</v>
      </c>
      <c r="W467" s="42" t="s">
        <v>95</v>
      </c>
      <c r="X467" s="17">
        <f t="shared" si="46"/>
        <v>0</v>
      </c>
      <c r="Y467" s="5">
        <v>0</v>
      </c>
      <c r="Z467" s="5">
        <v>0</v>
      </c>
      <c r="AA467" s="5">
        <v>0</v>
      </c>
      <c r="AB467" s="5">
        <v>0</v>
      </c>
      <c r="AC467" s="54" t="s">
        <v>277</v>
      </c>
      <c r="AD467" s="43" t="s">
        <v>356</v>
      </c>
      <c r="AE467" s="43" t="s">
        <v>356</v>
      </c>
      <c r="AF467" s="29">
        <f t="shared" si="42"/>
        <v>0</v>
      </c>
      <c r="AG467" s="30">
        <f t="shared" si="41"/>
        <v>0</v>
      </c>
      <c r="AH467" s="34"/>
      <c r="AI467" s="34"/>
      <c r="AJ467" s="34"/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  <c r="AW467" s="34"/>
      <c r="AX467" s="34"/>
      <c r="AY467" s="34"/>
      <c r="AZ467" s="34"/>
      <c r="BA467" s="13">
        <v>0</v>
      </c>
      <c r="BB467" s="13">
        <v>0</v>
      </c>
      <c r="BC467" s="13">
        <v>0</v>
      </c>
      <c r="BD467" s="13">
        <v>0</v>
      </c>
      <c r="BE467" s="13">
        <v>0</v>
      </c>
      <c r="BF467" s="13">
        <v>0</v>
      </c>
      <c r="BG467" s="13">
        <v>0</v>
      </c>
      <c r="BH467" s="13">
        <v>0</v>
      </c>
      <c r="BI467" s="13">
        <v>0</v>
      </c>
      <c r="BJ467" s="13">
        <v>0</v>
      </c>
      <c r="BK467" s="63" t="s">
        <v>1844</v>
      </c>
      <c r="BL467" s="56"/>
    </row>
    <row r="468" spans="1:64" ht="60" x14ac:dyDescent="0.2">
      <c r="A468" s="13">
        <v>6</v>
      </c>
      <c r="B468" s="4" t="s">
        <v>1300</v>
      </c>
      <c r="C468" s="9" t="s">
        <v>1311</v>
      </c>
      <c r="D468" s="10" t="s">
        <v>281</v>
      </c>
      <c r="E468" s="198" t="s">
        <v>2170</v>
      </c>
      <c r="F468" s="295" t="s">
        <v>1313</v>
      </c>
      <c r="G468" s="295">
        <v>55.5</v>
      </c>
      <c r="H468" s="295">
        <v>66.599999999999994</v>
      </c>
      <c r="I468" s="198" t="s">
        <v>2635</v>
      </c>
      <c r="J468" s="54" t="s">
        <v>1312</v>
      </c>
      <c r="K468" s="77" t="s">
        <v>282</v>
      </c>
      <c r="L468" s="54" t="s">
        <v>1314</v>
      </c>
      <c r="M468" s="7" t="s">
        <v>1314</v>
      </c>
      <c r="N468" s="54" t="s">
        <v>1609</v>
      </c>
      <c r="O468" s="5">
        <v>1</v>
      </c>
      <c r="P468" s="143">
        <v>1</v>
      </c>
      <c r="Q468" s="143">
        <v>1</v>
      </c>
      <c r="R468" s="143">
        <v>1</v>
      </c>
      <c r="S468" s="143">
        <v>1</v>
      </c>
      <c r="T468" s="143">
        <v>1</v>
      </c>
      <c r="U468" s="42" t="s">
        <v>1299</v>
      </c>
      <c r="V468" s="42" t="s">
        <v>1423</v>
      </c>
      <c r="W468" s="42" t="s">
        <v>95</v>
      </c>
      <c r="X468" s="17">
        <f t="shared" si="46"/>
        <v>0</v>
      </c>
      <c r="Y468" s="5">
        <v>0</v>
      </c>
      <c r="Z468" s="5">
        <v>0</v>
      </c>
      <c r="AA468" s="5">
        <v>0</v>
      </c>
      <c r="AB468" s="5">
        <v>0</v>
      </c>
      <c r="AC468" s="54" t="s">
        <v>1645</v>
      </c>
      <c r="AD468" s="43" t="s">
        <v>356</v>
      </c>
      <c r="AE468" s="43" t="s">
        <v>356</v>
      </c>
      <c r="AF468" s="29">
        <f t="shared" si="42"/>
        <v>1</v>
      </c>
      <c r="AG468" s="30">
        <f t="shared" si="41"/>
        <v>0</v>
      </c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4"/>
      <c r="AY468" s="34"/>
      <c r="AZ468" s="34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63">
        <f t="shared" si="45"/>
        <v>0</v>
      </c>
      <c r="BL468" s="56"/>
    </row>
    <row r="469" spans="1:64" ht="60" x14ac:dyDescent="0.2">
      <c r="A469" s="13">
        <v>6</v>
      </c>
      <c r="B469" s="4" t="s">
        <v>1300</v>
      </c>
      <c r="C469" s="9" t="s">
        <v>1311</v>
      </c>
      <c r="D469" s="10" t="s">
        <v>281</v>
      </c>
      <c r="E469" s="198" t="s">
        <v>2171</v>
      </c>
      <c r="F469" s="295"/>
      <c r="G469" s="295"/>
      <c r="H469" s="295"/>
      <c r="I469" s="198" t="s">
        <v>2636</v>
      </c>
      <c r="J469" s="54" t="s">
        <v>1312</v>
      </c>
      <c r="K469" s="77" t="s">
        <v>282</v>
      </c>
      <c r="L469" s="54" t="s">
        <v>1315</v>
      </c>
      <c r="M469" s="7" t="s">
        <v>1315</v>
      </c>
      <c r="N469" s="54" t="s">
        <v>1589</v>
      </c>
      <c r="O469" s="5">
        <v>0</v>
      </c>
      <c r="P469" s="143">
        <v>1</v>
      </c>
      <c r="Q469" s="143">
        <v>0</v>
      </c>
      <c r="R469" s="143">
        <v>1</v>
      </c>
      <c r="S469" s="143">
        <v>0</v>
      </c>
      <c r="T469" s="143">
        <v>0</v>
      </c>
      <c r="U469" s="42" t="s">
        <v>1299</v>
      </c>
      <c r="V469" s="42" t="s">
        <v>1423</v>
      </c>
      <c r="W469" s="42" t="s">
        <v>95</v>
      </c>
      <c r="X469" s="17">
        <f t="shared" si="46"/>
        <v>0</v>
      </c>
      <c r="Y469" s="5">
        <v>0</v>
      </c>
      <c r="Z469" s="5">
        <v>0</v>
      </c>
      <c r="AA469" s="5">
        <v>0</v>
      </c>
      <c r="AB469" s="5">
        <v>0</v>
      </c>
      <c r="AC469" s="54" t="s">
        <v>1645</v>
      </c>
      <c r="AD469" s="43" t="s">
        <v>356</v>
      </c>
      <c r="AE469" s="43" t="s">
        <v>356</v>
      </c>
      <c r="AF469" s="29">
        <f t="shared" si="42"/>
        <v>0</v>
      </c>
      <c r="AG469" s="30">
        <f t="shared" si="41"/>
        <v>0</v>
      </c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  <c r="AX469" s="34"/>
      <c r="AY469" s="34"/>
      <c r="AZ469" s="34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63" t="s">
        <v>1844</v>
      </c>
      <c r="BL469" s="56"/>
    </row>
    <row r="470" spans="1:64" ht="72" x14ac:dyDescent="0.2">
      <c r="A470" s="13">
        <v>6</v>
      </c>
      <c r="B470" s="4" t="s">
        <v>1300</v>
      </c>
      <c r="C470" s="9" t="s">
        <v>1311</v>
      </c>
      <c r="D470" s="10" t="s">
        <v>281</v>
      </c>
      <c r="E470" s="198" t="s">
        <v>2172</v>
      </c>
      <c r="F470" s="295"/>
      <c r="G470" s="295"/>
      <c r="H470" s="295"/>
      <c r="I470" s="198" t="s">
        <v>2637</v>
      </c>
      <c r="J470" s="54" t="s">
        <v>1312</v>
      </c>
      <c r="K470" s="14" t="s">
        <v>282</v>
      </c>
      <c r="L470" s="54" t="s">
        <v>1316</v>
      </c>
      <c r="M470" s="7" t="s">
        <v>1316</v>
      </c>
      <c r="N470" s="54" t="s">
        <v>1589</v>
      </c>
      <c r="O470" s="5">
        <v>0</v>
      </c>
      <c r="P470" s="143">
        <v>100</v>
      </c>
      <c r="Q470" s="143">
        <v>25</v>
      </c>
      <c r="R470" s="143">
        <v>25</v>
      </c>
      <c r="S470" s="143">
        <v>25</v>
      </c>
      <c r="T470" s="143">
        <v>25</v>
      </c>
      <c r="U470" s="42" t="s">
        <v>1299</v>
      </c>
      <c r="V470" s="42" t="s">
        <v>1423</v>
      </c>
      <c r="W470" s="42" t="s">
        <v>95</v>
      </c>
      <c r="X470" s="17">
        <f t="shared" si="46"/>
        <v>0</v>
      </c>
      <c r="Y470" s="5">
        <v>0</v>
      </c>
      <c r="Z470" s="5">
        <v>0</v>
      </c>
      <c r="AA470" s="5">
        <v>0</v>
      </c>
      <c r="AB470" s="5">
        <v>0</v>
      </c>
      <c r="AC470" s="54" t="s">
        <v>1645</v>
      </c>
      <c r="AD470" s="43" t="s">
        <v>356</v>
      </c>
      <c r="AE470" s="43" t="s">
        <v>356</v>
      </c>
      <c r="AF470" s="29">
        <f t="shared" si="42"/>
        <v>25</v>
      </c>
      <c r="AG470" s="30">
        <f t="shared" si="41"/>
        <v>0</v>
      </c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4"/>
      <c r="AY470" s="34"/>
      <c r="AZ470" s="34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63">
        <f t="shared" si="45"/>
        <v>0</v>
      </c>
      <c r="BL470" s="56"/>
    </row>
    <row r="471" spans="1:64" ht="60" x14ac:dyDescent="0.2">
      <c r="A471" s="13">
        <v>6</v>
      </c>
      <c r="B471" s="4" t="s">
        <v>1300</v>
      </c>
      <c r="C471" s="9" t="s">
        <v>1311</v>
      </c>
      <c r="D471" s="10" t="s">
        <v>281</v>
      </c>
      <c r="E471" s="198" t="s">
        <v>2172</v>
      </c>
      <c r="F471" s="295"/>
      <c r="G471" s="295"/>
      <c r="H471" s="295"/>
      <c r="I471" s="198" t="s">
        <v>2638</v>
      </c>
      <c r="J471" s="54" t="s">
        <v>1312</v>
      </c>
      <c r="K471" s="14" t="s">
        <v>282</v>
      </c>
      <c r="L471" s="54" t="s">
        <v>1317</v>
      </c>
      <c r="M471" s="7" t="s">
        <v>1317</v>
      </c>
      <c r="N471" s="54" t="s">
        <v>1589</v>
      </c>
      <c r="O471" s="5">
        <v>0</v>
      </c>
      <c r="P471" s="143">
        <v>200</v>
      </c>
      <c r="Q471" s="143">
        <v>50</v>
      </c>
      <c r="R471" s="143">
        <v>50</v>
      </c>
      <c r="S471" s="143">
        <v>50</v>
      </c>
      <c r="T471" s="143">
        <v>50</v>
      </c>
      <c r="U471" s="42" t="s">
        <v>1299</v>
      </c>
      <c r="V471" s="42" t="s">
        <v>1423</v>
      </c>
      <c r="W471" s="42" t="s">
        <v>95</v>
      </c>
      <c r="X471" s="17">
        <f t="shared" si="46"/>
        <v>0</v>
      </c>
      <c r="Y471" s="5">
        <v>0</v>
      </c>
      <c r="Z471" s="5">
        <v>0</v>
      </c>
      <c r="AA471" s="5">
        <v>0</v>
      </c>
      <c r="AB471" s="5">
        <v>0</v>
      </c>
      <c r="AC471" s="54" t="s">
        <v>1645</v>
      </c>
      <c r="AD471" s="43" t="s">
        <v>356</v>
      </c>
      <c r="AE471" s="43" t="s">
        <v>356</v>
      </c>
      <c r="AF471" s="29">
        <f t="shared" ref="AF471:AF502" si="47">+Q471</f>
        <v>50</v>
      </c>
      <c r="AG471" s="30">
        <f t="shared" si="41"/>
        <v>0</v>
      </c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4"/>
      <c r="AY471" s="34"/>
      <c r="AZ471" s="34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63">
        <f t="shared" si="45"/>
        <v>0</v>
      </c>
      <c r="BL471" s="56"/>
    </row>
    <row r="472" spans="1:64" ht="72" x14ac:dyDescent="0.2">
      <c r="A472" s="13">
        <v>6</v>
      </c>
      <c r="B472" s="4" t="s">
        <v>1300</v>
      </c>
      <c r="C472" s="9" t="s">
        <v>1311</v>
      </c>
      <c r="D472" s="10" t="s">
        <v>281</v>
      </c>
      <c r="E472" s="198" t="s">
        <v>2172</v>
      </c>
      <c r="F472" s="295"/>
      <c r="G472" s="295"/>
      <c r="H472" s="295"/>
      <c r="I472" s="198" t="s">
        <v>2639</v>
      </c>
      <c r="J472" s="54" t="s">
        <v>1312</v>
      </c>
      <c r="K472" s="14" t="s">
        <v>282</v>
      </c>
      <c r="L472" s="54" t="s">
        <v>1318</v>
      </c>
      <c r="M472" s="7" t="s">
        <v>1318</v>
      </c>
      <c r="N472" s="54" t="s">
        <v>1589</v>
      </c>
      <c r="O472" s="5">
        <v>0</v>
      </c>
      <c r="P472" s="143">
        <v>24</v>
      </c>
      <c r="Q472" s="143">
        <v>6</v>
      </c>
      <c r="R472" s="143">
        <v>6</v>
      </c>
      <c r="S472" s="143">
        <v>6</v>
      </c>
      <c r="T472" s="143">
        <v>6</v>
      </c>
      <c r="U472" s="42" t="s">
        <v>1299</v>
      </c>
      <c r="V472" s="42" t="s">
        <v>1423</v>
      </c>
      <c r="W472" s="42" t="s">
        <v>95</v>
      </c>
      <c r="X472" s="17">
        <f t="shared" si="46"/>
        <v>0</v>
      </c>
      <c r="Y472" s="5">
        <v>0</v>
      </c>
      <c r="Z472" s="5">
        <v>0</v>
      </c>
      <c r="AA472" s="5">
        <v>0</v>
      </c>
      <c r="AB472" s="5">
        <v>0</v>
      </c>
      <c r="AC472" s="54" t="s">
        <v>1645</v>
      </c>
      <c r="AD472" s="43" t="s">
        <v>356</v>
      </c>
      <c r="AE472" s="43" t="s">
        <v>356</v>
      </c>
      <c r="AF472" s="29">
        <f t="shared" si="47"/>
        <v>6</v>
      </c>
      <c r="AG472" s="30">
        <f t="shared" ref="AG472:AG503" si="48">+X472</f>
        <v>0</v>
      </c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  <c r="AX472" s="34"/>
      <c r="AY472" s="34"/>
      <c r="AZ472" s="34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63">
        <f t="shared" si="45"/>
        <v>0</v>
      </c>
      <c r="BL472" s="56"/>
    </row>
    <row r="473" spans="1:64" ht="45" customHeight="1" x14ac:dyDescent="0.2">
      <c r="A473" s="13">
        <v>6</v>
      </c>
      <c r="B473" s="4" t="s">
        <v>1300</v>
      </c>
      <c r="C473" s="9" t="s">
        <v>1311</v>
      </c>
      <c r="D473" s="10" t="s">
        <v>281</v>
      </c>
      <c r="E473" s="198" t="s">
        <v>2172</v>
      </c>
      <c r="F473" s="295"/>
      <c r="G473" s="295"/>
      <c r="H473" s="295"/>
      <c r="I473" s="198" t="s">
        <v>2640</v>
      </c>
      <c r="J473" s="54" t="s">
        <v>1312</v>
      </c>
      <c r="K473" s="14" t="s">
        <v>282</v>
      </c>
      <c r="L473" s="54" t="s">
        <v>1556</v>
      </c>
      <c r="M473" s="7" t="s">
        <v>1556</v>
      </c>
      <c r="N473" s="54" t="s">
        <v>1589</v>
      </c>
      <c r="O473" s="5">
        <v>0</v>
      </c>
      <c r="P473" s="143">
        <v>1</v>
      </c>
      <c r="Q473" s="143">
        <v>1</v>
      </c>
      <c r="R473" s="143">
        <v>0</v>
      </c>
      <c r="S473" s="143">
        <v>0</v>
      </c>
      <c r="T473" s="143">
        <v>0</v>
      </c>
      <c r="U473" s="42" t="s">
        <v>1299</v>
      </c>
      <c r="V473" s="42" t="s">
        <v>1423</v>
      </c>
      <c r="W473" s="42" t="s">
        <v>95</v>
      </c>
      <c r="X473" s="17">
        <f t="shared" ref="X473" si="49">SUM(Y473:AB473)</f>
        <v>0</v>
      </c>
      <c r="Y473" s="5">
        <v>0</v>
      </c>
      <c r="Z473" s="5">
        <v>0</v>
      </c>
      <c r="AA473" s="5">
        <v>0</v>
      </c>
      <c r="AB473" s="5">
        <v>0</v>
      </c>
      <c r="AC473" s="54" t="s">
        <v>1645</v>
      </c>
      <c r="AD473" s="43" t="s">
        <v>356</v>
      </c>
      <c r="AE473" s="43" t="s">
        <v>356</v>
      </c>
      <c r="AF473" s="29">
        <f t="shared" si="47"/>
        <v>1</v>
      </c>
      <c r="AG473" s="30">
        <f t="shared" si="48"/>
        <v>0</v>
      </c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  <c r="AX473" s="34"/>
      <c r="AY473" s="34"/>
      <c r="AZ473" s="34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63">
        <f t="shared" si="45"/>
        <v>0</v>
      </c>
      <c r="BL473" s="56"/>
    </row>
    <row r="474" spans="1:64" ht="48" customHeight="1" x14ac:dyDescent="0.2">
      <c r="A474" s="13">
        <v>6</v>
      </c>
      <c r="B474" s="4" t="s">
        <v>1300</v>
      </c>
      <c r="C474" s="5" t="s">
        <v>1319</v>
      </c>
      <c r="D474" s="4" t="s">
        <v>283</v>
      </c>
      <c r="E474" s="198" t="s">
        <v>2172</v>
      </c>
      <c r="F474" s="295" t="s">
        <v>1321</v>
      </c>
      <c r="G474" s="295">
        <v>55.5</v>
      </c>
      <c r="H474" s="295">
        <v>61.05</v>
      </c>
      <c r="I474" s="198" t="s">
        <v>2641</v>
      </c>
      <c r="J474" s="54" t="s">
        <v>1320</v>
      </c>
      <c r="K474" s="14" t="s">
        <v>284</v>
      </c>
      <c r="L474" s="54" t="s">
        <v>1322</v>
      </c>
      <c r="M474" s="7" t="s">
        <v>1322</v>
      </c>
      <c r="N474" s="54" t="s">
        <v>1589</v>
      </c>
      <c r="O474" s="5">
        <v>0</v>
      </c>
      <c r="P474" s="36">
        <v>1</v>
      </c>
      <c r="Q474" s="36">
        <v>1</v>
      </c>
      <c r="R474" s="36">
        <v>0</v>
      </c>
      <c r="S474" s="36">
        <v>0</v>
      </c>
      <c r="T474" s="36">
        <v>0</v>
      </c>
      <c r="U474" s="42" t="s">
        <v>1299</v>
      </c>
      <c r="V474" s="42" t="s">
        <v>1423</v>
      </c>
      <c r="W474" s="42" t="s">
        <v>95</v>
      </c>
      <c r="X474" s="17">
        <f t="shared" si="46"/>
        <v>0</v>
      </c>
      <c r="Y474" s="5">
        <v>0</v>
      </c>
      <c r="Z474" s="5">
        <v>0</v>
      </c>
      <c r="AA474" s="5">
        <v>0</v>
      </c>
      <c r="AB474" s="5">
        <v>0</v>
      </c>
      <c r="AC474" s="54" t="s">
        <v>1898</v>
      </c>
      <c r="AD474" s="43" t="s">
        <v>356</v>
      </c>
      <c r="AE474" s="43" t="s">
        <v>356</v>
      </c>
      <c r="AF474" s="29">
        <f t="shared" si="47"/>
        <v>1</v>
      </c>
      <c r="AG474" s="30">
        <f t="shared" si="48"/>
        <v>0</v>
      </c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4"/>
      <c r="AY474" s="34"/>
      <c r="AZ474" s="34"/>
      <c r="BA474" s="13">
        <v>0</v>
      </c>
      <c r="BB474" s="64">
        <v>0</v>
      </c>
      <c r="BC474" s="64"/>
      <c r="BD474" s="13"/>
      <c r="BE474" s="64"/>
      <c r="BF474" s="13"/>
      <c r="BG474" s="13"/>
      <c r="BH474" s="13"/>
      <c r="BI474" s="13"/>
      <c r="BJ474" s="13"/>
      <c r="BK474" s="63">
        <f t="shared" si="45"/>
        <v>0</v>
      </c>
      <c r="BL474" s="56"/>
    </row>
    <row r="475" spans="1:64" ht="48" customHeight="1" x14ac:dyDescent="0.2">
      <c r="A475" s="13">
        <v>6</v>
      </c>
      <c r="B475" s="4" t="s">
        <v>1300</v>
      </c>
      <c r="C475" s="5" t="s">
        <v>1319</v>
      </c>
      <c r="D475" s="4" t="s">
        <v>283</v>
      </c>
      <c r="E475" s="198" t="s">
        <v>2172</v>
      </c>
      <c r="F475" s="295"/>
      <c r="G475" s="295"/>
      <c r="H475" s="295"/>
      <c r="I475" s="198" t="s">
        <v>2642</v>
      </c>
      <c r="J475" s="54" t="s">
        <v>1320</v>
      </c>
      <c r="K475" s="14" t="s">
        <v>284</v>
      </c>
      <c r="L475" s="54" t="s">
        <v>1323</v>
      </c>
      <c r="M475" s="7" t="s">
        <v>1323</v>
      </c>
      <c r="N475" s="54" t="s">
        <v>1589</v>
      </c>
      <c r="O475" s="5">
        <v>0</v>
      </c>
      <c r="P475" s="36">
        <v>10</v>
      </c>
      <c r="Q475" s="36">
        <v>1</v>
      </c>
      <c r="R475" s="36">
        <v>3</v>
      </c>
      <c r="S475" s="36">
        <v>3</v>
      </c>
      <c r="T475" s="36">
        <v>3</v>
      </c>
      <c r="U475" s="42" t="s">
        <v>1299</v>
      </c>
      <c r="V475" s="42" t="s">
        <v>1423</v>
      </c>
      <c r="W475" s="42" t="s">
        <v>95</v>
      </c>
      <c r="X475" s="17">
        <f t="shared" si="46"/>
        <v>0</v>
      </c>
      <c r="Y475" s="5">
        <v>0</v>
      </c>
      <c r="Z475" s="5">
        <v>0</v>
      </c>
      <c r="AA475" s="5">
        <v>0</v>
      </c>
      <c r="AB475" s="5">
        <v>0</v>
      </c>
      <c r="AC475" s="142" t="s">
        <v>1898</v>
      </c>
      <c r="AD475" s="43" t="s">
        <v>356</v>
      </c>
      <c r="AE475" s="43" t="s">
        <v>356</v>
      </c>
      <c r="AF475" s="29">
        <f t="shared" si="47"/>
        <v>1</v>
      </c>
      <c r="AG475" s="30">
        <f t="shared" si="48"/>
        <v>0</v>
      </c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/>
      <c r="AX475" s="34"/>
      <c r="AY475" s="34"/>
      <c r="AZ475" s="34"/>
      <c r="BA475" s="13">
        <v>0</v>
      </c>
      <c r="BB475" s="64">
        <v>0</v>
      </c>
      <c r="BC475" s="64"/>
      <c r="BD475" s="13"/>
      <c r="BE475" s="64"/>
      <c r="BF475" s="13"/>
      <c r="BG475" s="13"/>
      <c r="BH475" s="13"/>
      <c r="BI475" s="13"/>
      <c r="BJ475" s="13"/>
      <c r="BK475" s="63">
        <f t="shared" si="45"/>
        <v>0</v>
      </c>
      <c r="BL475" s="56"/>
    </row>
    <row r="476" spans="1:64" ht="48" customHeight="1" x14ac:dyDescent="0.2">
      <c r="A476" s="13">
        <v>6</v>
      </c>
      <c r="B476" s="4" t="s">
        <v>1300</v>
      </c>
      <c r="C476" s="5" t="s">
        <v>1319</v>
      </c>
      <c r="D476" s="4" t="s">
        <v>283</v>
      </c>
      <c r="E476" s="198" t="s">
        <v>2172</v>
      </c>
      <c r="F476" s="295"/>
      <c r="G476" s="295"/>
      <c r="H476" s="295"/>
      <c r="I476" s="198" t="s">
        <v>2643</v>
      </c>
      <c r="J476" s="54" t="s">
        <v>1320</v>
      </c>
      <c r="K476" s="14" t="s">
        <v>284</v>
      </c>
      <c r="L476" s="54" t="s">
        <v>1324</v>
      </c>
      <c r="M476" s="7" t="s">
        <v>1324</v>
      </c>
      <c r="N476" s="54" t="s">
        <v>1589</v>
      </c>
      <c r="O476" s="5">
        <v>0</v>
      </c>
      <c r="P476" s="119">
        <v>45</v>
      </c>
      <c r="Q476" s="119">
        <v>45</v>
      </c>
      <c r="R476" s="119">
        <v>45</v>
      </c>
      <c r="S476" s="119">
        <v>45</v>
      </c>
      <c r="T476" s="119">
        <v>45</v>
      </c>
      <c r="U476" s="42" t="s">
        <v>1299</v>
      </c>
      <c r="V476" s="42" t="s">
        <v>1423</v>
      </c>
      <c r="W476" s="42" t="s">
        <v>95</v>
      </c>
      <c r="X476" s="17">
        <f t="shared" si="46"/>
        <v>0</v>
      </c>
      <c r="Y476" s="5">
        <v>0</v>
      </c>
      <c r="Z476" s="5">
        <v>0</v>
      </c>
      <c r="AA476" s="5">
        <v>0</v>
      </c>
      <c r="AB476" s="5">
        <v>0</v>
      </c>
      <c r="AC476" s="142" t="s">
        <v>1898</v>
      </c>
      <c r="AD476" s="43" t="s">
        <v>356</v>
      </c>
      <c r="AE476" s="43" t="s">
        <v>356</v>
      </c>
      <c r="AF476" s="29">
        <f t="shared" si="47"/>
        <v>45</v>
      </c>
      <c r="AG476" s="30">
        <f t="shared" si="48"/>
        <v>0</v>
      </c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4"/>
      <c r="AY476" s="34"/>
      <c r="AZ476" s="34"/>
      <c r="BA476" s="13">
        <v>45</v>
      </c>
      <c r="BB476" s="64">
        <v>15000000</v>
      </c>
      <c r="BC476" s="64">
        <v>15000000</v>
      </c>
      <c r="BD476" s="13"/>
      <c r="BE476" s="64"/>
      <c r="BF476" s="13"/>
      <c r="BG476" s="13"/>
      <c r="BH476" s="13"/>
      <c r="BI476" s="13"/>
      <c r="BJ476" s="13"/>
      <c r="BK476" s="63" t="s">
        <v>1844</v>
      </c>
      <c r="BL476" s="56"/>
    </row>
    <row r="477" spans="1:64" ht="48" customHeight="1" x14ac:dyDescent="0.2">
      <c r="A477" s="13">
        <v>6</v>
      </c>
      <c r="B477" s="4" t="s">
        <v>1300</v>
      </c>
      <c r="C477" s="5" t="s">
        <v>1319</v>
      </c>
      <c r="D477" s="4" t="s">
        <v>283</v>
      </c>
      <c r="E477" s="198" t="s">
        <v>2173</v>
      </c>
      <c r="F477" s="295"/>
      <c r="G477" s="295"/>
      <c r="H477" s="295"/>
      <c r="I477" s="198" t="s">
        <v>2644</v>
      </c>
      <c r="J477" s="54" t="s">
        <v>1320</v>
      </c>
      <c r="K477" s="14" t="s">
        <v>284</v>
      </c>
      <c r="L477" s="54" t="s">
        <v>1325</v>
      </c>
      <c r="M477" s="7" t="s">
        <v>1325</v>
      </c>
      <c r="N477" s="54" t="s">
        <v>1589</v>
      </c>
      <c r="O477" s="5">
        <v>0</v>
      </c>
      <c r="P477" s="36">
        <v>4</v>
      </c>
      <c r="Q477" s="36">
        <v>1</v>
      </c>
      <c r="R477" s="36">
        <v>1</v>
      </c>
      <c r="S477" s="36">
        <v>1</v>
      </c>
      <c r="T477" s="36">
        <v>2</v>
      </c>
      <c r="U477" s="42" t="s">
        <v>1299</v>
      </c>
      <c r="V477" s="42" t="s">
        <v>1423</v>
      </c>
      <c r="W477" s="42" t="s">
        <v>95</v>
      </c>
      <c r="X477" s="17">
        <f t="shared" si="46"/>
        <v>0</v>
      </c>
      <c r="Y477" s="5">
        <v>0</v>
      </c>
      <c r="Z477" s="5">
        <v>0</v>
      </c>
      <c r="AA477" s="5">
        <v>0</v>
      </c>
      <c r="AB477" s="5">
        <v>0</v>
      </c>
      <c r="AC477" s="142" t="s">
        <v>1898</v>
      </c>
      <c r="AD477" s="43" t="s">
        <v>356</v>
      </c>
      <c r="AE477" s="43" t="s">
        <v>356</v>
      </c>
      <c r="AF477" s="29">
        <f t="shared" si="47"/>
        <v>1</v>
      </c>
      <c r="AG477" s="30">
        <f t="shared" si="48"/>
        <v>0</v>
      </c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4"/>
      <c r="AY477" s="34"/>
      <c r="AZ477" s="34"/>
      <c r="BA477" s="13">
        <v>1</v>
      </c>
      <c r="BB477" s="64">
        <v>0</v>
      </c>
      <c r="BC477" s="64"/>
      <c r="BD477" s="13"/>
      <c r="BE477" s="64"/>
      <c r="BF477" s="13"/>
      <c r="BG477" s="13"/>
      <c r="BH477" s="13"/>
      <c r="BI477" s="13"/>
      <c r="BJ477" s="13"/>
      <c r="BK477" s="63">
        <f t="shared" si="45"/>
        <v>1</v>
      </c>
      <c r="BL477" s="56"/>
    </row>
    <row r="478" spans="1:64" ht="48" customHeight="1" x14ac:dyDescent="0.2">
      <c r="A478" s="13">
        <v>6</v>
      </c>
      <c r="B478" s="4" t="s">
        <v>1300</v>
      </c>
      <c r="C478" s="5" t="s">
        <v>1319</v>
      </c>
      <c r="D478" s="4" t="s">
        <v>283</v>
      </c>
      <c r="E478" s="198" t="s">
        <v>2173</v>
      </c>
      <c r="F478" s="295"/>
      <c r="G478" s="295"/>
      <c r="H478" s="295"/>
      <c r="I478" s="198" t="s">
        <v>2645</v>
      </c>
      <c r="J478" s="54" t="s">
        <v>1320</v>
      </c>
      <c r="K478" s="14" t="s">
        <v>284</v>
      </c>
      <c r="L478" s="54" t="s">
        <v>1326</v>
      </c>
      <c r="M478" s="7" t="s">
        <v>1326</v>
      </c>
      <c r="N478" s="54" t="s">
        <v>1589</v>
      </c>
      <c r="O478" s="5">
        <v>0</v>
      </c>
      <c r="P478" s="119">
        <v>5</v>
      </c>
      <c r="Q478" s="119">
        <v>1</v>
      </c>
      <c r="R478" s="119">
        <v>1</v>
      </c>
      <c r="S478" s="119">
        <v>1</v>
      </c>
      <c r="T478" s="119">
        <v>2</v>
      </c>
      <c r="U478" s="42" t="s">
        <v>1299</v>
      </c>
      <c r="V478" s="42" t="s">
        <v>1423</v>
      </c>
      <c r="W478" s="42" t="s">
        <v>95</v>
      </c>
      <c r="X478" s="17">
        <f t="shared" si="46"/>
        <v>0</v>
      </c>
      <c r="Y478" s="5">
        <v>0</v>
      </c>
      <c r="Z478" s="5">
        <v>0</v>
      </c>
      <c r="AA478" s="5">
        <v>0</v>
      </c>
      <c r="AB478" s="5">
        <v>0</v>
      </c>
      <c r="AC478" s="142" t="s">
        <v>1898</v>
      </c>
      <c r="AD478" s="43" t="s">
        <v>356</v>
      </c>
      <c r="AE478" s="43" t="s">
        <v>356</v>
      </c>
      <c r="AF478" s="29">
        <f t="shared" si="47"/>
        <v>1</v>
      </c>
      <c r="AG478" s="30">
        <f t="shared" si="48"/>
        <v>0</v>
      </c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/>
      <c r="AX478" s="34"/>
      <c r="AY478" s="34"/>
      <c r="AZ478" s="34"/>
      <c r="BA478" s="13">
        <v>0</v>
      </c>
      <c r="BB478" s="64">
        <v>0</v>
      </c>
      <c r="BC478" s="64"/>
      <c r="BD478" s="13"/>
      <c r="BE478" s="64"/>
      <c r="BF478" s="13"/>
      <c r="BG478" s="13"/>
      <c r="BH478" s="13"/>
      <c r="BI478" s="13"/>
      <c r="BJ478" s="13"/>
      <c r="BK478" s="63">
        <f t="shared" si="45"/>
        <v>0</v>
      </c>
      <c r="BL478" s="56"/>
    </row>
    <row r="479" spans="1:64" ht="108" x14ac:dyDescent="0.2">
      <c r="A479" s="13">
        <v>6</v>
      </c>
      <c r="B479" s="4" t="s">
        <v>1300</v>
      </c>
      <c r="C479" s="5" t="s">
        <v>1327</v>
      </c>
      <c r="D479" s="4" t="s">
        <v>285</v>
      </c>
      <c r="E479" s="198" t="s">
        <v>2173</v>
      </c>
      <c r="F479" s="7" t="s">
        <v>1336</v>
      </c>
      <c r="G479" s="54">
        <v>78</v>
      </c>
      <c r="H479" s="54">
        <v>100</v>
      </c>
      <c r="I479" s="198" t="s">
        <v>2646</v>
      </c>
      <c r="J479" s="54" t="s">
        <v>1329</v>
      </c>
      <c r="K479" s="14" t="s">
        <v>1328</v>
      </c>
      <c r="L479" s="54" t="s">
        <v>1337</v>
      </c>
      <c r="M479" s="7" t="s">
        <v>1337</v>
      </c>
      <c r="N479" s="54" t="s">
        <v>1589</v>
      </c>
      <c r="O479" s="5">
        <v>35</v>
      </c>
      <c r="P479" s="36">
        <v>45</v>
      </c>
      <c r="Q479" s="36">
        <v>1</v>
      </c>
      <c r="R479" s="36">
        <v>3</v>
      </c>
      <c r="S479" s="36">
        <v>3</v>
      </c>
      <c r="T479" s="36">
        <v>3</v>
      </c>
      <c r="U479" s="42" t="s">
        <v>1299</v>
      </c>
      <c r="V479" s="42" t="s">
        <v>1423</v>
      </c>
      <c r="W479" s="42" t="s">
        <v>95</v>
      </c>
      <c r="X479" s="17">
        <f t="shared" si="46"/>
        <v>0</v>
      </c>
      <c r="Y479" s="5">
        <v>0</v>
      </c>
      <c r="Z479" s="5">
        <v>0</v>
      </c>
      <c r="AA479" s="5">
        <v>0</v>
      </c>
      <c r="AB479" s="5">
        <v>0</v>
      </c>
      <c r="AC479" s="142" t="s">
        <v>352</v>
      </c>
      <c r="AD479" s="43" t="s">
        <v>356</v>
      </c>
      <c r="AE479" s="43" t="s">
        <v>356</v>
      </c>
      <c r="AF479" s="29">
        <f t="shared" si="47"/>
        <v>1</v>
      </c>
      <c r="AG479" s="30">
        <f t="shared" si="48"/>
        <v>0</v>
      </c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4"/>
      <c r="AY479" s="34"/>
      <c r="AZ479" s="34"/>
      <c r="BA479" s="13">
        <v>1</v>
      </c>
      <c r="BB479" s="64">
        <v>0</v>
      </c>
      <c r="BC479" s="64"/>
      <c r="BD479" s="13"/>
      <c r="BE479" s="64"/>
      <c r="BF479" s="13"/>
      <c r="BG479" s="13"/>
      <c r="BH479" s="13"/>
      <c r="BI479" s="13"/>
      <c r="BJ479" s="13"/>
      <c r="BK479" s="63">
        <f t="shared" si="45"/>
        <v>1</v>
      </c>
      <c r="BL479" s="56" t="s">
        <v>1892</v>
      </c>
    </row>
    <row r="480" spans="1:64" ht="84" x14ac:dyDescent="0.2">
      <c r="A480" s="13">
        <v>6</v>
      </c>
      <c r="B480" s="4" t="s">
        <v>1300</v>
      </c>
      <c r="C480" s="5" t="s">
        <v>1327</v>
      </c>
      <c r="D480" s="4" t="s">
        <v>285</v>
      </c>
      <c r="E480" s="198" t="s">
        <v>2173</v>
      </c>
      <c r="F480" s="7" t="s">
        <v>1557</v>
      </c>
      <c r="G480" s="54">
        <v>0</v>
      </c>
      <c r="H480" s="54">
        <v>1</v>
      </c>
      <c r="I480" s="198" t="s">
        <v>2647</v>
      </c>
      <c r="J480" s="54" t="s">
        <v>1330</v>
      </c>
      <c r="K480" s="14" t="s">
        <v>286</v>
      </c>
      <c r="L480" s="54" t="s">
        <v>1338</v>
      </c>
      <c r="M480" s="7" t="s">
        <v>1338</v>
      </c>
      <c r="N480" s="54" t="s">
        <v>1589</v>
      </c>
      <c r="O480" s="5">
        <v>0</v>
      </c>
      <c r="P480" s="36">
        <v>4</v>
      </c>
      <c r="Q480" s="36">
        <v>1</v>
      </c>
      <c r="R480" s="36">
        <v>1</v>
      </c>
      <c r="S480" s="36">
        <v>1</v>
      </c>
      <c r="T480" s="36">
        <v>1</v>
      </c>
      <c r="U480" s="42" t="s">
        <v>1299</v>
      </c>
      <c r="V480" s="42" t="s">
        <v>1423</v>
      </c>
      <c r="W480" s="42" t="s">
        <v>95</v>
      </c>
      <c r="X480" s="17">
        <f t="shared" si="46"/>
        <v>0</v>
      </c>
      <c r="Y480" s="5">
        <v>0</v>
      </c>
      <c r="Z480" s="5">
        <v>0</v>
      </c>
      <c r="AA480" s="5">
        <v>0</v>
      </c>
      <c r="AB480" s="5">
        <v>0</v>
      </c>
      <c r="AC480" s="142" t="s">
        <v>352</v>
      </c>
      <c r="AD480" s="43" t="s">
        <v>356</v>
      </c>
      <c r="AE480" s="43" t="s">
        <v>356</v>
      </c>
      <c r="AF480" s="29">
        <f t="shared" si="47"/>
        <v>1</v>
      </c>
      <c r="AG480" s="30">
        <f t="shared" si="48"/>
        <v>0</v>
      </c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4"/>
      <c r="AY480" s="34"/>
      <c r="AZ480" s="34"/>
      <c r="BA480" s="13">
        <v>1</v>
      </c>
      <c r="BB480" s="64">
        <v>20000000</v>
      </c>
      <c r="BC480" s="64">
        <v>20000000</v>
      </c>
      <c r="BD480" s="13"/>
      <c r="BE480" s="64"/>
      <c r="BF480" s="13"/>
      <c r="BG480" s="13"/>
      <c r="BH480" s="13"/>
      <c r="BI480" s="13"/>
      <c r="BJ480" s="13"/>
      <c r="BK480" s="63">
        <f t="shared" si="45"/>
        <v>1</v>
      </c>
      <c r="BL480" s="56"/>
    </row>
    <row r="481" spans="1:64" ht="60" customHeight="1" x14ac:dyDescent="0.2">
      <c r="A481" s="13">
        <v>6</v>
      </c>
      <c r="B481" s="4" t="s">
        <v>1300</v>
      </c>
      <c r="C481" s="5" t="s">
        <v>1327</v>
      </c>
      <c r="D481" s="4" t="s">
        <v>285</v>
      </c>
      <c r="E481" s="198" t="s">
        <v>2173</v>
      </c>
      <c r="F481" s="7" t="s">
        <v>1558</v>
      </c>
      <c r="G481" s="54">
        <v>22</v>
      </c>
      <c r="H481" s="54">
        <v>23</v>
      </c>
      <c r="I481" s="198" t="s">
        <v>2648</v>
      </c>
      <c r="J481" s="54" t="s">
        <v>1331</v>
      </c>
      <c r="K481" s="14" t="s">
        <v>287</v>
      </c>
      <c r="L481" s="54" t="s">
        <v>1339</v>
      </c>
      <c r="M481" s="7" t="s">
        <v>1339</v>
      </c>
      <c r="N481" s="54" t="s">
        <v>1589</v>
      </c>
      <c r="O481" s="5">
        <v>22</v>
      </c>
      <c r="P481" s="36">
        <v>23</v>
      </c>
      <c r="Q481" s="36">
        <v>23</v>
      </c>
      <c r="R481" s="36">
        <v>0</v>
      </c>
      <c r="S481" s="36">
        <v>0</v>
      </c>
      <c r="T481" s="36">
        <v>0</v>
      </c>
      <c r="U481" s="42" t="s">
        <v>1299</v>
      </c>
      <c r="V481" s="42" t="s">
        <v>1423</v>
      </c>
      <c r="W481" s="42" t="s">
        <v>95</v>
      </c>
      <c r="X481" s="17">
        <f t="shared" si="46"/>
        <v>0</v>
      </c>
      <c r="Y481" s="5">
        <v>0</v>
      </c>
      <c r="Z481" s="5">
        <v>0</v>
      </c>
      <c r="AA481" s="5">
        <v>0</v>
      </c>
      <c r="AB481" s="5">
        <v>0</v>
      </c>
      <c r="AC481" s="142" t="s">
        <v>352</v>
      </c>
      <c r="AD481" s="43" t="s">
        <v>356</v>
      </c>
      <c r="AE481" s="43" t="s">
        <v>356</v>
      </c>
      <c r="AF481" s="29">
        <f t="shared" si="47"/>
        <v>23</v>
      </c>
      <c r="AG481" s="30">
        <f t="shared" si="48"/>
        <v>0</v>
      </c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4"/>
      <c r="AY481" s="34"/>
      <c r="AZ481" s="34"/>
      <c r="BA481" s="13">
        <v>45</v>
      </c>
      <c r="BB481" s="64">
        <v>150000000</v>
      </c>
      <c r="BC481" s="64">
        <v>150000000</v>
      </c>
      <c r="BD481" s="13"/>
      <c r="BE481" s="64"/>
      <c r="BF481" s="13"/>
      <c r="BG481" s="13"/>
      <c r="BH481" s="13"/>
      <c r="BI481" s="13"/>
      <c r="BJ481" s="13"/>
      <c r="BK481" s="63">
        <v>1</v>
      </c>
      <c r="BL481" s="56"/>
    </row>
    <row r="482" spans="1:64" ht="120" customHeight="1" x14ac:dyDescent="0.2">
      <c r="A482" s="13">
        <v>6</v>
      </c>
      <c r="B482" s="4" t="s">
        <v>1300</v>
      </c>
      <c r="C482" s="5" t="s">
        <v>1327</v>
      </c>
      <c r="D482" s="4" t="s">
        <v>285</v>
      </c>
      <c r="E482" s="198" t="s">
        <v>2173</v>
      </c>
      <c r="F482" s="295" t="s">
        <v>1559</v>
      </c>
      <c r="G482" s="295">
        <v>0</v>
      </c>
      <c r="H482" s="295">
        <v>1</v>
      </c>
      <c r="I482" s="198" t="s">
        <v>2649</v>
      </c>
      <c r="J482" s="54" t="s">
        <v>1332</v>
      </c>
      <c r="K482" s="14" t="s">
        <v>288</v>
      </c>
      <c r="L482" s="54" t="s">
        <v>1340</v>
      </c>
      <c r="M482" s="7" t="s">
        <v>1340</v>
      </c>
      <c r="N482" s="54" t="s">
        <v>1589</v>
      </c>
      <c r="O482" s="5">
        <v>0</v>
      </c>
      <c r="P482" s="36">
        <v>12</v>
      </c>
      <c r="Q482" s="36">
        <v>3</v>
      </c>
      <c r="R482" s="36">
        <v>3</v>
      </c>
      <c r="S482" s="36">
        <v>3</v>
      </c>
      <c r="T482" s="36">
        <v>3</v>
      </c>
      <c r="U482" s="42" t="s">
        <v>1299</v>
      </c>
      <c r="V482" s="42" t="s">
        <v>1423</v>
      </c>
      <c r="W482" s="42" t="s">
        <v>95</v>
      </c>
      <c r="X482" s="17">
        <f t="shared" si="46"/>
        <v>0</v>
      </c>
      <c r="Y482" s="5">
        <v>0</v>
      </c>
      <c r="Z482" s="5">
        <v>0</v>
      </c>
      <c r="AA482" s="5">
        <v>0</v>
      </c>
      <c r="AB482" s="5">
        <v>0</v>
      </c>
      <c r="AC482" s="142" t="s">
        <v>352</v>
      </c>
      <c r="AD482" s="43" t="s">
        <v>356</v>
      </c>
      <c r="AE482" s="43" t="s">
        <v>356</v>
      </c>
      <c r="AF482" s="29">
        <f t="shared" si="47"/>
        <v>3</v>
      </c>
      <c r="AG482" s="30">
        <f t="shared" si="48"/>
        <v>0</v>
      </c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34"/>
      <c r="AZ482" s="34"/>
      <c r="BA482" s="13">
        <v>2</v>
      </c>
      <c r="BB482" s="64">
        <v>0</v>
      </c>
      <c r="BC482" s="64"/>
      <c r="BD482" s="13"/>
      <c r="BE482" s="64"/>
      <c r="BF482" s="13"/>
      <c r="BG482" s="13"/>
      <c r="BH482" s="13"/>
      <c r="BI482" s="13"/>
      <c r="BJ482" s="13"/>
      <c r="BK482" s="63">
        <f t="shared" si="45"/>
        <v>0.66666666666666663</v>
      </c>
      <c r="BL482" s="56" t="s">
        <v>1893</v>
      </c>
    </row>
    <row r="483" spans="1:64" ht="108" x14ac:dyDescent="0.2">
      <c r="A483" s="13">
        <v>6</v>
      </c>
      <c r="B483" s="4" t="s">
        <v>1300</v>
      </c>
      <c r="C483" s="5" t="s">
        <v>1327</v>
      </c>
      <c r="D483" s="4" t="s">
        <v>285</v>
      </c>
      <c r="E483" s="198" t="s">
        <v>2174</v>
      </c>
      <c r="F483" s="295"/>
      <c r="G483" s="295"/>
      <c r="H483" s="295"/>
      <c r="I483" s="198" t="s">
        <v>2650</v>
      </c>
      <c r="J483" s="54" t="s">
        <v>1332</v>
      </c>
      <c r="K483" s="14" t="s">
        <v>288</v>
      </c>
      <c r="L483" s="54" t="s">
        <v>1341</v>
      </c>
      <c r="M483" s="7" t="s">
        <v>1341</v>
      </c>
      <c r="N483" s="54" t="s">
        <v>1589</v>
      </c>
      <c r="O483" s="5">
        <v>0</v>
      </c>
      <c r="P483" s="36">
        <v>15</v>
      </c>
      <c r="Q483" s="36">
        <v>2</v>
      </c>
      <c r="R483" s="36">
        <v>3</v>
      </c>
      <c r="S483" s="36">
        <v>5</v>
      </c>
      <c r="T483" s="36">
        <v>5</v>
      </c>
      <c r="U483" s="42" t="s">
        <v>1299</v>
      </c>
      <c r="V483" s="42" t="s">
        <v>1423</v>
      </c>
      <c r="W483" s="42" t="s">
        <v>95</v>
      </c>
      <c r="X483" s="17">
        <f t="shared" si="46"/>
        <v>0</v>
      </c>
      <c r="Y483" s="5">
        <v>0</v>
      </c>
      <c r="Z483" s="5">
        <v>0</v>
      </c>
      <c r="AA483" s="5">
        <v>0</v>
      </c>
      <c r="AB483" s="5">
        <v>0</v>
      </c>
      <c r="AC483" s="142" t="s">
        <v>352</v>
      </c>
      <c r="AD483" s="43" t="s">
        <v>356</v>
      </c>
      <c r="AE483" s="43" t="s">
        <v>356</v>
      </c>
      <c r="AF483" s="29">
        <f t="shared" si="47"/>
        <v>2</v>
      </c>
      <c r="AG483" s="30">
        <f t="shared" si="48"/>
        <v>0</v>
      </c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34"/>
      <c r="AZ483" s="34"/>
      <c r="BA483" s="13">
        <v>2</v>
      </c>
      <c r="BB483" s="64">
        <v>0</v>
      </c>
      <c r="BC483" s="64"/>
      <c r="BD483" s="13"/>
      <c r="BE483" s="64"/>
      <c r="BF483" s="13"/>
      <c r="BG483" s="13"/>
      <c r="BH483" s="13"/>
      <c r="BI483" s="13"/>
      <c r="BJ483" s="13"/>
      <c r="BK483" s="63">
        <f t="shared" si="45"/>
        <v>1</v>
      </c>
      <c r="BL483" s="56" t="s">
        <v>1893</v>
      </c>
    </row>
    <row r="484" spans="1:64" ht="84" x14ac:dyDescent="0.2">
      <c r="A484" s="13">
        <v>6</v>
      </c>
      <c r="B484" s="4" t="s">
        <v>1300</v>
      </c>
      <c r="C484" s="5" t="s">
        <v>1327</v>
      </c>
      <c r="D484" s="4" t="s">
        <v>285</v>
      </c>
      <c r="E484" s="198" t="s">
        <v>2174</v>
      </c>
      <c r="F484" s="295"/>
      <c r="G484" s="295"/>
      <c r="H484" s="295"/>
      <c r="I484" s="198" t="s">
        <v>2651</v>
      </c>
      <c r="J484" s="54" t="s">
        <v>1332</v>
      </c>
      <c r="K484" s="14" t="s">
        <v>288</v>
      </c>
      <c r="L484" s="54" t="s">
        <v>1342</v>
      </c>
      <c r="M484" s="7" t="s">
        <v>1342</v>
      </c>
      <c r="N484" s="54" t="s">
        <v>1589</v>
      </c>
      <c r="O484" s="5">
        <v>0</v>
      </c>
      <c r="P484" s="36">
        <v>1</v>
      </c>
      <c r="Q484" s="36">
        <v>0</v>
      </c>
      <c r="R484" s="36">
        <v>1</v>
      </c>
      <c r="S484" s="36">
        <v>0</v>
      </c>
      <c r="T484" s="36">
        <v>0</v>
      </c>
      <c r="U484" s="42" t="s">
        <v>1299</v>
      </c>
      <c r="V484" s="42" t="s">
        <v>1423</v>
      </c>
      <c r="W484" s="42" t="s">
        <v>95</v>
      </c>
      <c r="X484" s="17">
        <f t="shared" si="46"/>
        <v>0</v>
      </c>
      <c r="Y484" s="5">
        <v>0</v>
      </c>
      <c r="Z484" s="5">
        <v>0</v>
      </c>
      <c r="AA484" s="5">
        <v>0</v>
      </c>
      <c r="AB484" s="5">
        <v>0</v>
      </c>
      <c r="AC484" s="142" t="s">
        <v>352</v>
      </c>
      <c r="AD484" s="43" t="s">
        <v>356</v>
      </c>
      <c r="AE484" s="43" t="s">
        <v>356</v>
      </c>
      <c r="AF484" s="29">
        <f t="shared" si="47"/>
        <v>0</v>
      </c>
      <c r="AG484" s="30">
        <f t="shared" si="48"/>
        <v>0</v>
      </c>
      <c r="AH484" s="34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  <c r="AW484" s="34"/>
      <c r="AX484" s="34"/>
      <c r="AY484" s="34"/>
      <c r="AZ484" s="34"/>
      <c r="BA484" s="13">
        <v>0</v>
      </c>
      <c r="BB484" s="64">
        <v>0</v>
      </c>
      <c r="BC484" s="64"/>
      <c r="BD484" s="13"/>
      <c r="BE484" s="64"/>
      <c r="BF484" s="13"/>
      <c r="BG484" s="13"/>
      <c r="BH484" s="13"/>
      <c r="BI484" s="13"/>
      <c r="BJ484" s="13"/>
      <c r="BK484" s="63" t="s">
        <v>1844</v>
      </c>
      <c r="BL484" s="56"/>
    </row>
    <row r="485" spans="1:64" ht="60" customHeight="1" x14ac:dyDescent="0.2">
      <c r="A485" s="13">
        <v>6</v>
      </c>
      <c r="B485" s="4" t="s">
        <v>1300</v>
      </c>
      <c r="C485" s="5" t="s">
        <v>1327</v>
      </c>
      <c r="D485" s="4" t="s">
        <v>285</v>
      </c>
      <c r="E485" s="198" t="s">
        <v>2174</v>
      </c>
      <c r="F485" s="7" t="s">
        <v>1560</v>
      </c>
      <c r="G485" s="54">
        <v>0</v>
      </c>
      <c r="H485" s="54">
        <v>1</v>
      </c>
      <c r="I485" s="198" t="s">
        <v>2652</v>
      </c>
      <c r="J485" s="54" t="s">
        <v>1333</v>
      </c>
      <c r="K485" s="14" t="s">
        <v>289</v>
      </c>
      <c r="L485" s="54" t="s">
        <v>1343</v>
      </c>
      <c r="M485" s="7" t="s">
        <v>1343</v>
      </c>
      <c r="N485" s="54" t="s">
        <v>1589</v>
      </c>
      <c r="O485" s="5">
        <v>0</v>
      </c>
      <c r="P485" s="36">
        <v>1</v>
      </c>
      <c r="Q485" s="36">
        <v>1</v>
      </c>
      <c r="R485" s="36">
        <v>0</v>
      </c>
      <c r="S485" s="36">
        <v>0</v>
      </c>
      <c r="T485" s="36">
        <v>0</v>
      </c>
      <c r="U485" s="42" t="s">
        <v>1299</v>
      </c>
      <c r="V485" s="42" t="s">
        <v>1423</v>
      </c>
      <c r="W485" s="42" t="s">
        <v>101</v>
      </c>
      <c r="X485" s="17">
        <f t="shared" si="46"/>
        <v>2547878400</v>
      </c>
      <c r="Y485" s="23">
        <v>600000000</v>
      </c>
      <c r="Z485" s="23">
        <f t="shared" ref="Z485:AB485" si="50">+Y485*1.04</f>
        <v>624000000</v>
      </c>
      <c r="AA485" s="23">
        <f t="shared" si="50"/>
        <v>648960000</v>
      </c>
      <c r="AB485" s="23">
        <f t="shared" si="50"/>
        <v>674918400</v>
      </c>
      <c r="AC485" s="142" t="s">
        <v>352</v>
      </c>
      <c r="AD485" s="43" t="s">
        <v>356</v>
      </c>
      <c r="AE485" s="43" t="s">
        <v>356</v>
      </c>
      <c r="AF485" s="29">
        <f t="shared" si="47"/>
        <v>1</v>
      </c>
      <c r="AG485" s="30">
        <f t="shared" si="48"/>
        <v>2547878400</v>
      </c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34"/>
      <c r="AZ485" s="34"/>
      <c r="BA485" s="13">
        <v>1</v>
      </c>
      <c r="BB485" s="64">
        <v>0</v>
      </c>
      <c r="BC485" s="64"/>
      <c r="BD485" s="13"/>
      <c r="BE485" s="64"/>
      <c r="BF485" s="13"/>
      <c r="BG485" s="13"/>
      <c r="BH485" s="13"/>
      <c r="BI485" s="13"/>
      <c r="BJ485" s="13"/>
      <c r="BK485" s="63">
        <f t="shared" si="45"/>
        <v>1</v>
      </c>
      <c r="BL485" s="56" t="s">
        <v>1894</v>
      </c>
    </row>
    <row r="486" spans="1:64" ht="87" customHeight="1" x14ac:dyDescent="0.2">
      <c r="A486" s="13">
        <v>6</v>
      </c>
      <c r="B486" s="4" t="s">
        <v>1300</v>
      </c>
      <c r="C486" s="5" t="s">
        <v>1327</v>
      </c>
      <c r="D486" s="4" t="s">
        <v>285</v>
      </c>
      <c r="E486" s="198" t="s">
        <v>2174</v>
      </c>
      <c r="F486" s="7" t="s">
        <v>1561</v>
      </c>
      <c r="G486" s="54">
        <v>0</v>
      </c>
      <c r="H486" s="54">
        <v>1</v>
      </c>
      <c r="I486" s="198" t="s">
        <v>2653</v>
      </c>
      <c r="J486" s="54" t="s">
        <v>1334</v>
      </c>
      <c r="K486" s="14" t="s">
        <v>290</v>
      </c>
      <c r="L486" s="54" t="s">
        <v>1344</v>
      </c>
      <c r="M486" s="7" t="s">
        <v>1344</v>
      </c>
      <c r="N486" s="54" t="s">
        <v>1589</v>
      </c>
      <c r="O486" s="5">
        <v>0</v>
      </c>
      <c r="P486" s="36">
        <v>1</v>
      </c>
      <c r="Q486" s="36">
        <v>0</v>
      </c>
      <c r="R486" s="36">
        <v>1</v>
      </c>
      <c r="S486" s="36">
        <v>0</v>
      </c>
      <c r="T486" s="36">
        <v>0</v>
      </c>
      <c r="U486" s="42" t="s">
        <v>1299</v>
      </c>
      <c r="V486" s="42" t="s">
        <v>1423</v>
      </c>
      <c r="W486" s="42" t="s">
        <v>101</v>
      </c>
      <c r="X486" s="17">
        <f t="shared" si="46"/>
        <v>0</v>
      </c>
      <c r="Y486" s="5">
        <v>0</v>
      </c>
      <c r="Z486" s="5">
        <v>0</v>
      </c>
      <c r="AA486" s="5">
        <v>0</v>
      </c>
      <c r="AB486" s="5">
        <v>0</v>
      </c>
      <c r="AC486" s="54" t="s">
        <v>352</v>
      </c>
      <c r="AD486" s="43" t="s">
        <v>356</v>
      </c>
      <c r="AE486" s="43" t="s">
        <v>356</v>
      </c>
      <c r="AF486" s="29">
        <f t="shared" si="47"/>
        <v>0</v>
      </c>
      <c r="AG486" s="30">
        <f t="shared" si="48"/>
        <v>0</v>
      </c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34"/>
      <c r="AZ486" s="34"/>
      <c r="BA486" s="13">
        <v>0</v>
      </c>
      <c r="BB486" s="64">
        <v>0</v>
      </c>
      <c r="BC486" s="64"/>
      <c r="BD486" s="13"/>
      <c r="BE486" s="64"/>
      <c r="BF486" s="13"/>
      <c r="BG486" s="13"/>
      <c r="BH486" s="13"/>
      <c r="BI486" s="13"/>
      <c r="BJ486" s="13"/>
      <c r="BK486" s="63" t="s">
        <v>1844</v>
      </c>
      <c r="BL486" s="56"/>
    </row>
    <row r="487" spans="1:64" ht="86.25" customHeight="1" x14ac:dyDescent="0.2">
      <c r="A487" s="13">
        <v>6</v>
      </c>
      <c r="B487" s="4" t="s">
        <v>1300</v>
      </c>
      <c r="C487" s="5" t="s">
        <v>1327</v>
      </c>
      <c r="D487" s="4" t="s">
        <v>285</v>
      </c>
      <c r="E487" s="198" t="s">
        <v>2174</v>
      </c>
      <c r="F487" s="7" t="s">
        <v>1562</v>
      </c>
      <c r="G487" s="54">
        <v>0</v>
      </c>
      <c r="H487" s="54">
        <v>1</v>
      </c>
      <c r="I487" s="198" t="s">
        <v>2654</v>
      </c>
      <c r="J487" s="54" t="s">
        <v>1335</v>
      </c>
      <c r="K487" s="14" t="s">
        <v>291</v>
      </c>
      <c r="L487" s="54" t="s">
        <v>1345</v>
      </c>
      <c r="M487" s="7" t="s">
        <v>1345</v>
      </c>
      <c r="N487" s="54" t="s">
        <v>1589</v>
      </c>
      <c r="O487" s="5">
        <v>0</v>
      </c>
      <c r="P487" s="36">
        <v>23</v>
      </c>
      <c r="Q487" s="36">
        <v>23</v>
      </c>
      <c r="R487" s="36">
        <v>0</v>
      </c>
      <c r="S487" s="36">
        <v>0</v>
      </c>
      <c r="T487" s="36">
        <v>0</v>
      </c>
      <c r="U487" s="42" t="s">
        <v>1299</v>
      </c>
      <c r="V487" s="42" t="s">
        <v>1423</v>
      </c>
      <c r="W487" s="42" t="s">
        <v>101</v>
      </c>
      <c r="X487" s="17">
        <f t="shared" si="46"/>
        <v>0</v>
      </c>
      <c r="Y487" s="5">
        <v>0</v>
      </c>
      <c r="Z487" s="5">
        <v>0</v>
      </c>
      <c r="AA487" s="5">
        <v>0</v>
      </c>
      <c r="AB487" s="5">
        <v>0</v>
      </c>
      <c r="AC487" s="142" t="s">
        <v>352</v>
      </c>
      <c r="AD487" s="43" t="s">
        <v>356</v>
      </c>
      <c r="AE487" s="43" t="s">
        <v>356</v>
      </c>
      <c r="AF487" s="29">
        <f t="shared" si="47"/>
        <v>23</v>
      </c>
      <c r="AG487" s="30">
        <f t="shared" si="48"/>
        <v>0</v>
      </c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  <c r="AX487" s="34"/>
      <c r="AY487" s="34"/>
      <c r="AZ487" s="34"/>
      <c r="BA487" s="13">
        <v>45</v>
      </c>
      <c r="BB487" s="64">
        <v>150000000</v>
      </c>
      <c r="BC487" s="64">
        <v>150000000</v>
      </c>
      <c r="BD487" s="13"/>
      <c r="BE487" s="64"/>
      <c r="BF487" s="13"/>
      <c r="BG487" s="13"/>
      <c r="BH487" s="13"/>
      <c r="BI487" s="13"/>
      <c r="BJ487" s="13"/>
      <c r="BK487" s="63">
        <v>1</v>
      </c>
      <c r="BL487" s="56"/>
    </row>
    <row r="488" spans="1:64" ht="48.75" customHeight="1" x14ac:dyDescent="0.2">
      <c r="A488" s="13">
        <v>6</v>
      </c>
      <c r="B488" s="4" t="s">
        <v>1300</v>
      </c>
      <c r="C488" s="5" t="s">
        <v>1346</v>
      </c>
      <c r="D488" s="4" t="s">
        <v>1347</v>
      </c>
      <c r="E488" s="198" t="s">
        <v>2175</v>
      </c>
      <c r="F488" s="54" t="s">
        <v>1376</v>
      </c>
      <c r="G488" s="54">
        <v>0</v>
      </c>
      <c r="H488" s="54">
        <v>1</v>
      </c>
      <c r="I488" s="198" t="s">
        <v>2655</v>
      </c>
      <c r="J488" s="54" t="s">
        <v>1348</v>
      </c>
      <c r="K488" s="14" t="s">
        <v>1349</v>
      </c>
      <c r="L488" s="54" t="s">
        <v>1364</v>
      </c>
      <c r="M488" s="7" t="s">
        <v>1364</v>
      </c>
      <c r="N488" s="54" t="s">
        <v>1589</v>
      </c>
      <c r="O488" s="5">
        <v>0</v>
      </c>
      <c r="P488" s="143">
        <v>1</v>
      </c>
      <c r="Q488" s="143">
        <v>0</v>
      </c>
      <c r="R488" s="143">
        <v>1</v>
      </c>
      <c r="S488" s="143">
        <v>0</v>
      </c>
      <c r="T488" s="143">
        <v>0</v>
      </c>
      <c r="U488" s="42" t="s">
        <v>1299</v>
      </c>
      <c r="V488" s="42" t="s">
        <v>1423</v>
      </c>
      <c r="W488" s="42" t="s">
        <v>95</v>
      </c>
      <c r="X488" s="17">
        <f t="shared" si="46"/>
        <v>0</v>
      </c>
      <c r="Y488" s="5">
        <v>0</v>
      </c>
      <c r="Z488" s="5">
        <v>0</v>
      </c>
      <c r="AA488" s="5">
        <v>0</v>
      </c>
      <c r="AB488" s="5">
        <v>0</v>
      </c>
      <c r="AC488" s="54" t="s">
        <v>1387</v>
      </c>
      <c r="AD488" s="43" t="s">
        <v>356</v>
      </c>
      <c r="AE488" s="43" t="s">
        <v>338</v>
      </c>
      <c r="AF488" s="29">
        <f t="shared" si="47"/>
        <v>0</v>
      </c>
      <c r="AG488" s="30">
        <f t="shared" si="48"/>
        <v>0</v>
      </c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  <c r="BA488" s="13">
        <v>0</v>
      </c>
      <c r="BB488" s="13"/>
      <c r="BC488" s="13"/>
      <c r="BD488" s="13"/>
      <c r="BE488" s="13"/>
      <c r="BF488" s="13"/>
      <c r="BG488" s="13"/>
      <c r="BH488" s="13"/>
      <c r="BI488" s="13"/>
      <c r="BJ488" s="13"/>
      <c r="BK488" s="63" t="s">
        <v>1844</v>
      </c>
      <c r="BL488" s="56"/>
    </row>
    <row r="489" spans="1:64" ht="72" x14ac:dyDescent="0.2">
      <c r="A489" s="13">
        <v>6</v>
      </c>
      <c r="B489" s="4" t="s">
        <v>1300</v>
      </c>
      <c r="C489" s="5" t="s">
        <v>1346</v>
      </c>
      <c r="D489" s="4" t="s">
        <v>1347</v>
      </c>
      <c r="E489" s="198" t="s">
        <v>2176</v>
      </c>
      <c r="F489" s="54" t="s">
        <v>1377</v>
      </c>
      <c r="G489" s="54">
        <v>0</v>
      </c>
      <c r="H489" s="54">
        <v>1</v>
      </c>
      <c r="I489" s="198" t="s">
        <v>2656</v>
      </c>
      <c r="J489" s="54" t="s">
        <v>1357</v>
      </c>
      <c r="K489" s="14" t="s">
        <v>1350</v>
      </c>
      <c r="L489" s="54" t="s">
        <v>1365</v>
      </c>
      <c r="M489" s="7" t="s">
        <v>1365</v>
      </c>
      <c r="N489" s="54" t="s">
        <v>1589</v>
      </c>
      <c r="O489" s="5">
        <v>0</v>
      </c>
      <c r="P489" s="143">
        <v>1</v>
      </c>
      <c r="Q489" s="143">
        <v>0</v>
      </c>
      <c r="R489" s="143">
        <v>0</v>
      </c>
      <c r="S489" s="143">
        <v>1</v>
      </c>
      <c r="T489" s="143">
        <v>0</v>
      </c>
      <c r="U489" s="42" t="s">
        <v>1299</v>
      </c>
      <c r="V489" s="42" t="s">
        <v>1423</v>
      </c>
      <c r="W489" s="42" t="s">
        <v>95</v>
      </c>
      <c r="X489" s="17">
        <f t="shared" si="46"/>
        <v>0</v>
      </c>
      <c r="Y489" s="5">
        <v>0</v>
      </c>
      <c r="Z489" s="5">
        <v>0</v>
      </c>
      <c r="AA489" s="5">
        <v>0</v>
      </c>
      <c r="AB489" s="5">
        <v>0</v>
      </c>
      <c r="AC489" s="54" t="s">
        <v>1387</v>
      </c>
      <c r="AD489" s="43" t="s">
        <v>356</v>
      </c>
      <c r="AE489" s="43" t="s">
        <v>338</v>
      </c>
      <c r="AF489" s="29">
        <f t="shared" si="47"/>
        <v>0</v>
      </c>
      <c r="AG489" s="30">
        <f t="shared" si="48"/>
        <v>0</v>
      </c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34"/>
      <c r="AZ489" s="34"/>
      <c r="BA489" s="13">
        <v>0</v>
      </c>
      <c r="BB489" s="13"/>
      <c r="BC489" s="13"/>
      <c r="BD489" s="13"/>
      <c r="BE489" s="13"/>
      <c r="BF489" s="13"/>
      <c r="BG489" s="13"/>
      <c r="BH489" s="13"/>
      <c r="BI489" s="13"/>
      <c r="BJ489" s="13"/>
      <c r="BK489" s="63" t="s">
        <v>1844</v>
      </c>
      <c r="BL489" s="56"/>
    </row>
    <row r="490" spans="1:64" ht="72" x14ac:dyDescent="0.2">
      <c r="A490" s="13">
        <v>6</v>
      </c>
      <c r="B490" s="4" t="s">
        <v>1300</v>
      </c>
      <c r="C490" s="5" t="s">
        <v>1346</v>
      </c>
      <c r="D490" s="4" t="s">
        <v>1347</v>
      </c>
      <c r="E490" s="198" t="s">
        <v>2177</v>
      </c>
      <c r="F490" s="54" t="s">
        <v>1378</v>
      </c>
      <c r="G490" s="54">
        <v>30</v>
      </c>
      <c r="H490" s="54">
        <v>90</v>
      </c>
      <c r="I490" s="198" t="s">
        <v>2657</v>
      </c>
      <c r="J490" s="54" t="s">
        <v>1358</v>
      </c>
      <c r="K490" s="14" t="s">
        <v>1351</v>
      </c>
      <c r="L490" s="54" t="s">
        <v>1366</v>
      </c>
      <c r="M490" s="7" t="s">
        <v>1366</v>
      </c>
      <c r="N490" s="54" t="s">
        <v>1589</v>
      </c>
      <c r="O490" s="5">
        <v>30</v>
      </c>
      <c r="P490" s="143">
        <v>90</v>
      </c>
      <c r="Q490" s="143">
        <v>10</v>
      </c>
      <c r="R490" s="143">
        <v>10</v>
      </c>
      <c r="S490" s="143">
        <v>20</v>
      </c>
      <c r="T490" s="143">
        <v>20</v>
      </c>
      <c r="U490" s="42" t="s">
        <v>1299</v>
      </c>
      <c r="V490" s="42" t="s">
        <v>1423</v>
      </c>
      <c r="W490" s="42" t="s">
        <v>95</v>
      </c>
      <c r="X490" s="17">
        <f t="shared" si="46"/>
        <v>0</v>
      </c>
      <c r="Y490" s="5">
        <v>0</v>
      </c>
      <c r="Z490" s="5">
        <v>0</v>
      </c>
      <c r="AA490" s="5">
        <v>0</v>
      </c>
      <c r="AB490" s="5">
        <v>0</v>
      </c>
      <c r="AC490" s="54" t="s">
        <v>1387</v>
      </c>
      <c r="AD490" s="43" t="s">
        <v>356</v>
      </c>
      <c r="AE490" s="43" t="s">
        <v>338</v>
      </c>
      <c r="AF490" s="29">
        <f t="shared" si="47"/>
        <v>10</v>
      </c>
      <c r="AG490" s="30">
        <f t="shared" si="48"/>
        <v>0</v>
      </c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  <c r="BA490" s="13">
        <v>10</v>
      </c>
      <c r="BB490" s="13"/>
      <c r="BC490" s="13"/>
      <c r="BD490" s="13"/>
      <c r="BE490" s="13"/>
      <c r="BF490" s="13"/>
      <c r="BG490" s="13"/>
      <c r="BH490" s="13"/>
      <c r="BI490" s="13"/>
      <c r="BJ490" s="13"/>
      <c r="BK490" s="63">
        <f t="shared" si="45"/>
        <v>1</v>
      </c>
      <c r="BL490" s="56"/>
    </row>
    <row r="491" spans="1:64" ht="72" x14ac:dyDescent="0.2">
      <c r="A491" s="13">
        <v>6</v>
      </c>
      <c r="B491" s="4" t="s">
        <v>1300</v>
      </c>
      <c r="C491" s="5" t="s">
        <v>1346</v>
      </c>
      <c r="D491" s="4" t="s">
        <v>1347</v>
      </c>
      <c r="E491" s="198" t="s">
        <v>2178</v>
      </c>
      <c r="F491" s="54" t="s">
        <v>1379</v>
      </c>
      <c r="G491" s="54">
        <v>69</v>
      </c>
      <c r="H491" s="54">
        <v>80</v>
      </c>
      <c r="I491" s="198" t="s">
        <v>2658</v>
      </c>
      <c r="J491" s="54" t="s">
        <v>1359</v>
      </c>
      <c r="K491" s="14" t="s">
        <v>1352</v>
      </c>
      <c r="L491" s="54" t="s">
        <v>1367</v>
      </c>
      <c r="M491" s="7" t="s">
        <v>1367</v>
      </c>
      <c r="N491" s="54" t="s">
        <v>1589</v>
      </c>
      <c r="O491" s="5">
        <v>69</v>
      </c>
      <c r="P491" s="143">
        <v>80</v>
      </c>
      <c r="Q491" s="143">
        <v>20</v>
      </c>
      <c r="R491" s="143">
        <v>2</v>
      </c>
      <c r="S491" s="143">
        <v>3</v>
      </c>
      <c r="T491" s="143">
        <v>4</v>
      </c>
      <c r="U491" s="42" t="s">
        <v>1299</v>
      </c>
      <c r="V491" s="42" t="s">
        <v>1423</v>
      </c>
      <c r="W491" s="42" t="s">
        <v>95</v>
      </c>
      <c r="X491" s="17">
        <f t="shared" si="46"/>
        <v>0</v>
      </c>
      <c r="Y491" s="5">
        <v>0</v>
      </c>
      <c r="Z491" s="5">
        <v>0</v>
      </c>
      <c r="AA491" s="5">
        <v>0</v>
      </c>
      <c r="AB491" s="5">
        <v>0</v>
      </c>
      <c r="AC491" s="54" t="s">
        <v>1387</v>
      </c>
      <c r="AD491" s="43" t="s">
        <v>356</v>
      </c>
      <c r="AE491" s="43" t="s">
        <v>338</v>
      </c>
      <c r="AF491" s="29">
        <v>20</v>
      </c>
      <c r="AG491" s="30">
        <f t="shared" si="48"/>
        <v>0</v>
      </c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  <c r="BA491" s="13">
        <v>20</v>
      </c>
      <c r="BB491" s="13">
        <v>28000000</v>
      </c>
      <c r="BC491" s="13">
        <v>28000000</v>
      </c>
      <c r="BD491" s="13"/>
      <c r="BE491" s="13"/>
      <c r="BF491" s="13"/>
      <c r="BG491" s="13"/>
      <c r="BH491" s="13"/>
      <c r="BI491" s="13"/>
      <c r="BJ491" s="13"/>
      <c r="BK491" s="63">
        <f t="shared" si="45"/>
        <v>1</v>
      </c>
      <c r="BL491" s="56"/>
    </row>
    <row r="492" spans="1:64" ht="84" x14ac:dyDescent="0.2">
      <c r="A492" s="13">
        <v>6</v>
      </c>
      <c r="B492" s="4" t="s">
        <v>1300</v>
      </c>
      <c r="C492" s="5" t="s">
        <v>1346</v>
      </c>
      <c r="D492" s="4" t="s">
        <v>1347</v>
      </c>
      <c r="E492" s="198" t="s">
        <v>2178</v>
      </c>
      <c r="F492" s="54" t="s">
        <v>1380</v>
      </c>
      <c r="G492" s="54">
        <v>30</v>
      </c>
      <c r="H492" s="54">
        <v>90</v>
      </c>
      <c r="I492" s="198" t="s">
        <v>2659</v>
      </c>
      <c r="J492" s="54" t="s">
        <v>1360</v>
      </c>
      <c r="K492" s="14" t="s">
        <v>1353</v>
      </c>
      <c r="L492" s="54" t="s">
        <v>1368</v>
      </c>
      <c r="M492" s="7" t="s">
        <v>1368</v>
      </c>
      <c r="N492" s="54" t="s">
        <v>1589</v>
      </c>
      <c r="O492" s="5">
        <v>30</v>
      </c>
      <c r="P492" s="143">
        <v>90</v>
      </c>
      <c r="Q492" s="143">
        <v>10</v>
      </c>
      <c r="R492" s="143">
        <v>10</v>
      </c>
      <c r="S492" s="143">
        <v>20</v>
      </c>
      <c r="T492" s="143">
        <v>20</v>
      </c>
      <c r="U492" s="42" t="s">
        <v>1299</v>
      </c>
      <c r="V492" s="42" t="s">
        <v>1423</v>
      </c>
      <c r="W492" s="42" t="s">
        <v>95</v>
      </c>
      <c r="X492" s="17">
        <f t="shared" si="46"/>
        <v>0</v>
      </c>
      <c r="Y492" s="5">
        <v>0</v>
      </c>
      <c r="Z492" s="5">
        <v>0</v>
      </c>
      <c r="AA492" s="5">
        <v>0</v>
      </c>
      <c r="AB492" s="5">
        <v>0</v>
      </c>
      <c r="AC492" s="54" t="s">
        <v>1387</v>
      </c>
      <c r="AD492" s="43" t="s">
        <v>356</v>
      </c>
      <c r="AE492" s="43" t="s">
        <v>338</v>
      </c>
      <c r="AF492" s="29">
        <f t="shared" si="47"/>
        <v>10</v>
      </c>
      <c r="AG492" s="30">
        <f t="shared" si="48"/>
        <v>0</v>
      </c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34"/>
      <c r="AZ492" s="34"/>
      <c r="BA492" s="13">
        <v>10</v>
      </c>
      <c r="BB492" s="13"/>
      <c r="BC492" s="13"/>
      <c r="BD492" s="13"/>
      <c r="BE492" s="13"/>
      <c r="BF492" s="13"/>
      <c r="BG492" s="13"/>
      <c r="BH492" s="13"/>
      <c r="BI492" s="13"/>
      <c r="BJ492" s="13"/>
      <c r="BK492" s="63">
        <f t="shared" si="45"/>
        <v>1</v>
      </c>
      <c r="BL492" s="56"/>
    </row>
    <row r="493" spans="1:64" ht="36" customHeight="1" x14ac:dyDescent="0.2">
      <c r="A493" s="13">
        <v>6</v>
      </c>
      <c r="B493" s="4" t="s">
        <v>1300</v>
      </c>
      <c r="C493" s="5" t="s">
        <v>1346</v>
      </c>
      <c r="D493" s="4" t="s">
        <v>1347</v>
      </c>
      <c r="E493" s="198" t="s">
        <v>2178</v>
      </c>
      <c r="F493" s="54" t="s">
        <v>1381</v>
      </c>
      <c r="G493" s="54">
        <v>0</v>
      </c>
      <c r="H493" s="54">
        <v>1</v>
      </c>
      <c r="I493" s="198" t="s">
        <v>2660</v>
      </c>
      <c r="J493" s="54" t="s">
        <v>1361</v>
      </c>
      <c r="K493" s="14" t="s">
        <v>1354</v>
      </c>
      <c r="L493" s="54" t="s">
        <v>1369</v>
      </c>
      <c r="M493" s="7" t="s">
        <v>1369</v>
      </c>
      <c r="N493" s="54" t="s">
        <v>1589</v>
      </c>
      <c r="O493" s="5">
        <v>0</v>
      </c>
      <c r="P493" s="143">
        <v>1</v>
      </c>
      <c r="Q493" s="143">
        <v>0</v>
      </c>
      <c r="R493" s="143">
        <v>1</v>
      </c>
      <c r="S493" s="143">
        <v>0</v>
      </c>
      <c r="T493" s="143">
        <v>0</v>
      </c>
      <c r="U493" s="42" t="s">
        <v>1299</v>
      </c>
      <c r="V493" s="42" t="s">
        <v>1423</v>
      </c>
      <c r="W493" s="42" t="s">
        <v>95</v>
      </c>
      <c r="X493" s="17">
        <f t="shared" si="46"/>
        <v>0</v>
      </c>
      <c r="Y493" s="5">
        <v>0</v>
      </c>
      <c r="Z493" s="5">
        <v>0</v>
      </c>
      <c r="AA493" s="5">
        <v>0</v>
      </c>
      <c r="AB493" s="5">
        <v>0</v>
      </c>
      <c r="AC493" s="54" t="s">
        <v>1387</v>
      </c>
      <c r="AD493" s="43" t="s">
        <v>356</v>
      </c>
      <c r="AE493" s="43" t="s">
        <v>338</v>
      </c>
      <c r="AF493" s="29">
        <f t="shared" si="47"/>
        <v>0</v>
      </c>
      <c r="AG493" s="30">
        <f t="shared" si="48"/>
        <v>0</v>
      </c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4"/>
      <c r="AY493" s="34"/>
      <c r="AZ493" s="34"/>
      <c r="BA493" s="13">
        <v>0</v>
      </c>
      <c r="BB493" s="13"/>
      <c r="BC493" s="13"/>
      <c r="BD493" s="13"/>
      <c r="BE493" s="13"/>
      <c r="BF493" s="13"/>
      <c r="BG493" s="13"/>
      <c r="BH493" s="13"/>
      <c r="BI493" s="13"/>
      <c r="BJ493" s="13"/>
      <c r="BK493" s="63" t="s">
        <v>1844</v>
      </c>
      <c r="BL493" s="56"/>
    </row>
    <row r="494" spans="1:64" ht="66" customHeight="1" x14ac:dyDescent="0.2">
      <c r="A494" s="13">
        <v>6</v>
      </c>
      <c r="B494" s="4" t="s">
        <v>1300</v>
      </c>
      <c r="C494" s="5" t="s">
        <v>1346</v>
      </c>
      <c r="D494" s="4" t="s">
        <v>1347</v>
      </c>
      <c r="E494" s="198" t="s">
        <v>2179</v>
      </c>
      <c r="F494" s="54" t="s">
        <v>1382</v>
      </c>
      <c r="G494" s="54" t="s">
        <v>874</v>
      </c>
      <c r="H494" s="54">
        <v>100</v>
      </c>
      <c r="I494" s="198" t="s">
        <v>2661</v>
      </c>
      <c r="J494" s="54" t="s">
        <v>1362</v>
      </c>
      <c r="K494" s="14" t="s">
        <v>1355</v>
      </c>
      <c r="L494" s="54" t="s">
        <v>1370</v>
      </c>
      <c r="M494" s="7" t="s">
        <v>1370</v>
      </c>
      <c r="N494" s="54" t="s">
        <v>1589</v>
      </c>
      <c r="O494" s="5" t="s">
        <v>874</v>
      </c>
      <c r="P494" s="143">
        <v>1</v>
      </c>
      <c r="Q494" s="143">
        <v>1</v>
      </c>
      <c r="R494" s="143">
        <v>0</v>
      </c>
      <c r="S494" s="143">
        <v>0</v>
      </c>
      <c r="T494" s="143">
        <v>0</v>
      </c>
      <c r="U494" s="42" t="s">
        <v>1299</v>
      </c>
      <c r="V494" s="42" t="s">
        <v>1423</v>
      </c>
      <c r="W494" s="42" t="s">
        <v>95</v>
      </c>
      <c r="X494" s="17">
        <f t="shared" si="46"/>
        <v>0</v>
      </c>
      <c r="Y494" s="5">
        <v>0</v>
      </c>
      <c r="Z494" s="5">
        <v>0</v>
      </c>
      <c r="AA494" s="5">
        <v>0</v>
      </c>
      <c r="AB494" s="5">
        <v>0</v>
      </c>
      <c r="AC494" s="54" t="s">
        <v>1387</v>
      </c>
      <c r="AD494" s="43" t="s">
        <v>356</v>
      </c>
      <c r="AE494" s="43" t="s">
        <v>338</v>
      </c>
      <c r="AF494" s="29">
        <f t="shared" si="47"/>
        <v>1</v>
      </c>
      <c r="AG494" s="30">
        <f t="shared" si="48"/>
        <v>0</v>
      </c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34"/>
      <c r="AZ494" s="34"/>
      <c r="BA494" s="13">
        <v>0</v>
      </c>
      <c r="BB494" s="13"/>
      <c r="BC494" s="13"/>
      <c r="BD494" s="13"/>
      <c r="BE494" s="13"/>
      <c r="BF494" s="13"/>
      <c r="BG494" s="13"/>
      <c r="BH494" s="13"/>
      <c r="BI494" s="13"/>
      <c r="BJ494" s="13"/>
      <c r="BK494" s="63">
        <f t="shared" si="45"/>
        <v>0</v>
      </c>
      <c r="BL494" s="56"/>
    </row>
    <row r="495" spans="1:64" ht="58.5" customHeight="1" x14ac:dyDescent="0.2">
      <c r="A495" s="13">
        <v>6</v>
      </c>
      <c r="B495" s="4" t="s">
        <v>1300</v>
      </c>
      <c r="C495" s="5" t="s">
        <v>1346</v>
      </c>
      <c r="D495" s="4" t="s">
        <v>1347</v>
      </c>
      <c r="E495" s="198" t="s">
        <v>2180</v>
      </c>
      <c r="F495" s="295" t="s">
        <v>1383</v>
      </c>
      <c r="G495" s="295">
        <v>0</v>
      </c>
      <c r="H495" s="295">
        <v>100</v>
      </c>
      <c r="I495" s="198" t="s">
        <v>2662</v>
      </c>
      <c r="J495" s="54" t="s">
        <v>1363</v>
      </c>
      <c r="K495" s="14" t="s">
        <v>1356</v>
      </c>
      <c r="L495" s="54" t="s">
        <v>1371</v>
      </c>
      <c r="M495" s="7" t="s">
        <v>1371</v>
      </c>
      <c r="N495" s="54" t="s">
        <v>1589</v>
      </c>
      <c r="O495" s="5">
        <v>90</v>
      </c>
      <c r="P495" s="143">
        <v>100</v>
      </c>
      <c r="Q495" s="143">
        <v>100</v>
      </c>
      <c r="R495" s="143">
        <v>100</v>
      </c>
      <c r="S495" s="143">
        <v>100</v>
      </c>
      <c r="T495" s="143">
        <v>100</v>
      </c>
      <c r="U495" s="42" t="s">
        <v>1299</v>
      </c>
      <c r="V495" s="42" t="s">
        <v>1423</v>
      </c>
      <c r="W495" s="42" t="s">
        <v>95</v>
      </c>
      <c r="X495" s="17">
        <f t="shared" si="46"/>
        <v>0</v>
      </c>
      <c r="Y495" s="5">
        <v>0</v>
      </c>
      <c r="Z495" s="5">
        <v>0</v>
      </c>
      <c r="AA495" s="5">
        <v>0</v>
      </c>
      <c r="AB495" s="5">
        <v>0</v>
      </c>
      <c r="AC495" s="54" t="s">
        <v>1387</v>
      </c>
      <c r="AD495" s="43" t="s">
        <v>356</v>
      </c>
      <c r="AE495" s="43" t="s">
        <v>338</v>
      </c>
      <c r="AF495" s="29">
        <f t="shared" si="47"/>
        <v>100</v>
      </c>
      <c r="AG495" s="30">
        <f t="shared" si="48"/>
        <v>0</v>
      </c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  <c r="BA495" s="13">
        <v>60</v>
      </c>
      <c r="BB495" s="13"/>
      <c r="BC495" s="13"/>
      <c r="BD495" s="13"/>
      <c r="BE495" s="13"/>
      <c r="BF495" s="13"/>
      <c r="BG495" s="13"/>
      <c r="BH495" s="13"/>
      <c r="BI495" s="13"/>
      <c r="BJ495" s="13"/>
      <c r="BK495" s="63">
        <f t="shared" si="45"/>
        <v>0.6</v>
      </c>
      <c r="BL495" s="56"/>
    </row>
    <row r="496" spans="1:64" ht="48" x14ac:dyDescent="0.2">
      <c r="A496" s="13">
        <v>6</v>
      </c>
      <c r="B496" s="4" t="s">
        <v>1300</v>
      </c>
      <c r="C496" s="5" t="s">
        <v>1346</v>
      </c>
      <c r="D496" s="4" t="s">
        <v>1347</v>
      </c>
      <c r="E496" s="198" t="s">
        <v>2181</v>
      </c>
      <c r="F496" s="295"/>
      <c r="G496" s="295"/>
      <c r="H496" s="295"/>
      <c r="I496" s="198" t="s">
        <v>2663</v>
      </c>
      <c r="J496" s="54" t="s">
        <v>1363</v>
      </c>
      <c r="K496" s="14" t="s">
        <v>1356</v>
      </c>
      <c r="L496" s="54" t="s">
        <v>1372</v>
      </c>
      <c r="M496" s="7" t="s">
        <v>1372</v>
      </c>
      <c r="N496" s="54" t="s">
        <v>1589</v>
      </c>
      <c r="O496" s="5">
        <v>260</v>
      </c>
      <c r="P496" s="143">
        <v>300</v>
      </c>
      <c r="Q496" s="143">
        <v>50</v>
      </c>
      <c r="R496" s="143">
        <v>50</v>
      </c>
      <c r="S496" s="143">
        <v>100</v>
      </c>
      <c r="T496" s="143">
        <v>100</v>
      </c>
      <c r="U496" s="42" t="s">
        <v>1299</v>
      </c>
      <c r="V496" s="42" t="s">
        <v>1423</v>
      </c>
      <c r="W496" s="42" t="s">
        <v>95</v>
      </c>
      <c r="X496" s="17">
        <f t="shared" si="46"/>
        <v>0</v>
      </c>
      <c r="Y496" s="5">
        <v>0</v>
      </c>
      <c r="Z496" s="5">
        <v>0</v>
      </c>
      <c r="AA496" s="5">
        <v>0</v>
      </c>
      <c r="AB496" s="5">
        <v>0</v>
      </c>
      <c r="AC496" s="54" t="s">
        <v>1387</v>
      </c>
      <c r="AD496" s="43" t="s">
        <v>356</v>
      </c>
      <c r="AE496" s="43" t="s">
        <v>338</v>
      </c>
      <c r="AF496" s="29">
        <f t="shared" si="47"/>
        <v>50</v>
      </c>
      <c r="AG496" s="30">
        <f t="shared" si="48"/>
        <v>0</v>
      </c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  <c r="AX496" s="34"/>
      <c r="AY496" s="34"/>
      <c r="AZ496" s="34"/>
      <c r="BA496" s="13">
        <v>15</v>
      </c>
      <c r="BB496" s="13"/>
      <c r="BC496" s="13"/>
      <c r="BD496" s="13"/>
      <c r="BE496" s="13"/>
      <c r="BF496" s="13"/>
      <c r="BG496" s="13"/>
      <c r="BH496" s="13"/>
      <c r="BI496" s="13"/>
      <c r="BJ496" s="13"/>
      <c r="BK496" s="63">
        <f t="shared" si="45"/>
        <v>0.3</v>
      </c>
      <c r="BL496" s="56"/>
    </row>
    <row r="497" spans="1:64" ht="48" customHeight="1" x14ac:dyDescent="0.2">
      <c r="A497" s="13">
        <v>6</v>
      </c>
      <c r="B497" s="4" t="s">
        <v>1300</v>
      </c>
      <c r="C497" s="5" t="s">
        <v>1346</v>
      </c>
      <c r="D497" s="4" t="s">
        <v>1347</v>
      </c>
      <c r="E497" s="198" t="s">
        <v>2182</v>
      </c>
      <c r="F497" s="295"/>
      <c r="G497" s="295"/>
      <c r="H497" s="295"/>
      <c r="I497" s="198" t="s">
        <v>2664</v>
      </c>
      <c r="J497" s="54" t="s">
        <v>1363</v>
      </c>
      <c r="K497" s="14" t="s">
        <v>1356</v>
      </c>
      <c r="L497" s="54" t="s">
        <v>1373</v>
      </c>
      <c r="M497" s="7" t="s">
        <v>1373</v>
      </c>
      <c r="N497" s="54" t="s">
        <v>1589</v>
      </c>
      <c r="O497" s="5">
        <v>10</v>
      </c>
      <c r="P497" s="143">
        <v>70</v>
      </c>
      <c r="Q497" s="143">
        <v>10</v>
      </c>
      <c r="R497" s="143">
        <v>10</v>
      </c>
      <c r="S497" s="143">
        <v>20</v>
      </c>
      <c r="T497" s="143">
        <v>20</v>
      </c>
      <c r="U497" s="42" t="s">
        <v>1299</v>
      </c>
      <c r="V497" s="42" t="s">
        <v>1423</v>
      </c>
      <c r="W497" s="42" t="s">
        <v>95</v>
      </c>
      <c r="X497" s="17">
        <f t="shared" si="46"/>
        <v>0</v>
      </c>
      <c r="Y497" s="5">
        <v>0</v>
      </c>
      <c r="Z497" s="5">
        <v>0</v>
      </c>
      <c r="AA497" s="5">
        <v>0</v>
      </c>
      <c r="AB497" s="5">
        <v>0</v>
      </c>
      <c r="AC497" s="54" t="s">
        <v>1387</v>
      </c>
      <c r="AD497" s="43" t="s">
        <v>356</v>
      </c>
      <c r="AE497" s="43" t="s">
        <v>338</v>
      </c>
      <c r="AF497" s="29">
        <f t="shared" si="47"/>
        <v>10</v>
      </c>
      <c r="AG497" s="30">
        <f t="shared" si="48"/>
        <v>0</v>
      </c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  <c r="AX497" s="34"/>
      <c r="AY497" s="34"/>
      <c r="AZ497" s="34"/>
      <c r="BA497" s="13">
        <v>10</v>
      </c>
      <c r="BB497" s="13"/>
      <c r="BC497" s="13"/>
      <c r="BD497" s="13"/>
      <c r="BE497" s="13"/>
      <c r="BF497" s="13"/>
      <c r="BG497" s="13"/>
      <c r="BH497" s="13"/>
      <c r="BI497" s="13"/>
      <c r="BJ497" s="13"/>
      <c r="BK497" s="63">
        <f t="shared" si="45"/>
        <v>1</v>
      </c>
      <c r="BL497" s="56"/>
    </row>
    <row r="498" spans="1:64" ht="48" customHeight="1" x14ac:dyDescent="0.2">
      <c r="A498" s="13"/>
      <c r="B498" s="4"/>
      <c r="C498" s="5"/>
      <c r="D498" s="4"/>
      <c r="E498" s="198" t="s">
        <v>2183</v>
      </c>
      <c r="F498" s="295"/>
      <c r="G498" s="295"/>
      <c r="H498" s="295"/>
      <c r="I498" s="198" t="s">
        <v>2665</v>
      </c>
      <c r="J498" s="54"/>
      <c r="K498" s="14" t="s">
        <v>1356</v>
      </c>
      <c r="L498" s="54" t="s">
        <v>1374</v>
      </c>
      <c r="M498" s="7" t="s">
        <v>1374</v>
      </c>
      <c r="N498" s="54" t="s">
        <v>1589</v>
      </c>
      <c r="O498" s="5">
        <v>196</v>
      </c>
      <c r="P498" s="143">
        <v>300</v>
      </c>
      <c r="Q498" s="143">
        <v>50</v>
      </c>
      <c r="R498" s="143">
        <v>50</v>
      </c>
      <c r="S498" s="143">
        <v>100</v>
      </c>
      <c r="T498" s="143">
        <v>100</v>
      </c>
      <c r="U498" s="42" t="s">
        <v>1299</v>
      </c>
      <c r="V498" s="42" t="s">
        <v>1423</v>
      </c>
      <c r="W498" s="42" t="s">
        <v>95</v>
      </c>
      <c r="X498" s="17">
        <f t="shared" ref="X498" si="51">SUM(Y498:AB498)</f>
        <v>0</v>
      </c>
      <c r="Y498" s="5">
        <v>0</v>
      </c>
      <c r="Z498" s="5">
        <v>0</v>
      </c>
      <c r="AA498" s="5">
        <v>0</v>
      </c>
      <c r="AB498" s="5">
        <v>0</v>
      </c>
      <c r="AC498" s="54" t="s">
        <v>1387</v>
      </c>
      <c r="AD498" s="43" t="s">
        <v>356</v>
      </c>
      <c r="AE498" s="43" t="s">
        <v>338</v>
      </c>
      <c r="AF498" s="29">
        <f t="shared" si="47"/>
        <v>50</v>
      </c>
      <c r="AG498" s="30">
        <f t="shared" si="48"/>
        <v>0</v>
      </c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  <c r="AX498" s="34"/>
      <c r="AY498" s="34"/>
      <c r="AZ498" s="34"/>
      <c r="BA498" s="13">
        <v>50</v>
      </c>
      <c r="BB498" s="13"/>
      <c r="BC498" s="13"/>
      <c r="BD498" s="13"/>
      <c r="BE498" s="13"/>
      <c r="BF498" s="13"/>
      <c r="BG498" s="13"/>
      <c r="BH498" s="13"/>
      <c r="BI498" s="13"/>
      <c r="BJ498" s="13"/>
      <c r="BK498" s="63">
        <f t="shared" si="45"/>
        <v>1</v>
      </c>
      <c r="BL498" s="56"/>
    </row>
    <row r="499" spans="1:64" ht="36.75" customHeight="1" x14ac:dyDescent="0.2">
      <c r="A499" s="13">
        <v>6</v>
      </c>
      <c r="B499" s="4" t="s">
        <v>1300</v>
      </c>
      <c r="C499" s="5" t="s">
        <v>1346</v>
      </c>
      <c r="D499" s="4" t="s">
        <v>1347</v>
      </c>
      <c r="E499" s="198" t="s">
        <v>2184</v>
      </c>
      <c r="F499" s="295"/>
      <c r="G499" s="295"/>
      <c r="H499" s="295"/>
      <c r="I499" s="198" t="s">
        <v>2666</v>
      </c>
      <c r="J499" s="54" t="s">
        <v>1363</v>
      </c>
      <c r="K499" s="14" t="s">
        <v>1356</v>
      </c>
      <c r="L499" s="54" t="s">
        <v>1563</v>
      </c>
      <c r="M499" s="7" t="s">
        <v>1563</v>
      </c>
      <c r="N499" s="54" t="s">
        <v>1589</v>
      </c>
      <c r="O499" s="5" t="s">
        <v>874</v>
      </c>
      <c r="P499" s="143">
        <v>100</v>
      </c>
      <c r="Q499" s="143">
        <v>0</v>
      </c>
      <c r="R499" s="143">
        <v>100</v>
      </c>
      <c r="S499" s="143">
        <v>0</v>
      </c>
      <c r="T499" s="143">
        <v>0</v>
      </c>
      <c r="U499" s="42" t="s">
        <v>1299</v>
      </c>
      <c r="V499" s="42" t="s">
        <v>1423</v>
      </c>
      <c r="W499" s="42" t="s">
        <v>95</v>
      </c>
      <c r="X499" s="17">
        <f t="shared" si="46"/>
        <v>0</v>
      </c>
      <c r="Y499" s="5">
        <v>0</v>
      </c>
      <c r="Z499" s="5">
        <v>0</v>
      </c>
      <c r="AA499" s="5">
        <v>0</v>
      </c>
      <c r="AB499" s="5">
        <v>0</v>
      </c>
      <c r="AC499" s="54" t="s">
        <v>1387</v>
      </c>
      <c r="AD499" s="43" t="s">
        <v>356</v>
      </c>
      <c r="AE499" s="43" t="s">
        <v>338</v>
      </c>
      <c r="AF499" s="29">
        <f t="shared" si="47"/>
        <v>0</v>
      </c>
      <c r="AG499" s="30">
        <f t="shared" si="48"/>
        <v>0</v>
      </c>
      <c r="AH499" s="34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  <c r="AW499" s="34"/>
      <c r="AX499" s="34"/>
      <c r="AY499" s="34"/>
      <c r="AZ499" s="34"/>
      <c r="BA499" s="13">
        <v>0</v>
      </c>
      <c r="BB499" s="13"/>
      <c r="BC499" s="13"/>
      <c r="BD499" s="13"/>
      <c r="BE499" s="13"/>
      <c r="BF499" s="13"/>
      <c r="BG499" s="13"/>
      <c r="BH499" s="13"/>
      <c r="BI499" s="13"/>
      <c r="BJ499" s="13"/>
      <c r="BK499" s="63" t="s">
        <v>1844</v>
      </c>
      <c r="BL499" s="56"/>
    </row>
    <row r="500" spans="1:64" ht="72" x14ac:dyDescent="0.2">
      <c r="A500" s="13">
        <v>6</v>
      </c>
      <c r="B500" s="4" t="s">
        <v>1300</v>
      </c>
      <c r="C500" s="5" t="s">
        <v>1346</v>
      </c>
      <c r="D500" s="4" t="s">
        <v>1347</v>
      </c>
      <c r="E500" s="198" t="s">
        <v>2185</v>
      </c>
      <c r="F500" s="54" t="s">
        <v>1386</v>
      </c>
      <c r="G500" s="54">
        <v>0</v>
      </c>
      <c r="H500" s="54">
        <v>10</v>
      </c>
      <c r="I500" s="198" t="s">
        <v>2667</v>
      </c>
      <c r="J500" s="54" t="s">
        <v>1384</v>
      </c>
      <c r="K500" s="14" t="s">
        <v>1385</v>
      </c>
      <c r="L500" s="54" t="s">
        <v>1564</v>
      </c>
      <c r="M500" s="7" t="s">
        <v>1375</v>
      </c>
      <c r="N500" s="54" t="s">
        <v>1589</v>
      </c>
      <c r="O500" s="5">
        <v>10</v>
      </c>
      <c r="P500" s="143">
        <v>80</v>
      </c>
      <c r="Q500" s="143">
        <v>20</v>
      </c>
      <c r="R500" s="143">
        <v>20</v>
      </c>
      <c r="S500" s="143">
        <v>20</v>
      </c>
      <c r="T500" s="143">
        <v>20</v>
      </c>
      <c r="U500" s="42" t="s">
        <v>1299</v>
      </c>
      <c r="V500" s="42" t="s">
        <v>1423</v>
      </c>
      <c r="W500" s="42" t="s">
        <v>95</v>
      </c>
      <c r="X500" s="17">
        <f t="shared" si="46"/>
        <v>0</v>
      </c>
      <c r="Y500" s="5">
        <v>0</v>
      </c>
      <c r="Z500" s="5">
        <v>0</v>
      </c>
      <c r="AA500" s="5">
        <v>0</v>
      </c>
      <c r="AB500" s="5">
        <v>0</v>
      </c>
      <c r="AC500" s="54" t="s">
        <v>1387</v>
      </c>
      <c r="AD500" s="43" t="s">
        <v>356</v>
      </c>
      <c r="AE500" s="43" t="s">
        <v>356</v>
      </c>
      <c r="AF500" s="29">
        <f t="shared" si="47"/>
        <v>20</v>
      </c>
      <c r="AG500" s="30">
        <f t="shared" si="48"/>
        <v>0</v>
      </c>
      <c r="AH500" s="34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  <c r="AX500" s="34"/>
      <c r="AY500" s="34"/>
      <c r="AZ500" s="34"/>
      <c r="BA500" s="13">
        <v>20</v>
      </c>
      <c r="BB500" s="13"/>
      <c r="BC500" s="13"/>
      <c r="BD500" s="13"/>
      <c r="BE500" s="13"/>
      <c r="BF500" s="13"/>
      <c r="BG500" s="13"/>
      <c r="BH500" s="13"/>
      <c r="BI500" s="13"/>
      <c r="BJ500" s="13"/>
      <c r="BK500" s="63">
        <f t="shared" si="45"/>
        <v>1</v>
      </c>
      <c r="BL500" s="56"/>
    </row>
    <row r="501" spans="1:64" ht="115.5" customHeight="1" x14ac:dyDescent="0.2">
      <c r="A501" s="13">
        <v>6</v>
      </c>
      <c r="B501" s="4" t="s">
        <v>1300</v>
      </c>
      <c r="C501" s="5" t="s">
        <v>1388</v>
      </c>
      <c r="D501" s="4" t="s">
        <v>1389</v>
      </c>
      <c r="E501" s="198" t="s">
        <v>2186</v>
      </c>
      <c r="F501" s="54" t="s">
        <v>1390</v>
      </c>
      <c r="G501" s="54">
        <v>0</v>
      </c>
      <c r="H501" s="54">
        <v>1</v>
      </c>
      <c r="I501" s="198" t="s">
        <v>2668</v>
      </c>
      <c r="J501" s="54" t="s">
        <v>1391</v>
      </c>
      <c r="K501" s="14" t="s">
        <v>1393</v>
      </c>
      <c r="L501" s="54" t="s">
        <v>1392</v>
      </c>
      <c r="M501" s="7" t="s">
        <v>1392</v>
      </c>
      <c r="N501" s="54" t="s">
        <v>1589</v>
      </c>
      <c r="O501" s="5">
        <v>0</v>
      </c>
      <c r="P501" s="143">
        <v>1</v>
      </c>
      <c r="Q501" s="143">
        <v>0</v>
      </c>
      <c r="R501" s="143">
        <v>1</v>
      </c>
      <c r="S501" s="143">
        <v>0</v>
      </c>
      <c r="T501" s="143">
        <v>0</v>
      </c>
      <c r="U501" s="42" t="s">
        <v>1299</v>
      </c>
      <c r="V501" s="42" t="s">
        <v>1423</v>
      </c>
      <c r="W501" s="42" t="s">
        <v>95</v>
      </c>
      <c r="X501" s="17">
        <f t="shared" si="46"/>
        <v>0</v>
      </c>
      <c r="Y501" s="5">
        <v>0</v>
      </c>
      <c r="Z501" s="5">
        <v>0</v>
      </c>
      <c r="AA501" s="5">
        <v>0</v>
      </c>
      <c r="AB501" s="5">
        <v>0</v>
      </c>
      <c r="AC501" s="54" t="s">
        <v>1394</v>
      </c>
      <c r="AD501" s="43" t="s">
        <v>356</v>
      </c>
      <c r="AE501" s="43" t="s">
        <v>338</v>
      </c>
      <c r="AF501" s="29">
        <f t="shared" si="47"/>
        <v>0</v>
      </c>
      <c r="AG501" s="30">
        <f t="shared" si="48"/>
        <v>0</v>
      </c>
      <c r="AH501" s="34"/>
      <c r="AI501" s="34"/>
      <c r="AJ501" s="34"/>
      <c r="AK501" s="34"/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4"/>
      <c r="AY501" s="34"/>
      <c r="AZ501" s="34"/>
      <c r="BA501" s="13">
        <v>0</v>
      </c>
      <c r="BB501" s="13"/>
      <c r="BC501" s="13"/>
      <c r="BD501" s="13"/>
      <c r="BE501" s="13"/>
      <c r="BF501" s="13"/>
      <c r="BG501" s="13"/>
      <c r="BH501" s="13"/>
      <c r="BI501" s="13"/>
      <c r="BJ501" s="13"/>
      <c r="BK501" s="63" t="s">
        <v>1844</v>
      </c>
      <c r="BL501" s="56"/>
    </row>
    <row r="502" spans="1:64" ht="102.75" customHeight="1" x14ac:dyDescent="0.2">
      <c r="A502" s="13">
        <v>6</v>
      </c>
      <c r="B502" s="4" t="s">
        <v>1300</v>
      </c>
      <c r="C502" s="5" t="s">
        <v>1388</v>
      </c>
      <c r="D502" s="4" t="s">
        <v>1389</v>
      </c>
      <c r="E502" s="198" t="s">
        <v>2187</v>
      </c>
      <c r="F502" s="295" t="s">
        <v>1569</v>
      </c>
      <c r="G502" s="295">
        <v>0</v>
      </c>
      <c r="H502" s="295">
        <v>1</v>
      </c>
      <c r="I502" s="198" t="s">
        <v>2669</v>
      </c>
      <c r="J502" s="54" t="s">
        <v>1565</v>
      </c>
      <c r="K502" s="14" t="s">
        <v>1566</v>
      </c>
      <c r="L502" s="54" t="s">
        <v>1567</v>
      </c>
      <c r="M502" s="7" t="s">
        <v>1567</v>
      </c>
      <c r="N502" s="54" t="s">
        <v>1589</v>
      </c>
      <c r="O502" s="5">
        <v>0</v>
      </c>
      <c r="P502" s="143">
        <v>1</v>
      </c>
      <c r="Q502" s="143">
        <v>1</v>
      </c>
      <c r="R502" s="143">
        <v>0</v>
      </c>
      <c r="S502" s="143">
        <v>0</v>
      </c>
      <c r="T502" s="143">
        <v>0</v>
      </c>
      <c r="U502" s="42" t="s">
        <v>1299</v>
      </c>
      <c r="V502" s="42" t="s">
        <v>1423</v>
      </c>
      <c r="W502" s="42" t="s">
        <v>95</v>
      </c>
      <c r="X502" s="17">
        <f t="shared" ref="X502:X503" si="52">SUM(Y502:AB502)</f>
        <v>0</v>
      </c>
      <c r="Y502" s="5">
        <v>0</v>
      </c>
      <c r="Z502" s="5">
        <v>0</v>
      </c>
      <c r="AA502" s="5">
        <v>0</v>
      </c>
      <c r="AB502" s="5">
        <v>0</v>
      </c>
      <c r="AC502" s="54" t="s">
        <v>1394</v>
      </c>
      <c r="AD502" s="43" t="s">
        <v>356</v>
      </c>
      <c r="AE502" s="43"/>
      <c r="AF502" s="29">
        <f t="shared" si="47"/>
        <v>1</v>
      </c>
      <c r="AG502" s="30">
        <f t="shared" si="48"/>
        <v>0</v>
      </c>
      <c r="AH502" s="34"/>
      <c r="AI502" s="34"/>
      <c r="AJ502" s="34"/>
      <c r="AK502" s="34"/>
      <c r="AL502" s="34"/>
      <c r="AM502" s="34"/>
      <c r="AN502" s="34"/>
      <c r="AO502" s="34"/>
      <c r="AP502" s="34"/>
      <c r="AQ502" s="34"/>
      <c r="AR502" s="34"/>
      <c r="AS502" s="34"/>
      <c r="AT502" s="34"/>
      <c r="AU502" s="34"/>
      <c r="AV502" s="34"/>
      <c r="AW502" s="34"/>
      <c r="AX502" s="34"/>
      <c r="AY502" s="34"/>
      <c r="AZ502" s="34"/>
      <c r="BA502" s="13">
        <v>1</v>
      </c>
      <c r="BB502" s="13"/>
      <c r="BC502" s="13"/>
      <c r="BD502" s="13"/>
      <c r="BE502" s="13"/>
      <c r="BF502" s="13"/>
      <c r="BG502" s="13"/>
      <c r="BH502" s="13"/>
      <c r="BI502" s="13"/>
      <c r="BJ502" s="13"/>
      <c r="BK502" s="63">
        <f t="shared" si="45"/>
        <v>1</v>
      </c>
      <c r="BL502" s="56"/>
    </row>
    <row r="503" spans="1:64" ht="60.75" customHeight="1" x14ac:dyDescent="0.2">
      <c r="A503" s="13">
        <v>6</v>
      </c>
      <c r="B503" s="4" t="s">
        <v>1300</v>
      </c>
      <c r="C503" s="5" t="s">
        <v>1388</v>
      </c>
      <c r="D503" s="4" t="s">
        <v>1389</v>
      </c>
      <c r="E503" s="198" t="s">
        <v>2188</v>
      </c>
      <c r="F503" s="295"/>
      <c r="G503" s="295"/>
      <c r="H503" s="295"/>
      <c r="I503" s="198" t="s">
        <v>2670</v>
      </c>
      <c r="J503" s="54" t="s">
        <v>1565</v>
      </c>
      <c r="K503" s="14" t="s">
        <v>1566</v>
      </c>
      <c r="L503" s="54" t="s">
        <v>1568</v>
      </c>
      <c r="M503" s="7" t="s">
        <v>1568</v>
      </c>
      <c r="N503" s="54" t="s">
        <v>1589</v>
      </c>
      <c r="O503" s="5">
        <v>0</v>
      </c>
      <c r="P503" s="143">
        <v>4</v>
      </c>
      <c r="Q503" s="143">
        <v>1</v>
      </c>
      <c r="R503" s="143">
        <v>1</v>
      </c>
      <c r="S503" s="143">
        <v>1</v>
      </c>
      <c r="T503" s="143">
        <v>1</v>
      </c>
      <c r="U503" s="42" t="s">
        <v>1299</v>
      </c>
      <c r="V503" s="42" t="s">
        <v>1423</v>
      </c>
      <c r="W503" s="42" t="s">
        <v>95</v>
      </c>
      <c r="X503" s="17">
        <f t="shared" si="52"/>
        <v>0</v>
      </c>
      <c r="Y503" s="5">
        <v>0</v>
      </c>
      <c r="Z503" s="5">
        <v>0</v>
      </c>
      <c r="AA503" s="5">
        <v>0</v>
      </c>
      <c r="AB503" s="5">
        <v>0</v>
      </c>
      <c r="AC503" s="54" t="s">
        <v>1394</v>
      </c>
      <c r="AD503" s="43" t="s">
        <v>356</v>
      </c>
      <c r="AE503" s="43" t="s">
        <v>338</v>
      </c>
      <c r="AF503" s="29">
        <v>1</v>
      </c>
      <c r="AG503" s="30">
        <f t="shared" si="48"/>
        <v>0</v>
      </c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34"/>
      <c r="AZ503" s="34"/>
      <c r="BA503" s="13">
        <v>0</v>
      </c>
      <c r="BB503" s="13"/>
      <c r="BC503" s="13"/>
      <c r="BD503" s="13"/>
      <c r="BE503" s="13"/>
      <c r="BF503" s="13"/>
      <c r="BG503" s="13"/>
      <c r="BH503" s="13"/>
      <c r="BI503" s="13"/>
      <c r="BJ503" s="13"/>
      <c r="BK503" s="63">
        <f t="shared" si="45"/>
        <v>0</v>
      </c>
      <c r="BL503" s="56"/>
    </row>
    <row r="504" spans="1:64" x14ac:dyDescent="0.2">
      <c r="E504" s="198" t="s">
        <v>2189</v>
      </c>
      <c r="I504" s="198" t="s">
        <v>2671</v>
      </c>
    </row>
    <row r="505" spans="1:64" x14ac:dyDescent="0.2">
      <c r="E505" s="198" t="s">
        <v>2189</v>
      </c>
      <c r="I505" s="198" t="s">
        <v>2672</v>
      </c>
    </row>
    <row r="506" spans="1:64" x14ac:dyDescent="0.2">
      <c r="E506" s="198" t="s">
        <v>2189</v>
      </c>
      <c r="I506" s="198" t="s">
        <v>2673</v>
      </c>
    </row>
    <row r="507" spans="1:64" x14ac:dyDescent="0.2">
      <c r="E507" s="198" t="s">
        <v>2189</v>
      </c>
      <c r="I507" s="198" t="s">
        <v>2674</v>
      </c>
    </row>
    <row r="508" spans="1:64" x14ac:dyDescent="0.2">
      <c r="E508" s="198" t="s">
        <v>2189</v>
      </c>
      <c r="I508" s="198" t="s">
        <v>2675</v>
      </c>
    </row>
    <row r="509" spans="1:64" x14ac:dyDescent="0.2">
      <c r="E509" s="198" t="s">
        <v>2190</v>
      </c>
      <c r="I509" s="198" t="s">
        <v>2676</v>
      </c>
    </row>
    <row r="510" spans="1:64" x14ac:dyDescent="0.2">
      <c r="E510" s="198" t="s">
        <v>2191</v>
      </c>
      <c r="I510" s="198" t="s">
        <v>2677</v>
      </c>
    </row>
    <row r="511" spans="1:64" x14ac:dyDescent="0.2">
      <c r="E511" s="198" t="s">
        <v>2192</v>
      </c>
      <c r="I511" s="198" t="s">
        <v>2678</v>
      </c>
    </row>
    <row r="512" spans="1:64" x14ac:dyDescent="0.2">
      <c r="E512" s="198" t="s">
        <v>2192</v>
      </c>
      <c r="I512" s="198" t="s">
        <v>2679</v>
      </c>
    </row>
    <row r="1040282" spans="3:3" x14ac:dyDescent="0.2">
      <c r="C1040282" s="5"/>
    </row>
  </sheetData>
  <autoFilter ref="A2:BL503"/>
  <mergeCells count="276">
    <mergeCell ref="F109:F110"/>
    <mergeCell ref="G109:G110"/>
    <mergeCell ref="H109:H110"/>
    <mergeCell ref="F300:F301"/>
    <mergeCell ref="G300:G301"/>
    <mergeCell ref="H300:H301"/>
    <mergeCell ref="F307:F310"/>
    <mergeCell ref="G307:G310"/>
    <mergeCell ref="H307:H310"/>
    <mergeCell ref="F254:F256"/>
    <mergeCell ref="G254:G256"/>
    <mergeCell ref="H254:H256"/>
    <mergeCell ref="F260:F261"/>
    <mergeCell ref="G260:G261"/>
    <mergeCell ref="H260:H261"/>
    <mergeCell ref="F160:F162"/>
    <mergeCell ref="F163:F165"/>
    <mergeCell ref="F166:F167"/>
    <mergeCell ref="F172:F173"/>
    <mergeCell ref="F174:F175"/>
    <mergeCell ref="F181:F186"/>
    <mergeCell ref="F115:F119"/>
    <mergeCell ref="G115:G119"/>
    <mergeCell ref="H115:H119"/>
    <mergeCell ref="F313:F315"/>
    <mergeCell ref="G313:G315"/>
    <mergeCell ref="H313:H315"/>
    <mergeCell ref="F302:F306"/>
    <mergeCell ref="G302:G306"/>
    <mergeCell ref="H302:H306"/>
    <mergeCell ref="F267:F271"/>
    <mergeCell ref="G267:G271"/>
    <mergeCell ref="H267:H271"/>
    <mergeCell ref="F280:F281"/>
    <mergeCell ref="G280:G281"/>
    <mergeCell ref="H280:H281"/>
    <mergeCell ref="F277:F279"/>
    <mergeCell ref="G277:G279"/>
    <mergeCell ref="H277:H279"/>
    <mergeCell ref="F282:F285"/>
    <mergeCell ref="G282:G285"/>
    <mergeCell ref="H282:H285"/>
    <mergeCell ref="F298:F299"/>
    <mergeCell ref="G298:G299"/>
    <mergeCell ref="H298:H299"/>
    <mergeCell ref="F295:F297"/>
    <mergeCell ref="G295:G297"/>
    <mergeCell ref="H295:H297"/>
    <mergeCell ref="F20:F23"/>
    <mergeCell ref="G21:G23"/>
    <mergeCell ref="H21:H23"/>
    <mergeCell ref="F11:F13"/>
    <mergeCell ref="G11:G13"/>
    <mergeCell ref="H11:H13"/>
    <mergeCell ref="F14:F16"/>
    <mergeCell ref="G14:G16"/>
    <mergeCell ref="H14:H16"/>
    <mergeCell ref="F3:F4"/>
    <mergeCell ref="G3:G4"/>
    <mergeCell ref="H3:H4"/>
    <mergeCell ref="F6:F7"/>
    <mergeCell ref="G6:G7"/>
    <mergeCell ref="H6:H7"/>
    <mergeCell ref="F18:F19"/>
    <mergeCell ref="G18:G19"/>
    <mergeCell ref="H18:H19"/>
    <mergeCell ref="F36:F37"/>
    <mergeCell ref="G36:G37"/>
    <mergeCell ref="H36:H37"/>
    <mergeCell ref="F24:F28"/>
    <mergeCell ref="G24:G28"/>
    <mergeCell ref="H24:H28"/>
    <mergeCell ref="F29:F32"/>
    <mergeCell ref="G29:G32"/>
    <mergeCell ref="H29:H32"/>
    <mergeCell ref="F33:F35"/>
    <mergeCell ref="G33:G35"/>
    <mergeCell ref="H33:H35"/>
    <mergeCell ref="F51:F57"/>
    <mergeCell ref="G51:G57"/>
    <mergeCell ref="H51:H57"/>
    <mergeCell ref="F58:F60"/>
    <mergeCell ref="G58:G60"/>
    <mergeCell ref="H58:H60"/>
    <mergeCell ref="F38:F42"/>
    <mergeCell ref="G38:G42"/>
    <mergeCell ref="H38:H42"/>
    <mergeCell ref="F47:F50"/>
    <mergeCell ref="G47:G50"/>
    <mergeCell ref="H47:H50"/>
    <mergeCell ref="F67:F69"/>
    <mergeCell ref="G67:G69"/>
    <mergeCell ref="H67:H69"/>
    <mergeCell ref="F71:F72"/>
    <mergeCell ref="G71:G72"/>
    <mergeCell ref="H71:H72"/>
    <mergeCell ref="F61:F62"/>
    <mergeCell ref="G61:G62"/>
    <mergeCell ref="H61:H62"/>
    <mergeCell ref="F63:F64"/>
    <mergeCell ref="G63:G64"/>
    <mergeCell ref="H63:H64"/>
    <mergeCell ref="F103:F105"/>
    <mergeCell ref="G103:G105"/>
    <mergeCell ref="H103:H105"/>
    <mergeCell ref="F83:F84"/>
    <mergeCell ref="G83:G84"/>
    <mergeCell ref="H83:H84"/>
    <mergeCell ref="F99:F102"/>
    <mergeCell ref="G99:G102"/>
    <mergeCell ref="H99:H102"/>
    <mergeCell ref="F151:F152"/>
    <mergeCell ref="G151:G152"/>
    <mergeCell ref="H151:H152"/>
    <mergeCell ref="F207:F209"/>
    <mergeCell ref="G207:G209"/>
    <mergeCell ref="H207:H209"/>
    <mergeCell ref="F210:F211"/>
    <mergeCell ref="G210:G211"/>
    <mergeCell ref="H210:H211"/>
    <mergeCell ref="G181:G186"/>
    <mergeCell ref="H181:H186"/>
    <mergeCell ref="F187:F203"/>
    <mergeCell ref="G187:G203"/>
    <mergeCell ref="H187:H203"/>
    <mergeCell ref="F204:F206"/>
    <mergeCell ref="G205:G206"/>
    <mergeCell ref="H205:H206"/>
    <mergeCell ref="F218:F221"/>
    <mergeCell ref="G218:G221"/>
    <mergeCell ref="H218:H221"/>
    <mergeCell ref="F222:F225"/>
    <mergeCell ref="G222:G225"/>
    <mergeCell ref="H222:H225"/>
    <mergeCell ref="F212:F213"/>
    <mergeCell ref="G212:G213"/>
    <mergeCell ref="H212:H213"/>
    <mergeCell ref="F214:F216"/>
    <mergeCell ref="G214:G216"/>
    <mergeCell ref="H214:H216"/>
    <mergeCell ref="F241:F250"/>
    <mergeCell ref="G241:G250"/>
    <mergeCell ref="H241:H250"/>
    <mergeCell ref="F251:F252"/>
    <mergeCell ref="G251:G252"/>
    <mergeCell ref="H251:H252"/>
    <mergeCell ref="F226:F230"/>
    <mergeCell ref="G226:G230"/>
    <mergeCell ref="H226:H230"/>
    <mergeCell ref="F231:F236"/>
    <mergeCell ref="G231:G236"/>
    <mergeCell ref="H231:H236"/>
    <mergeCell ref="F286:F287"/>
    <mergeCell ref="G286:G287"/>
    <mergeCell ref="H286:H287"/>
    <mergeCell ref="F288:F289"/>
    <mergeCell ref="G288:G289"/>
    <mergeCell ref="H288:H289"/>
    <mergeCell ref="F292:F294"/>
    <mergeCell ref="G292:G294"/>
    <mergeCell ref="H292:H294"/>
    <mergeCell ref="F316:F317"/>
    <mergeCell ref="G316:G317"/>
    <mergeCell ref="H316:H317"/>
    <mergeCell ref="F341:F343"/>
    <mergeCell ref="G341:G343"/>
    <mergeCell ref="H341:H343"/>
    <mergeCell ref="G323:G325"/>
    <mergeCell ref="H323:H325"/>
    <mergeCell ref="F333:F340"/>
    <mergeCell ref="G333:G340"/>
    <mergeCell ref="H333:H340"/>
    <mergeCell ref="F318:F322"/>
    <mergeCell ref="G318:G322"/>
    <mergeCell ref="H318:H322"/>
    <mergeCell ref="F323:F325"/>
    <mergeCell ref="F326:F327"/>
    <mergeCell ref="G326:G327"/>
    <mergeCell ref="H326:H327"/>
    <mergeCell ref="F330:F332"/>
    <mergeCell ref="G330:G332"/>
    <mergeCell ref="H330:H332"/>
    <mergeCell ref="F353:F357"/>
    <mergeCell ref="G353:G357"/>
    <mergeCell ref="H353:H357"/>
    <mergeCell ref="F358:F361"/>
    <mergeCell ref="G358:G361"/>
    <mergeCell ref="H358:H361"/>
    <mergeCell ref="F344:F345"/>
    <mergeCell ref="G344:G345"/>
    <mergeCell ref="H344:H345"/>
    <mergeCell ref="F350:F352"/>
    <mergeCell ref="G350:G352"/>
    <mergeCell ref="H350:H352"/>
    <mergeCell ref="F374:F378"/>
    <mergeCell ref="G374:G378"/>
    <mergeCell ref="H374:H378"/>
    <mergeCell ref="F379:F380"/>
    <mergeCell ref="G379:G380"/>
    <mergeCell ref="H379:H380"/>
    <mergeCell ref="F363:F366"/>
    <mergeCell ref="G363:G366"/>
    <mergeCell ref="H363:H366"/>
    <mergeCell ref="F368:F373"/>
    <mergeCell ref="G368:G373"/>
    <mergeCell ref="H368:H373"/>
    <mergeCell ref="F389:F391"/>
    <mergeCell ref="G389:G391"/>
    <mergeCell ref="H389:H391"/>
    <mergeCell ref="F392:F396"/>
    <mergeCell ref="G392:G396"/>
    <mergeCell ref="H392:H396"/>
    <mergeCell ref="F382:F383"/>
    <mergeCell ref="G382:G383"/>
    <mergeCell ref="H382:H383"/>
    <mergeCell ref="F385:F388"/>
    <mergeCell ref="G385:G388"/>
    <mergeCell ref="H385:H388"/>
    <mergeCell ref="F406:F407"/>
    <mergeCell ref="G406:G407"/>
    <mergeCell ref="H406:H407"/>
    <mergeCell ref="F409:F411"/>
    <mergeCell ref="G409:G411"/>
    <mergeCell ref="H409:H411"/>
    <mergeCell ref="F397:F400"/>
    <mergeCell ref="G397:G400"/>
    <mergeCell ref="H397:H400"/>
    <mergeCell ref="F402:F404"/>
    <mergeCell ref="G402:G404"/>
    <mergeCell ref="H402:H404"/>
    <mergeCell ref="F438:F439"/>
    <mergeCell ref="G438:G439"/>
    <mergeCell ref="H438:H439"/>
    <mergeCell ref="F442:F445"/>
    <mergeCell ref="G442:G445"/>
    <mergeCell ref="H442:H445"/>
    <mergeCell ref="F425:F428"/>
    <mergeCell ref="F429:F430"/>
    <mergeCell ref="G429:G430"/>
    <mergeCell ref="H429:H430"/>
    <mergeCell ref="F432:F437"/>
    <mergeCell ref="G432:G437"/>
    <mergeCell ref="H432:H437"/>
    <mergeCell ref="F452:F453"/>
    <mergeCell ref="G452:G453"/>
    <mergeCell ref="H452:H453"/>
    <mergeCell ref="F454:F455"/>
    <mergeCell ref="G454:G455"/>
    <mergeCell ref="H454:H455"/>
    <mergeCell ref="F446:F448"/>
    <mergeCell ref="G446:G448"/>
    <mergeCell ref="H446:H448"/>
    <mergeCell ref="F449:F451"/>
    <mergeCell ref="G449:G451"/>
    <mergeCell ref="H449:H451"/>
    <mergeCell ref="F468:F473"/>
    <mergeCell ref="G468:G473"/>
    <mergeCell ref="H468:H473"/>
    <mergeCell ref="F474:F478"/>
    <mergeCell ref="G474:G478"/>
    <mergeCell ref="H474:H478"/>
    <mergeCell ref="F457:F458"/>
    <mergeCell ref="G457:G458"/>
    <mergeCell ref="H457:H458"/>
    <mergeCell ref="F461:F467"/>
    <mergeCell ref="G461:G467"/>
    <mergeCell ref="H461:H467"/>
    <mergeCell ref="F502:F503"/>
    <mergeCell ref="G502:G503"/>
    <mergeCell ref="H502:H503"/>
    <mergeCell ref="F482:F484"/>
    <mergeCell ref="G482:G484"/>
    <mergeCell ref="H482:H484"/>
    <mergeCell ref="F495:F499"/>
    <mergeCell ref="G495:G499"/>
    <mergeCell ref="H495:H499"/>
  </mergeCells>
  <pageMargins left="0.51181102362204722" right="0.51181102362204722" top="0.35433070866141736" bottom="0.35433070866141736" header="0.19685039370078741" footer="0.11811023622047245"/>
  <pageSetup paperSize="122" scale="6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workbookViewId="0">
      <selection activeCell="F4" sqref="F4:F112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18.28515625" style="3" customWidth="1"/>
    <col min="7" max="7" width="11.42578125" style="3" customWidth="1"/>
    <col min="8" max="8" width="12.42578125" style="74" customWidth="1"/>
    <col min="9" max="16384" width="11.42578125" style="2"/>
  </cols>
  <sheetData>
    <row r="1" spans="1:8" ht="21" x14ac:dyDescent="0.2">
      <c r="A1" s="115"/>
      <c r="B1" s="115" t="s">
        <v>1868</v>
      </c>
      <c r="C1" s="115"/>
      <c r="D1" s="115"/>
      <c r="E1" s="115">
        <v>107</v>
      </c>
      <c r="F1" s="116" t="s">
        <v>1870</v>
      </c>
      <c r="G1" s="117">
        <f>SUM(G3:G112)/E1</f>
        <v>0.47685118619698069</v>
      </c>
      <c r="H1" s="115"/>
    </row>
    <row r="2" spans="1:8" ht="46.5" x14ac:dyDescent="0.2">
      <c r="A2" s="50" t="s">
        <v>1613</v>
      </c>
      <c r="B2" s="92" t="s">
        <v>297</v>
      </c>
      <c r="C2" s="89" t="s">
        <v>82</v>
      </c>
      <c r="D2" s="89" t="s">
        <v>298</v>
      </c>
      <c r="E2" s="90" t="s">
        <v>1864</v>
      </c>
      <c r="F2" s="90" t="s">
        <v>1863</v>
      </c>
      <c r="G2" s="91" t="s">
        <v>1827</v>
      </c>
      <c r="H2" s="92" t="s">
        <v>87</v>
      </c>
    </row>
    <row r="3" spans="1:8" ht="84" x14ac:dyDescent="0.2">
      <c r="A3" s="14" t="s">
        <v>133</v>
      </c>
      <c r="B3" s="142" t="s">
        <v>539</v>
      </c>
      <c r="C3" s="8">
        <v>0</v>
      </c>
      <c r="D3" s="8">
        <v>1</v>
      </c>
      <c r="E3" s="29">
        <f>+BDATOS!AF111</f>
        <v>0</v>
      </c>
      <c r="F3" s="13">
        <f>+BDATOS!BA111</f>
        <v>0</v>
      </c>
      <c r="G3" s="63" t="str">
        <f>+BDATOS!BK111</f>
        <v>NA</v>
      </c>
      <c r="H3" s="142" t="str">
        <f>+BDATOS!AC111</f>
        <v xml:space="preserve">SECRETARÍA DE AGRICULTURA -  SALUD Y DESARROLLO SOCIAL </v>
      </c>
    </row>
    <row r="4" spans="1:8" ht="72" x14ac:dyDescent="0.2">
      <c r="A4" s="14" t="s">
        <v>134</v>
      </c>
      <c r="B4" s="142" t="s">
        <v>543</v>
      </c>
      <c r="C4" s="8">
        <v>0</v>
      </c>
      <c r="D4" s="8">
        <v>1</v>
      </c>
      <c r="E4" s="29">
        <f>+BDATOS!AF112</f>
        <v>1</v>
      </c>
      <c r="F4" s="13">
        <f>+BDATOS!BA112</f>
        <v>0</v>
      </c>
      <c r="G4" s="63">
        <f>+BDATOS!BK112</f>
        <v>0</v>
      </c>
      <c r="H4" s="142" t="str">
        <f>+BDATOS!AC112</f>
        <v xml:space="preserve">SECRETARÍA DE AGRICULTURA -  SALUD Y DESARROLLO SOCIAL </v>
      </c>
    </row>
    <row r="5" spans="1:8" ht="108" x14ac:dyDescent="0.2">
      <c r="A5" s="14" t="s">
        <v>135</v>
      </c>
      <c r="B5" s="142" t="s">
        <v>548</v>
      </c>
      <c r="C5" s="8">
        <v>0</v>
      </c>
      <c r="D5" s="8">
        <v>25</v>
      </c>
      <c r="E5" s="29">
        <f>+BDATOS!AF113</f>
        <v>5</v>
      </c>
      <c r="F5" s="13">
        <f>+BDATOS!BA113</f>
        <v>0</v>
      </c>
      <c r="G5" s="63">
        <f>+BDATOS!BK113</f>
        <v>0</v>
      </c>
      <c r="H5" s="142" t="str">
        <f>+BDATOS!AC113</f>
        <v xml:space="preserve">SECRETARÍA DE AGRICULTURA -  SALUD Y DESARROLLO SOCIAL </v>
      </c>
    </row>
    <row r="6" spans="1:8" ht="96" x14ac:dyDescent="0.2">
      <c r="A6" s="14" t="s">
        <v>136</v>
      </c>
      <c r="B6" s="142" t="s">
        <v>552</v>
      </c>
      <c r="C6" s="5">
        <v>0</v>
      </c>
      <c r="D6" s="5">
        <v>1</v>
      </c>
      <c r="E6" s="29">
        <f>+BDATOS!AF114</f>
        <v>1</v>
      </c>
      <c r="F6" s="13">
        <f>+BDATOS!BA114</f>
        <v>0</v>
      </c>
      <c r="G6" s="63">
        <f>+BDATOS!BK114</f>
        <v>0</v>
      </c>
      <c r="H6" s="142" t="str">
        <f>+BDATOS!AC114</f>
        <v xml:space="preserve">SECRETARÍA DE AGRICULTURA -  SALUD Y DESARROLLO SOCIAL </v>
      </c>
    </row>
    <row r="7" spans="1:8" ht="144" x14ac:dyDescent="0.2">
      <c r="A7" s="14" t="s">
        <v>137</v>
      </c>
      <c r="B7" s="142" t="s">
        <v>555</v>
      </c>
      <c r="C7" s="5">
        <v>0</v>
      </c>
      <c r="D7" s="5">
        <v>100</v>
      </c>
      <c r="E7" s="29">
        <f>+BDATOS!AF115</f>
        <v>25</v>
      </c>
      <c r="F7" s="13">
        <f>+BDATOS!BA115</f>
        <v>0</v>
      </c>
      <c r="G7" s="63">
        <f>+BDATOS!BK115</f>
        <v>0</v>
      </c>
      <c r="H7" s="142" t="str">
        <f>+BDATOS!AC115</f>
        <v xml:space="preserve">SECRETARÍA DE AGRICULTURA -  SALUD Y DESARROLLO SOCIAL </v>
      </c>
    </row>
    <row r="8" spans="1:8" ht="72" x14ac:dyDescent="0.2">
      <c r="A8" s="14" t="s">
        <v>137</v>
      </c>
      <c r="B8" s="142" t="s">
        <v>1492</v>
      </c>
      <c r="C8" s="5">
        <v>1</v>
      </c>
      <c r="D8" s="5">
        <v>8</v>
      </c>
      <c r="E8" s="29">
        <f>+BDATOS!AF116</f>
        <v>2</v>
      </c>
      <c r="F8" s="13">
        <f>+BDATOS!BA116</f>
        <v>0</v>
      </c>
      <c r="G8" s="63">
        <f>+BDATOS!BK116</f>
        <v>0</v>
      </c>
      <c r="H8" s="142" t="str">
        <f>+BDATOS!AC116</f>
        <v xml:space="preserve">SECRETARÍA DE AGRICULTURA -  SALUD Y DESARROLLO SOCIAL </v>
      </c>
    </row>
    <row r="9" spans="1:8" ht="72" x14ac:dyDescent="0.2">
      <c r="A9" s="14" t="s">
        <v>137</v>
      </c>
      <c r="B9" s="142" t="s">
        <v>1493</v>
      </c>
      <c r="C9" s="5" t="s">
        <v>874</v>
      </c>
      <c r="D9" s="5">
        <v>22</v>
      </c>
      <c r="E9" s="29">
        <f>+BDATOS!AF117</f>
        <v>5</v>
      </c>
      <c r="F9" s="13">
        <f>+BDATOS!BA117</f>
        <v>0</v>
      </c>
      <c r="G9" s="63">
        <f>+BDATOS!BK117</f>
        <v>0</v>
      </c>
      <c r="H9" s="142" t="str">
        <f>+BDATOS!AC117</f>
        <v xml:space="preserve">SECRETARÍA DE AGRICULTURA -  SALUD Y DESARROLLO SOCIAL </v>
      </c>
    </row>
    <row r="10" spans="1:8" ht="72" x14ac:dyDescent="0.2">
      <c r="A10" s="14" t="s">
        <v>137</v>
      </c>
      <c r="B10" s="142" t="s">
        <v>943</v>
      </c>
      <c r="C10" s="5" t="s">
        <v>874</v>
      </c>
      <c r="D10" s="5">
        <v>100</v>
      </c>
      <c r="E10" s="29">
        <f>+BDATOS!AF118</f>
        <v>25</v>
      </c>
      <c r="F10" s="13">
        <f>+BDATOS!BA118</f>
        <v>0</v>
      </c>
      <c r="G10" s="63">
        <f>+BDATOS!BK118</f>
        <v>0</v>
      </c>
      <c r="H10" s="142" t="str">
        <f>+BDATOS!AC118</f>
        <v xml:space="preserve">SECRETARÍA DE AGRICULTURA -  SALUD Y DESARROLLO SOCIAL </v>
      </c>
    </row>
    <row r="11" spans="1:8" ht="72" x14ac:dyDescent="0.2">
      <c r="A11" s="14" t="s">
        <v>137</v>
      </c>
      <c r="B11" s="142" t="s">
        <v>944</v>
      </c>
      <c r="C11" s="5" t="s">
        <v>874</v>
      </c>
      <c r="D11" s="5">
        <v>90</v>
      </c>
      <c r="E11" s="29">
        <f>+BDATOS!AF119</f>
        <v>10</v>
      </c>
      <c r="F11" s="13">
        <f>+BDATOS!BA119</f>
        <v>0</v>
      </c>
      <c r="G11" s="63">
        <f>+BDATOS!BK119</f>
        <v>0</v>
      </c>
      <c r="H11" s="142" t="str">
        <f>+BDATOS!AC119</f>
        <v xml:space="preserve">SECRETARÍA DE AGRICULTURA -  SALUD Y DESARROLLO SOCIAL </v>
      </c>
    </row>
    <row r="12" spans="1:8" ht="72" x14ac:dyDescent="0.2">
      <c r="A12" s="14" t="s">
        <v>207</v>
      </c>
      <c r="B12" s="142" t="s">
        <v>1647</v>
      </c>
      <c r="C12" s="143">
        <v>0</v>
      </c>
      <c r="D12" s="5">
        <v>23</v>
      </c>
      <c r="E12" s="29">
        <f>+BDATOS!AF251</f>
        <v>5</v>
      </c>
      <c r="F12" s="13">
        <f>+BDATOS!BA251</f>
        <v>0</v>
      </c>
      <c r="G12" s="63">
        <f>+BDATOS!BK251</f>
        <v>0</v>
      </c>
      <c r="H12" s="142" t="str">
        <f>+BDATOS!AC251</f>
        <v>SECRETARÍA DE SALUD</v>
      </c>
    </row>
    <row r="13" spans="1:8" ht="84" x14ac:dyDescent="0.2">
      <c r="A13" s="14" t="s">
        <v>207</v>
      </c>
      <c r="B13" s="142" t="s">
        <v>1650</v>
      </c>
      <c r="C13" s="143">
        <v>0</v>
      </c>
      <c r="D13" s="5">
        <v>1</v>
      </c>
      <c r="E13" s="29">
        <f>+BDATOS!AF252</f>
        <v>3</v>
      </c>
      <c r="F13" s="13">
        <f>+BDATOS!BA252</f>
        <v>0</v>
      </c>
      <c r="G13" s="63">
        <f>+BDATOS!BK252</f>
        <v>0</v>
      </c>
      <c r="H13" s="142" t="str">
        <f>+BDATOS!AC252</f>
        <v>SECRETARÍA DE SALUD</v>
      </c>
    </row>
    <row r="14" spans="1:8" ht="36" x14ac:dyDescent="0.2">
      <c r="A14" s="14" t="s">
        <v>208</v>
      </c>
      <c r="B14" s="142" t="s">
        <v>930</v>
      </c>
      <c r="C14" s="143">
        <v>80</v>
      </c>
      <c r="D14" s="5">
        <v>90</v>
      </c>
      <c r="E14" s="29">
        <f>+BDATOS!AF253</f>
        <v>85</v>
      </c>
      <c r="F14" s="13">
        <f>+BDATOS!BA253</f>
        <v>85</v>
      </c>
      <c r="G14" s="63">
        <f>+BDATOS!BK253</f>
        <v>1</v>
      </c>
      <c r="H14" s="142" t="str">
        <f>+BDATOS!AC253</f>
        <v>SECRETARÍA DE SALUD</v>
      </c>
    </row>
    <row r="15" spans="1:8" ht="36" x14ac:dyDescent="0.2">
      <c r="A15" s="14" t="s">
        <v>208</v>
      </c>
      <c r="B15" s="142" t="s">
        <v>1655</v>
      </c>
      <c r="C15" s="5">
        <v>70</v>
      </c>
      <c r="D15" s="5">
        <v>90</v>
      </c>
      <c r="E15" s="29">
        <f>+BDATOS!AF254</f>
        <v>75</v>
      </c>
      <c r="F15" s="13">
        <f>+BDATOS!BA254</f>
        <v>75</v>
      </c>
      <c r="G15" s="63">
        <f>+BDATOS!BK254</f>
        <v>1</v>
      </c>
      <c r="H15" s="142" t="str">
        <f>+BDATOS!AC254</f>
        <v>SECRETARÍA DE SALUD</v>
      </c>
    </row>
    <row r="16" spans="1:8" ht="60" x14ac:dyDescent="0.2">
      <c r="A16" s="14" t="s">
        <v>208</v>
      </c>
      <c r="B16" s="142" t="s">
        <v>1657</v>
      </c>
      <c r="C16" s="5">
        <v>60</v>
      </c>
      <c r="D16" s="5">
        <v>90</v>
      </c>
      <c r="E16" s="29">
        <f>+BDATOS!AF255</f>
        <v>65</v>
      </c>
      <c r="F16" s="13">
        <f>+BDATOS!BA255</f>
        <v>60</v>
      </c>
      <c r="G16" s="63">
        <f>+BDATOS!BK255</f>
        <v>0.92307692307692313</v>
      </c>
      <c r="H16" s="142" t="str">
        <f>+BDATOS!AC255</f>
        <v>SECRETARÍA DE SALUD</v>
      </c>
    </row>
    <row r="17" spans="1:8" ht="36" x14ac:dyDescent="0.2">
      <c r="A17" s="14" t="s">
        <v>208</v>
      </c>
      <c r="B17" s="142" t="s">
        <v>1659</v>
      </c>
      <c r="C17" s="5">
        <v>10</v>
      </c>
      <c r="D17" s="5">
        <v>22</v>
      </c>
      <c r="E17" s="29">
        <f>+BDATOS!AF256</f>
        <v>5</v>
      </c>
      <c r="F17" s="13">
        <f>+BDATOS!BA256</f>
        <v>0</v>
      </c>
      <c r="G17" s="63">
        <f>+BDATOS!BK256</f>
        <v>0</v>
      </c>
      <c r="H17" s="142" t="str">
        <f>+BDATOS!AC256</f>
        <v>SECRETARÍA DE SALUD</v>
      </c>
    </row>
    <row r="18" spans="1:8" ht="24" x14ac:dyDescent="0.2">
      <c r="A18" s="14" t="s">
        <v>1598</v>
      </c>
      <c r="B18" s="142" t="s">
        <v>1663</v>
      </c>
      <c r="C18" s="5">
        <v>0</v>
      </c>
      <c r="D18" s="5">
        <v>10</v>
      </c>
      <c r="E18" s="29">
        <f>+BDATOS!AF257</f>
        <v>2</v>
      </c>
      <c r="F18" s="13">
        <f>+BDATOS!BA257</f>
        <v>0</v>
      </c>
      <c r="G18" s="63">
        <f>+BDATOS!BK257</f>
        <v>0</v>
      </c>
      <c r="H18" s="142" t="str">
        <f>+BDATOS!AC257</f>
        <v>SECRETARÍA DE SALUD</v>
      </c>
    </row>
    <row r="19" spans="1:8" ht="84" x14ac:dyDescent="0.2">
      <c r="A19" s="14" t="s">
        <v>1599</v>
      </c>
      <c r="B19" s="142" t="s">
        <v>1509</v>
      </c>
      <c r="C19" s="5">
        <v>20</v>
      </c>
      <c r="D19" s="5">
        <v>80</v>
      </c>
      <c r="E19" s="29">
        <f>+BDATOS!AF258</f>
        <v>20</v>
      </c>
      <c r="F19" s="13">
        <f>+BDATOS!BA258</f>
        <v>20</v>
      </c>
      <c r="G19" s="63">
        <f>+BDATOS!BK258</f>
        <v>1</v>
      </c>
      <c r="H19" s="142" t="str">
        <f>+BDATOS!AC258</f>
        <v>SECRETARÍA DE SALUD</v>
      </c>
    </row>
    <row r="20" spans="1:8" ht="36" x14ac:dyDescent="0.2">
      <c r="A20" s="14" t="s">
        <v>1599</v>
      </c>
      <c r="B20" s="142" t="s">
        <v>1510</v>
      </c>
      <c r="C20" s="5">
        <v>0</v>
      </c>
      <c r="D20" s="5">
        <v>32</v>
      </c>
      <c r="E20" s="29">
        <f>+BDATOS!AF259</f>
        <v>5</v>
      </c>
      <c r="F20" s="13">
        <f>+BDATOS!BA259</f>
        <v>0</v>
      </c>
      <c r="G20" s="63">
        <f>+BDATOS!BK259</f>
        <v>0</v>
      </c>
      <c r="H20" s="142" t="str">
        <f>+BDATOS!AC259</f>
        <v>SECRETARÍA DE SALUD</v>
      </c>
    </row>
    <row r="21" spans="1:8" ht="48" x14ac:dyDescent="0.2">
      <c r="A21" s="14" t="s">
        <v>214</v>
      </c>
      <c r="B21" s="142" t="s">
        <v>936</v>
      </c>
      <c r="C21" s="5" t="s">
        <v>874</v>
      </c>
      <c r="D21" s="5">
        <v>37</v>
      </c>
      <c r="E21" s="29">
        <f>+BDATOS!AF260</f>
        <v>5</v>
      </c>
      <c r="F21" s="13">
        <f>+BDATOS!BA260</f>
        <v>5</v>
      </c>
      <c r="G21" s="63">
        <f>+BDATOS!BK260</f>
        <v>1</v>
      </c>
      <c r="H21" s="142" t="str">
        <f>+BDATOS!AC260</f>
        <v>SECRETARÍA DE SALUD</v>
      </c>
    </row>
    <row r="22" spans="1:8" ht="48" x14ac:dyDescent="0.2">
      <c r="A22" s="14" t="s">
        <v>214</v>
      </c>
      <c r="B22" s="142" t="s">
        <v>1667</v>
      </c>
      <c r="C22" s="5">
        <v>11</v>
      </c>
      <c r="D22" s="5">
        <v>22</v>
      </c>
      <c r="E22" s="29">
        <f>+BDATOS!AF261</f>
        <v>5</v>
      </c>
      <c r="F22" s="13">
        <f>+BDATOS!BA261</f>
        <v>0</v>
      </c>
      <c r="G22" s="63">
        <f>+BDATOS!BK261</f>
        <v>0</v>
      </c>
      <c r="H22" s="142" t="str">
        <f>+BDATOS!AC261</f>
        <v>SECRETARÍA DE SALUD</v>
      </c>
    </row>
    <row r="23" spans="1:8" ht="36" x14ac:dyDescent="0.2">
      <c r="A23" s="14" t="s">
        <v>1668</v>
      </c>
      <c r="B23" s="142" t="s">
        <v>939</v>
      </c>
      <c r="C23" s="5">
        <v>22</v>
      </c>
      <c r="D23" s="5">
        <v>37</v>
      </c>
      <c r="E23" s="29">
        <f>+BDATOS!AF262</f>
        <v>7</v>
      </c>
      <c r="F23" s="13">
        <f>+BDATOS!BA262</f>
        <v>0</v>
      </c>
      <c r="G23" s="63">
        <f>+BDATOS!BK262</f>
        <v>0</v>
      </c>
      <c r="H23" s="142" t="str">
        <f>+BDATOS!AC262</f>
        <v>SECRETARÍA DE SALUD</v>
      </c>
    </row>
    <row r="24" spans="1:8" ht="36" x14ac:dyDescent="0.2">
      <c r="A24" s="14" t="s">
        <v>1668</v>
      </c>
      <c r="B24" s="142" t="s">
        <v>1671</v>
      </c>
      <c r="C24" s="5">
        <v>0</v>
      </c>
      <c r="D24" s="5">
        <v>6</v>
      </c>
      <c r="E24" s="29">
        <f>+BDATOS!AF263</f>
        <v>1</v>
      </c>
      <c r="F24" s="13">
        <f>+BDATOS!BA263</f>
        <v>0</v>
      </c>
      <c r="G24" s="63">
        <f>+BDATOS!BK263</f>
        <v>0</v>
      </c>
      <c r="H24" s="142" t="str">
        <f>+BDATOS!AC263</f>
        <v>SECRETARÍA DE SALUD</v>
      </c>
    </row>
    <row r="25" spans="1:8" ht="36" x14ac:dyDescent="0.2">
      <c r="A25" s="14" t="s">
        <v>1668</v>
      </c>
      <c r="B25" s="142" t="s">
        <v>1674</v>
      </c>
      <c r="C25" s="5">
        <v>5</v>
      </c>
      <c r="D25" s="5">
        <v>12</v>
      </c>
      <c r="E25" s="29">
        <f>+BDATOS!AF264</f>
        <v>3</v>
      </c>
      <c r="F25" s="13">
        <f>+BDATOS!BA264</f>
        <v>0</v>
      </c>
      <c r="G25" s="63">
        <f>+BDATOS!BK264</f>
        <v>0</v>
      </c>
      <c r="H25" s="142" t="str">
        <f>+BDATOS!AC264</f>
        <v>SECRETARÍA DE SALUD</v>
      </c>
    </row>
    <row r="26" spans="1:8" ht="72" x14ac:dyDescent="0.2">
      <c r="A26" s="14" t="s">
        <v>1676</v>
      </c>
      <c r="B26" s="142" t="s">
        <v>1677</v>
      </c>
      <c r="C26" s="5">
        <v>0</v>
      </c>
      <c r="D26" s="5">
        <v>100</v>
      </c>
      <c r="E26" s="29">
        <f>+BDATOS!AF265</f>
        <v>3</v>
      </c>
      <c r="F26" s="13">
        <f>+BDATOS!BA265</f>
        <v>14</v>
      </c>
      <c r="G26" s="63">
        <f>+BDATOS!BK265</f>
        <v>1</v>
      </c>
      <c r="H26" s="275" t="str">
        <f>+BDATOS!AC265</f>
        <v>SECRETARÍA DE SALUD</v>
      </c>
    </row>
    <row r="27" spans="1:8" ht="60" x14ac:dyDescent="0.2">
      <c r="A27" s="14" t="s">
        <v>1676</v>
      </c>
      <c r="B27" s="142" t="s">
        <v>1678</v>
      </c>
      <c r="C27" s="5" t="s">
        <v>874</v>
      </c>
      <c r="D27" s="5">
        <v>25</v>
      </c>
      <c r="E27" s="29">
        <f>+BDATOS!AF266</f>
        <v>2</v>
      </c>
      <c r="F27" s="13">
        <f>+BDATOS!BA266</f>
        <v>0</v>
      </c>
      <c r="G27" s="63">
        <f>+BDATOS!BK266</f>
        <v>0</v>
      </c>
      <c r="H27" s="275" t="str">
        <f>+BDATOS!AC266</f>
        <v>SECRETARÍA DE SALUD</v>
      </c>
    </row>
    <row r="28" spans="1:8" ht="38.25" x14ac:dyDescent="0.2">
      <c r="A28" s="14" t="s">
        <v>1676</v>
      </c>
      <c r="B28" s="81" t="s">
        <v>1681</v>
      </c>
      <c r="C28" s="5">
        <v>0</v>
      </c>
      <c r="D28" s="5">
        <v>1</v>
      </c>
      <c r="E28" s="29">
        <f>+BDATOS!AF267</f>
        <v>2</v>
      </c>
      <c r="F28" s="13">
        <f>+BDATOS!BA267</f>
        <v>18</v>
      </c>
      <c r="G28" s="63">
        <f>+BDATOS!BK267</f>
        <v>1</v>
      </c>
      <c r="H28" s="275" t="str">
        <f>+BDATOS!AC267</f>
        <v>SECRETARÍA DE SALUD</v>
      </c>
    </row>
    <row r="29" spans="1:8" ht="63.75" x14ac:dyDescent="0.2">
      <c r="A29" s="14" t="s">
        <v>1676</v>
      </c>
      <c r="B29" s="82" t="s">
        <v>1682</v>
      </c>
      <c r="C29" s="5">
        <v>8</v>
      </c>
      <c r="D29" s="5">
        <v>22</v>
      </c>
      <c r="E29" s="29">
        <f>+BDATOS!AF268</f>
        <v>200</v>
      </c>
      <c r="F29" s="13">
        <f>+BDATOS!BA268</f>
        <v>200</v>
      </c>
      <c r="G29" s="63">
        <f>+BDATOS!BK268</f>
        <v>1</v>
      </c>
      <c r="H29" s="275" t="str">
        <f>+BDATOS!AC268</f>
        <v>SECRETARÍA DE SALUD</v>
      </c>
    </row>
    <row r="30" spans="1:8" ht="63.75" x14ac:dyDescent="0.2">
      <c r="A30" s="14" t="s">
        <v>1689</v>
      </c>
      <c r="B30" s="81" t="s">
        <v>1685</v>
      </c>
      <c r="C30" s="5">
        <v>0</v>
      </c>
      <c r="D30" s="5">
        <v>1</v>
      </c>
      <c r="E30" s="29">
        <f>+BDATOS!AF269</f>
        <v>1</v>
      </c>
      <c r="F30" s="13">
        <f>+BDATOS!BA269</f>
        <v>0</v>
      </c>
      <c r="G30" s="63">
        <f>+BDATOS!BK269</f>
        <v>0</v>
      </c>
      <c r="H30" s="275" t="str">
        <f>+BDATOS!AC269</f>
        <v>SECRETARÍA DE SALUD</v>
      </c>
    </row>
    <row r="31" spans="1:8" ht="38.25" x14ac:dyDescent="0.2">
      <c r="A31" s="14" t="s">
        <v>1689</v>
      </c>
      <c r="B31" s="82" t="s">
        <v>1686</v>
      </c>
      <c r="C31" s="5">
        <v>1.3</v>
      </c>
      <c r="D31" s="5">
        <v>2.5</v>
      </c>
      <c r="E31" s="29">
        <f>+BDATOS!AF270</f>
        <v>2</v>
      </c>
      <c r="F31" s="13">
        <f>+BDATOS!BA270</f>
        <v>0</v>
      </c>
      <c r="G31" s="63">
        <f>+BDATOS!BK270</f>
        <v>0</v>
      </c>
      <c r="H31" s="275" t="str">
        <f>+BDATOS!AC270</f>
        <v>SECRETARÍA DE SALUD</v>
      </c>
    </row>
    <row r="32" spans="1:8" ht="76.5" x14ac:dyDescent="0.2">
      <c r="A32" s="14" t="s">
        <v>1689</v>
      </c>
      <c r="B32" s="81" t="s">
        <v>1687</v>
      </c>
      <c r="C32" s="5" t="s">
        <v>874</v>
      </c>
      <c r="D32" s="5">
        <v>25</v>
      </c>
      <c r="E32" s="29">
        <f>+BDATOS!AF271</f>
        <v>20</v>
      </c>
      <c r="F32" s="13">
        <f>+BDATOS!BA271</f>
        <v>0</v>
      </c>
      <c r="G32" s="63">
        <f>+BDATOS!BK271</f>
        <v>0</v>
      </c>
      <c r="H32" s="275" t="str">
        <f>+BDATOS!AC271</f>
        <v>SECRETARÍA DE SALUD</v>
      </c>
    </row>
    <row r="33" spans="1:8" ht="51" x14ac:dyDescent="0.2">
      <c r="A33" s="14" t="s">
        <v>1689</v>
      </c>
      <c r="B33" s="82" t="s">
        <v>1688</v>
      </c>
      <c r="C33" s="5">
        <v>100</v>
      </c>
      <c r="D33" s="5">
        <v>100</v>
      </c>
      <c r="E33" s="29">
        <f>+BDATOS!AF120</f>
        <v>5</v>
      </c>
      <c r="F33" s="23">
        <f>+BDATOS!BA120</f>
        <v>0</v>
      </c>
      <c r="G33" s="63">
        <f>+BDATOS!BK120</f>
        <v>0</v>
      </c>
      <c r="H33" s="275" t="str">
        <f>+BDATOS!AC272</f>
        <v>SECRETARÍA DE SALUD</v>
      </c>
    </row>
    <row r="34" spans="1:8" ht="63.75" x14ac:dyDescent="0.2">
      <c r="A34" s="14" t="s">
        <v>1689</v>
      </c>
      <c r="B34" s="81" t="s">
        <v>1691</v>
      </c>
      <c r="C34" s="5">
        <v>25</v>
      </c>
      <c r="D34" s="5">
        <v>100</v>
      </c>
      <c r="E34" s="29">
        <f>+BDATOS!AF121</f>
        <v>1</v>
      </c>
      <c r="F34" s="23">
        <f>+BDATOS!BA121</f>
        <v>1</v>
      </c>
      <c r="G34" s="63">
        <f>+BDATOS!BK121</f>
        <v>1</v>
      </c>
      <c r="H34" s="275" t="str">
        <f>+BDATOS!AC273</f>
        <v>SECRETARÍA DE SALUD</v>
      </c>
    </row>
    <row r="35" spans="1:8" ht="38.25" x14ac:dyDescent="0.2">
      <c r="A35" s="14" t="s">
        <v>1689</v>
      </c>
      <c r="B35" s="82" t="s">
        <v>1692</v>
      </c>
      <c r="C35" s="5">
        <v>30</v>
      </c>
      <c r="D35" s="5">
        <v>100</v>
      </c>
      <c r="E35" s="29">
        <f>+BDATOS!AF122</f>
        <v>1</v>
      </c>
      <c r="F35" s="23">
        <f>+BDATOS!BA122</f>
        <v>1</v>
      </c>
      <c r="G35" s="63">
        <f>+BDATOS!BK122</f>
        <v>1</v>
      </c>
      <c r="H35" s="275" t="str">
        <f>+BDATOS!AC274</f>
        <v>SECRETARÍA DE SALUD</v>
      </c>
    </row>
    <row r="36" spans="1:8" ht="48" x14ac:dyDescent="0.2">
      <c r="A36" s="14" t="s">
        <v>1694</v>
      </c>
      <c r="B36" s="142" t="s">
        <v>1695</v>
      </c>
      <c r="C36" s="5">
        <v>60</v>
      </c>
      <c r="D36" s="5">
        <v>90</v>
      </c>
      <c r="E36" s="29">
        <f>+BDATOS!AF123</f>
        <v>10</v>
      </c>
      <c r="F36" s="23">
        <f>+BDATOS!BA123</f>
        <v>9</v>
      </c>
      <c r="G36" s="63">
        <f>+BDATOS!BK123</f>
        <v>0.9</v>
      </c>
      <c r="H36" s="275" t="str">
        <f>+BDATOS!AC275</f>
        <v>SECRETARÍA DE SALUD</v>
      </c>
    </row>
    <row r="37" spans="1:8" ht="60" x14ac:dyDescent="0.2">
      <c r="A37" s="14" t="s">
        <v>1699</v>
      </c>
      <c r="B37" s="142" t="s">
        <v>1698</v>
      </c>
      <c r="C37" s="5">
        <v>0</v>
      </c>
      <c r="D37" s="5">
        <v>18</v>
      </c>
      <c r="E37" s="29">
        <f>+BDATOS!AF265</f>
        <v>3</v>
      </c>
      <c r="F37" s="13">
        <f>+BDATOS!BA265</f>
        <v>14</v>
      </c>
      <c r="G37" s="63">
        <f>+BDATOS!BK265</f>
        <v>1</v>
      </c>
      <c r="H37" s="142" t="str">
        <f>+BDATOS!AC265</f>
        <v>SECRETARÍA DE SALUD</v>
      </c>
    </row>
    <row r="38" spans="1:8" ht="84" x14ac:dyDescent="0.2">
      <c r="A38" s="14" t="s">
        <v>1700</v>
      </c>
      <c r="B38" s="142" t="s">
        <v>1701</v>
      </c>
      <c r="C38" s="5">
        <v>0</v>
      </c>
      <c r="D38" s="5">
        <v>32</v>
      </c>
      <c r="E38" s="29">
        <f>+BDATOS!AF266</f>
        <v>2</v>
      </c>
      <c r="F38" s="13">
        <f>+BDATOS!BA266</f>
        <v>0</v>
      </c>
      <c r="G38" s="63">
        <f>+BDATOS!BK266</f>
        <v>0</v>
      </c>
      <c r="H38" s="142" t="str">
        <f>+BDATOS!AC266</f>
        <v>SECRETARÍA DE SALUD</v>
      </c>
    </row>
    <row r="39" spans="1:8" ht="84" x14ac:dyDescent="0.2">
      <c r="A39" s="14" t="s">
        <v>1700</v>
      </c>
      <c r="B39" s="142" t="s">
        <v>1705</v>
      </c>
      <c r="C39" s="5">
        <v>0</v>
      </c>
      <c r="D39" s="5">
        <v>22</v>
      </c>
      <c r="E39" s="29">
        <f>+BDATOS!AF267</f>
        <v>2</v>
      </c>
      <c r="F39" s="13">
        <f>+BDATOS!BA267</f>
        <v>18</v>
      </c>
      <c r="G39" s="63">
        <f>+BDATOS!BK267</f>
        <v>1</v>
      </c>
      <c r="H39" s="142" t="str">
        <f>+BDATOS!AC267</f>
        <v>SECRETARÍA DE SALUD</v>
      </c>
    </row>
    <row r="40" spans="1:8" ht="84" x14ac:dyDescent="0.2">
      <c r="A40" s="14" t="s">
        <v>1700</v>
      </c>
      <c r="B40" s="142" t="s">
        <v>1707</v>
      </c>
      <c r="C40" s="5">
        <v>200</v>
      </c>
      <c r="D40" s="5">
        <v>800</v>
      </c>
      <c r="E40" s="29">
        <f>+BDATOS!AF268</f>
        <v>200</v>
      </c>
      <c r="F40" s="13">
        <f>+BDATOS!BA268</f>
        <v>200</v>
      </c>
      <c r="G40" s="63">
        <f>+BDATOS!BK268</f>
        <v>1</v>
      </c>
      <c r="H40" s="142" t="str">
        <f>+BDATOS!AC268</f>
        <v>SECRETARÍA DE SALUD</v>
      </c>
    </row>
    <row r="41" spans="1:8" ht="84" x14ac:dyDescent="0.2">
      <c r="A41" s="14" t="s">
        <v>1700</v>
      </c>
      <c r="B41" s="142" t="s">
        <v>1708</v>
      </c>
      <c r="C41" s="5">
        <v>0</v>
      </c>
      <c r="D41" s="5">
        <v>6</v>
      </c>
      <c r="E41" s="29">
        <f>+BDATOS!AF269</f>
        <v>1</v>
      </c>
      <c r="F41" s="13">
        <f>+BDATOS!BA269</f>
        <v>0</v>
      </c>
      <c r="G41" s="63">
        <f>+BDATOS!BK269</f>
        <v>0</v>
      </c>
      <c r="H41" s="142" t="str">
        <f>+BDATOS!AC269</f>
        <v>SECRETARÍA DE SALUD</v>
      </c>
    </row>
    <row r="42" spans="1:8" ht="84" x14ac:dyDescent="0.2">
      <c r="A42" s="14" t="s">
        <v>1700</v>
      </c>
      <c r="B42" s="142" t="s">
        <v>1710</v>
      </c>
      <c r="C42" s="5">
        <v>0</v>
      </c>
      <c r="D42" s="5">
        <v>15</v>
      </c>
      <c r="E42" s="29">
        <f>+BDATOS!AF270</f>
        <v>2</v>
      </c>
      <c r="F42" s="13">
        <f>+BDATOS!BA270</f>
        <v>0</v>
      </c>
      <c r="G42" s="63">
        <f>+BDATOS!BK270</f>
        <v>0</v>
      </c>
      <c r="H42" s="142" t="str">
        <f>+BDATOS!AC270</f>
        <v>SECRETARÍA DE SALUD</v>
      </c>
    </row>
    <row r="43" spans="1:8" ht="84" x14ac:dyDescent="0.2">
      <c r="A43" s="14" t="s">
        <v>1700</v>
      </c>
      <c r="B43" s="142" t="s">
        <v>1712</v>
      </c>
      <c r="C43" s="5">
        <v>0</v>
      </c>
      <c r="D43" s="5">
        <v>80</v>
      </c>
      <c r="E43" s="29">
        <f>+BDATOS!AF271</f>
        <v>20</v>
      </c>
      <c r="F43" s="13">
        <f>+BDATOS!BA271</f>
        <v>0</v>
      </c>
      <c r="G43" s="63">
        <f>+BDATOS!BK271</f>
        <v>0</v>
      </c>
      <c r="H43" s="142" t="str">
        <f>+BDATOS!AC271</f>
        <v>SECRETARÍA DE SALUD</v>
      </c>
    </row>
    <row r="44" spans="1:8" ht="84" x14ac:dyDescent="0.2">
      <c r="A44" s="14" t="s">
        <v>1700</v>
      </c>
      <c r="B44" s="142" t="s">
        <v>1715</v>
      </c>
      <c r="C44" s="5">
        <v>0</v>
      </c>
      <c r="D44" s="5">
        <v>37</v>
      </c>
      <c r="E44" s="29">
        <f>+BDATOS!AF272</f>
        <v>7</v>
      </c>
      <c r="F44" s="13">
        <f>+BDATOS!BA272</f>
        <v>7</v>
      </c>
      <c r="G44" s="63">
        <f>+BDATOS!BK272</f>
        <v>1</v>
      </c>
      <c r="H44" s="142" t="str">
        <f>+BDATOS!AC272</f>
        <v>SECRETARÍA DE SALUD</v>
      </c>
    </row>
    <row r="45" spans="1:8" ht="84" x14ac:dyDescent="0.2">
      <c r="A45" s="14" t="s">
        <v>1700</v>
      </c>
      <c r="B45" s="142" t="s">
        <v>1718</v>
      </c>
      <c r="C45" s="5">
        <v>0</v>
      </c>
      <c r="D45" s="5">
        <v>37</v>
      </c>
      <c r="E45" s="29">
        <f>+BDATOS!AF273</f>
        <v>7</v>
      </c>
      <c r="F45" s="13">
        <f>+BDATOS!BA273</f>
        <v>7</v>
      </c>
      <c r="G45" s="63">
        <f>+BDATOS!BK273</f>
        <v>1</v>
      </c>
      <c r="H45" s="142" t="str">
        <f>+BDATOS!AC273</f>
        <v>SECRETARÍA DE SALUD</v>
      </c>
    </row>
    <row r="46" spans="1:8" ht="84" x14ac:dyDescent="0.2">
      <c r="A46" s="14" t="s">
        <v>1700</v>
      </c>
      <c r="B46" s="142" t="s">
        <v>1719</v>
      </c>
      <c r="C46" s="5">
        <v>0</v>
      </c>
      <c r="D46" s="5">
        <v>37</v>
      </c>
      <c r="E46" s="29">
        <f>+BDATOS!AF274</f>
        <v>7</v>
      </c>
      <c r="F46" s="13">
        <f>+BDATOS!BA274</f>
        <v>7</v>
      </c>
      <c r="G46" s="63">
        <f>+BDATOS!BK274</f>
        <v>1</v>
      </c>
      <c r="H46" s="142" t="str">
        <f>+BDATOS!AC274</f>
        <v>SECRETARÍA DE SALUD</v>
      </c>
    </row>
    <row r="47" spans="1:8" ht="48" x14ac:dyDescent="0.2">
      <c r="A47" s="14" t="s">
        <v>210</v>
      </c>
      <c r="B47" s="142" t="s">
        <v>955</v>
      </c>
      <c r="C47" s="5">
        <v>6</v>
      </c>
      <c r="D47" s="5">
        <v>13</v>
      </c>
      <c r="E47" s="29">
        <f>+BDATOS!AF275</f>
        <v>3</v>
      </c>
      <c r="F47" s="13">
        <f>+BDATOS!BA275</f>
        <v>40</v>
      </c>
      <c r="G47" s="63">
        <f>+BDATOS!BK275</f>
        <v>1</v>
      </c>
      <c r="H47" s="142" t="str">
        <f>+BDATOS!AC275</f>
        <v>SECRETARÍA DE SALUD</v>
      </c>
    </row>
    <row r="48" spans="1:8" ht="48" x14ac:dyDescent="0.2">
      <c r="A48" s="14" t="s">
        <v>210</v>
      </c>
      <c r="B48" s="142" t="s">
        <v>956</v>
      </c>
      <c r="C48" s="5">
        <v>6</v>
      </c>
      <c r="D48" s="5">
        <v>13</v>
      </c>
      <c r="E48" s="29">
        <f>+BDATOS!AF276</f>
        <v>3</v>
      </c>
      <c r="F48" s="13">
        <f>+BDATOS!BA276</f>
        <v>40</v>
      </c>
      <c r="G48" s="63">
        <f>+BDATOS!BK276</f>
        <v>1</v>
      </c>
      <c r="H48" s="142" t="str">
        <f>+BDATOS!AC276</f>
        <v>SECRETARÍA DE SALUD</v>
      </c>
    </row>
    <row r="49" spans="1:8" ht="24" x14ac:dyDescent="0.2">
      <c r="A49" s="14" t="s">
        <v>211</v>
      </c>
      <c r="B49" s="142" t="s">
        <v>958</v>
      </c>
      <c r="C49" s="5">
        <v>27</v>
      </c>
      <c r="D49" s="5">
        <v>45</v>
      </c>
      <c r="E49" s="29">
        <f>+BDATOS!AF277</f>
        <v>22</v>
      </c>
      <c r="F49" s="13">
        <f>+BDATOS!BA277</f>
        <v>22</v>
      </c>
      <c r="G49" s="63">
        <f>+BDATOS!BK277</f>
        <v>1</v>
      </c>
      <c r="H49" s="142" t="str">
        <f>+BDATOS!AC277</f>
        <v>SECRETARÍA DE SALUD</v>
      </c>
    </row>
    <row r="50" spans="1:8" ht="48" x14ac:dyDescent="0.2">
      <c r="A50" s="14" t="s">
        <v>211</v>
      </c>
      <c r="B50" s="142" t="s">
        <v>1722</v>
      </c>
      <c r="C50" s="5">
        <v>50</v>
      </c>
      <c r="D50" s="5">
        <v>100</v>
      </c>
      <c r="E50" s="29">
        <f>+BDATOS!AF278</f>
        <v>100</v>
      </c>
      <c r="F50" s="13">
        <f>+BDATOS!BA278</f>
        <v>0</v>
      </c>
      <c r="G50" s="63">
        <f>+BDATOS!BK278</f>
        <v>0</v>
      </c>
      <c r="H50" s="142" t="str">
        <f>+BDATOS!AC278</f>
        <v>SECRETARÍA DE SALUD</v>
      </c>
    </row>
    <row r="51" spans="1:8" ht="36" x14ac:dyDescent="0.2">
      <c r="A51" s="14" t="s">
        <v>211</v>
      </c>
      <c r="B51" s="142" t="s">
        <v>1724</v>
      </c>
      <c r="C51" s="5">
        <v>18</v>
      </c>
      <c r="D51" s="5">
        <v>45</v>
      </c>
      <c r="E51" s="29">
        <f>+BDATOS!AF279</f>
        <v>22</v>
      </c>
      <c r="F51" s="13">
        <f>+BDATOS!BA279</f>
        <v>22</v>
      </c>
      <c r="G51" s="63">
        <f>+BDATOS!BK279</f>
        <v>1</v>
      </c>
      <c r="H51" s="142" t="str">
        <f>+BDATOS!AC279</f>
        <v>SECRETARÍA DE SALUD</v>
      </c>
    </row>
    <row r="52" spans="1:8" ht="24" x14ac:dyDescent="0.2">
      <c r="A52" s="14" t="s">
        <v>212</v>
      </c>
      <c r="B52" s="142" t="s">
        <v>961</v>
      </c>
      <c r="C52" s="5" t="s">
        <v>874</v>
      </c>
      <c r="D52" s="5">
        <v>80</v>
      </c>
      <c r="E52" s="29">
        <f>+BDATOS!AF280</f>
        <v>5</v>
      </c>
      <c r="F52" s="13">
        <f>+BDATOS!BA280</f>
        <v>0</v>
      </c>
      <c r="G52" s="63">
        <f>+BDATOS!BK280</f>
        <v>0</v>
      </c>
      <c r="H52" s="142" t="str">
        <f>+BDATOS!AC280</f>
        <v>SECRETARÍA DE SALUD</v>
      </c>
    </row>
    <row r="53" spans="1:8" ht="36" x14ac:dyDescent="0.2">
      <c r="A53" s="14" t="s">
        <v>212</v>
      </c>
      <c r="B53" s="142" t="s">
        <v>1726</v>
      </c>
      <c r="C53" s="5">
        <v>30</v>
      </c>
      <c r="D53" s="143">
        <v>80</v>
      </c>
      <c r="E53" s="29">
        <f>+BDATOS!AF281</f>
        <v>30</v>
      </c>
      <c r="F53" s="13">
        <f>+BDATOS!BA281</f>
        <v>30</v>
      </c>
      <c r="G53" s="63">
        <f>+BDATOS!BK281</f>
        <v>1</v>
      </c>
      <c r="H53" s="142" t="str">
        <f>+BDATOS!AC281</f>
        <v>SECRETARÍA DE SALUD</v>
      </c>
    </row>
    <row r="54" spans="1:8" ht="48" x14ac:dyDescent="0.2">
      <c r="A54" s="14" t="s">
        <v>1602</v>
      </c>
      <c r="B54" s="142" t="s">
        <v>1604</v>
      </c>
      <c r="C54" s="5">
        <v>6</v>
      </c>
      <c r="D54" s="5">
        <v>20</v>
      </c>
      <c r="E54" s="29">
        <f>+BDATOS!AF282</f>
        <v>11</v>
      </c>
      <c r="F54" s="13">
        <f>+BDATOS!BA282</f>
        <v>11</v>
      </c>
      <c r="G54" s="63">
        <f>+BDATOS!BK282</f>
        <v>1</v>
      </c>
      <c r="H54" s="142" t="str">
        <f>+BDATOS!AC282</f>
        <v>SECRETARÍA DE SALUD</v>
      </c>
    </row>
    <row r="55" spans="1:8" ht="24" x14ac:dyDescent="0.2">
      <c r="A55" s="14" t="s">
        <v>1602</v>
      </c>
      <c r="B55" s="142" t="s">
        <v>1603</v>
      </c>
      <c r="C55" s="5">
        <v>0</v>
      </c>
      <c r="D55" s="5">
        <v>20</v>
      </c>
      <c r="E55" s="29">
        <f>+BDATOS!AF283</f>
        <v>5</v>
      </c>
      <c r="F55" s="13">
        <f>+BDATOS!BA283</f>
        <v>1</v>
      </c>
      <c r="G55" s="63">
        <f>+BDATOS!BK283</f>
        <v>0.2</v>
      </c>
      <c r="H55" s="142" t="str">
        <f>+BDATOS!AC283</f>
        <v>SECRETARÍA DE SALUD</v>
      </c>
    </row>
    <row r="56" spans="1:8" ht="60" x14ac:dyDescent="0.2">
      <c r="A56" s="14" t="s">
        <v>1602</v>
      </c>
      <c r="B56" s="142" t="s">
        <v>1730</v>
      </c>
      <c r="C56" s="5">
        <v>40</v>
      </c>
      <c r="D56" s="5">
        <v>100</v>
      </c>
      <c r="E56" s="29">
        <f>+BDATOS!AF284</f>
        <v>100</v>
      </c>
      <c r="F56" s="13">
        <f>+BDATOS!BA284</f>
        <v>60</v>
      </c>
      <c r="G56" s="63">
        <f>+BDATOS!BK284</f>
        <v>0.6</v>
      </c>
      <c r="H56" s="142" t="str">
        <f>+BDATOS!AC284</f>
        <v>SECRETARÍA DE SALUD</v>
      </c>
    </row>
    <row r="57" spans="1:8" ht="36" x14ac:dyDescent="0.2">
      <c r="A57" s="14" t="s">
        <v>1602</v>
      </c>
      <c r="B57" s="142" t="s">
        <v>1731</v>
      </c>
      <c r="C57" s="5">
        <v>50</v>
      </c>
      <c r="D57" s="5">
        <v>100</v>
      </c>
      <c r="E57" s="29">
        <f>+BDATOS!AF285</f>
        <v>10</v>
      </c>
      <c r="F57" s="13">
        <f>+BDATOS!BA285</f>
        <v>0</v>
      </c>
      <c r="G57" s="63">
        <f>+BDATOS!BK285</f>
        <v>0</v>
      </c>
      <c r="H57" s="142" t="str">
        <f>+BDATOS!AC285</f>
        <v>SECRETARÍA DE SALUD</v>
      </c>
    </row>
    <row r="58" spans="1:8" ht="60" x14ac:dyDescent="0.2">
      <c r="A58" s="14" t="s">
        <v>217</v>
      </c>
      <c r="B58" s="142" t="s">
        <v>970</v>
      </c>
      <c r="C58" s="5">
        <v>20</v>
      </c>
      <c r="D58" s="5">
        <v>100</v>
      </c>
      <c r="E58" s="29">
        <f>+BDATOS!AF286</f>
        <v>25</v>
      </c>
      <c r="F58" s="13">
        <f>+BDATOS!BA286</f>
        <v>0</v>
      </c>
      <c r="G58" s="63">
        <f>+BDATOS!BK286</f>
        <v>0</v>
      </c>
      <c r="H58" s="142" t="str">
        <f>+BDATOS!AC286</f>
        <v>SECRETARÍA DE SALUD</v>
      </c>
    </row>
    <row r="59" spans="1:8" ht="60" x14ac:dyDescent="0.2">
      <c r="A59" s="14" t="s">
        <v>217</v>
      </c>
      <c r="B59" s="142" t="s">
        <v>971</v>
      </c>
      <c r="C59" s="5">
        <v>30</v>
      </c>
      <c r="D59" s="5">
        <v>100</v>
      </c>
      <c r="E59" s="29">
        <f>+BDATOS!AF287</f>
        <v>25</v>
      </c>
      <c r="F59" s="13">
        <f>+BDATOS!BA287</f>
        <v>25</v>
      </c>
      <c r="G59" s="63">
        <f>+BDATOS!BK287</f>
        <v>1</v>
      </c>
      <c r="H59" s="142" t="str">
        <f>+BDATOS!AC287</f>
        <v>SECRETARÍA DE SALUD</v>
      </c>
    </row>
    <row r="60" spans="1:8" ht="60" x14ac:dyDescent="0.2">
      <c r="A60" s="14" t="s">
        <v>219</v>
      </c>
      <c r="B60" s="142" t="s">
        <v>1734</v>
      </c>
      <c r="C60" s="5">
        <v>0</v>
      </c>
      <c r="D60" s="5">
        <v>12</v>
      </c>
      <c r="E60" s="29">
        <f>+BDATOS!AF288</f>
        <v>3</v>
      </c>
      <c r="F60" s="13">
        <f>+BDATOS!BA288</f>
        <v>0</v>
      </c>
      <c r="G60" s="63">
        <f>+BDATOS!BK288</f>
        <v>0</v>
      </c>
      <c r="H60" s="142" t="str">
        <f>+BDATOS!AC288</f>
        <v>SECRETARÍA DE SALUD</v>
      </c>
    </row>
    <row r="61" spans="1:8" ht="48" x14ac:dyDescent="0.2">
      <c r="A61" s="14" t="s">
        <v>219</v>
      </c>
      <c r="B61" s="142" t="s">
        <v>974</v>
      </c>
      <c r="C61" s="5">
        <v>6</v>
      </c>
      <c r="D61" s="5">
        <v>12</v>
      </c>
      <c r="E61" s="29">
        <f>+BDATOS!AF289</f>
        <v>3</v>
      </c>
      <c r="F61" s="13">
        <f>+BDATOS!BA289</f>
        <v>3</v>
      </c>
      <c r="G61" s="63">
        <f>+BDATOS!BK289</f>
        <v>1</v>
      </c>
      <c r="H61" s="142" t="str">
        <f>+BDATOS!AC289</f>
        <v>SECRETARÍA DE SALUD</v>
      </c>
    </row>
    <row r="62" spans="1:8" ht="48" x14ac:dyDescent="0.2">
      <c r="A62" s="14" t="s">
        <v>221</v>
      </c>
      <c r="B62" s="142" t="s">
        <v>979</v>
      </c>
      <c r="C62" s="5">
        <v>22</v>
      </c>
      <c r="D62" s="5">
        <v>45</v>
      </c>
      <c r="E62" s="29">
        <f>+BDATOS!AF290</f>
        <v>29</v>
      </c>
      <c r="F62" s="13">
        <f>+BDATOS!BA290</f>
        <v>29</v>
      </c>
      <c r="G62" s="63">
        <f>+BDATOS!BK290</f>
        <v>1</v>
      </c>
      <c r="H62" s="142" t="str">
        <f>+BDATOS!AC290</f>
        <v>SECRETARÍA DE SALUD</v>
      </c>
    </row>
    <row r="63" spans="1:8" ht="96" x14ac:dyDescent="0.2">
      <c r="A63" s="14" t="s">
        <v>221</v>
      </c>
      <c r="B63" s="142" t="s">
        <v>1738</v>
      </c>
      <c r="C63" s="5">
        <v>0</v>
      </c>
      <c r="D63" s="5">
        <v>4</v>
      </c>
      <c r="E63" s="29">
        <f>+BDATOS!AF291</f>
        <v>1</v>
      </c>
      <c r="F63" s="13">
        <f>+BDATOS!BA291</f>
        <v>0</v>
      </c>
      <c r="G63" s="63">
        <f>+BDATOS!BK291</f>
        <v>0</v>
      </c>
      <c r="H63" s="142" t="str">
        <f>+BDATOS!AC291</f>
        <v>SECRETARÍA DE SALUD</v>
      </c>
    </row>
    <row r="64" spans="1:8" ht="96" x14ac:dyDescent="0.2">
      <c r="A64" s="14" t="s">
        <v>221</v>
      </c>
      <c r="B64" s="142" t="s">
        <v>1741</v>
      </c>
      <c r="C64" s="5">
        <v>10</v>
      </c>
      <c r="D64" s="5">
        <v>80</v>
      </c>
      <c r="E64" s="29">
        <f>+BDATOS!AF292</f>
        <v>20</v>
      </c>
      <c r="F64" s="13">
        <f>+BDATOS!BA292</f>
        <v>25</v>
      </c>
      <c r="G64" s="63">
        <f>+BDATOS!BK292</f>
        <v>1</v>
      </c>
      <c r="H64" s="142" t="str">
        <f>+BDATOS!AC292</f>
        <v>SECRETARÍA DE SALUD</v>
      </c>
    </row>
    <row r="65" spans="1:8" ht="72" x14ac:dyDescent="0.2">
      <c r="A65" s="14" t="s">
        <v>221</v>
      </c>
      <c r="B65" s="142" t="s">
        <v>1744</v>
      </c>
      <c r="C65" s="5">
        <v>0</v>
      </c>
      <c r="D65" s="5">
        <v>12</v>
      </c>
      <c r="E65" s="29">
        <f>+BDATOS!AF293</f>
        <v>3</v>
      </c>
      <c r="F65" s="13">
        <f>+BDATOS!BA293</f>
        <v>0</v>
      </c>
      <c r="G65" s="63">
        <f>+BDATOS!BK293</f>
        <v>0</v>
      </c>
      <c r="H65" s="142" t="str">
        <f>+BDATOS!AC293</f>
        <v>SECRETARÍA DE SALUD</v>
      </c>
    </row>
    <row r="66" spans="1:8" ht="108" x14ac:dyDescent="0.2">
      <c r="A66" s="14" t="s">
        <v>221</v>
      </c>
      <c r="B66" s="142" t="s">
        <v>1745</v>
      </c>
      <c r="C66" s="5">
        <v>0</v>
      </c>
      <c r="D66" s="5">
        <v>8</v>
      </c>
      <c r="E66" s="29">
        <f>+BDATOS!AF294</f>
        <v>2</v>
      </c>
      <c r="F66" s="13">
        <f>+BDATOS!BA294</f>
        <v>0</v>
      </c>
      <c r="G66" s="63">
        <f>+BDATOS!BK294</f>
        <v>0</v>
      </c>
      <c r="H66" s="142" t="str">
        <f>+BDATOS!AC294</f>
        <v>SECRETARÍA DE SALUD</v>
      </c>
    </row>
    <row r="67" spans="1:8" ht="60" x14ac:dyDescent="0.2">
      <c r="A67" s="14" t="s">
        <v>223</v>
      </c>
      <c r="B67" s="142" t="s">
        <v>981</v>
      </c>
      <c r="C67" s="5">
        <v>3</v>
      </c>
      <c r="D67" s="5">
        <v>15</v>
      </c>
      <c r="E67" s="29">
        <f>+BDATOS!AF295</f>
        <v>2</v>
      </c>
      <c r="F67" s="13">
        <f>+BDATOS!BA295</f>
        <v>0</v>
      </c>
      <c r="G67" s="63">
        <f>+BDATOS!BK295</f>
        <v>0</v>
      </c>
      <c r="H67" s="142" t="str">
        <f>+BDATOS!AC295</f>
        <v>SECRETARÍA DE SALUD</v>
      </c>
    </row>
    <row r="68" spans="1:8" ht="72" x14ac:dyDescent="0.2">
      <c r="A68" s="14" t="s">
        <v>223</v>
      </c>
      <c r="B68" s="142" t="s">
        <v>1747</v>
      </c>
      <c r="C68" s="5">
        <v>5</v>
      </c>
      <c r="D68" s="5">
        <v>50</v>
      </c>
      <c r="E68" s="29">
        <f>+BDATOS!AF296</f>
        <v>10</v>
      </c>
      <c r="F68" s="13">
        <f>+BDATOS!BA296</f>
        <v>10</v>
      </c>
      <c r="G68" s="63">
        <f>+BDATOS!BK296</f>
        <v>1</v>
      </c>
      <c r="H68" s="142" t="str">
        <f>+BDATOS!AC296</f>
        <v>SECRETARÍA DE SALUD</v>
      </c>
    </row>
    <row r="69" spans="1:8" ht="96" x14ac:dyDescent="0.2">
      <c r="A69" s="14" t="s">
        <v>223</v>
      </c>
      <c r="B69" s="142" t="s">
        <v>1748</v>
      </c>
      <c r="C69" s="5">
        <v>0</v>
      </c>
      <c r="D69" s="5">
        <v>22</v>
      </c>
      <c r="E69" s="29">
        <f>+BDATOS!AF297</f>
        <v>5</v>
      </c>
      <c r="F69" s="13">
        <f>+BDATOS!BA297</f>
        <v>0</v>
      </c>
      <c r="G69" s="63">
        <f>+BDATOS!BK297</f>
        <v>0</v>
      </c>
      <c r="H69" s="142" t="str">
        <f>+BDATOS!AC297</f>
        <v>SECRETARÍA DE SALUD</v>
      </c>
    </row>
    <row r="70" spans="1:8" ht="36" x14ac:dyDescent="0.2">
      <c r="A70" s="14" t="s">
        <v>224</v>
      </c>
      <c r="B70" s="142" t="s">
        <v>984</v>
      </c>
      <c r="C70" s="5" t="s">
        <v>874</v>
      </c>
      <c r="D70" s="5">
        <v>100</v>
      </c>
      <c r="E70" s="29">
        <f>+BDATOS!AF298</f>
        <v>25</v>
      </c>
      <c r="F70" s="13">
        <f>+BDATOS!BA298</f>
        <v>0</v>
      </c>
      <c r="G70" s="63">
        <f>+BDATOS!BK298</f>
        <v>0.4</v>
      </c>
      <c r="H70" s="142" t="str">
        <f>+BDATOS!AC298</f>
        <v>SECRETARÍA DE SALUD</v>
      </c>
    </row>
    <row r="71" spans="1:8" ht="60" x14ac:dyDescent="0.2">
      <c r="A71" s="14" t="s">
        <v>224</v>
      </c>
      <c r="B71" s="142" t="s">
        <v>985</v>
      </c>
      <c r="C71" s="5">
        <v>0</v>
      </c>
      <c r="D71" s="5">
        <v>22</v>
      </c>
      <c r="E71" s="29">
        <f>+BDATOS!AF299</f>
        <v>5</v>
      </c>
      <c r="F71" s="13">
        <f>+BDATOS!BA299</f>
        <v>0</v>
      </c>
      <c r="G71" s="63">
        <f>+BDATOS!BK299</f>
        <v>0</v>
      </c>
      <c r="H71" s="142" t="str">
        <f>+BDATOS!AC299</f>
        <v>SECRETARÍA DE SALUD</v>
      </c>
    </row>
    <row r="72" spans="1:8" ht="72" x14ac:dyDescent="0.2">
      <c r="A72" s="14" t="s">
        <v>1750</v>
      </c>
      <c r="B72" s="142" t="s">
        <v>1754</v>
      </c>
      <c r="C72" s="5">
        <v>0</v>
      </c>
      <c r="D72" s="5">
        <v>100</v>
      </c>
      <c r="E72" s="29">
        <f>+BDATOS!AF300</f>
        <v>25</v>
      </c>
      <c r="F72" s="13">
        <f>+BDATOS!BA300</f>
        <v>0</v>
      </c>
      <c r="G72" s="63">
        <f>+BDATOS!BK300</f>
        <v>0</v>
      </c>
      <c r="H72" s="142" t="str">
        <f>+BDATOS!AC300</f>
        <v>SECRETARÍA DE SALUD</v>
      </c>
    </row>
    <row r="73" spans="1:8" ht="84" x14ac:dyDescent="0.2">
      <c r="A73" s="14" t="s">
        <v>1750</v>
      </c>
      <c r="B73" s="142" t="s">
        <v>1755</v>
      </c>
      <c r="C73" s="5">
        <v>0</v>
      </c>
      <c r="D73" s="5">
        <v>100</v>
      </c>
      <c r="E73" s="29">
        <f>+BDATOS!AF301</f>
        <v>4</v>
      </c>
      <c r="F73" s="13">
        <f>+BDATOS!BA301</f>
        <v>0</v>
      </c>
      <c r="G73" s="63">
        <f>+BDATOS!BK301</f>
        <v>0</v>
      </c>
      <c r="H73" s="142" t="str">
        <f>+BDATOS!AC301</f>
        <v>SECRETARIA DE SALUD</v>
      </c>
    </row>
    <row r="74" spans="1:8" ht="60" x14ac:dyDescent="0.2">
      <c r="A74" s="14" t="s">
        <v>225</v>
      </c>
      <c r="B74" s="142" t="s">
        <v>1757</v>
      </c>
      <c r="C74" s="5">
        <v>2</v>
      </c>
      <c r="D74" s="5">
        <v>18</v>
      </c>
      <c r="E74" s="29">
        <f>+BDATOS!AF302</f>
        <v>4</v>
      </c>
      <c r="F74" s="13">
        <f>+BDATOS!BA302</f>
        <v>0</v>
      </c>
      <c r="G74" s="63">
        <f>+BDATOS!BK302</f>
        <v>0</v>
      </c>
      <c r="H74" s="142" t="str">
        <f>+BDATOS!AC302</f>
        <v>SECRETARÍA DE SALUD</v>
      </c>
    </row>
    <row r="75" spans="1:8" ht="60" x14ac:dyDescent="0.2">
      <c r="A75" s="14" t="s">
        <v>225</v>
      </c>
      <c r="B75" s="142" t="s">
        <v>1758</v>
      </c>
      <c r="C75" s="5">
        <v>2300</v>
      </c>
      <c r="D75" s="5">
        <v>2900</v>
      </c>
      <c r="E75" s="29">
        <f>+BDATOS!AF303</f>
        <v>100</v>
      </c>
      <c r="F75" s="13">
        <f>+BDATOS!BA303</f>
        <v>100</v>
      </c>
      <c r="G75" s="63">
        <f>+BDATOS!BK303</f>
        <v>1</v>
      </c>
      <c r="H75" s="142" t="str">
        <f>+BDATOS!AC303</f>
        <v>SECRETARÍA DE SALUD</v>
      </c>
    </row>
    <row r="76" spans="1:8" ht="60" x14ac:dyDescent="0.2">
      <c r="A76" s="14" t="s">
        <v>225</v>
      </c>
      <c r="B76" s="142" t="s">
        <v>1759</v>
      </c>
      <c r="C76" s="5">
        <v>0</v>
      </c>
      <c r="D76" s="5">
        <v>1</v>
      </c>
      <c r="E76" s="29">
        <f>+BDATOS!AF304</f>
        <v>0</v>
      </c>
      <c r="F76" s="13">
        <f>+BDATOS!BA304</f>
        <v>0</v>
      </c>
      <c r="G76" s="63" t="str">
        <f>+BDATOS!BK304</f>
        <v>NA</v>
      </c>
      <c r="H76" s="142" t="str">
        <f>+BDATOS!AC304</f>
        <v>SECRETARÍA DE SALUD</v>
      </c>
    </row>
    <row r="77" spans="1:8" ht="60" x14ac:dyDescent="0.2">
      <c r="A77" s="14" t="s">
        <v>225</v>
      </c>
      <c r="B77" s="142" t="s">
        <v>1760</v>
      </c>
      <c r="C77" s="5">
        <v>12</v>
      </c>
      <c r="D77" s="5">
        <v>30</v>
      </c>
      <c r="E77" s="29">
        <f>+BDATOS!AF305</f>
        <v>2</v>
      </c>
      <c r="F77" s="13">
        <f>+BDATOS!BA305</f>
        <v>2</v>
      </c>
      <c r="G77" s="63">
        <f>+BDATOS!BK305</f>
        <v>1</v>
      </c>
      <c r="H77" s="142" t="str">
        <f>+BDATOS!AC305</f>
        <v>SECRETARÍA DE SALUD</v>
      </c>
    </row>
    <row r="78" spans="1:8" ht="36" x14ac:dyDescent="0.2">
      <c r="A78" s="14" t="s">
        <v>225</v>
      </c>
      <c r="B78" s="142" t="s">
        <v>1761</v>
      </c>
      <c r="C78" s="5">
        <v>51.4</v>
      </c>
      <c r="D78" s="5">
        <v>95</v>
      </c>
      <c r="E78" s="29">
        <f>+BDATOS!AF306</f>
        <v>10</v>
      </c>
      <c r="F78" s="13">
        <f>+BDATOS!BA306</f>
        <v>0</v>
      </c>
      <c r="G78" s="63">
        <f>+BDATOS!BK306</f>
        <v>0</v>
      </c>
      <c r="H78" s="142" t="str">
        <f>+BDATOS!AC306</f>
        <v>SECRETARÍA DE SALUD</v>
      </c>
    </row>
    <row r="79" spans="1:8" ht="48" x14ac:dyDescent="0.2">
      <c r="A79" s="14" t="s">
        <v>226</v>
      </c>
      <c r="B79" s="142" t="s">
        <v>1763</v>
      </c>
      <c r="C79" s="5">
        <v>16</v>
      </c>
      <c r="D79" s="5">
        <v>25</v>
      </c>
      <c r="E79" s="29">
        <f>+BDATOS!AF307</f>
        <v>3</v>
      </c>
      <c r="F79" s="13">
        <f>+BDATOS!BA307</f>
        <v>16</v>
      </c>
      <c r="G79" s="63">
        <f>+BDATOS!BK307</f>
        <v>1</v>
      </c>
      <c r="H79" s="142" t="str">
        <f>+BDATOS!AC307</f>
        <v>SECRETARÍA DE SALUD</v>
      </c>
    </row>
    <row r="80" spans="1:8" ht="72" x14ac:dyDescent="0.2">
      <c r="A80" s="14" t="s">
        <v>226</v>
      </c>
      <c r="B80" s="142" t="s">
        <v>1764</v>
      </c>
      <c r="C80" s="5">
        <v>20</v>
      </c>
      <c r="D80" s="5">
        <v>100</v>
      </c>
      <c r="E80" s="29">
        <f>+BDATOS!AF308</f>
        <v>20</v>
      </c>
      <c r="F80" s="13">
        <f>+BDATOS!BA308</f>
        <v>0</v>
      </c>
      <c r="G80" s="63">
        <f>+BDATOS!BK308</f>
        <v>0</v>
      </c>
      <c r="H80" s="142" t="str">
        <f>+BDATOS!AC308</f>
        <v>SECRETARÍA DE SALUD</v>
      </c>
    </row>
    <row r="81" spans="1:8" ht="108" x14ac:dyDescent="0.2">
      <c r="A81" s="14" t="s">
        <v>226</v>
      </c>
      <c r="B81" s="142" t="s">
        <v>1766</v>
      </c>
      <c r="C81" s="5">
        <v>0</v>
      </c>
      <c r="D81" s="5">
        <v>25</v>
      </c>
      <c r="E81" s="29">
        <f>+BDATOS!AF309</f>
        <v>5</v>
      </c>
      <c r="F81" s="13">
        <f>+BDATOS!BA309</f>
        <v>5</v>
      </c>
      <c r="G81" s="63">
        <f>+BDATOS!BK309</f>
        <v>1</v>
      </c>
      <c r="H81" s="142" t="str">
        <f>+BDATOS!AC309</f>
        <v>SECRETARÍA DE SALUD</v>
      </c>
    </row>
    <row r="82" spans="1:8" ht="48" x14ac:dyDescent="0.2">
      <c r="A82" s="14" t="s">
        <v>226</v>
      </c>
      <c r="B82" s="142" t="s">
        <v>1767</v>
      </c>
      <c r="C82" s="5">
        <v>16</v>
      </c>
      <c r="D82" s="5">
        <v>25</v>
      </c>
      <c r="E82" s="29">
        <f>+BDATOS!AF310</f>
        <v>5</v>
      </c>
      <c r="F82" s="13">
        <f>+BDATOS!BA310</f>
        <v>16</v>
      </c>
      <c r="G82" s="63">
        <f>+BDATOS!BK310</f>
        <v>1</v>
      </c>
      <c r="H82" s="142" t="str">
        <f>+BDATOS!AC310</f>
        <v>SECRETARÍA DE SALUD</v>
      </c>
    </row>
    <row r="83" spans="1:8" ht="48" x14ac:dyDescent="0.2">
      <c r="A83" s="14" t="s">
        <v>1769</v>
      </c>
      <c r="B83" s="142" t="s">
        <v>1770</v>
      </c>
      <c r="C83" s="5">
        <v>40</v>
      </c>
      <c r="D83" s="5">
        <v>80</v>
      </c>
      <c r="E83" s="29">
        <f>+BDATOS!AF311</f>
        <v>10</v>
      </c>
      <c r="F83" s="13">
        <f>+BDATOS!BA311</f>
        <v>70</v>
      </c>
      <c r="G83" s="63">
        <f>+BDATOS!BK311</f>
        <v>1</v>
      </c>
      <c r="H83" s="142" t="str">
        <f>+BDATOS!AC311</f>
        <v>SECRETARÍA DE SALUD</v>
      </c>
    </row>
    <row r="84" spans="1:8" ht="48" x14ac:dyDescent="0.2">
      <c r="A84" s="14" t="s">
        <v>1771</v>
      </c>
      <c r="B84" s="142" t="s">
        <v>1773</v>
      </c>
      <c r="C84" s="5">
        <v>0</v>
      </c>
      <c r="D84" s="5">
        <v>60</v>
      </c>
      <c r="E84" s="29">
        <f>+BDATOS!AF312</f>
        <v>10</v>
      </c>
      <c r="F84" s="13">
        <f>+BDATOS!BA312</f>
        <v>0</v>
      </c>
      <c r="G84" s="63">
        <f>+BDATOS!BK312</f>
        <v>0</v>
      </c>
      <c r="H84" s="142" t="str">
        <f>+BDATOS!AC312</f>
        <v>SECRETARÍA DE SALUD</v>
      </c>
    </row>
    <row r="85" spans="1:8" ht="60" x14ac:dyDescent="0.2">
      <c r="A85" s="14" t="s">
        <v>1774</v>
      </c>
      <c r="B85" s="142" t="s">
        <v>1775</v>
      </c>
      <c r="C85" s="5">
        <v>16</v>
      </c>
      <c r="D85" s="5">
        <v>46</v>
      </c>
      <c r="E85" s="29">
        <f>+BDATOS!AF313</f>
        <v>5</v>
      </c>
      <c r="F85" s="13">
        <f>+BDATOS!BA313</f>
        <v>5</v>
      </c>
      <c r="G85" s="63">
        <f>+BDATOS!BK313</f>
        <v>1</v>
      </c>
      <c r="H85" s="142" t="str">
        <f>+BDATOS!AC313</f>
        <v>SECRETARÍA DE SALUD</v>
      </c>
    </row>
    <row r="86" spans="1:8" ht="48" x14ac:dyDescent="0.2">
      <c r="A86" s="14" t="s">
        <v>1774</v>
      </c>
      <c r="B86" s="142" t="s">
        <v>1776</v>
      </c>
      <c r="C86" s="5" t="s">
        <v>874</v>
      </c>
      <c r="D86" s="5">
        <v>37</v>
      </c>
      <c r="E86" s="29">
        <f>+BDATOS!AF314</f>
        <v>7</v>
      </c>
      <c r="F86" s="13">
        <f>+BDATOS!BA314</f>
        <v>0</v>
      </c>
      <c r="G86" s="63">
        <f>+BDATOS!BK314</f>
        <v>0</v>
      </c>
      <c r="H86" s="142" t="str">
        <f>+BDATOS!AC314</f>
        <v>SECRETARÍA DE SALUD</v>
      </c>
    </row>
    <row r="87" spans="1:8" ht="48" x14ac:dyDescent="0.2">
      <c r="A87" s="14" t="s">
        <v>1774</v>
      </c>
      <c r="B87" s="142" t="s">
        <v>1777</v>
      </c>
      <c r="C87" s="5">
        <v>10</v>
      </c>
      <c r="D87" s="5">
        <v>45</v>
      </c>
      <c r="E87" s="29">
        <f>+BDATOS!AF315</f>
        <v>5</v>
      </c>
      <c r="F87" s="13">
        <f>+BDATOS!BA315</f>
        <v>45</v>
      </c>
      <c r="G87" s="63">
        <f>+BDATOS!BK315</f>
        <v>1</v>
      </c>
      <c r="H87" s="142" t="str">
        <f>+BDATOS!AC315</f>
        <v>SECRETARÍA DE SALUD</v>
      </c>
    </row>
    <row r="88" spans="1:8" ht="36" x14ac:dyDescent="0.2">
      <c r="A88" s="14" t="s">
        <v>1778</v>
      </c>
      <c r="B88" s="142" t="s">
        <v>1779</v>
      </c>
      <c r="C88" s="5">
        <v>100</v>
      </c>
      <c r="D88" s="5">
        <v>100</v>
      </c>
      <c r="E88" s="29">
        <f>+BDATOS!AF316</f>
        <v>100</v>
      </c>
      <c r="F88" s="13">
        <f>+BDATOS!BA316</f>
        <v>70</v>
      </c>
      <c r="G88" s="63">
        <f>+BDATOS!BK316</f>
        <v>0.7</v>
      </c>
      <c r="H88" s="142" t="str">
        <f>+BDATOS!AC316</f>
        <v>SECRETARÍA DE SALUD</v>
      </c>
    </row>
    <row r="89" spans="1:8" ht="36" x14ac:dyDescent="0.2">
      <c r="A89" s="14" t="s">
        <v>1778</v>
      </c>
      <c r="B89" s="142" t="s">
        <v>1780</v>
      </c>
      <c r="C89" s="5">
        <v>40</v>
      </c>
      <c r="D89" s="5">
        <v>80</v>
      </c>
      <c r="E89" s="29">
        <f>+BDATOS!AF317</f>
        <v>10</v>
      </c>
      <c r="F89" s="13">
        <f>+BDATOS!BA317</f>
        <v>0</v>
      </c>
      <c r="G89" s="63">
        <f>+BDATOS!BK317</f>
        <v>0</v>
      </c>
      <c r="H89" s="142" t="str">
        <f>+BDATOS!AC317</f>
        <v>SECRETARÍA DE SALUD</v>
      </c>
    </row>
    <row r="90" spans="1:8" ht="72" x14ac:dyDescent="0.2">
      <c r="A90" s="14" t="s">
        <v>1783</v>
      </c>
      <c r="B90" s="142" t="s">
        <v>1788</v>
      </c>
      <c r="C90" s="5">
        <v>60</v>
      </c>
      <c r="D90" s="5">
        <v>80</v>
      </c>
      <c r="E90" s="29">
        <f>+BDATOS!AF318</f>
        <v>5</v>
      </c>
      <c r="F90" s="13">
        <f>+BDATOS!BA318</f>
        <v>0</v>
      </c>
      <c r="G90" s="63">
        <f>+BDATOS!BK318</f>
        <v>0</v>
      </c>
      <c r="H90" s="142" t="str">
        <f>+BDATOS!AC318</f>
        <v>SECRETARÍA DE SALUD</v>
      </c>
    </row>
    <row r="91" spans="1:8" ht="48" x14ac:dyDescent="0.2">
      <c r="A91" s="14" t="s">
        <v>1783</v>
      </c>
      <c r="B91" s="142" t="s">
        <v>1784</v>
      </c>
      <c r="C91" s="5">
        <v>4</v>
      </c>
      <c r="D91" s="5">
        <v>24</v>
      </c>
      <c r="E91" s="29">
        <f>+BDATOS!AF319</f>
        <v>5</v>
      </c>
      <c r="F91" s="13">
        <f>+BDATOS!BA319</f>
        <v>5</v>
      </c>
      <c r="G91" s="63">
        <f>+BDATOS!BK319</f>
        <v>1</v>
      </c>
      <c r="H91" s="142" t="str">
        <f>+BDATOS!AC319</f>
        <v>SECRETARÍA DE SALUD</v>
      </c>
    </row>
    <row r="92" spans="1:8" ht="36" x14ac:dyDescent="0.2">
      <c r="A92" s="14" t="s">
        <v>1783</v>
      </c>
      <c r="B92" s="142" t="s">
        <v>1785</v>
      </c>
      <c r="C92" s="5">
        <v>90</v>
      </c>
      <c r="D92" s="5">
        <v>95</v>
      </c>
      <c r="E92" s="29">
        <f>+BDATOS!AF320</f>
        <v>95</v>
      </c>
      <c r="F92" s="13">
        <f>+BDATOS!BA320</f>
        <v>95</v>
      </c>
      <c r="G92" s="63">
        <f>+BDATOS!BK320</f>
        <v>1</v>
      </c>
      <c r="H92" s="142" t="str">
        <f>+BDATOS!AC320</f>
        <v>SECRETARÍA DE SALUD</v>
      </c>
    </row>
    <row r="93" spans="1:8" ht="48" x14ac:dyDescent="0.2">
      <c r="A93" s="14" t="s">
        <v>1783</v>
      </c>
      <c r="B93" s="142" t="s">
        <v>1786</v>
      </c>
      <c r="C93" s="5">
        <v>30</v>
      </c>
      <c r="D93" s="5">
        <v>100</v>
      </c>
      <c r="E93" s="29">
        <f>+BDATOS!AF321</f>
        <v>10</v>
      </c>
      <c r="F93" s="13">
        <f>+BDATOS!BA321</f>
        <v>10</v>
      </c>
      <c r="G93" s="63">
        <f>+BDATOS!BK321</f>
        <v>1</v>
      </c>
      <c r="H93" s="142" t="str">
        <f>+BDATOS!AC321</f>
        <v>SECRETARÍA DE SALUD</v>
      </c>
    </row>
    <row r="94" spans="1:8" ht="48" x14ac:dyDescent="0.2">
      <c r="A94" s="14" t="s">
        <v>1783</v>
      </c>
      <c r="B94" s="142" t="s">
        <v>1787</v>
      </c>
      <c r="C94" s="5">
        <v>20</v>
      </c>
      <c r="D94" s="5">
        <v>60</v>
      </c>
      <c r="E94" s="29">
        <f>+BDATOS!AF322</f>
        <v>10</v>
      </c>
      <c r="F94" s="13">
        <f>+BDATOS!BA322</f>
        <v>10</v>
      </c>
      <c r="G94" s="63">
        <f>+BDATOS!BK322</f>
        <v>1</v>
      </c>
      <c r="H94" s="142" t="str">
        <f>+BDATOS!AC322</f>
        <v>SECRETARÍA DE SALUD</v>
      </c>
    </row>
    <row r="95" spans="1:8" ht="24" x14ac:dyDescent="0.2">
      <c r="A95" s="14" t="s">
        <v>228</v>
      </c>
      <c r="B95" s="142" t="s">
        <v>991</v>
      </c>
      <c r="C95" s="5">
        <v>100</v>
      </c>
      <c r="D95" s="5">
        <v>100</v>
      </c>
      <c r="E95" s="29">
        <f>+BDATOS!AF323</f>
        <v>100</v>
      </c>
      <c r="F95" s="13">
        <f>+BDATOS!BA323</f>
        <v>100</v>
      </c>
      <c r="G95" s="63">
        <f>+BDATOS!BK323</f>
        <v>1</v>
      </c>
      <c r="H95" s="142" t="str">
        <f>+BDATOS!AC323</f>
        <v>SECRETARÍA DE SALUD</v>
      </c>
    </row>
    <row r="96" spans="1:8" ht="48" x14ac:dyDescent="0.2">
      <c r="A96" s="14" t="s">
        <v>228</v>
      </c>
      <c r="B96" s="142" t="s">
        <v>1790</v>
      </c>
      <c r="C96" s="5">
        <v>45</v>
      </c>
      <c r="D96" s="5">
        <v>45</v>
      </c>
      <c r="E96" s="29">
        <f>+BDATOS!AF324</f>
        <v>45</v>
      </c>
      <c r="F96" s="13">
        <f>+BDATOS!BA324</f>
        <v>45</v>
      </c>
      <c r="G96" s="63">
        <f>+BDATOS!BK324</f>
        <v>1</v>
      </c>
      <c r="H96" s="142" t="str">
        <f>+BDATOS!AC324</f>
        <v>SECRETARÍA DE SALUD</v>
      </c>
    </row>
    <row r="97" spans="1:8" ht="24" x14ac:dyDescent="0.2">
      <c r="A97" s="14" t="s">
        <v>228</v>
      </c>
      <c r="B97" s="142" t="s">
        <v>1791</v>
      </c>
      <c r="C97" s="5">
        <v>86</v>
      </c>
      <c r="D97" s="5">
        <v>97</v>
      </c>
      <c r="E97" s="29">
        <f>+BDATOS!AF325</f>
        <v>97</v>
      </c>
      <c r="F97" s="13">
        <f>+BDATOS!BA325</f>
        <v>97</v>
      </c>
      <c r="G97" s="63">
        <f>+BDATOS!BK325</f>
        <v>1</v>
      </c>
      <c r="H97" s="142" t="str">
        <f>+BDATOS!AC325</f>
        <v>SECRETARÍA DE SALUD</v>
      </c>
    </row>
    <row r="98" spans="1:8" ht="36" x14ac:dyDescent="0.2">
      <c r="A98" s="83" t="s">
        <v>229</v>
      </c>
      <c r="B98" s="142" t="s">
        <v>1793</v>
      </c>
      <c r="C98" s="5">
        <v>100</v>
      </c>
      <c r="D98" s="5">
        <v>100</v>
      </c>
      <c r="E98" s="29">
        <f>+BDATOS!AF326</f>
        <v>100</v>
      </c>
      <c r="F98" s="13">
        <f>+BDATOS!BA326</f>
        <v>100</v>
      </c>
      <c r="G98" s="63">
        <f>+BDATOS!BK326</f>
        <v>1</v>
      </c>
      <c r="H98" s="142" t="str">
        <f>+BDATOS!AC326</f>
        <v>SECRETARÍA DE SALUD</v>
      </c>
    </row>
    <row r="99" spans="1:8" ht="96" x14ac:dyDescent="0.2">
      <c r="A99" s="83" t="s">
        <v>229</v>
      </c>
      <c r="B99" s="142" t="s">
        <v>1794</v>
      </c>
      <c r="C99" s="5">
        <v>0</v>
      </c>
      <c r="D99" s="5">
        <v>6</v>
      </c>
      <c r="E99" s="29">
        <f>+BDATOS!AF327</f>
        <v>1</v>
      </c>
      <c r="F99" s="13">
        <f>+BDATOS!BA327</f>
        <v>1</v>
      </c>
      <c r="G99" s="63">
        <f>+BDATOS!BK327</f>
        <v>1</v>
      </c>
      <c r="H99" s="142" t="str">
        <f>+BDATOS!AC327</f>
        <v>SECRETARÍA DE SALUD</v>
      </c>
    </row>
    <row r="100" spans="1:8" ht="36" x14ac:dyDescent="0.2">
      <c r="A100" s="83" t="s">
        <v>229</v>
      </c>
      <c r="B100" s="142" t="s">
        <v>1797</v>
      </c>
      <c r="C100" s="5">
        <v>10</v>
      </c>
      <c r="D100" s="5">
        <v>60</v>
      </c>
      <c r="E100" s="29">
        <f>+BDATOS!AF328</f>
        <v>10</v>
      </c>
      <c r="F100" s="13">
        <f>+BDATOS!BA328</f>
        <v>0</v>
      </c>
      <c r="G100" s="63">
        <f>+BDATOS!BK328</f>
        <v>0</v>
      </c>
      <c r="H100" s="142" t="str">
        <f>+BDATOS!AC328</f>
        <v>SECRETARÍA DE SALUD</v>
      </c>
    </row>
    <row r="101" spans="1:8" ht="48" x14ac:dyDescent="0.2">
      <c r="A101" s="83" t="s">
        <v>229</v>
      </c>
      <c r="B101" s="142" t="s">
        <v>1799</v>
      </c>
      <c r="C101" s="5">
        <v>4</v>
      </c>
      <c r="D101" s="5">
        <v>28</v>
      </c>
      <c r="E101" s="29">
        <f>+BDATOS!AF329</f>
        <v>3</v>
      </c>
      <c r="F101" s="13">
        <f>+BDATOS!BA329</f>
        <v>0</v>
      </c>
      <c r="G101" s="63">
        <f>+BDATOS!BK329</f>
        <v>0</v>
      </c>
      <c r="H101" s="142" t="str">
        <f>+BDATOS!AC329</f>
        <v>SECRETARÍA DE SALUD</v>
      </c>
    </row>
    <row r="102" spans="1:8" ht="84" x14ac:dyDescent="0.2">
      <c r="A102" s="83" t="s">
        <v>229</v>
      </c>
      <c r="B102" s="142" t="s">
        <v>1801</v>
      </c>
      <c r="C102" s="5">
        <v>5</v>
      </c>
      <c r="D102" s="5">
        <v>100</v>
      </c>
      <c r="E102" s="29">
        <f>+BDATOS!AF330</f>
        <v>5</v>
      </c>
      <c r="F102" s="13">
        <f>+BDATOS!BA330</f>
        <v>0</v>
      </c>
      <c r="G102" s="63">
        <f>+BDATOS!BK330</f>
        <v>0</v>
      </c>
      <c r="H102" s="142" t="str">
        <f>+BDATOS!AC330</f>
        <v>SECRETARÍA DE SALUD</v>
      </c>
    </row>
    <row r="103" spans="1:8" ht="36" x14ac:dyDescent="0.2">
      <c r="A103" s="83" t="s">
        <v>229</v>
      </c>
      <c r="B103" s="142" t="s">
        <v>1802</v>
      </c>
      <c r="C103" s="5">
        <v>6</v>
      </c>
      <c r="D103" s="5">
        <v>12</v>
      </c>
      <c r="E103" s="29">
        <f>+BDATOS!AF331</f>
        <v>0</v>
      </c>
      <c r="F103" s="13">
        <f>+BDATOS!BA331</f>
        <v>0</v>
      </c>
      <c r="G103" s="63" t="str">
        <f>+BDATOS!BK331</f>
        <v>NA</v>
      </c>
      <c r="H103" s="142" t="str">
        <f>+BDATOS!AC331</f>
        <v>SECRETARÍA DE SALUD</v>
      </c>
    </row>
    <row r="104" spans="1:8" ht="60" x14ac:dyDescent="0.2">
      <c r="A104" s="83" t="s">
        <v>229</v>
      </c>
      <c r="B104" s="142" t="s">
        <v>1803</v>
      </c>
      <c r="C104" s="5">
        <v>10</v>
      </c>
      <c r="D104" s="5">
        <v>100</v>
      </c>
      <c r="E104" s="29">
        <f>+BDATOS!AF332</f>
        <v>10</v>
      </c>
      <c r="F104" s="13">
        <f>+BDATOS!BA332</f>
        <v>0</v>
      </c>
      <c r="G104" s="63">
        <f>+BDATOS!BK332</f>
        <v>0</v>
      </c>
      <c r="H104" s="142" t="str">
        <f>+BDATOS!AC332</f>
        <v>SECRETARÍA DE SALUD</v>
      </c>
    </row>
    <row r="105" spans="1:8" ht="48" x14ac:dyDescent="0.2">
      <c r="A105" s="83" t="s">
        <v>1607</v>
      </c>
      <c r="B105" s="142" t="s">
        <v>1806</v>
      </c>
      <c r="C105" s="5">
        <v>100</v>
      </c>
      <c r="D105" s="5">
        <v>100</v>
      </c>
      <c r="E105" s="29">
        <f>+BDATOS!AF333</f>
        <v>100</v>
      </c>
      <c r="F105" s="13">
        <f>+BDATOS!BA333</f>
        <v>90</v>
      </c>
      <c r="G105" s="63">
        <f>+BDATOS!BK333</f>
        <v>0.9</v>
      </c>
      <c r="H105" s="142" t="str">
        <f>+BDATOS!AC333</f>
        <v>SECRETARÍA DE SALUD</v>
      </c>
    </row>
    <row r="106" spans="1:8" ht="36" x14ac:dyDescent="0.2">
      <c r="A106" s="83" t="s">
        <v>1607</v>
      </c>
      <c r="B106" s="142" t="s">
        <v>1807</v>
      </c>
      <c r="C106" s="5">
        <v>100</v>
      </c>
      <c r="D106" s="5">
        <v>100</v>
      </c>
      <c r="E106" s="29">
        <f>+BDATOS!AF334</f>
        <v>100</v>
      </c>
      <c r="F106" s="13">
        <f>+BDATOS!BA334</f>
        <v>100</v>
      </c>
      <c r="G106" s="63">
        <f>+BDATOS!BK334</f>
        <v>1</v>
      </c>
      <c r="H106" s="142" t="str">
        <f>+BDATOS!AC334</f>
        <v>SECRETARÍA DE SALUD</v>
      </c>
    </row>
    <row r="107" spans="1:8" ht="36" x14ac:dyDescent="0.2">
      <c r="A107" s="83" t="s">
        <v>1607</v>
      </c>
      <c r="B107" s="142" t="s">
        <v>1808</v>
      </c>
      <c r="C107" s="5">
        <v>100</v>
      </c>
      <c r="D107" s="5">
        <v>100</v>
      </c>
      <c r="E107" s="29">
        <f>+BDATOS!AF335</f>
        <v>100</v>
      </c>
      <c r="F107" s="13">
        <f>+BDATOS!BA335</f>
        <v>20</v>
      </c>
      <c r="G107" s="63">
        <f>+BDATOS!BK335</f>
        <v>0.2</v>
      </c>
      <c r="H107" s="142" t="str">
        <f>+BDATOS!AC335</f>
        <v>SECRETARÍA DE SALUD</v>
      </c>
    </row>
    <row r="108" spans="1:8" ht="60" x14ac:dyDescent="0.2">
      <c r="A108" s="83" t="s">
        <v>1607</v>
      </c>
      <c r="B108" s="142" t="s">
        <v>1809</v>
      </c>
      <c r="C108" s="5">
        <v>30</v>
      </c>
      <c r="D108" s="5">
        <v>100</v>
      </c>
      <c r="E108" s="29">
        <f>+BDATOS!AF336</f>
        <v>10</v>
      </c>
      <c r="F108" s="13">
        <f>+BDATOS!BA336</f>
        <v>0</v>
      </c>
      <c r="G108" s="63">
        <f>+BDATOS!BK336</f>
        <v>0</v>
      </c>
      <c r="H108" s="142" t="str">
        <f>+BDATOS!AC336</f>
        <v>SECRETARÍA DE SALUD</v>
      </c>
    </row>
    <row r="109" spans="1:8" ht="36" x14ac:dyDescent="0.2">
      <c r="A109" s="83" t="s">
        <v>1607</v>
      </c>
      <c r="B109" s="142" t="s">
        <v>1810</v>
      </c>
      <c r="C109" s="5">
        <v>50</v>
      </c>
      <c r="D109" s="5">
        <v>100</v>
      </c>
      <c r="E109" s="29">
        <f>+BDATOS!AF337</f>
        <v>10</v>
      </c>
      <c r="F109" s="13">
        <f>+BDATOS!BA337</f>
        <v>24</v>
      </c>
      <c r="G109" s="63">
        <f>+BDATOS!BK337</f>
        <v>1</v>
      </c>
      <c r="H109" s="142" t="str">
        <f>+BDATOS!AC337</f>
        <v>SECRETARÍA DE SALUD</v>
      </c>
    </row>
    <row r="110" spans="1:8" ht="48" x14ac:dyDescent="0.2">
      <c r="A110" s="83" t="s">
        <v>1607</v>
      </c>
      <c r="B110" s="142" t="s">
        <v>1811</v>
      </c>
      <c r="C110" s="5">
        <v>100</v>
      </c>
      <c r="D110" s="5">
        <v>100</v>
      </c>
      <c r="E110" s="29">
        <f>+BDATOS!AF338</f>
        <v>100</v>
      </c>
      <c r="F110" s="13">
        <f>+BDATOS!BA338</f>
        <v>20</v>
      </c>
      <c r="G110" s="63">
        <f>+BDATOS!BK338</f>
        <v>0.2</v>
      </c>
      <c r="H110" s="142" t="str">
        <f>+BDATOS!AC338</f>
        <v>SECRETARÍA DE SALUD</v>
      </c>
    </row>
    <row r="111" spans="1:8" ht="48" x14ac:dyDescent="0.2">
      <c r="A111" s="83" t="s">
        <v>1607</v>
      </c>
      <c r="B111" s="142" t="s">
        <v>1812</v>
      </c>
      <c r="C111" s="5">
        <v>20</v>
      </c>
      <c r="D111" s="5">
        <v>100</v>
      </c>
      <c r="E111" s="29">
        <f>+BDATOS!AF339</f>
        <v>20</v>
      </c>
      <c r="F111" s="13">
        <f>+BDATOS!BA339</f>
        <v>50</v>
      </c>
      <c r="G111" s="63">
        <f>+BDATOS!BK339</f>
        <v>1</v>
      </c>
      <c r="H111" s="142" t="str">
        <f>+BDATOS!AC339</f>
        <v>SECRETARÍA DE SALUD</v>
      </c>
    </row>
    <row r="112" spans="1:8" ht="36" x14ac:dyDescent="0.2">
      <c r="A112" s="83" t="s">
        <v>1607</v>
      </c>
      <c r="B112" s="142" t="s">
        <v>1813</v>
      </c>
      <c r="C112" s="5">
        <v>30</v>
      </c>
      <c r="D112" s="5">
        <v>100</v>
      </c>
      <c r="E112" s="29">
        <f>+BDATOS!AF340</f>
        <v>10</v>
      </c>
      <c r="F112" s="13">
        <f>+BDATOS!BA340</f>
        <v>0</v>
      </c>
      <c r="G112" s="63">
        <f>+BDATOS!BK340</f>
        <v>0</v>
      </c>
      <c r="H112" s="142" t="str">
        <f>+BDATOS!AC340</f>
        <v>SECRETARÍA DE SALUD</v>
      </c>
    </row>
  </sheetData>
  <autoFilter ref="A2:H112"/>
  <pageMargins left="0.70866141732283472" right="0.70866141732283472" top="0.74803149606299213" bottom="0.74803149606299213" header="0.31496062992125984" footer="0.31496062992125984"/>
  <pageSetup orientation="landscape" r:id="rId1"/>
  <headerFooter>
    <oddHeader>&amp;A</oddHeader>
    <oddFooter>Página &amp;P de 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60"/>
  <sheetViews>
    <sheetView workbookViewId="0">
      <selection activeCell="G5" sqref="G5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18.2851562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" ht="21" x14ac:dyDescent="0.2">
      <c r="A1" s="115"/>
      <c r="B1" s="115" t="s">
        <v>1868</v>
      </c>
      <c r="C1" s="115"/>
      <c r="D1" s="115"/>
      <c r="E1" s="115">
        <v>52</v>
      </c>
      <c r="F1" s="116" t="s">
        <v>1870</v>
      </c>
      <c r="G1" s="117">
        <f>SUM(G3:G60)/E1</f>
        <v>0.3220812322236839</v>
      </c>
      <c r="H1" s="115"/>
    </row>
    <row r="2" spans="1:8" ht="46.5" x14ac:dyDescent="0.2">
      <c r="A2" s="50" t="s">
        <v>1613</v>
      </c>
      <c r="B2" s="92" t="s">
        <v>297</v>
      </c>
      <c r="C2" s="89" t="s">
        <v>82</v>
      </c>
      <c r="D2" s="89" t="s">
        <v>298</v>
      </c>
      <c r="E2" s="90" t="s">
        <v>1864</v>
      </c>
      <c r="F2" s="90" t="s">
        <v>1863</v>
      </c>
      <c r="G2" s="91" t="s">
        <v>1827</v>
      </c>
      <c r="H2" s="92" t="s">
        <v>87</v>
      </c>
    </row>
    <row r="3" spans="1:8" ht="36" x14ac:dyDescent="0.2">
      <c r="A3" s="14" t="s">
        <v>187</v>
      </c>
      <c r="B3" s="142" t="s">
        <v>766</v>
      </c>
      <c r="C3" s="5">
        <v>0</v>
      </c>
      <c r="D3" s="5">
        <v>1800</v>
      </c>
      <c r="E3" s="29">
        <f>+BDATOS!AF181</f>
        <v>450</v>
      </c>
      <c r="F3" s="13">
        <f>+BDATOS!BA181</f>
        <v>0</v>
      </c>
      <c r="G3" s="63">
        <f>+BDATOS!BK181</f>
        <v>0</v>
      </c>
      <c r="H3" s="142" t="str">
        <f>+BDATOS!AC181</f>
        <v>SECRETARÍA DE EDUCACIÓN</v>
      </c>
    </row>
    <row r="4" spans="1:8" ht="36" x14ac:dyDescent="0.2">
      <c r="A4" s="14" t="s">
        <v>187</v>
      </c>
      <c r="B4" s="142" t="s">
        <v>768</v>
      </c>
      <c r="C4" s="5">
        <v>0</v>
      </c>
      <c r="D4" s="5">
        <v>262</v>
      </c>
      <c r="E4" s="29">
        <f>+BDATOS!AF182</f>
        <v>65</v>
      </c>
      <c r="F4" s="13">
        <f>+BDATOS!BA182</f>
        <v>0</v>
      </c>
      <c r="G4" s="63">
        <f>+BDATOS!BK182</f>
        <v>0</v>
      </c>
      <c r="H4" s="142" t="str">
        <f>+BDATOS!AC182</f>
        <v>SECRETARÍA DE EDUCACIÓN</v>
      </c>
    </row>
    <row r="5" spans="1:8" ht="36" x14ac:dyDescent="0.2">
      <c r="A5" s="14" t="s">
        <v>187</v>
      </c>
      <c r="B5" s="142" t="s">
        <v>770</v>
      </c>
      <c r="C5" s="5">
        <v>0</v>
      </c>
      <c r="D5" s="5">
        <v>38</v>
      </c>
      <c r="E5" s="29">
        <f>+BDATOS!AF183</f>
        <v>9</v>
      </c>
      <c r="F5" s="13">
        <f>+BDATOS!BA183</f>
        <v>0</v>
      </c>
      <c r="G5" s="63">
        <f>+BDATOS!BK183</f>
        <v>0</v>
      </c>
      <c r="H5" s="142" t="str">
        <f>+BDATOS!AC183</f>
        <v>SECRETARÍA DE EDUCACIÓN</v>
      </c>
    </row>
    <row r="6" spans="1:8" ht="36" x14ac:dyDescent="0.2">
      <c r="A6" s="14" t="s">
        <v>187</v>
      </c>
      <c r="B6" s="142" t="s">
        <v>772</v>
      </c>
      <c r="C6" s="5">
        <v>0</v>
      </c>
      <c r="D6" s="5">
        <v>25</v>
      </c>
      <c r="E6" s="29">
        <f>+BDATOS!AF184</f>
        <v>9</v>
      </c>
      <c r="F6" s="13">
        <f>+BDATOS!BA184</f>
        <v>0</v>
      </c>
      <c r="G6" s="63">
        <f>+BDATOS!BK184</f>
        <v>0</v>
      </c>
      <c r="H6" s="142" t="str">
        <f>+BDATOS!AC184</f>
        <v>SECRETARÍA DE EDUCACIÓN</v>
      </c>
    </row>
    <row r="7" spans="1:8" ht="36" x14ac:dyDescent="0.2">
      <c r="A7" s="14" t="s">
        <v>187</v>
      </c>
      <c r="B7" s="142" t="s">
        <v>776</v>
      </c>
      <c r="C7" s="5">
        <v>120.652</v>
      </c>
      <c r="D7" s="5">
        <v>414143</v>
      </c>
      <c r="E7" s="29">
        <f>+BDATOS!AF185</f>
        <v>103535</v>
      </c>
      <c r="F7" s="13">
        <f>+BDATOS!BA185</f>
        <v>0</v>
      </c>
      <c r="G7" s="63">
        <f>+BDATOS!BK185</f>
        <v>0</v>
      </c>
      <c r="H7" s="142" t="str">
        <f>+BDATOS!AC185</f>
        <v>SECRETARÍA DE EDUCACIÓN</v>
      </c>
    </row>
    <row r="8" spans="1:8" ht="36" x14ac:dyDescent="0.2">
      <c r="A8" s="14" t="s">
        <v>187</v>
      </c>
      <c r="B8" s="142" t="s">
        <v>777</v>
      </c>
      <c r="C8" s="5">
        <v>8.7550000000000008</v>
      </c>
      <c r="D8" s="5">
        <v>600</v>
      </c>
      <c r="E8" s="29">
        <f>+BDATOS!AF186</f>
        <v>150</v>
      </c>
      <c r="F8" s="13">
        <f>+BDATOS!BA186</f>
        <v>0</v>
      </c>
      <c r="G8" s="63">
        <f>+BDATOS!BK186</f>
        <v>0</v>
      </c>
      <c r="H8" s="142" t="str">
        <f>+BDATOS!AC186</f>
        <v>SECRETARÍA DE EDUCACIÓN</v>
      </c>
    </row>
    <row r="9" spans="1:8" ht="48" x14ac:dyDescent="0.2">
      <c r="A9" s="14" t="s">
        <v>189</v>
      </c>
      <c r="B9" s="142" t="s">
        <v>780</v>
      </c>
      <c r="C9" s="5">
        <v>0</v>
      </c>
      <c r="D9" s="5">
        <v>70</v>
      </c>
      <c r="E9" s="29">
        <f>+BDATOS!AF187</f>
        <v>10</v>
      </c>
      <c r="F9" s="13">
        <f>+BDATOS!BA187</f>
        <v>0</v>
      </c>
      <c r="G9" s="63">
        <f>+BDATOS!BK187</f>
        <v>0</v>
      </c>
      <c r="H9" s="142" t="str">
        <f>+BDATOS!AC187</f>
        <v>SECRETARÍA DE EDUCACIÓN</v>
      </c>
    </row>
    <row r="10" spans="1:8" ht="36" x14ac:dyDescent="0.2">
      <c r="A10" s="14" t="s">
        <v>189</v>
      </c>
      <c r="B10" s="142" t="s">
        <v>781</v>
      </c>
      <c r="C10" s="5">
        <v>140</v>
      </c>
      <c r="D10" s="5">
        <v>300</v>
      </c>
      <c r="E10" s="29">
        <f>+BDATOS!AF188</f>
        <v>70</v>
      </c>
      <c r="F10" s="13">
        <f>+BDATOS!BA188</f>
        <v>0</v>
      </c>
      <c r="G10" s="63">
        <f>+BDATOS!BK188</f>
        <v>0</v>
      </c>
      <c r="H10" s="142" t="str">
        <f>+BDATOS!AC188</f>
        <v>SECRETARÍA DE EDUCACIÓN</v>
      </c>
    </row>
    <row r="11" spans="1:8" ht="36" x14ac:dyDescent="0.2">
      <c r="A11" s="14" t="s">
        <v>189</v>
      </c>
      <c r="B11" s="142" t="s">
        <v>782</v>
      </c>
      <c r="C11" s="5">
        <v>5</v>
      </c>
      <c r="D11" s="5">
        <v>20</v>
      </c>
      <c r="E11" s="29">
        <f>+BDATOS!AF189</f>
        <v>5</v>
      </c>
      <c r="F11" s="13">
        <f>+BDATOS!BA189</f>
        <v>3</v>
      </c>
      <c r="G11" s="63">
        <f>+BDATOS!BK189</f>
        <v>0.6</v>
      </c>
      <c r="H11" s="142" t="str">
        <f>+BDATOS!AC189</f>
        <v>SECRETARÍA DE EDUCACIÓN</v>
      </c>
    </row>
    <row r="12" spans="1:8" ht="48" x14ac:dyDescent="0.2">
      <c r="A12" s="14" t="s">
        <v>189</v>
      </c>
      <c r="B12" s="142" t="s">
        <v>783</v>
      </c>
      <c r="C12" s="5">
        <v>102</v>
      </c>
      <c r="D12" s="5">
        <v>216</v>
      </c>
      <c r="E12" s="29">
        <f>+BDATOS!AF190</f>
        <v>54</v>
      </c>
      <c r="F12" s="13">
        <f>+BDATOS!BA190</f>
        <v>14</v>
      </c>
      <c r="G12" s="63">
        <f>+BDATOS!BK190</f>
        <v>0.25925925925925924</v>
      </c>
      <c r="H12" s="142" t="str">
        <f>+BDATOS!AC190</f>
        <v>SECRETARÍA DE EDUCACIÓN</v>
      </c>
    </row>
    <row r="13" spans="1:8" ht="36" x14ac:dyDescent="0.2">
      <c r="A13" s="14" t="s">
        <v>189</v>
      </c>
      <c r="B13" s="142" t="s">
        <v>784</v>
      </c>
      <c r="C13" s="5">
        <v>0</v>
      </c>
      <c r="D13" s="5">
        <v>24</v>
      </c>
      <c r="E13" s="29">
        <f>+BDATOS!AF191</f>
        <v>6</v>
      </c>
      <c r="F13" s="13">
        <f>+BDATOS!BA191</f>
        <v>6</v>
      </c>
      <c r="G13" s="63">
        <f>+BDATOS!BK191</f>
        <v>1</v>
      </c>
      <c r="H13" s="142" t="str">
        <f>+BDATOS!AC191</f>
        <v>SECRETARÍA DE EDUCACIÓN</v>
      </c>
    </row>
    <row r="14" spans="1:8" ht="36" x14ac:dyDescent="0.2">
      <c r="A14" s="14" t="s">
        <v>189</v>
      </c>
      <c r="B14" s="142" t="s">
        <v>793</v>
      </c>
      <c r="C14" s="5">
        <v>21</v>
      </c>
      <c r="D14" s="5">
        <v>224</v>
      </c>
      <c r="E14" s="29">
        <f>+BDATOS!AF192</f>
        <v>224</v>
      </c>
      <c r="F14" s="13">
        <f>+BDATOS!BA192</f>
        <v>114</v>
      </c>
      <c r="G14" s="63">
        <f>+BDATOS!BK192</f>
        <v>0.5089285714285714</v>
      </c>
      <c r="H14" s="142" t="str">
        <f>+BDATOS!AC192</f>
        <v>SECRETARÍA DE EDUCACIÓN</v>
      </c>
    </row>
    <row r="15" spans="1:8" ht="36" x14ac:dyDescent="0.2">
      <c r="A15" s="14" t="s">
        <v>189</v>
      </c>
      <c r="B15" s="142" t="s">
        <v>794</v>
      </c>
      <c r="C15" s="5">
        <v>0</v>
      </c>
      <c r="D15" s="143">
        <v>224</v>
      </c>
      <c r="E15" s="29">
        <f>+BDATOS!AF193</f>
        <v>224</v>
      </c>
      <c r="F15" s="13">
        <f>+BDATOS!BA193</f>
        <v>0</v>
      </c>
      <c r="G15" s="63">
        <f>+BDATOS!BK193</f>
        <v>0</v>
      </c>
      <c r="H15" s="142" t="str">
        <f>+BDATOS!AC193</f>
        <v>SECRETARÍA DE EDUCACIÓN</v>
      </c>
    </row>
    <row r="16" spans="1:8" ht="48" x14ac:dyDescent="0.2">
      <c r="A16" s="14" t="s">
        <v>189</v>
      </c>
      <c r="B16" s="142" t="s">
        <v>795</v>
      </c>
      <c r="C16" s="5">
        <v>224</v>
      </c>
      <c r="D16" s="5">
        <v>224</v>
      </c>
      <c r="E16" s="29">
        <f>+BDATOS!AF194</f>
        <v>224</v>
      </c>
      <c r="F16" s="13">
        <f>+BDATOS!BA194</f>
        <v>190</v>
      </c>
      <c r="G16" s="63">
        <f>+BDATOS!BK194</f>
        <v>0.8482142857142857</v>
      </c>
      <c r="H16" s="142" t="str">
        <f>+BDATOS!AC194</f>
        <v>SECRETARÍA DE EDUCACIÓN</v>
      </c>
    </row>
    <row r="17" spans="1:8" ht="36" x14ac:dyDescent="0.2">
      <c r="A17" s="14" t="s">
        <v>189</v>
      </c>
      <c r="B17" s="142" t="s">
        <v>796</v>
      </c>
      <c r="C17" s="5">
        <v>224</v>
      </c>
      <c r="D17" s="5">
        <v>224</v>
      </c>
      <c r="E17" s="29">
        <f>+BDATOS!AF195</f>
        <v>224</v>
      </c>
      <c r="F17" s="13">
        <f>+BDATOS!BA195</f>
        <v>90</v>
      </c>
      <c r="G17" s="63">
        <f>+BDATOS!BK195</f>
        <v>0.4017857142857143</v>
      </c>
      <c r="H17" s="142" t="str">
        <f>+BDATOS!AC195</f>
        <v>SECRETARÍA DE EDUCACIÓN</v>
      </c>
    </row>
    <row r="18" spans="1:8" ht="36" x14ac:dyDescent="0.2">
      <c r="A18" s="14" t="s">
        <v>189</v>
      </c>
      <c r="B18" s="142" t="s">
        <v>798</v>
      </c>
      <c r="C18" s="5">
        <v>30</v>
      </c>
      <c r="D18" s="5">
        <v>96</v>
      </c>
      <c r="E18" s="29">
        <f>+BDATOS!AF196</f>
        <v>21</v>
      </c>
      <c r="F18" s="13">
        <f>+BDATOS!BA196</f>
        <v>2</v>
      </c>
      <c r="G18" s="63">
        <f>+BDATOS!BK196</f>
        <v>9.5238095238095233E-2</v>
      </c>
      <c r="H18" s="142" t="str">
        <f>+BDATOS!AC196</f>
        <v>SECRETARÍA DE EDUCACIÓN</v>
      </c>
    </row>
    <row r="19" spans="1:8" ht="36" x14ac:dyDescent="0.2">
      <c r="A19" s="14" t="s">
        <v>189</v>
      </c>
      <c r="B19" s="142" t="s">
        <v>806</v>
      </c>
      <c r="C19" s="5">
        <v>0</v>
      </c>
      <c r="D19" s="5">
        <v>55</v>
      </c>
      <c r="E19" s="29">
        <f>+BDATOS!AF197</f>
        <v>10</v>
      </c>
      <c r="F19" s="13">
        <f>+BDATOS!BA197</f>
        <v>1</v>
      </c>
      <c r="G19" s="63">
        <f>+BDATOS!BK197</f>
        <v>0.1</v>
      </c>
      <c r="H19" s="142" t="str">
        <f>+BDATOS!AC197</f>
        <v>SECRETARÍA DE EDUCACIÓN</v>
      </c>
    </row>
    <row r="20" spans="1:8" ht="36" x14ac:dyDescent="0.2">
      <c r="A20" s="14" t="s">
        <v>189</v>
      </c>
      <c r="B20" s="142" t="s">
        <v>807</v>
      </c>
      <c r="C20" s="5">
        <v>0</v>
      </c>
      <c r="D20" s="5">
        <v>32</v>
      </c>
      <c r="E20" s="29">
        <f>+BDATOS!AF198</f>
        <v>8</v>
      </c>
      <c r="F20" s="13">
        <f>+BDATOS!BA198</f>
        <v>0</v>
      </c>
      <c r="G20" s="63">
        <f>+BDATOS!BK198</f>
        <v>0</v>
      </c>
      <c r="H20" s="142" t="str">
        <f>+BDATOS!AC198</f>
        <v>SECRETARÍA DE EDUCACIÓN</v>
      </c>
    </row>
    <row r="21" spans="1:8" ht="36" x14ac:dyDescent="0.2">
      <c r="A21" s="14" t="s">
        <v>189</v>
      </c>
      <c r="B21" s="142" t="s">
        <v>808</v>
      </c>
      <c r="C21" s="5">
        <v>60</v>
      </c>
      <c r="D21" s="5">
        <v>112</v>
      </c>
      <c r="E21" s="29">
        <f>+BDATOS!AF199</f>
        <v>28</v>
      </c>
      <c r="F21" s="13">
        <f>+BDATOS!BA199</f>
        <v>25</v>
      </c>
      <c r="G21" s="63">
        <f>+BDATOS!BK199</f>
        <v>0.8928571428571429</v>
      </c>
      <c r="H21" s="142" t="str">
        <f>+BDATOS!AC199</f>
        <v>SECRETARÍA DE EDUCACIÓN</v>
      </c>
    </row>
    <row r="22" spans="1:8" ht="60" hidden="1" x14ac:dyDescent="0.2">
      <c r="A22" s="14" t="s">
        <v>189</v>
      </c>
      <c r="B22" s="142" t="s">
        <v>809</v>
      </c>
      <c r="C22" s="5">
        <v>0</v>
      </c>
      <c r="D22" s="5">
        <v>100</v>
      </c>
      <c r="E22" s="29">
        <f>+BDATOS!AF200</f>
        <v>0</v>
      </c>
      <c r="F22" s="13">
        <f>+BDATOS!BA200</f>
        <v>0</v>
      </c>
      <c r="G22" s="63" t="str">
        <f>+BDATOS!BK200</f>
        <v>NA</v>
      </c>
      <c r="H22" s="142" t="str">
        <f>+BDATOS!AC200</f>
        <v>SECRETARÍA DE EDUCACIÓN</v>
      </c>
    </row>
    <row r="23" spans="1:8" ht="36" x14ac:dyDescent="0.2">
      <c r="A23" s="14" t="s">
        <v>189</v>
      </c>
      <c r="B23" s="142" t="s">
        <v>810</v>
      </c>
      <c r="C23" s="5">
        <v>641</v>
      </c>
      <c r="D23" s="5">
        <v>3031</v>
      </c>
      <c r="E23" s="29">
        <f>+BDATOS!AF201</f>
        <v>2856</v>
      </c>
      <c r="F23" s="13">
        <f>+BDATOS!BA201</f>
        <v>2856</v>
      </c>
      <c r="G23" s="63">
        <f>+BDATOS!BK201</f>
        <v>1</v>
      </c>
      <c r="H23" s="142" t="str">
        <f>+BDATOS!AC201</f>
        <v>SECRETARÍA DE EDUCACIÓN</v>
      </c>
    </row>
    <row r="24" spans="1:8" ht="36" x14ac:dyDescent="0.2">
      <c r="A24" s="14" t="s">
        <v>189</v>
      </c>
      <c r="B24" s="142" t="s">
        <v>811</v>
      </c>
      <c r="C24" s="5">
        <v>88</v>
      </c>
      <c r="D24" s="5">
        <v>426</v>
      </c>
      <c r="E24" s="29">
        <f>+BDATOS!AF202</f>
        <v>401</v>
      </c>
      <c r="F24" s="13">
        <f>+BDATOS!BA202</f>
        <v>401</v>
      </c>
      <c r="G24" s="63">
        <f>+BDATOS!BK202</f>
        <v>1</v>
      </c>
      <c r="H24" s="142" t="str">
        <f>+BDATOS!AC202</f>
        <v>SECRETARÍA DE EDUCACIÓN</v>
      </c>
    </row>
    <row r="25" spans="1:8" ht="36" x14ac:dyDescent="0.2">
      <c r="A25" s="14" t="s">
        <v>189</v>
      </c>
      <c r="B25" s="142" t="s">
        <v>816</v>
      </c>
      <c r="C25" s="5">
        <v>12</v>
      </c>
      <c r="D25" s="5">
        <v>20</v>
      </c>
      <c r="E25" s="29">
        <f>+BDATOS!AF203</f>
        <v>14</v>
      </c>
      <c r="F25" s="13">
        <f>+BDATOS!BA203</f>
        <v>0</v>
      </c>
      <c r="G25" s="63">
        <f>+BDATOS!BK203</f>
        <v>0</v>
      </c>
      <c r="H25" s="142" t="str">
        <f>+BDATOS!AC203</f>
        <v>SECRETARÍA DE EDUCACIÓN</v>
      </c>
    </row>
    <row r="26" spans="1:8" ht="36" x14ac:dyDescent="0.2">
      <c r="A26" s="14" t="s">
        <v>191</v>
      </c>
      <c r="B26" s="142" t="s">
        <v>817</v>
      </c>
      <c r="C26" s="5">
        <v>100</v>
      </c>
      <c r="D26" s="5">
        <v>224</v>
      </c>
      <c r="E26" s="29">
        <f>+BDATOS!AF204</f>
        <v>56</v>
      </c>
      <c r="F26" s="13">
        <f>+BDATOS!BA204</f>
        <v>0</v>
      </c>
      <c r="G26" s="63">
        <f>+BDATOS!BK204</f>
        <v>0</v>
      </c>
      <c r="H26" s="142" t="str">
        <f>+BDATOS!AC204</f>
        <v>SECRETARÍA DE EDUCACIÓN</v>
      </c>
    </row>
    <row r="27" spans="1:8" ht="48" x14ac:dyDescent="0.2">
      <c r="A27" s="14" t="s">
        <v>191</v>
      </c>
      <c r="B27" s="142" t="s">
        <v>818</v>
      </c>
      <c r="C27" s="5">
        <v>0</v>
      </c>
      <c r="D27" s="5">
        <v>1</v>
      </c>
      <c r="E27" s="29">
        <f>+BDATOS!AF205</f>
        <v>1</v>
      </c>
      <c r="F27" s="13">
        <f>+BDATOS!BA205</f>
        <v>0</v>
      </c>
      <c r="G27" s="63">
        <f>+BDATOS!BK205</f>
        <v>0</v>
      </c>
      <c r="H27" s="142" t="str">
        <f>+BDATOS!AC205</f>
        <v>SECRETARÍA DE EDUCACIÓN</v>
      </c>
    </row>
    <row r="28" spans="1:8" ht="60" x14ac:dyDescent="0.2">
      <c r="A28" s="14" t="s">
        <v>191</v>
      </c>
      <c r="B28" s="142" t="s">
        <v>819</v>
      </c>
      <c r="C28" s="5">
        <v>100</v>
      </c>
      <c r="D28" s="5">
        <v>224</v>
      </c>
      <c r="E28" s="29">
        <f>+BDATOS!AF206</f>
        <v>224</v>
      </c>
      <c r="F28" s="13">
        <f>+BDATOS!BA206</f>
        <v>224</v>
      </c>
      <c r="G28" s="63">
        <f>+BDATOS!BK206</f>
        <v>1</v>
      </c>
      <c r="H28" s="142" t="str">
        <f>+BDATOS!AC206</f>
        <v>SECRETARÍA DE EDUCACIÓN</v>
      </c>
    </row>
    <row r="29" spans="1:8" ht="48" hidden="1" x14ac:dyDescent="0.2">
      <c r="A29" s="14" t="s">
        <v>192</v>
      </c>
      <c r="B29" s="142" t="s">
        <v>825</v>
      </c>
      <c r="C29" s="5">
        <v>0</v>
      </c>
      <c r="D29" s="5">
        <v>1</v>
      </c>
      <c r="E29" s="29">
        <f>+BDATOS!AF207</f>
        <v>0</v>
      </c>
      <c r="F29" s="13">
        <f>+BDATOS!BA207</f>
        <v>0</v>
      </c>
      <c r="G29" s="63" t="str">
        <f>+BDATOS!BK207</f>
        <v>NA</v>
      </c>
      <c r="H29" s="142" t="str">
        <f>+BDATOS!AC207</f>
        <v>SECRETARÍA DE EDUCACIÓN</v>
      </c>
    </row>
    <row r="30" spans="1:8" ht="48" x14ac:dyDescent="0.2">
      <c r="A30" s="14" t="s">
        <v>192</v>
      </c>
      <c r="B30" s="142" t="s">
        <v>826</v>
      </c>
      <c r="C30" s="5">
        <v>0</v>
      </c>
      <c r="D30" s="5">
        <v>60</v>
      </c>
      <c r="E30" s="29">
        <f>+BDATOS!AF208</f>
        <v>10</v>
      </c>
      <c r="F30" s="13">
        <f>+BDATOS!BA208</f>
        <v>4</v>
      </c>
      <c r="G30" s="63">
        <f>+BDATOS!BK208</f>
        <v>0.4</v>
      </c>
      <c r="H30" s="142" t="str">
        <f>+BDATOS!AC208</f>
        <v>SECRETARÍA DE EDUCACIÓN</v>
      </c>
    </row>
    <row r="31" spans="1:8" ht="48" x14ac:dyDescent="0.2">
      <c r="A31" s="14" t="s">
        <v>192</v>
      </c>
      <c r="B31" s="142" t="s">
        <v>827</v>
      </c>
      <c r="C31" s="5">
        <v>20</v>
      </c>
      <c r="D31" s="5">
        <v>350</v>
      </c>
      <c r="E31" s="29">
        <f>+BDATOS!AF209</f>
        <v>87</v>
      </c>
      <c r="F31" s="13">
        <f>+BDATOS!BA209</f>
        <v>62</v>
      </c>
      <c r="G31" s="63">
        <f>+BDATOS!BK209</f>
        <v>0.71264367816091956</v>
      </c>
      <c r="H31" s="142" t="str">
        <f>+BDATOS!AC209</f>
        <v>SECRETARÍA DE EDUCACIÓN</v>
      </c>
    </row>
    <row r="32" spans="1:8" ht="36" x14ac:dyDescent="0.2">
      <c r="A32" s="14" t="s">
        <v>193</v>
      </c>
      <c r="B32" s="142" t="s">
        <v>828</v>
      </c>
      <c r="C32" s="5">
        <v>6</v>
      </c>
      <c r="D32" s="5">
        <v>20</v>
      </c>
      <c r="E32" s="29">
        <f>+BDATOS!AF210</f>
        <v>5</v>
      </c>
      <c r="F32" s="13">
        <f>+BDATOS!BA210</f>
        <v>1</v>
      </c>
      <c r="G32" s="63">
        <f>+BDATOS!BK210</f>
        <v>0.2</v>
      </c>
      <c r="H32" s="142" t="str">
        <f>+BDATOS!AC210</f>
        <v>SECRETARÍA DE EDUCACIÓN</v>
      </c>
    </row>
    <row r="33" spans="1:8" ht="48" x14ac:dyDescent="0.2">
      <c r="A33" s="14" t="s">
        <v>193</v>
      </c>
      <c r="B33" s="142" t="s">
        <v>829</v>
      </c>
      <c r="C33" s="5">
        <v>0</v>
      </c>
      <c r="D33" s="5">
        <v>224</v>
      </c>
      <c r="E33" s="29">
        <f>+BDATOS!AF211</f>
        <v>56</v>
      </c>
      <c r="F33" s="13">
        <f>+BDATOS!BA211</f>
        <v>14</v>
      </c>
      <c r="G33" s="63">
        <f>+BDATOS!BK211</f>
        <v>0.25</v>
      </c>
      <c r="H33" s="142" t="str">
        <f>+BDATOS!AC211</f>
        <v>SECRETARÍA DE EDUCACIÓN</v>
      </c>
    </row>
    <row r="34" spans="1:8" ht="36" hidden="1" x14ac:dyDescent="0.2">
      <c r="A34" s="14" t="s">
        <v>193</v>
      </c>
      <c r="B34" s="142" t="s">
        <v>830</v>
      </c>
      <c r="C34" s="5">
        <v>0</v>
      </c>
      <c r="D34" s="5">
        <v>3</v>
      </c>
      <c r="E34" s="29">
        <f>+BDATOS!AF212</f>
        <v>0</v>
      </c>
      <c r="F34" s="13">
        <f>+BDATOS!BA212</f>
        <v>0</v>
      </c>
      <c r="G34" s="63" t="str">
        <f>+BDATOS!BK212</f>
        <v>NA</v>
      </c>
      <c r="H34" s="142" t="str">
        <f>+BDATOS!AC212</f>
        <v>SECRETARÍA DE EDUCACIÓN</v>
      </c>
    </row>
    <row r="35" spans="1:8" ht="48" hidden="1" x14ac:dyDescent="0.2">
      <c r="A35" s="14" t="s">
        <v>193</v>
      </c>
      <c r="B35" s="142" t="s">
        <v>843</v>
      </c>
      <c r="C35" s="5">
        <v>0</v>
      </c>
      <c r="D35" s="5">
        <v>2</v>
      </c>
      <c r="E35" s="29">
        <f>+BDATOS!AF213</f>
        <v>0</v>
      </c>
      <c r="F35" s="13">
        <f>+BDATOS!BA213</f>
        <v>0</v>
      </c>
      <c r="G35" s="63" t="str">
        <f>+BDATOS!BK213</f>
        <v>NA</v>
      </c>
      <c r="H35" s="142" t="str">
        <f>+BDATOS!AC213</f>
        <v>SECRETARÍA DE EDUCACIÓN</v>
      </c>
    </row>
    <row r="36" spans="1:8" ht="48" x14ac:dyDescent="0.2">
      <c r="A36" s="14" t="s">
        <v>194</v>
      </c>
      <c r="B36" s="142" t="s">
        <v>844</v>
      </c>
      <c r="C36" s="5">
        <v>10</v>
      </c>
      <c r="D36" s="5">
        <v>224</v>
      </c>
      <c r="E36" s="29">
        <f>+BDATOS!AF214</f>
        <v>10</v>
      </c>
      <c r="F36" s="13">
        <f>+BDATOS!BA214</f>
        <v>4</v>
      </c>
      <c r="G36" s="63">
        <f>+BDATOS!BK214</f>
        <v>0.4</v>
      </c>
      <c r="H36" s="142" t="str">
        <f>+BDATOS!AC214</f>
        <v>SECRETARÍA DE EDUCACIÓN</v>
      </c>
    </row>
    <row r="37" spans="1:8" ht="48" x14ac:dyDescent="0.2">
      <c r="A37" s="14" t="s">
        <v>194</v>
      </c>
      <c r="B37" s="142" t="s">
        <v>845</v>
      </c>
      <c r="C37" s="5">
        <v>3</v>
      </c>
      <c r="D37" s="5">
        <v>224</v>
      </c>
      <c r="E37" s="29">
        <f>+BDATOS!AF215</f>
        <v>10</v>
      </c>
      <c r="F37" s="13">
        <f>+BDATOS!BA215</f>
        <v>3</v>
      </c>
      <c r="G37" s="63">
        <f>+BDATOS!BK215</f>
        <v>0.3</v>
      </c>
      <c r="H37" s="142" t="str">
        <f>+BDATOS!AC215</f>
        <v>SECRETARÍA DE EDUCACIÓN</v>
      </c>
    </row>
    <row r="38" spans="1:8" ht="48" x14ac:dyDescent="0.2">
      <c r="A38" s="14" t="s">
        <v>194</v>
      </c>
      <c r="B38" s="142" t="s">
        <v>850</v>
      </c>
      <c r="C38" s="5">
        <v>0</v>
      </c>
      <c r="D38" s="5">
        <v>224</v>
      </c>
      <c r="E38" s="29">
        <f>+BDATOS!AF216</f>
        <v>10</v>
      </c>
      <c r="F38" s="13">
        <f>+BDATOS!BA216</f>
        <v>4</v>
      </c>
      <c r="G38" s="63">
        <f>+BDATOS!BK216</f>
        <v>0.4</v>
      </c>
      <c r="H38" s="142" t="str">
        <f>+BDATOS!AC216</f>
        <v>SECRETARÍA DE EDUCACIÓN</v>
      </c>
    </row>
    <row r="39" spans="1:8" ht="60" x14ac:dyDescent="0.2">
      <c r="A39" s="14" t="s">
        <v>195</v>
      </c>
      <c r="B39" s="142" t="s">
        <v>854</v>
      </c>
      <c r="C39" s="5">
        <v>0</v>
      </c>
      <c r="D39" s="5">
        <v>20</v>
      </c>
      <c r="E39" s="29">
        <f>+BDATOS!AF217</f>
        <v>5</v>
      </c>
      <c r="F39" s="13">
        <f>+BDATOS!BA217</f>
        <v>0</v>
      </c>
      <c r="G39" s="63">
        <f>+BDATOS!BK217</f>
        <v>0</v>
      </c>
      <c r="H39" s="142" t="str">
        <f>+BDATOS!AC217</f>
        <v>SECRETARÍA DE EDUCACIÓN</v>
      </c>
    </row>
    <row r="40" spans="1:8" ht="36" x14ac:dyDescent="0.2">
      <c r="A40" s="14" t="s">
        <v>197</v>
      </c>
      <c r="B40" s="142" t="s">
        <v>857</v>
      </c>
      <c r="C40" s="5">
        <v>18.143999999999998</v>
      </c>
      <c r="D40" s="5">
        <v>55816</v>
      </c>
      <c r="E40" s="29">
        <f>+BDATOS!AF218</f>
        <v>16369</v>
      </c>
      <c r="F40" s="13">
        <f>+BDATOS!BA218</f>
        <v>16369</v>
      </c>
      <c r="G40" s="63">
        <f>+BDATOS!BK218</f>
        <v>1</v>
      </c>
      <c r="H40" s="142" t="str">
        <f>+BDATOS!AC218</f>
        <v>SECRETARÍA DE EDUCACIÓN</v>
      </c>
    </row>
    <row r="41" spans="1:8" ht="36" x14ac:dyDescent="0.2">
      <c r="A41" s="14" t="s">
        <v>197</v>
      </c>
      <c r="B41" s="142" t="s">
        <v>858</v>
      </c>
      <c r="C41" s="5">
        <v>1</v>
      </c>
      <c r="D41" s="5">
        <v>4</v>
      </c>
      <c r="E41" s="29">
        <f>+BDATOS!AF219</f>
        <v>1</v>
      </c>
      <c r="F41" s="13">
        <f>+BDATOS!BA219</f>
        <v>0</v>
      </c>
      <c r="G41" s="63">
        <f>+BDATOS!BK219</f>
        <v>0</v>
      </c>
      <c r="H41" s="142" t="str">
        <f>+BDATOS!AC219</f>
        <v>SECRETARÍA DE EDUCACIÓN</v>
      </c>
    </row>
    <row r="42" spans="1:8" ht="36" x14ac:dyDescent="0.2">
      <c r="A42" s="14" t="s">
        <v>197</v>
      </c>
      <c r="B42" s="142" t="s">
        <v>859</v>
      </c>
      <c r="C42" s="5">
        <v>3300</v>
      </c>
      <c r="D42" s="5">
        <v>10000</v>
      </c>
      <c r="E42" s="29">
        <f>+BDATOS!AF220</f>
        <v>3000</v>
      </c>
      <c r="F42" s="13">
        <f>+BDATOS!BA220</f>
        <v>2000</v>
      </c>
      <c r="G42" s="63">
        <f>+BDATOS!BK220</f>
        <v>0.66666666666666663</v>
      </c>
      <c r="H42" s="142" t="str">
        <f>+BDATOS!AC220</f>
        <v>SECRETARÍA DE EDUCACIÓN</v>
      </c>
    </row>
    <row r="43" spans="1:8" ht="60" x14ac:dyDescent="0.2">
      <c r="A43" s="14" t="s">
        <v>197</v>
      </c>
      <c r="B43" s="142" t="s">
        <v>860</v>
      </c>
      <c r="C43" s="5">
        <v>350</v>
      </c>
      <c r="D43" s="5">
        <v>652</v>
      </c>
      <c r="E43" s="29">
        <f>+BDATOS!AF221</f>
        <v>150</v>
      </c>
      <c r="F43" s="13">
        <f>+BDATOS!BA221</f>
        <v>0</v>
      </c>
      <c r="G43" s="63">
        <f>+BDATOS!BK221</f>
        <v>0</v>
      </c>
      <c r="H43" s="142" t="str">
        <f>+BDATOS!AC221</f>
        <v>SECRETARÍA DE EDUCACIÓN</v>
      </c>
    </row>
    <row r="44" spans="1:8" ht="36" x14ac:dyDescent="0.2">
      <c r="A44" s="14" t="s">
        <v>198</v>
      </c>
      <c r="B44" s="142" t="s">
        <v>868</v>
      </c>
      <c r="C44" s="5" t="s">
        <v>874</v>
      </c>
      <c r="D44" s="5">
        <v>5000</v>
      </c>
      <c r="E44" s="29">
        <f>+BDATOS!AF222</f>
        <v>1250</v>
      </c>
      <c r="F44" s="13">
        <f>+BDATOS!BA222</f>
        <v>0</v>
      </c>
      <c r="G44" s="63">
        <f>+BDATOS!BK222</f>
        <v>0</v>
      </c>
      <c r="H44" s="142" t="str">
        <f>+BDATOS!AC222</f>
        <v>SECRETARÍA DE EDUCACIÓN</v>
      </c>
    </row>
    <row r="45" spans="1:8" ht="36" x14ac:dyDescent="0.2">
      <c r="A45" s="14" t="s">
        <v>198</v>
      </c>
      <c r="B45" s="142" t="s">
        <v>1507</v>
      </c>
      <c r="C45" s="5">
        <v>120562</v>
      </c>
      <c r="D45" s="5">
        <v>414143</v>
      </c>
      <c r="E45" s="29">
        <f>+BDATOS!AF223</f>
        <v>103535</v>
      </c>
      <c r="F45" s="13">
        <f>+BDATOS!BA223</f>
        <v>103535</v>
      </c>
      <c r="G45" s="63">
        <f>+BDATOS!BK223</f>
        <v>1</v>
      </c>
      <c r="H45" s="142" t="str">
        <f>+BDATOS!AC223</f>
        <v>SECRETARÍA DE EDUCACIÓN</v>
      </c>
    </row>
    <row r="46" spans="1:8" ht="36" x14ac:dyDescent="0.2">
      <c r="A46" s="14" t="s">
        <v>198</v>
      </c>
      <c r="B46" s="142" t="s">
        <v>869</v>
      </c>
      <c r="C46" s="5">
        <v>0</v>
      </c>
      <c r="D46" s="5">
        <v>820000</v>
      </c>
      <c r="E46" s="29">
        <f>+BDATOS!AF224</f>
        <v>205000</v>
      </c>
      <c r="F46" s="13">
        <f>+BDATOS!BA224</f>
        <v>201000</v>
      </c>
      <c r="G46" s="63">
        <f>+BDATOS!BK224</f>
        <v>0.98048780487804876</v>
      </c>
      <c r="H46" s="142" t="str">
        <f>+BDATOS!AC224</f>
        <v>SECRETARÍA DE EDUCACIÓN</v>
      </c>
    </row>
    <row r="47" spans="1:8" ht="36" x14ac:dyDescent="0.2">
      <c r="A47" s="14" t="s">
        <v>198</v>
      </c>
      <c r="B47" s="142" t="s">
        <v>873</v>
      </c>
      <c r="C47" s="5">
        <v>0</v>
      </c>
      <c r="D47" s="5">
        <v>10000</v>
      </c>
      <c r="E47" s="29">
        <f>+BDATOS!AF225</f>
        <v>2500</v>
      </c>
      <c r="F47" s="13">
        <f>+BDATOS!BA225</f>
        <v>0</v>
      </c>
      <c r="G47" s="63">
        <f>+BDATOS!BK225</f>
        <v>0</v>
      </c>
      <c r="H47" s="142" t="str">
        <f>+BDATOS!AC225</f>
        <v>SECRETARÍA DE EDUCACIÓN</v>
      </c>
    </row>
    <row r="48" spans="1:8" ht="72" x14ac:dyDescent="0.2">
      <c r="A48" s="14" t="s">
        <v>200</v>
      </c>
      <c r="B48" s="142" t="s">
        <v>883</v>
      </c>
      <c r="C48" s="5">
        <v>4</v>
      </c>
      <c r="D48" s="5">
        <v>4</v>
      </c>
      <c r="E48" s="29">
        <f>+BDATOS!AF226</f>
        <v>4</v>
      </c>
      <c r="F48" s="13">
        <f>+BDATOS!BA226</f>
        <v>0</v>
      </c>
      <c r="G48" s="63">
        <f>+BDATOS!BK226</f>
        <v>0</v>
      </c>
      <c r="H48" s="142" t="str">
        <f>+BDATOS!AC226</f>
        <v>SECRETARÍA DE EDUCACIÓN</v>
      </c>
    </row>
    <row r="49" spans="1:8" ht="36" x14ac:dyDescent="0.2">
      <c r="A49" s="77" t="s">
        <v>200</v>
      </c>
      <c r="B49" s="142" t="s">
        <v>879</v>
      </c>
      <c r="C49" s="5">
        <v>0</v>
      </c>
      <c r="D49" s="5">
        <v>132</v>
      </c>
      <c r="E49" s="29">
        <f>+BDATOS!AF227</f>
        <v>33</v>
      </c>
      <c r="F49" s="13">
        <f>+BDATOS!BA227</f>
        <v>0</v>
      </c>
      <c r="G49" s="63">
        <f>+BDATOS!BK227</f>
        <v>0</v>
      </c>
      <c r="H49" s="142" t="str">
        <f>+BDATOS!AC227</f>
        <v>SECRETARÍA DE EDUCACIÓN</v>
      </c>
    </row>
    <row r="50" spans="1:8" ht="36" x14ac:dyDescent="0.2">
      <c r="A50" s="14" t="s">
        <v>200</v>
      </c>
      <c r="B50" s="142" t="s">
        <v>880</v>
      </c>
      <c r="C50" s="5">
        <v>0</v>
      </c>
      <c r="D50" s="5">
        <v>100</v>
      </c>
      <c r="E50" s="29">
        <f>+BDATOS!AF228</f>
        <v>25</v>
      </c>
      <c r="F50" s="13">
        <f>+BDATOS!BA228</f>
        <v>0</v>
      </c>
      <c r="G50" s="63">
        <f>+BDATOS!BK228</f>
        <v>0</v>
      </c>
      <c r="H50" s="142" t="str">
        <f>+BDATOS!AC228</f>
        <v>SECRETARÍA DE EDUCACIÓN</v>
      </c>
    </row>
    <row r="51" spans="1:8" ht="36" x14ac:dyDescent="0.2">
      <c r="A51" s="14" t="s">
        <v>200</v>
      </c>
      <c r="B51" s="142" t="s">
        <v>881</v>
      </c>
      <c r="C51" s="5">
        <v>0</v>
      </c>
      <c r="D51" s="5">
        <v>132</v>
      </c>
      <c r="E51" s="29">
        <f>+BDATOS!AF229</f>
        <v>33</v>
      </c>
      <c r="F51" s="13">
        <f>+BDATOS!BA229</f>
        <v>0</v>
      </c>
      <c r="G51" s="63">
        <f>+BDATOS!BK229</f>
        <v>0</v>
      </c>
      <c r="H51" s="142" t="str">
        <f>+BDATOS!AC229</f>
        <v>SECRETARÍA DE EDUCACIÓN</v>
      </c>
    </row>
    <row r="52" spans="1:8" ht="36" x14ac:dyDescent="0.2">
      <c r="A52" s="14" t="s">
        <v>200</v>
      </c>
      <c r="B52" s="142" t="s">
        <v>882</v>
      </c>
      <c r="C52" s="5">
        <v>0</v>
      </c>
      <c r="D52" s="5">
        <v>11</v>
      </c>
      <c r="E52" s="29">
        <f>+BDATOS!AF230</f>
        <v>1</v>
      </c>
      <c r="F52" s="13">
        <f>+BDATOS!BA230</f>
        <v>0</v>
      </c>
      <c r="G52" s="63">
        <f>+BDATOS!BK230</f>
        <v>0</v>
      </c>
      <c r="H52" s="142" t="str">
        <f>+BDATOS!AC230</f>
        <v>SECRETARÍA DE EDUCACIÓN</v>
      </c>
    </row>
    <row r="53" spans="1:8" ht="36" hidden="1" x14ac:dyDescent="0.2">
      <c r="A53" s="14" t="s">
        <v>201</v>
      </c>
      <c r="B53" s="142" t="s">
        <v>891</v>
      </c>
      <c r="C53" s="5">
        <v>9</v>
      </c>
      <c r="D53" s="5">
        <v>2</v>
      </c>
      <c r="E53" s="29">
        <f>+BDATOS!AF231</f>
        <v>0</v>
      </c>
      <c r="F53" s="13">
        <f>+BDATOS!BA231</f>
        <v>0</v>
      </c>
      <c r="G53" s="63" t="str">
        <f>+BDATOS!BK231</f>
        <v>NA</v>
      </c>
      <c r="H53" s="142" t="str">
        <f>+BDATOS!AC231</f>
        <v>SECRETARÍA DE EDUCACIÓN</v>
      </c>
    </row>
    <row r="54" spans="1:8" ht="48" x14ac:dyDescent="0.2">
      <c r="A54" s="14" t="s">
        <v>201</v>
      </c>
      <c r="B54" s="142" t="s">
        <v>892</v>
      </c>
      <c r="C54" s="5">
        <v>28</v>
      </c>
      <c r="D54" s="5">
        <v>100</v>
      </c>
      <c r="E54" s="29">
        <f>+BDATOS!AF232</f>
        <v>25</v>
      </c>
      <c r="F54" s="13">
        <f>+BDATOS!BA232</f>
        <v>25</v>
      </c>
      <c r="G54" s="63">
        <f>+BDATOS!BK232</f>
        <v>1</v>
      </c>
      <c r="H54" s="142" t="str">
        <f>+BDATOS!AC232</f>
        <v>SECRETARÍA DE EDUCACIÓN</v>
      </c>
    </row>
    <row r="55" spans="1:8" ht="36" x14ac:dyDescent="0.2">
      <c r="A55" s="14" t="s">
        <v>201</v>
      </c>
      <c r="B55" s="142" t="s">
        <v>893</v>
      </c>
      <c r="C55" s="17">
        <v>1200</v>
      </c>
      <c r="D55" s="5">
        <v>4000</v>
      </c>
      <c r="E55" s="29">
        <f>+BDATOS!AF233</f>
        <v>1000</v>
      </c>
      <c r="F55" s="13">
        <f>+BDATOS!BA233</f>
        <v>0</v>
      </c>
      <c r="G55" s="63">
        <f>+BDATOS!BK233</f>
        <v>0</v>
      </c>
      <c r="H55" s="142" t="str">
        <f>+BDATOS!AC233</f>
        <v>SECRETARÍA DE EDUCACIÓN</v>
      </c>
    </row>
    <row r="56" spans="1:8" ht="48" x14ac:dyDescent="0.2">
      <c r="A56" s="14" t="s">
        <v>201</v>
      </c>
      <c r="B56" s="142" t="s">
        <v>894</v>
      </c>
      <c r="C56" s="5">
        <v>65</v>
      </c>
      <c r="D56" s="5">
        <v>600</v>
      </c>
      <c r="E56" s="29">
        <f>+BDATOS!AF234</f>
        <v>150</v>
      </c>
      <c r="F56" s="13">
        <f>+BDATOS!BA234</f>
        <v>0</v>
      </c>
      <c r="G56" s="63">
        <f>+BDATOS!BK234</f>
        <v>0</v>
      </c>
      <c r="H56" s="142" t="str">
        <f>+BDATOS!AC234</f>
        <v>SECRETARÍA DE EDUCACIÓN</v>
      </c>
    </row>
    <row r="57" spans="1:8" ht="36" x14ac:dyDescent="0.2">
      <c r="A57" s="14" t="s">
        <v>201</v>
      </c>
      <c r="B57" s="142" t="s">
        <v>895</v>
      </c>
      <c r="C57" s="5">
        <v>0</v>
      </c>
      <c r="D57" s="5">
        <v>224</v>
      </c>
      <c r="E57" s="29">
        <f>+BDATOS!AF235</f>
        <v>56</v>
      </c>
      <c r="F57" s="13">
        <f>+BDATOS!BA235</f>
        <v>10</v>
      </c>
      <c r="G57" s="63">
        <f>+BDATOS!BK235</f>
        <v>0.17857142857142858</v>
      </c>
      <c r="H57" s="142" t="str">
        <f>+BDATOS!AC235</f>
        <v>SECRETARÍA DE EDUCACIÓN</v>
      </c>
    </row>
    <row r="58" spans="1:8" ht="36" hidden="1" x14ac:dyDescent="0.2">
      <c r="A58" s="14" t="s">
        <v>201</v>
      </c>
      <c r="B58" s="142" t="s">
        <v>896</v>
      </c>
      <c r="C58" s="5">
        <v>0</v>
      </c>
      <c r="D58" s="5">
        <v>4</v>
      </c>
      <c r="E58" s="29">
        <f>+BDATOS!AF236</f>
        <v>0</v>
      </c>
      <c r="F58" s="13">
        <f>+BDATOS!BA236</f>
        <v>0</v>
      </c>
      <c r="G58" s="63" t="str">
        <f>+BDATOS!BK236</f>
        <v>NA</v>
      </c>
      <c r="H58" s="142" t="str">
        <f>+BDATOS!AC236</f>
        <v>SECRETARÍA DE EDUCACIÓN</v>
      </c>
    </row>
    <row r="59" spans="1:8" ht="48" x14ac:dyDescent="0.2">
      <c r="A59" s="14" t="s">
        <v>202</v>
      </c>
      <c r="B59" s="142" t="s">
        <v>904</v>
      </c>
      <c r="C59" s="5">
        <v>133</v>
      </c>
      <c r="D59" s="5">
        <v>224</v>
      </c>
      <c r="E59" s="29">
        <f>+BDATOS!AF237</f>
        <v>56</v>
      </c>
      <c r="F59" s="13">
        <f>+BDATOS!BA237</f>
        <v>31</v>
      </c>
      <c r="G59" s="63">
        <f>+BDATOS!BK237</f>
        <v>0.5535714285714286</v>
      </c>
      <c r="H59" s="142" t="str">
        <f>+BDATOS!AC237</f>
        <v>SECRETARÍA DE EDUCACIÓN</v>
      </c>
    </row>
    <row r="60" spans="1:8" ht="36" x14ac:dyDescent="0.2">
      <c r="A60" s="14" t="s">
        <v>909</v>
      </c>
      <c r="B60" s="142" t="s">
        <v>903</v>
      </c>
      <c r="C60" s="5">
        <v>1</v>
      </c>
      <c r="D60" s="5">
        <v>4</v>
      </c>
      <c r="E60" s="29">
        <f>+BDATOS!AF238</f>
        <v>1</v>
      </c>
      <c r="F60" s="13">
        <f>+BDATOS!BA238</f>
        <v>1</v>
      </c>
      <c r="G60" s="63">
        <f>+BDATOS!BK238</f>
        <v>1</v>
      </c>
      <c r="H60" s="142" t="str">
        <f>+BDATOS!AC238</f>
        <v>SECRETARÍA DE EDUCACIÓN</v>
      </c>
    </row>
  </sheetData>
  <autoFilter ref="A2:H60">
    <filterColumn colId="4">
      <filters>
        <filter val="1"/>
        <filter val="1.000"/>
        <filter val="1.250"/>
        <filter val="10"/>
        <filter val="103.535"/>
        <filter val="14"/>
        <filter val="150"/>
        <filter val="16.369"/>
        <filter val="2.500"/>
        <filter val="2.856"/>
        <filter val="205.000"/>
        <filter val="21"/>
        <filter val="224"/>
        <filter val="25"/>
        <filter val="28"/>
        <filter val="3.000"/>
        <filter val="33"/>
        <filter val="4"/>
        <filter val="401"/>
        <filter val="450"/>
        <filter val="5"/>
        <filter val="54"/>
        <filter val="56"/>
        <filter val="6"/>
        <filter val="65"/>
        <filter val="70"/>
        <filter val="8"/>
        <filter val="87"/>
        <filter val="9"/>
      </filters>
    </filterColumn>
  </autoFilter>
  <pageMargins left="0.70866141732283472" right="0.70866141732283472" top="0.74803149606299213" bottom="0.74803149606299213" header="0.31496062992125984" footer="0.31496062992125984"/>
  <pageSetup orientation="landscape" r:id="rId1"/>
  <headerFooter>
    <oddHeader>&amp;A</oddHeader>
    <oddFooter>Página &amp;P&amp;RPA_2016 SEP 2016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58"/>
  <sheetViews>
    <sheetView workbookViewId="0">
      <selection activeCell="G4" sqref="G4"/>
    </sheetView>
  </sheetViews>
  <sheetFormatPr baseColWidth="10" defaultRowHeight="12" x14ac:dyDescent="0.2"/>
  <cols>
    <col min="1" max="1" width="27.140625" style="86" customWidth="1"/>
    <col min="2" max="2" width="32.5703125" style="87" customWidth="1"/>
    <col min="3" max="4" width="7.5703125" style="3" customWidth="1"/>
    <col min="5" max="5" width="12.85546875" style="33" customWidth="1"/>
    <col min="6" max="6" width="18.2851562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" ht="42" customHeight="1" thickBot="1" x14ac:dyDescent="0.25">
      <c r="A1" s="315" t="s">
        <v>1868</v>
      </c>
      <c r="B1" s="316"/>
      <c r="C1" s="316"/>
      <c r="D1" s="316"/>
      <c r="E1" s="134">
        <v>33</v>
      </c>
      <c r="F1" s="134" t="s">
        <v>1870</v>
      </c>
      <c r="G1" s="135">
        <f>SUBTOTAL(9,G3:G58)/E1</f>
        <v>0.46318447634237103</v>
      </c>
      <c r="H1" s="136"/>
    </row>
    <row r="2" spans="1:8" ht="60.75" thickBot="1" x14ac:dyDescent="0.25">
      <c r="A2" s="13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36" hidden="1" x14ac:dyDescent="0.2">
      <c r="A3" s="93" t="s">
        <v>457</v>
      </c>
      <c r="B3" s="61" t="s">
        <v>458</v>
      </c>
      <c r="C3" s="27">
        <v>0</v>
      </c>
      <c r="D3" s="27">
        <v>5</v>
      </c>
      <c r="E3" s="94">
        <f>+BDATOS!AF83</f>
        <v>0</v>
      </c>
      <c r="F3" s="26">
        <f>+BDATOS!BA83</f>
        <v>0</v>
      </c>
      <c r="G3" s="95" t="str">
        <f>+BDATOS!BK83</f>
        <v>NA</v>
      </c>
      <c r="H3" s="61" t="str">
        <f>+BDATOS!AC83</f>
        <v>DIRECCIÓN DE DESARROLLO SOCIAL</v>
      </c>
    </row>
    <row r="4" spans="1:8" ht="36" x14ac:dyDescent="0.2">
      <c r="A4" s="14" t="s">
        <v>457</v>
      </c>
      <c r="B4" s="59" t="s">
        <v>1487</v>
      </c>
      <c r="C4" s="5">
        <v>0</v>
      </c>
      <c r="D4" s="5">
        <v>100</v>
      </c>
      <c r="E4" s="29">
        <f>+BDATOS!AF84</f>
        <v>25</v>
      </c>
      <c r="F4" s="13">
        <f>+BDATOS!BA84</f>
        <v>0</v>
      </c>
      <c r="G4" s="63">
        <f>+BDATOS!BK84</f>
        <v>0</v>
      </c>
      <c r="H4" s="59" t="str">
        <f>+BDATOS!AC84</f>
        <v>DIRECCIÓN DE DESARROLLO SOCIAL</v>
      </c>
    </row>
    <row r="5" spans="1:8" ht="36" hidden="1" x14ac:dyDescent="0.2">
      <c r="A5" s="14" t="s">
        <v>461</v>
      </c>
      <c r="B5" s="59" t="s">
        <v>1489</v>
      </c>
      <c r="C5" s="5">
        <v>0</v>
      </c>
      <c r="D5" s="5">
        <v>1</v>
      </c>
      <c r="E5" s="29">
        <f>+BDATOS!AF85</f>
        <v>0</v>
      </c>
      <c r="F5" s="13">
        <f>+BDATOS!BA85</f>
        <v>0</v>
      </c>
      <c r="G5" s="63" t="str">
        <f>+BDATOS!BK85</f>
        <v>NA</v>
      </c>
      <c r="H5" s="59" t="str">
        <f>+BDATOS!AC85</f>
        <v>DIRECCIÓN DE DESARROLLO SOCIAL</v>
      </c>
    </row>
    <row r="6" spans="1:8" ht="137.25" customHeight="1" x14ac:dyDescent="0.2">
      <c r="A6" s="14" t="s">
        <v>465</v>
      </c>
      <c r="B6" s="59" t="s">
        <v>466</v>
      </c>
      <c r="C6" s="5">
        <v>0</v>
      </c>
      <c r="D6" s="5">
        <v>7</v>
      </c>
      <c r="E6" s="29">
        <f>+BDATOS!AF86</f>
        <v>1</v>
      </c>
      <c r="F6" s="13">
        <f>+BDATOS!BA86</f>
        <v>0</v>
      </c>
      <c r="G6" s="63">
        <f>+BDATOS!BK86</f>
        <v>0</v>
      </c>
      <c r="H6" s="59" t="str">
        <f>+BDATOS!AC86</f>
        <v>DIRECCIÓN DE DESARROLLO SOCIAL</v>
      </c>
    </row>
    <row r="7" spans="1:8" ht="36" x14ac:dyDescent="0.2">
      <c r="A7" s="14" t="s">
        <v>468</v>
      </c>
      <c r="B7" s="79" t="s">
        <v>1582</v>
      </c>
      <c r="C7" s="5">
        <v>0</v>
      </c>
      <c r="D7" s="6">
        <v>1</v>
      </c>
      <c r="E7" s="29">
        <f>+BDATOS!AF87</f>
        <v>1</v>
      </c>
      <c r="F7" s="13">
        <f>+BDATOS!BA87</f>
        <v>0</v>
      </c>
      <c r="G7" s="63">
        <f>+BDATOS!BK87</f>
        <v>0</v>
      </c>
      <c r="H7" s="59" t="str">
        <f>+BDATOS!AC87</f>
        <v>DIRECCIÓN DE DESARROLLO SOCIAL</v>
      </c>
    </row>
    <row r="8" spans="1:8" ht="36" hidden="1" x14ac:dyDescent="0.2">
      <c r="A8" s="14" t="s">
        <v>470</v>
      </c>
      <c r="B8" s="59" t="s">
        <v>474</v>
      </c>
      <c r="C8" s="5">
        <v>0</v>
      </c>
      <c r="D8" s="5">
        <v>1</v>
      </c>
      <c r="E8" s="29">
        <f>+BDATOS!AF88</f>
        <v>0</v>
      </c>
      <c r="F8" s="13">
        <f>+BDATOS!BA88</f>
        <v>0</v>
      </c>
      <c r="G8" s="63" t="str">
        <f>+BDATOS!BK88</f>
        <v>NA</v>
      </c>
      <c r="H8" s="59" t="str">
        <f>+BDATOS!AC88</f>
        <v>DIRECCIÓN DE DESARROLLO SOCIAL</v>
      </c>
    </row>
    <row r="9" spans="1:8" ht="48" x14ac:dyDescent="0.2">
      <c r="A9" s="14" t="s">
        <v>471</v>
      </c>
      <c r="B9" s="59" t="s">
        <v>476</v>
      </c>
      <c r="C9" s="5">
        <v>0</v>
      </c>
      <c r="D9" s="5">
        <v>1</v>
      </c>
      <c r="E9" s="29">
        <f>+BDATOS!AF89</f>
        <v>1</v>
      </c>
      <c r="F9" s="13">
        <f>+BDATOS!BA89</f>
        <v>0</v>
      </c>
      <c r="G9" s="63">
        <f>+BDATOS!BK89</f>
        <v>0</v>
      </c>
      <c r="H9" s="59" t="str">
        <f>+BDATOS!AC89</f>
        <v>DIRECCIÓN DE DESARROLLO SOCIAL</v>
      </c>
    </row>
    <row r="10" spans="1:8" ht="117" hidden="1" customHeight="1" x14ac:dyDescent="0.2">
      <c r="A10" s="14" t="s">
        <v>133</v>
      </c>
      <c r="B10" s="59" t="s">
        <v>539</v>
      </c>
      <c r="C10" s="8">
        <v>0</v>
      </c>
      <c r="D10" s="8">
        <v>1</v>
      </c>
      <c r="E10" s="29">
        <f>+BDATOS!AF111</f>
        <v>0</v>
      </c>
      <c r="F10" s="13">
        <f>+BDATOS!BA111</f>
        <v>0</v>
      </c>
      <c r="G10" s="63" t="str">
        <f>+BDATOS!BK111</f>
        <v>NA</v>
      </c>
      <c r="H10" s="59" t="str">
        <f>+BDATOS!AC111</f>
        <v xml:space="preserve">SECRETARÍA DE AGRICULTURA -  SALUD Y DESARROLLO SOCIAL </v>
      </c>
    </row>
    <row r="11" spans="1:8" ht="121.5" customHeight="1" x14ac:dyDescent="0.2">
      <c r="A11" s="14" t="s">
        <v>134</v>
      </c>
      <c r="B11" s="59" t="s">
        <v>543</v>
      </c>
      <c r="C11" s="8">
        <v>0</v>
      </c>
      <c r="D11" s="8">
        <v>1</v>
      </c>
      <c r="E11" s="29">
        <f>+BDATOS!AF112</f>
        <v>1</v>
      </c>
      <c r="F11" s="13">
        <f>+BDATOS!BA112</f>
        <v>0</v>
      </c>
      <c r="G11" s="63">
        <f>+BDATOS!BK112</f>
        <v>0</v>
      </c>
      <c r="H11" s="59" t="str">
        <f>+BDATOS!AC112</f>
        <v xml:space="preserve">SECRETARÍA DE AGRICULTURA -  SALUD Y DESARROLLO SOCIAL </v>
      </c>
    </row>
    <row r="12" spans="1:8" ht="154.5" customHeight="1" x14ac:dyDescent="0.2">
      <c r="A12" s="14" t="s">
        <v>135</v>
      </c>
      <c r="B12" s="59" t="s">
        <v>548</v>
      </c>
      <c r="C12" s="8">
        <v>0</v>
      </c>
      <c r="D12" s="8">
        <v>25</v>
      </c>
      <c r="E12" s="29">
        <f>+BDATOS!AF113</f>
        <v>5</v>
      </c>
      <c r="F12" s="13">
        <f>+BDATOS!BA113</f>
        <v>0</v>
      </c>
      <c r="G12" s="63">
        <f>+BDATOS!BK113</f>
        <v>0</v>
      </c>
      <c r="H12" s="59" t="str">
        <f>+BDATOS!AC113</f>
        <v xml:space="preserve">SECRETARÍA DE AGRICULTURA -  SALUD Y DESARROLLO SOCIAL </v>
      </c>
    </row>
    <row r="13" spans="1:8" ht="126" customHeight="1" x14ac:dyDescent="0.2">
      <c r="A13" s="14" t="s">
        <v>136</v>
      </c>
      <c r="B13" s="59" t="s">
        <v>552</v>
      </c>
      <c r="C13" s="5">
        <v>0</v>
      </c>
      <c r="D13" s="5">
        <v>1</v>
      </c>
      <c r="E13" s="29">
        <f>+BDATOS!AF114</f>
        <v>1</v>
      </c>
      <c r="F13" s="13">
        <f>+BDATOS!BA114</f>
        <v>0</v>
      </c>
      <c r="G13" s="63">
        <f>+BDATOS!BK114</f>
        <v>0</v>
      </c>
      <c r="H13" s="59" t="str">
        <f>+BDATOS!AC114</f>
        <v xml:space="preserve">SECRETARÍA DE AGRICULTURA -  SALUD Y DESARROLLO SOCIAL </v>
      </c>
    </row>
    <row r="14" spans="1:8" ht="179.25" customHeight="1" x14ac:dyDescent="0.2">
      <c r="A14" s="14" t="s">
        <v>137</v>
      </c>
      <c r="B14" s="59" t="s">
        <v>555</v>
      </c>
      <c r="C14" s="5">
        <v>0</v>
      </c>
      <c r="D14" s="5">
        <v>100</v>
      </c>
      <c r="E14" s="29">
        <f>+BDATOS!AF115</f>
        <v>25</v>
      </c>
      <c r="F14" s="13">
        <f>+BDATOS!BA115</f>
        <v>0</v>
      </c>
      <c r="G14" s="63">
        <f>+BDATOS!BK115</f>
        <v>0</v>
      </c>
      <c r="H14" s="59" t="str">
        <f>+BDATOS!AC115</f>
        <v xml:space="preserve">SECRETARÍA DE AGRICULTURA -  SALUD Y DESARROLLO SOCIAL </v>
      </c>
    </row>
    <row r="15" spans="1:8" ht="86.25" customHeight="1" x14ac:dyDescent="0.2">
      <c r="A15" s="14" t="s">
        <v>137</v>
      </c>
      <c r="B15" s="59" t="s">
        <v>1492</v>
      </c>
      <c r="C15" s="5">
        <v>1</v>
      </c>
      <c r="D15" s="5">
        <v>8</v>
      </c>
      <c r="E15" s="29">
        <f>+BDATOS!AF116</f>
        <v>2</v>
      </c>
      <c r="F15" s="13">
        <f>+BDATOS!BA116</f>
        <v>0</v>
      </c>
      <c r="G15" s="63">
        <f>+BDATOS!BK116</f>
        <v>0</v>
      </c>
      <c r="H15" s="59" t="str">
        <f>+BDATOS!AC116</f>
        <v xml:space="preserve">SECRETARÍA DE AGRICULTURA -  SALUD Y DESARROLLO SOCIAL </v>
      </c>
    </row>
    <row r="16" spans="1:8" ht="80.25" customHeight="1" x14ac:dyDescent="0.2">
      <c r="A16" s="14" t="s">
        <v>137</v>
      </c>
      <c r="B16" s="59" t="s">
        <v>1493</v>
      </c>
      <c r="C16" s="5" t="s">
        <v>874</v>
      </c>
      <c r="D16" s="5">
        <v>22</v>
      </c>
      <c r="E16" s="29">
        <f>+BDATOS!AF117</f>
        <v>5</v>
      </c>
      <c r="F16" s="13">
        <f>+BDATOS!BA117</f>
        <v>0</v>
      </c>
      <c r="G16" s="63">
        <f>+BDATOS!BK117</f>
        <v>0</v>
      </c>
      <c r="H16" s="59" t="str">
        <f>+BDATOS!AC117</f>
        <v xml:space="preserve">SECRETARÍA DE AGRICULTURA -  SALUD Y DESARROLLO SOCIAL </v>
      </c>
    </row>
    <row r="17" spans="1:8" ht="105.75" customHeight="1" x14ac:dyDescent="0.2">
      <c r="A17" s="14" t="s">
        <v>137</v>
      </c>
      <c r="B17" s="59" t="s">
        <v>943</v>
      </c>
      <c r="C17" s="5" t="s">
        <v>874</v>
      </c>
      <c r="D17" s="5">
        <v>100</v>
      </c>
      <c r="E17" s="29">
        <f>+BDATOS!AF118</f>
        <v>25</v>
      </c>
      <c r="F17" s="13">
        <f>+BDATOS!BA118</f>
        <v>0</v>
      </c>
      <c r="G17" s="63">
        <f>+BDATOS!BK118</f>
        <v>0</v>
      </c>
      <c r="H17" s="59" t="str">
        <f>+BDATOS!AC118</f>
        <v xml:space="preserve">SECRETARÍA DE AGRICULTURA -  SALUD Y DESARROLLO SOCIAL </v>
      </c>
    </row>
    <row r="18" spans="1:8" ht="86.25" customHeight="1" x14ac:dyDescent="0.2">
      <c r="A18" s="14" t="s">
        <v>137</v>
      </c>
      <c r="B18" s="59" t="s">
        <v>944</v>
      </c>
      <c r="C18" s="5" t="s">
        <v>874</v>
      </c>
      <c r="D18" s="5">
        <v>90</v>
      </c>
      <c r="E18" s="29">
        <f>+BDATOS!AF119</f>
        <v>10</v>
      </c>
      <c r="F18" s="13">
        <f>+BDATOS!BA119</f>
        <v>0</v>
      </c>
      <c r="G18" s="63">
        <f>+BDATOS!BK119</f>
        <v>0</v>
      </c>
      <c r="H18" s="59" t="str">
        <f>+BDATOS!AC119</f>
        <v xml:space="preserve">SECRETARÍA DE AGRICULTURA -  SALUD Y DESARROLLO SOCIAL </v>
      </c>
    </row>
    <row r="19" spans="1:8" ht="36" x14ac:dyDescent="0.2">
      <c r="A19" s="77" t="s">
        <v>139</v>
      </c>
      <c r="B19" s="59" t="s">
        <v>558</v>
      </c>
      <c r="C19" s="60">
        <v>6</v>
      </c>
      <c r="D19" s="60">
        <v>25</v>
      </c>
      <c r="E19" s="29">
        <f>+BDATOS!AF120</f>
        <v>5</v>
      </c>
      <c r="F19" s="13">
        <f>+BDATOS!BA120</f>
        <v>0</v>
      </c>
      <c r="G19" s="63">
        <f>+BDATOS!BK120</f>
        <v>0</v>
      </c>
      <c r="H19" s="59" t="str">
        <f>+BDATOS!AC120</f>
        <v>DIRECCIÓN DE DESARROLLO SOCIAL</v>
      </c>
    </row>
    <row r="20" spans="1:8" ht="84" customHeight="1" x14ac:dyDescent="0.2">
      <c r="A20" s="77" t="s">
        <v>140</v>
      </c>
      <c r="B20" s="59" t="s">
        <v>1494</v>
      </c>
      <c r="C20" s="60">
        <v>0</v>
      </c>
      <c r="D20" s="60">
        <v>5</v>
      </c>
      <c r="E20" s="29">
        <f>+BDATOS!AF121</f>
        <v>1</v>
      </c>
      <c r="F20" s="13">
        <f>+BDATOS!BA121</f>
        <v>1</v>
      </c>
      <c r="G20" s="63">
        <f>+BDATOS!BK121</f>
        <v>1</v>
      </c>
      <c r="H20" s="59" t="str">
        <f>+BDATOS!AC121</f>
        <v>DIRECCIÓN DE DESARROLLO SOCIAL</v>
      </c>
    </row>
    <row r="21" spans="1:8" ht="36" x14ac:dyDescent="0.2">
      <c r="A21" s="14" t="s">
        <v>141</v>
      </c>
      <c r="B21" s="59" t="s">
        <v>564</v>
      </c>
      <c r="C21" s="60">
        <v>0</v>
      </c>
      <c r="D21" s="60">
        <v>5</v>
      </c>
      <c r="E21" s="29">
        <f>+BDATOS!AF122</f>
        <v>1</v>
      </c>
      <c r="F21" s="13">
        <f>+BDATOS!BA122</f>
        <v>1</v>
      </c>
      <c r="G21" s="63">
        <f>+BDATOS!BK122</f>
        <v>1</v>
      </c>
      <c r="H21" s="59" t="str">
        <f>+BDATOS!AC122</f>
        <v>DIRECCIÓN DE DESARROLLO SOCIAL</v>
      </c>
    </row>
    <row r="22" spans="1:8" ht="36" x14ac:dyDescent="0.2">
      <c r="A22" s="77" t="s">
        <v>142</v>
      </c>
      <c r="B22" s="59" t="s">
        <v>569</v>
      </c>
      <c r="C22" s="5">
        <v>0</v>
      </c>
      <c r="D22" s="5">
        <v>45</v>
      </c>
      <c r="E22" s="29">
        <f>+BDATOS!AF123</f>
        <v>10</v>
      </c>
      <c r="F22" s="13">
        <f>+BDATOS!BA123</f>
        <v>9</v>
      </c>
      <c r="G22" s="63">
        <f>+BDATOS!BK123</f>
        <v>0.9</v>
      </c>
      <c r="H22" s="59" t="str">
        <f>+BDATOS!AC123</f>
        <v>DIRECCIÓN DE DESARROLLO SOCIAL</v>
      </c>
    </row>
    <row r="23" spans="1:8" ht="36" x14ac:dyDescent="0.2">
      <c r="A23" s="77" t="s">
        <v>142</v>
      </c>
      <c r="B23" s="59" t="s">
        <v>570</v>
      </c>
      <c r="C23" s="5">
        <v>0</v>
      </c>
      <c r="D23" s="5">
        <v>45</v>
      </c>
      <c r="E23" s="29">
        <f>+BDATOS!AF124</f>
        <v>10</v>
      </c>
      <c r="F23" s="13">
        <f>+BDATOS!BA124</f>
        <v>9</v>
      </c>
      <c r="G23" s="63">
        <f>+BDATOS!BK124</f>
        <v>0.9</v>
      </c>
      <c r="H23" s="59" t="str">
        <f>+BDATOS!AC124</f>
        <v>DIRECCIÓN DE DESARROLLO SOCIAL</v>
      </c>
    </row>
    <row r="24" spans="1:8" ht="36" x14ac:dyDescent="0.2">
      <c r="A24" s="14" t="s">
        <v>573</v>
      </c>
      <c r="B24" s="59" t="s">
        <v>584</v>
      </c>
      <c r="C24" s="5">
        <v>0</v>
      </c>
      <c r="D24" s="5">
        <v>10</v>
      </c>
      <c r="E24" s="29">
        <f>+BDATOS!AF125</f>
        <v>2</v>
      </c>
      <c r="F24" s="13">
        <f>+BDATOS!BA125</f>
        <v>1</v>
      </c>
      <c r="G24" s="63">
        <f>+BDATOS!BK125</f>
        <v>0.5</v>
      </c>
      <c r="H24" s="59" t="str">
        <f>+BDATOS!AC125</f>
        <v>DIRECCIÓN DE DESARROLLO SOCIAL</v>
      </c>
    </row>
    <row r="25" spans="1:8" ht="48" hidden="1" x14ac:dyDescent="0.2">
      <c r="A25" s="77" t="s">
        <v>577</v>
      </c>
      <c r="B25" s="59" t="s">
        <v>585</v>
      </c>
      <c r="C25" s="5">
        <v>0</v>
      </c>
      <c r="D25" s="5">
        <v>1</v>
      </c>
      <c r="E25" s="29">
        <f>+BDATOS!AF126</f>
        <v>0</v>
      </c>
      <c r="F25" s="13">
        <f>+BDATOS!BA126</f>
        <v>0</v>
      </c>
      <c r="G25" s="63" t="str">
        <f>+BDATOS!BK126</f>
        <v>NA</v>
      </c>
      <c r="H25" s="59" t="str">
        <f>+BDATOS!AC126</f>
        <v>DIRECCIÓN DE DESARROLLO SOCIAL</v>
      </c>
    </row>
    <row r="26" spans="1:8" ht="36" hidden="1" x14ac:dyDescent="0.2">
      <c r="A26" s="14" t="s">
        <v>578</v>
      </c>
      <c r="B26" s="59" t="s">
        <v>586</v>
      </c>
      <c r="C26" s="5">
        <v>0</v>
      </c>
      <c r="D26" s="5">
        <v>45</v>
      </c>
      <c r="E26" s="29">
        <f>+BDATOS!AF127</f>
        <v>0</v>
      </c>
      <c r="F26" s="13">
        <f>+BDATOS!BA127</f>
        <v>0</v>
      </c>
      <c r="G26" s="63" t="str">
        <f>+BDATOS!BK127</f>
        <v>NA</v>
      </c>
      <c r="H26" s="59" t="str">
        <f>+BDATOS!AC127</f>
        <v>DIRECCIÓN DE DESARROLLO SOCIAL</v>
      </c>
    </row>
    <row r="27" spans="1:8" ht="36" hidden="1" x14ac:dyDescent="0.2">
      <c r="A27" s="14" t="s">
        <v>144</v>
      </c>
      <c r="B27" s="59" t="s">
        <v>589</v>
      </c>
      <c r="C27" s="5">
        <v>0</v>
      </c>
      <c r="D27" s="5">
        <v>1</v>
      </c>
      <c r="E27" s="29">
        <f>+BDATOS!AF128</f>
        <v>0</v>
      </c>
      <c r="F27" s="13">
        <f>+BDATOS!BA128</f>
        <v>0</v>
      </c>
      <c r="G27" s="63" t="str">
        <f>+BDATOS!BK128</f>
        <v>NA</v>
      </c>
      <c r="H27" s="59" t="str">
        <f>+BDATOS!AC128</f>
        <v>DIRECCIÓN DE DESARROLLO SOCIAL</v>
      </c>
    </row>
    <row r="28" spans="1:8" ht="36" x14ac:dyDescent="0.2">
      <c r="A28" s="14" t="s">
        <v>145</v>
      </c>
      <c r="B28" s="59" t="s">
        <v>594</v>
      </c>
      <c r="C28" s="5">
        <v>0</v>
      </c>
      <c r="D28" s="5">
        <v>54000</v>
      </c>
      <c r="E28" s="29">
        <f>+BDATOS!AF129</f>
        <v>5000</v>
      </c>
      <c r="F28" s="13">
        <f>+BDATOS!BA129</f>
        <v>1500</v>
      </c>
      <c r="G28" s="63">
        <f>+BDATOS!BK129</f>
        <v>0.3</v>
      </c>
      <c r="H28" s="59" t="str">
        <f>+BDATOS!AC129</f>
        <v>DIRECCIÓN DE DESARROLLO SOCIAL</v>
      </c>
    </row>
    <row r="29" spans="1:8" ht="48" hidden="1" x14ac:dyDescent="0.2">
      <c r="A29" s="14" t="s">
        <v>146</v>
      </c>
      <c r="B29" s="59" t="s">
        <v>597</v>
      </c>
      <c r="C29" s="5">
        <v>0</v>
      </c>
      <c r="D29" s="5">
        <v>6</v>
      </c>
      <c r="E29" s="29">
        <f>+BDATOS!AF130</f>
        <v>0</v>
      </c>
      <c r="F29" s="13">
        <f>+BDATOS!BA130</f>
        <v>0</v>
      </c>
      <c r="G29" s="63" t="str">
        <f>+BDATOS!BK130</f>
        <v>NA</v>
      </c>
      <c r="H29" s="59" t="str">
        <f>+BDATOS!AC130</f>
        <v>DIRECCIÓN DE DESARROLLO SOCIAL</v>
      </c>
    </row>
    <row r="30" spans="1:8" ht="36" hidden="1" x14ac:dyDescent="0.2">
      <c r="A30" s="14" t="s">
        <v>147</v>
      </c>
      <c r="B30" s="59" t="s">
        <v>601</v>
      </c>
      <c r="C30" s="5">
        <v>0</v>
      </c>
      <c r="D30" s="5">
        <v>20</v>
      </c>
      <c r="E30" s="29">
        <f>+BDATOS!AF131</f>
        <v>0</v>
      </c>
      <c r="F30" s="13">
        <f>+BDATOS!BA131</f>
        <v>0</v>
      </c>
      <c r="G30" s="63" t="str">
        <f>+BDATOS!BK131</f>
        <v>NA</v>
      </c>
      <c r="H30" s="59" t="str">
        <f>+BDATOS!AC131</f>
        <v>DIRECCIÓN DE DESARROLLO SOCIAL</v>
      </c>
    </row>
    <row r="31" spans="1:8" ht="36" hidden="1" x14ac:dyDescent="0.2">
      <c r="A31" s="77" t="s">
        <v>148</v>
      </c>
      <c r="B31" s="59" t="s">
        <v>606</v>
      </c>
      <c r="C31" s="5">
        <v>0</v>
      </c>
      <c r="D31" s="5">
        <v>1</v>
      </c>
      <c r="E31" s="29">
        <f>+BDATOS!AF132</f>
        <v>0</v>
      </c>
      <c r="F31" s="13">
        <f>+BDATOS!BA132</f>
        <v>0</v>
      </c>
      <c r="G31" s="63" t="str">
        <f>+BDATOS!BK132</f>
        <v>NA</v>
      </c>
      <c r="H31" s="59" t="str">
        <f>+BDATOS!AC132</f>
        <v>DIRECCIÓN DE DESARROLLO SOCIAL</v>
      </c>
    </row>
    <row r="32" spans="1:8" ht="36" hidden="1" x14ac:dyDescent="0.2">
      <c r="A32" s="14" t="s">
        <v>149</v>
      </c>
      <c r="B32" s="59" t="s">
        <v>1495</v>
      </c>
      <c r="C32" s="5">
        <v>9701</v>
      </c>
      <c r="D32" s="5">
        <v>4800</v>
      </c>
      <c r="E32" s="29">
        <f>+BDATOS!AF133</f>
        <v>0</v>
      </c>
      <c r="F32" s="13">
        <f>+BDATOS!BA133</f>
        <v>0</v>
      </c>
      <c r="G32" s="63" t="str">
        <f>+BDATOS!BK133</f>
        <v>NA</v>
      </c>
      <c r="H32" s="59" t="str">
        <f>+BDATOS!AC133</f>
        <v>DIRECCIÓN DE DESARROLLO SOCIAL</v>
      </c>
    </row>
    <row r="33" spans="1:8" ht="36" hidden="1" x14ac:dyDescent="0.2">
      <c r="A33" s="14" t="s">
        <v>150</v>
      </c>
      <c r="B33" s="59" t="s">
        <v>611</v>
      </c>
      <c r="C33" s="5">
        <v>0</v>
      </c>
      <c r="D33" s="5">
        <v>3</v>
      </c>
      <c r="E33" s="29">
        <f>+BDATOS!AF134</f>
        <v>0</v>
      </c>
      <c r="F33" s="13">
        <f>+BDATOS!BA134</f>
        <v>0</v>
      </c>
      <c r="G33" s="63" t="str">
        <f>+BDATOS!BK134</f>
        <v>NA</v>
      </c>
      <c r="H33" s="59" t="str">
        <f>+BDATOS!AC134</f>
        <v>DIRECCIÓN DE DESARROLLO SOCIAL</v>
      </c>
    </row>
    <row r="34" spans="1:8" ht="48" hidden="1" x14ac:dyDescent="0.2">
      <c r="A34" s="14" t="s">
        <v>613</v>
      </c>
      <c r="B34" s="59" t="s">
        <v>1497</v>
      </c>
      <c r="C34" s="5">
        <v>0</v>
      </c>
      <c r="D34" s="5">
        <v>1</v>
      </c>
      <c r="E34" s="29">
        <f>+BDATOS!AF135</f>
        <v>0</v>
      </c>
      <c r="F34" s="13">
        <f>+BDATOS!BA135</f>
        <v>0</v>
      </c>
      <c r="G34" s="63" t="str">
        <f>+BDATOS!BK135</f>
        <v>NA</v>
      </c>
      <c r="H34" s="59" t="str">
        <f>+BDATOS!AC135</f>
        <v>DIRECCIÓN DE DESARROLLO SOCIAL</v>
      </c>
    </row>
    <row r="35" spans="1:8" ht="36" hidden="1" x14ac:dyDescent="0.2">
      <c r="A35" s="14" t="s">
        <v>151</v>
      </c>
      <c r="B35" s="59" t="s">
        <v>616</v>
      </c>
      <c r="C35" s="5">
        <v>0</v>
      </c>
      <c r="D35" s="5">
        <v>400</v>
      </c>
      <c r="E35" s="29">
        <f>+BDATOS!AF136</f>
        <v>0</v>
      </c>
      <c r="F35" s="13">
        <f>+BDATOS!BA136</f>
        <v>0</v>
      </c>
      <c r="G35" s="63" t="str">
        <f>+BDATOS!BK136</f>
        <v>NA</v>
      </c>
      <c r="H35" s="59" t="str">
        <f>+BDATOS!AC136</f>
        <v>DIRECCIÓN DE DESARROLLO SOCIAL</v>
      </c>
    </row>
    <row r="36" spans="1:8" ht="82.5" customHeight="1" x14ac:dyDescent="0.2">
      <c r="A36" s="14" t="s">
        <v>617</v>
      </c>
      <c r="B36" s="59" t="s">
        <v>621</v>
      </c>
      <c r="C36" s="5">
        <v>0</v>
      </c>
      <c r="D36" s="5">
        <v>4</v>
      </c>
      <c r="E36" s="29">
        <f>+BDATOS!AF137</f>
        <v>2</v>
      </c>
      <c r="F36" s="13">
        <f>+BDATOS!BA137</f>
        <v>2</v>
      </c>
      <c r="G36" s="63">
        <f>+BDATOS!BK137</f>
        <v>1</v>
      </c>
      <c r="H36" s="59" t="str">
        <f>+BDATOS!AC137</f>
        <v>DIRECCIÓN DE DESARROLLO SOCIAL</v>
      </c>
    </row>
    <row r="37" spans="1:8" ht="36" x14ac:dyDescent="0.2">
      <c r="A37" s="14" t="s">
        <v>153</v>
      </c>
      <c r="B37" s="59" t="s">
        <v>624</v>
      </c>
      <c r="C37" s="5">
        <v>200</v>
      </c>
      <c r="D37" s="5">
        <v>800</v>
      </c>
      <c r="E37" s="29">
        <f>+BDATOS!AF138</f>
        <v>200</v>
      </c>
      <c r="F37" s="13">
        <f>+BDATOS!BA138</f>
        <v>400</v>
      </c>
      <c r="G37" s="63">
        <f>+BDATOS!BK138</f>
        <v>1</v>
      </c>
      <c r="H37" s="59" t="str">
        <f>+BDATOS!AC138</f>
        <v>DIRECCIÓN DE DESARROLLO SOCIAL</v>
      </c>
    </row>
    <row r="38" spans="1:8" ht="36" hidden="1" x14ac:dyDescent="0.2">
      <c r="A38" s="14" t="s">
        <v>154</v>
      </c>
      <c r="B38" s="59" t="s">
        <v>628</v>
      </c>
      <c r="C38" s="5">
        <v>0</v>
      </c>
      <c r="D38" s="5">
        <v>100</v>
      </c>
      <c r="E38" s="29">
        <f>+BDATOS!AF139</f>
        <v>0</v>
      </c>
      <c r="F38" s="13">
        <f>+BDATOS!BA139</f>
        <v>0</v>
      </c>
      <c r="G38" s="63" t="str">
        <f>+BDATOS!BK139</f>
        <v>NA</v>
      </c>
      <c r="H38" s="59" t="str">
        <f>+BDATOS!AC139</f>
        <v>DIRECCIÓN DE DESARROLLO SOCIAL</v>
      </c>
    </row>
    <row r="39" spans="1:8" ht="36" x14ac:dyDescent="0.2">
      <c r="A39" s="14" t="s">
        <v>155</v>
      </c>
      <c r="B39" s="59" t="s">
        <v>632</v>
      </c>
      <c r="C39" s="5">
        <v>1</v>
      </c>
      <c r="D39" s="5">
        <v>4</v>
      </c>
      <c r="E39" s="29">
        <f>+BDATOS!AF140</f>
        <v>1</v>
      </c>
      <c r="F39" s="13">
        <f>+BDATOS!BA140</f>
        <v>1</v>
      </c>
      <c r="G39" s="63">
        <f>+BDATOS!BK140</f>
        <v>1</v>
      </c>
      <c r="H39" s="59" t="str">
        <f>+BDATOS!AC140</f>
        <v>DIRECCIÓN DE DESARROLLO SOCIAL</v>
      </c>
    </row>
    <row r="40" spans="1:8" ht="36" hidden="1" x14ac:dyDescent="0.2">
      <c r="A40" s="14" t="s">
        <v>156</v>
      </c>
      <c r="B40" s="59" t="s">
        <v>637</v>
      </c>
      <c r="C40" s="5">
        <v>0</v>
      </c>
      <c r="D40" s="5">
        <v>1</v>
      </c>
      <c r="E40" s="29">
        <f>+BDATOS!AF141</f>
        <v>0</v>
      </c>
      <c r="F40" s="13">
        <f>+BDATOS!BA141</f>
        <v>0</v>
      </c>
      <c r="G40" s="63" t="str">
        <f>+BDATOS!BK141</f>
        <v>NA</v>
      </c>
      <c r="H40" s="59" t="str">
        <f>+BDATOS!AC141</f>
        <v>DIRECCIÓN DE DESARROLLO SOCIAL</v>
      </c>
    </row>
    <row r="41" spans="1:8" ht="36" x14ac:dyDescent="0.2">
      <c r="A41" s="14" t="s">
        <v>156</v>
      </c>
      <c r="B41" s="59" t="s">
        <v>638</v>
      </c>
      <c r="C41" s="5">
        <v>0</v>
      </c>
      <c r="D41" s="5">
        <v>96</v>
      </c>
      <c r="E41" s="29">
        <f>+BDATOS!AF142</f>
        <v>24</v>
      </c>
      <c r="F41" s="13">
        <f>+BDATOS!BA142</f>
        <v>16</v>
      </c>
      <c r="G41" s="63">
        <f>+BDATOS!BK142</f>
        <v>0.66666666666666663</v>
      </c>
      <c r="H41" s="59" t="str">
        <f>+BDATOS!AC142</f>
        <v>DIRECCIÓN DE DESARROLLO SOCIAL</v>
      </c>
    </row>
    <row r="42" spans="1:8" ht="36" x14ac:dyDescent="0.2">
      <c r="A42" s="14" t="s">
        <v>157</v>
      </c>
      <c r="B42" s="59" t="s">
        <v>649</v>
      </c>
      <c r="C42" s="5">
        <v>0</v>
      </c>
      <c r="D42" s="5">
        <v>96</v>
      </c>
      <c r="E42" s="29">
        <f>+BDATOS!AF143</f>
        <v>24</v>
      </c>
      <c r="F42" s="13">
        <f>+BDATOS!BA143</f>
        <v>24</v>
      </c>
      <c r="G42" s="63">
        <f>+BDATOS!BK143</f>
        <v>1</v>
      </c>
      <c r="H42" s="59" t="str">
        <f>+BDATOS!AC143</f>
        <v>DIRECCIÓN DE DESARROLLO SOCIAL</v>
      </c>
    </row>
    <row r="43" spans="1:8" ht="36" x14ac:dyDescent="0.2">
      <c r="A43" s="14" t="s">
        <v>158</v>
      </c>
      <c r="B43" s="59" t="s">
        <v>651</v>
      </c>
      <c r="C43" s="5">
        <v>0</v>
      </c>
      <c r="D43" s="5">
        <v>45</v>
      </c>
      <c r="E43" s="29">
        <f>+BDATOS!AF144</f>
        <v>10</v>
      </c>
      <c r="F43" s="13">
        <f>+BDATOS!BA144</f>
        <v>0</v>
      </c>
      <c r="G43" s="63">
        <f>+BDATOS!BK144</f>
        <v>0</v>
      </c>
      <c r="H43" s="59" t="str">
        <f>+BDATOS!AC144</f>
        <v>DIRECCIÓN DE DESARROLLO SOCIAL</v>
      </c>
    </row>
    <row r="44" spans="1:8" ht="36" hidden="1" x14ac:dyDescent="0.2">
      <c r="A44" s="14" t="s">
        <v>1592</v>
      </c>
      <c r="B44" s="59" t="s">
        <v>658</v>
      </c>
      <c r="C44" s="5">
        <v>0</v>
      </c>
      <c r="D44" s="5">
        <v>2</v>
      </c>
      <c r="E44" s="29">
        <f>+BDATOS!AF145</f>
        <v>0</v>
      </c>
      <c r="F44" s="13">
        <f>+BDATOS!BA145</f>
        <v>0</v>
      </c>
      <c r="G44" s="63" t="str">
        <f>+BDATOS!BK145</f>
        <v>NA</v>
      </c>
      <c r="H44" s="59" t="str">
        <f>+BDATOS!AC145</f>
        <v>DIRECCIÓN DE DESARROLLO SOCIAL</v>
      </c>
    </row>
    <row r="45" spans="1:8" ht="36" x14ac:dyDescent="0.2">
      <c r="A45" s="14" t="s">
        <v>159</v>
      </c>
      <c r="B45" s="59" t="s">
        <v>659</v>
      </c>
      <c r="C45" s="5">
        <v>0</v>
      </c>
      <c r="D45" s="5">
        <v>100</v>
      </c>
      <c r="E45" s="29">
        <f>+BDATOS!AF146</f>
        <v>100</v>
      </c>
      <c r="F45" s="13">
        <f>+BDATOS!BA146</f>
        <v>370</v>
      </c>
      <c r="G45" s="63">
        <f>+BDATOS!BK146</f>
        <v>1</v>
      </c>
      <c r="H45" s="59" t="str">
        <f>+BDATOS!AC146</f>
        <v>DIRECCIÓN DE DESARROLLO SOCIAL</v>
      </c>
    </row>
    <row r="46" spans="1:8" ht="36" hidden="1" x14ac:dyDescent="0.2">
      <c r="A46" s="14" t="s">
        <v>640</v>
      </c>
      <c r="B46" s="59" t="s">
        <v>660</v>
      </c>
      <c r="C46" s="5">
        <v>0</v>
      </c>
      <c r="D46" s="5">
        <v>1</v>
      </c>
      <c r="E46" s="29">
        <f>+BDATOS!AF147</f>
        <v>0</v>
      </c>
      <c r="F46" s="13">
        <f>+BDATOS!BA147</f>
        <v>0</v>
      </c>
      <c r="G46" s="63" t="str">
        <f>+BDATOS!BK147</f>
        <v>NA</v>
      </c>
      <c r="H46" s="59" t="str">
        <f>+BDATOS!AC147</f>
        <v>DIRECCIÓN DE DESARROLLO SOCIAL</v>
      </c>
    </row>
    <row r="47" spans="1:8" ht="36" hidden="1" x14ac:dyDescent="0.2">
      <c r="A47" s="77" t="s">
        <v>161</v>
      </c>
      <c r="B47" s="59" t="s">
        <v>662</v>
      </c>
      <c r="C47" s="5">
        <v>0</v>
      </c>
      <c r="D47" s="60">
        <v>4</v>
      </c>
      <c r="E47" s="29">
        <f>+BDATOS!AF148</f>
        <v>0</v>
      </c>
      <c r="F47" s="13">
        <f>+BDATOS!BA148</f>
        <v>0</v>
      </c>
      <c r="G47" s="63" t="str">
        <f>+BDATOS!BK148</f>
        <v>NA</v>
      </c>
      <c r="H47" s="59" t="str">
        <f>+BDATOS!AC148</f>
        <v>DIRECCIÓN DE DESARROLLO SOCIAL</v>
      </c>
    </row>
    <row r="48" spans="1:8" ht="57" customHeight="1" x14ac:dyDescent="0.2">
      <c r="A48" s="14" t="s">
        <v>162</v>
      </c>
      <c r="B48" s="59" t="s">
        <v>666</v>
      </c>
      <c r="C48" s="5">
        <v>0</v>
      </c>
      <c r="D48" s="5">
        <v>4</v>
      </c>
      <c r="E48" s="29">
        <f>+BDATOS!AF149</f>
        <v>1</v>
      </c>
      <c r="F48" s="13">
        <f>+BDATOS!BA149</f>
        <v>1</v>
      </c>
      <c r="G48" s="63">
        <f>+BDATOS!BK149</f>
        <v>1</v>
      </c>
      <c r="H48" s="59" t="str">
        <f>+BDATOS!AC149</f>
        <v>DIRECCIÓN DE DESARROLLO SOCIAL</v>
      </c>
    </row>
    <row r="49" spans="1:8" ht="66" hidden="1" customHeight="1" x14ac:dyDescent="0.2">
      <c r="A49" s="14" t="s">
        <v>163</v>
      </c>
      <c r="B49" s="59" t="s">
        <v>670</v>
      </c>
      <c r="C49" s="5">
        <v>0</v>
      </c>
      <c r="D49" s="5">
        <v>4</v>
      </c>
      <c r="E49" s="29">
        <f>+BDATOS!AF150</f>
        <v>0</v>
      </c>
      <c r="F49" s="13">
        <f>+BDATOS!BA150</f>
        <v>0</v>
      </c>
      <c r="G49" s="63" t="str">
        <f>+BDATOS!BK150</f>
        <v>NA</v>
      </c>
      <c r="H49" s="59" t="str">
        <f>+BDATOS!AC150</f>
        <v>DIRECCIÓN DE DESARROLLO SOCIAL</v>
      </c>
    </row>
    <row r="50" spans="1:8" ht="84" customHeight="1" x14ac:dyDescent="0.2">
      <c r="A50" s="14" t="s">
        <v>164</v>
      </c>
      <c r="B50" s="59" t="s">
        <v>673</v>
      </c>
      <c r="C50" s="5">
        <v>0</v>
      </c>
      <c r="D50" s="5">
        <v>7</v>
      </c>
      <c r="E50" s="29">
        <f>+BDATOS!AF151</f>
        <v>7</v>
      </c>
      <c r="F50" s="13">
        <f>+BDATOS!BA151</f>
        <v>7</v>
      </c>
      <c r="G50" s="63">
        <f>+BDATOS!BK151</f>
        <v>1</v>
      </c>
      <c r="H50" s="59" t="str">
        <f>+BDATOS!AC151</f>
        <v>DIRECCIÓN DE DESARROLLO SOCIAL</v>
      </c>
    </row>
    <row r="51" spans="1:8" ht="84" customHeight="1" x14ac:dyDescent="0.2">
      <c r="A51" s="14" t="s">
        <v>164</v>
      </c>
      <c r="B51" s="59" t="s">
        <v>675</v>
      </c>
      <c r="C51" s="5">
        <v>0</v>
      </c>
      <c r="D51" s="5">
        <v>45</v>
      </c>
      <c r="E51" s="29">
        <f>+BDATOS!AF152</f>
        <v>45</v>
      </c>
      <c r="F51" s="13">
        <f>+BDATOS!BA152</f>
        <v>45</v>
      </c>
      <c r="G51" s="63">
        <f>+BDATOS!BK152</f>
        <v>1</v>
      </c>
      <c r="H51" s="59" t="str">
        <f>+BDATOS!AC152</f>
        <v>DIRECCIÓN DE DESARROLLO SOCIAL</v>
      </c>
    </row>
    <row r="52" spans="1:8" ht="36" hidden="1" x14ac:dyDescent="0.2">
      <c r="A52" s="14" t="s">
        <v>165</v>
      </c>
      <c r="B52" s="59" t="s">
        <v>680</v>
      </c>
      <c r="C52" s="5">
        <v>0</v>
      </c>
      <c r="D52" s="5">
        <v>2</v>
      </c>
      <c r="E52" s="29">
        <f>+BDATOS!AF153</f>
        <v>0</v>
      </c>
      <c r="F52" s="13">
        <f>+BDATOS!BA153</f>
        <v>0</v>
      </c>
      <c r="G52" s="63" t="str">
        <f>+BDATOS!BK153</f>
        <v>NA</v>
      </c>
      <c r="H52" s="59" t="str">
        <f>+BDATOS!AC153</f>
        <v>DIRECCIÓN DE DESARROLLO SOCIAL</v>
      </c>
    </row>
    <row r="53" spans="1:8" ht="87" hidden="1" customHeight="1" x14ac:dyDescent="0.2">
      <c r="A53" s="77" t="s">
        <v>168</v>
      </c>
      <c r="B53" s="59" t="s">
        <v>681</v>
      </c>
      <c r="C53" s="5">
        <v>0</v>
      </c>
      <c r="D53" s="5">
        <v>8</v>
      </c>
      <c r="E53" s="29">
        <f>+BDATOS!AF154</f>
        <v>0</v>
      </c>
      <c r="F53" s="13">
        <f>+BDATOS!BA154</f>
        <v>0</v>
      </c>
      <c r="G53" s="63" t="str">
        <f>+BDATOS!BK154</f>
        <v>NA</v>
      </c>
      <c r="H53" s="59" t="str">
        <f>+BDATOS!AC154</f>
        <v>DIRECCIÓN DE DESARROLLO SOCIAL</v>
      </c>
    </row>
    <row r="54" spans="1:8" ht="36" x14ac:dyDescent="0.2">
      <c r="A54" s="77" t="s">
        <v>169</v>
      </c>
      <c r="B54" s="59" t="s">
        <v>690</v>
      </c>
      <c r="C54" s="5">
        <v>4</v>
      </c>
      <c r="D54" s="5">
        <v>25</v>
      </c>
      <c r="E54" s="29">
        <f>+BDATOS!AF155</f>
        <v>7</v>
      </c>
      <c r="F54" s="13">
        <f>+BDATOS!BA155</f>
        <v>7</v>
      </c>
      <c r="G54" s="63">
        <f>+BDATOS!BK155</f>
        <v>1</v>
      </c>
      <c r="H54" s="59" t="str">
        <f>+BDATOS!AC155</f>
        <v>DIRECCIÓN DE DESARROLLO SOCIAL</v>
      </c>
    </row>
    <row r="55" spans="1:8" ht="48" hidden="1" x14ac:dyDescent="0.2">
      <c r="A55" s="14" t="s">
        <v>170</v>
      </c>
      <c r="B55" s="59" t="s">
        <v>691</v>
      </c>
      <c r="C55" s="5">
        <v>0</v>
      </c>
      <c r="D55" s="5">
        <v>1</v>
      </c>
      <c r="E55" s="29">
        <f>+BDATOS!AF156</f>
        <v>0</v>
      </c>
      <c r="F55" s="13">
        <f>+BDATOS!BA156</f>
        <v>0</v>
      </c>
      <c r="G55" s="63" t="str">
        <f>+BDATOS!BK156</f>
        <v>NA</v>
      </c>
      <c r="H55" s="59" t="str">
        <f>+BDATOS!AC156</f>
        <v>DIRECCIÓN DE DESARROLLO SOCIAL</v>
      </c>
    </row>
    <row r="56" spans="1:8" ht="36" x14ac:dyDescent="0.2">
      <c r="A56" s="14" t="s">
        <v>171</v>
      </c>
      <c r="B56" s="59" t="s">
        <v>692</v>
      </c>
      <c r="C56" s="5">
        <v>38</v>
      </c>
      <c r="D56" s="5">
        <v>45</v>
      </c>
      <c r="E56" s="29">
        <f>+BDATOS!AF157</f>
        <v>38</v>
      </c>
      <c r="F56" s="13">
        <f>+BDATOS!BA157</f>
        <v>14</v>
      </c>
      <c r="G56" s="63">
        <f>+BDATOS!BK157</f>
        <v>0.36842105263157893</v>
      </c>
      <c r="H56" s="59" t="str">
        <f>+BDATOS!AC157</f>
        <v>DIRECCIÓN DE DESARROLLO SOCIAL</v>
      </c>
    </row>
    <row r="57" spans="1:8" ht="36" x14ac:dyDescent="0.2">
      <c r="A57" s="14" t="s">
        <v>172</v>
      </c>
      <c r="B57" s="59" t="s">
        <v>693</v>
      </c>
      <c r="C57" s="9">
        <v>0</v>
      </c>
      <c r="D57" s="9">
        <v>14</v>
      </c>
      <c r="E57" s="29">
        <f>+BDATOS!AF158</f>
        <v>2</v>
      </c>
      <c r="F57" s="13">
        <f>+BDATOS!BA158</f>
        <v>1</v>
      </c>
      <c r="G57" s="63">
        <f>+BDATOS!BK158</f>
        <v>0.5</v>
      </c>
      <c r="H57" s="59" t="str">
        <f>+BDATOS!AC158</f>
        <v>DIRECCIÓN DE DESARROLLO SOCIAL</v>
      </c>
    </row>
    <row r="58" spans="1:8" ht="81.75" customHeight="1" x14ac:dyDescent="0.2">
      <c r="A58" s="77" t="s">
        <v>173</v>
      </c>
      <c r="B58" s="59" t="s">
        <v>697</v>
      </c>
      <c r="C58" s="9" t="s">
        <v>874</v>
      </c>
      <c r="D58" s="9">
        <v>100</v>
      </c>
      <c r="E58" s="29">
        <f>+BDATOS!AF159</f>
        <v>100</v>
      </c>
      <c r="F58" s="13">
        <f>+BDATOS!BA159</f>
        <v>15</v>
      </c>
      <c r="G58" s="63">
        <f>+BDATOS!BK159</f>
        <v>0.15</v>
      </c>
      <c r="H58" s="59" t="str">
        <f>+BDATOS!AC159</f>
        <v>DIRECCIÓN DE DESARROLLO SOCIAL</v>
      </c>
    </row>
  </sheetData>
  <autoFilter ref="A2:H58">
    <filterColumn colId="4">
      <filters>
        <filter val="1"/>
        <filter val="10"/>
        <filter val="100"/>
        <filter val="2"/>
        <filter val="200"/>
        <filter val="24"/>
        <filter val="25"/>
        <filter val="38"/>
        <filter val="45"/>
        <filter val="5"/>
        <filter val="5.000"/>
        <filter val="7"/>
      </filters>
    </filterColumn>
  </autoFilter>
  <mergeCells count="1">
    <mergeCell ref="A1:D1"/>
  </mergeCells>
  <pageMargins left="0.70866141732283472" right="0.70866141732283472" top="0.74803149606299213" bottom="0.35433070866141736" header="0.31496062992125984" footer="0.11811023622047245"/>
  <pageSetup scale="80" orientation="landscape" r:id="rId1"/>
  <headerFooter>
    <oddHeader>&amp;A</oddHeader>
    <oddFooter>Página &amp;P de 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40293"/>
  <sheetViews>
    <sheetView topLeftCell="J1" workbookViewId="0">
      <pane xSplit="2" ySplit="2" topLeftCell="R45" activePane="bottomRight" state="frozen"/>
      <selection activeCell="J1" sqref="J1"/>
      <selection pane="topRight" activeCell="L1" sqref="L1"/>
      <selection pane="bottomLeft" activeCell="J3" sqref="J3"/>
      <selection pane="bottomRight" activeCell="BY41" sqref="BY41"/>
    </sheetView>
  </sheetViews>
  <sheetFormatPr baseColWidth="10" defaultRowHeight="12" x14ac:dyDescent="0.2"/>
  <cols>
    <col min="1" max="1" width="5.140625" style="3" hidden="1" customWidth="1"/>
    <col min="2" max="2" width="18.5703125" style="11" hidden="1" customWidth="1"/>
    <col min="3" max="3" width="6" style="12" hidden="1" customWidth="1"/>
    <col min="4" max="4" width="17.28515625" style="11" hidden="1" customWidth="1"/>
    <col min="5" max="5" width="20.140625" style="84" hidden="1" customWidth="1"/>
    <col min="6" max="6" width="7" style="84" hidden="1" customWidth="1"/>
    <col min="7" max="7" width="9.140625" style="84" hidden="1" customWidth="1"/>
    <col min="8" max="8" width="6.85546875" style="85" hidden="1" customWidth="1"/>
    <col min="9" max="9" width="20.7109375" style="86" hidden="1" customWidth="1"/>
    <col min="10" max="10" width="22" style="203" customWidth="1"/>
    <col min="11" max="11" width="20.140625" style="203" customWidth="1"/>
    <col min="12" max="12" width="12.5703125" style="87" customWidth="1"/>
    <col min="13" max="13" width="8.5703125" style="3" customWidth="1"/>
    <col min="14" max="14" width="8.85546875" style="3" customWidth="1"/>
    <col min="15" max="15" width="7.5703125" style="3" customWidth="1"/>
    <col min="16" max="17" width="8" style="3" customWidth="1"/>
    <col min="18" max="18" width="8" style="211" customWidth="1"/>
    <col min="19" max="19" width="13.7109375" style="1" hidden="1" customWidth="1"/>
    <col min="20" max="20" width="13" style="1" hidden="1" customWidth="1"/>
    <col min="21" max="21" width="10.28515625" style="3" hidden="1" customWidth="1"/>
    <col min="22" max="22" width="16.5703125" style="3" hidden="1" customWidth="1"/>
    <col min="23" max="23" width="15.85546875" style="3" hidden="1" customWidth="1"/>
    <col min="24" max="24" width="13.42578125" style="3" hidden="1" customWidth="1"/>
    <col min="25" max="25" width="15" style="3" hidden="1" customWidth="1"/>
    <col min="26" max="26" width="14.85546875" style="3" hidden="1" customWidth="1"/>
    <col min="27" max="27" width="12" style="212" customWidth="1"/>
    <col min="28" max="28" width="13.28515625" style="1" hidden="1" customWidth="1"/>
    <col min="29" max="29" width="23.42578125" style="1" hidden="1" customWidth="1"/>
    <col min="30" max="30" width="10.5703125" style="33" customWidth="1"/>
    <col min="31" max="31" width="15.7109375" style="33" hidden="1" customWidth="1"/>
    <col min="32" max="32" width="14.28515625" style="33" hidden="1" customWidth="1"/>
    <col min="33" max="33" width="15.5703125" style="33" hidden="1" customWidth="1"/>
    <col min="34" max="34" width="15.140625" style="33" hidden="1" customWidth="1"/>
    <col min="35" max="35" width="14.7109375" style="33" hidden="1" customWidth="1"/>
    <col min="36" max="36" width="14.5703125" style="33" hidden="1" customWidth="1"/>
    <col min="37" max="37" width="13.7109375" style="33" hidden="1" customWidth="1"/>
    <col min="38" max="39" width="13.140625" style="33" hidden="1" customWidth="1"/>
    <col min="40" max="40" width="24.42578125" style="33" hidden="1" customWidth="1"/>
    <col min="41" max="41" width="20.7109375" style="33" hidden="1" customWidth="1"/>
    <col min="42" max="42" width="19.42578125" style="33" hidden="1" customWidth="1"/>
    <col min="43" max="43" width="17.7109375" style="33" hidden="1" customWidth="1"/>
    <col min="44" max="44" width="17.5703125" style="33" hidden="1" customWidth="1"/>
    <col min="45" max="45" width="16.85546875" style="33" hidden="1" customWidth="1"/>
    <col min="46" max="46" width="18.7109375" style="33" hidden="1" customWidth="1"/>
    <col min="47" max="47" width="16" style="33" hidden="1" customWidth="1"/>
    <col min="48" max="48" width="19.85546875" style="33" hidden="1" customWidth="1"/>
    <col min="49" max="49" width="17.42578125" style="33" hidden="1" customWidth="1"/>
    <col min="50" max="50" width="21.5703125" style="33" hidden="1" customWidth="1"/>
    <col min="51" max="51" width="11.5703125" style="208" customWidth="1"/>
    <col min="52" max="52" width="17.7109375" style="154" hidden="1" customWidth="1"/>
    <col min="53" max="53" width="18.5703125" style="154" hidden="1" customWidth="1"/>
    <col min="54" max="54" width="15.42578125" style="154" hidden="1" customWidth="1"/>
    <col min="55" max="55" width="18" style="154" hidden="1" customWidth="1"/>
    <col min="56" max="56" width="11.42578125" style="3" hidden="1" customWidth="1"/>
    <col min="57" max="57" width="19" style="3" hidden="1" customWidth="1"/>
    <col min="58" max="58" width="11.42578125" style="3" hidden="1" customWidth="1"/>
    <col min="59" max="59" width="16.85546875" style="3" hidden="1" customWidth="1"/>
    <col min="60" max="60" width="17.7109375" style="3" hidden="1" customWidth="1"/>
    <col min="61" max="61" width="10.42578125" style="3" hidden="1" customWidth="1"/>
    <col min="62" max="64" width="11.42578125" style="3" hidden="1" customWidth="1"/>
    <col min="65" max="65" width="38" style="1" hidden="1" customWidth="1"/>
    <col min="66" max="66" width="11.42578125" style="2" hidden="1" customWidth="1"/>
    <col min="67" max="72" width="10" style="192" customWidth="1"/>
    <col min="73" max="78" width="10.28515625" style="192" customWidth="1"/>
    <col min="79" max="16384" width="11.42578125" style="2"/>
  </cols>
  <sheetData>
    <row r="1" spans="1:78" ht="33.75" x14ac:dyDescent="0.5">
      <c r="A1" s="46" t="s">
        <v>1831</v>
      </c>
      <c r="B1" s="47"/>
      <c r="C1" s="47"/>
      <c r="D1" s="47"/>
      <c r="E1" s="47"/>
      <c r="F1" s="47"/>
      <c r="G1" s="47"/>
      <c r="H1" s="47"/>
      <c r="I1" s="47"/>
      <c r="J1" s="204"/>
      <c r="K1" s="204"/>
      <c r="L1" s="47"/>
      <c r="M1" s="47"/>
      <c r="N1" s="47"/>
      <c r="O1" s="47"/>
      <c r="P1" s="47"/>
      <c r="Q1" s="47"/>
      <c r="R1" s="209"/>
      <c r="S1" s="47"/>
      <c r="T1" s="47"/>
      <c r="U1" s="47"/>
      <c r="V1" s="47"/>
      <c r="W1" s="47"/>
      <c r="X1" s="47"/>
      <c r="Y1" s="47"/>
      <c r="Z1" s="47"/>
      <c r="AA1" s="197"/>
      <c r="AB1" s="45"/>
      <c r="AC1" s="45"/>
      <c r="AD1" s="205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9"/>
      <c r="AY1" s="206"/>
      <c r="AZ1" s="149"/>
      <c r="BA1" s="149"/>
      <c r="BB1" s="149"/>
      <c r="BC1" s="149"/>
      <c r="BD1" s="62"/>
      <c r="BE1" s="62"/>
      <c r="BF1" s="62"/>
      <c r="BG1" s="62"/>
      <c r="BH1" s="62"/>
      <c r="BI1" s="62"/>
      <c r="BJ1" s="62"/>
      <c r="BK1" s="62"/>
      <c r="BL1" s="62"/>
      <c r="BM1" s="45"/>
      <c r="BO1" s="320" t="s">
        <v>1908</v>
      </c>
      <c r="BP1" s="321"/>
      <c r="BQ1" s="322"/>
      <c r="BR1" s="320" t="s">
        <v>1909</v>
      </c>
      <c r="BS1" s="321"/>
      <c r="BT1" s="322"/>
      <c r="BU1" s="320" t="s">
        <v>1910</v>
      </c>
      <c r="BV1" s="321"/>
      <c r="BW1" s="322"/>
      <c r="BX1" s="320" t="s">
        <v>1911</v>
      </c>
      <c r="BY1" s="321"/>
      <c r="BZ1" s="322"/>
    </row>
    <row r="2" spans="1:78" ht="54.75" customHeight="1" x14ac:dyDescent="0.2">
      <c r="A2" s="50" t="s">
        <v>764</v>
      </c>
      <c r="B2" s="50" t="s">
        <v>1611</v>
      </c>
      <c r="C2" s="50" t="s">
        <v>88</v>
      </c>
      <c r="D2" s="50" t="s">
        <v>1612</v>
      </c>
      <c r="E2" s="50" t="s">
        <v>296</v>
      </c>
      <c r="F2" s="50" t="s">
        <v>1511</v>
      </c>
      <c r="G2" s="50" t="s">
        <v>1866</v>
      </c>
      <c r="H2" s="50" t="s">
        <v>1635</v>
      </c>
      <c r="I2" s="50" t="s">
        <v>1613</v>
      </c>
      <c r="J2" s="183" t="s">
        <v>297</v>
      </c>
      <c r="K2" s="183" t="s">
        <v>301</v>
      </c>
      <c r="L2" s="183" t="s">
        <v>1587</v>
      </c>
      <c r="M2" s="183" t="s">
        <v>82</v>
      </c>
      <c r="N2" s="184" t="s">
        <v>298</v>
      </c>
      <c r="O2" s="184" t="s">
        <v>83</v>
      </c>
      <c r="P2" s="184" t="s">
        <v>84</v>
      </c>
      <c r="Q2" s="184" t="s">
        <v>85</v>
      </c>
      <c r="R2" s="210" t="s">
        <v>86</v>
      </c>
      <c r="S2" s="183" t="s">
        <v>299</v>
      </c>
      <c r="T2" s="183" t="s">
        <v>1397</v>
      </c>
      <c r="U2" s="183" t="s">
        <v>89</v>
      </c>
      <c r="V2" s="183" t="s">
        <v>300</v>
      </c>
      <c r="W2" s="183">
        <v>2016</v>
      </c>
      <c r="X2" s="183">
        <v>2017</v>
      </c>
      <c r="Y2" s="183">
        <v>2018</v>
      </c>
      <c r="Z2" s="183">
        <v>2019</v>
      </c>
      <c r="AA2" s="183" t="s">
        <v>87</v>
      </c>
      <c r="AB2" s="185" t="s">
        <v>336</v>
      </c>
      <c r="AC2" s="185" t="s">
        <v>337</v>
      </c>
      <c r="AD2" s="186" t="s">
        <v>1864</v>
      </c>
      <c r="AE2" s="187" t="s">
        <v>1623</v>
      </c>
      <c r="AF2" s="188" t="s">
        <v>1624</v>
      </c>
      <c r="AG2" s="188" t="s">
        <v>1625</v>
      </c>
      <c r="AH2" s="188" t="s">
        <v>1626</v>
      </c>
      <c r="AI2" s="188" t="s">
        <v>1627</v>
      </c>
      <c r="AJ2" s="188" t="s">
        <v>1628</v>
      </c>
      <c r="AK2" s="188" t="s">
        <v>1629</v>
      </c>
      <c r="AL2" s="188" t="s">
        <v>1630</v>
      </c>
      <c r="AM2" s="188" t="s">
        <v>1631</v>
      </c>
      <c r="AN2" s="189" t="s">
        <v>1632</v>
      </c>
      <c r="AO2" s="189" t="s">
        <v>1633</v>
      </c>
      <c r="AP2" s="189" t="s">
        <v>1614</v>
      </c>
      <c r="AQ2" s="189" t="s">
        <v>1615</v>
      </c>
      <c r="AR2" s="189" t="s">
        <v>1616</v>
      </c>
      <c r="AS2" s="189" t="s">
        <v>1617</v>
      </c>
      <c r="AT2" s="189" t="s">
        <v>1618</v>
      </c>
      <c r="AU2" s="189" t="s">
        <v>1619</v>
      </c>
      <c r="AV2" s="189" t="s">
        <v>1620</v>
      </c>
      <c r="AW2" s="189" t="s">
        <v>1621</v>
      </c>
      <c r="AX2" s="189" t="s">
        <v>1622</v>
      </c>
      <c r="AY2" s="186" t="s">
        <v>1863</v>
      </c>
      <c r="AZ2" s="190" t="s">
        <v>1818</v>
      </c>
      <c r="BA2" s="190" t="s">
        <v>1819</v>
      </c>
      <c r="BB2" s="190" t="s">
        <v>1820</v>
      </c>
      <c r="BC2" s="190" t="s">
        <v>1821</v>
      </c>
      <c r="BD2" s="188" t="s">
        <v>1822</v>
      </c>
      <c r="BE2" s="188" t="s">
        <v>1823</v>
      </c>
      <c r="BF2" s="188" t="s">
        <v>1824</v>
      </c>
      <c r="BG2" s="188" t="s">
        <v>1825</v>
      </c>
      <c r="BH2" s="188" t="s">
        <v>1826</v>
      </c>
      <c r="BI2" s="191" t="s">
        <v>1827</v>
      </c>
      <c r="BJ2" s="191" t="s">
        <v>1828</v>
      </c>
      <c r="BK2" s="191" t="s">
        <v>1829</v>
      </c>
      <c r="BL2" s="191" t="s">
        <v>1830</v>
      </c>
      <c r="BM2" s="191" t="s">
        <v>1845</v>
      </c>
      <c r="BN2" s="192"/>
      <c r="BO2" s="193" t="s">
        <v>83</v>
      </c>
      <c r="BP2" s="194" t="s">
        <v>1912</v>
      </c>
      <c r="BQ2" s="195" t="s">
        <v>1907</v>
      </c>
      <c r="BR2" s="196" t="s">
        <v>84</v>
      </c>
      <c r="BS2" s="194" t="s">
        <v>1912</v>
      </c>
      <c r="BT2" s="194" t="s">
        <v>1907</v>
      </c>
      <c r="BU2" s="196" t="s">
        <v>85</v>
      </c>
      <c r="BV2" s="194" t="s">
        <v>1912</v>
      </c>
      <c r="BW2" s="194" t="s">
        <v>1907</v>
      </c>
      <c r="BX2" s="196" t="s">
        <v>86</v>
      </c>
      <c r="BY2" s="194" t="s">
        <v>1912</v>
      </c>
      <c r="BZ2" s="194" t="s">
        <v>1907</v>
      </c>
    </row>
    <row r="3" spans="1:78" ht="72.75" customHeight="1" x14ac:dyDescent="0.2">
      <c r="A3" s="13" t="s">
        <v>0</v>
      </c>
      <c r="B3" s="4" t="s">
        <v>328</v>
      </c>
      <c r="C3" s="5" t="s">
        <v>1</v>
      </c>
      <c r="D3" s="4" t="s">
        <v>1395</v>
      </c>
      <c r="E3" s="295" t="s">
        <v>330</v>
      </c>
      <c r="F3" s="295">
        <v>0</v>
      </c>
      <c r="G3" s="295">
        <v>100</v>
      </c>
      <c r="H3" s="176" t="s">
        <v>293</v>
      </c>
      <c r="I3" s="155" t="s">
        <v>331</v>
      </c>
      <c r="J3" s="198" t="s">
        <v>302</v>
      </c>
      <c r="K3" s="198" t="s">
        <v>303</v>
      </c>
      <c r="L3" s="176" t="s">
        <v>1589</v>
      </c>
      <c r="M3" s="55">
        <v>0</v>
      </c>
      <c r="N3" s="55">
        <f>+BDATOS!P3</f>
        <v>1</v>
      </c>
      <c r="O3" s="55">
        <f>+BDATOS!Q3</f>
        <v>0</v>
      </c>
      <c r="P3" s="55">
        <f>+BDATOS!R3</f>
        <v>1</v>
      </c>
      <c r="Q3" s="55">
        <f>+BDATOS!S3</f>
        <v>0</v>
      </c>
      <c r="R3" s="40">
        <f>+BDATOS!T3</f>
        <v>0</v>
      </c>
      <c r="S3" s="55" t="s">
        <v>1396</v>
      </c>
      <c r="T3" s="55" t="s">
        <v>1398</v>
      </c>
      <c r="U3" s="55" t="s">
        <v>95</v>
      </c>
      <c r="V3" s="55">
        <v>0</v>
      </c>
      <c r="W3" s="56">
        <v>0</v>
      </c>
      <c r="X3" s="56">
        <v>0</v>
      </c>
      <c r="Y3" s="56">
        <v>0</v>
      </c>
      <c r="Z3" s="56">
        <v>0</v>
      </c>
      <c r="AA3" s="198" t="str">
        <f>+BDATOS!AC3</f>
        <v>SECRETARÍA DEL INTERIOR - CARCAMO</v>
      </c>
      <c r="AB3" s="56" t="s">
        <v>335</v>
      </c>
      <c r="AC3" s="56" t="s">
        <v>338</v>
      </c>
      <c r="AD3" s="29">
        <f>+O3</f>
        <v>0</v>
      </c>
      <c r="AE3" s="30">
        <f>+V3</f>
        <v>0</v>
      </c>
      <c r="AF3" s="31"/>
      <c r="AG3" s="31"/>
      <c r="AH3" s="31"/>
      <c r="AI3" s="31"/>
      <c r="AJ3" s="31"/>
      <c r="AK3" s="31"/>
      <c r="AL3" s="31"/>
      <c r="AM3" s="31"/>
      <c r="AN3" s="32"/>
      <c r="AO3" s="32"/>
      <c r="AP3" s="32"/>
      <c r="AQ3" s="32"/>
      <c r="AR3" s="32"/>
      <c r="AS3" s="32"/>
      <c r="AT3" s="32"/>
      <c r="AU3" s="32"/>
      <c r="AV3" s="30"/>
      <c r="AW3" s="30"/>
      <c r="AX3" s="32"/>
      <c r="AY3" s="13">
        <v>0</v>
      </c>
      <c r="AZ3" s="64">
        <v>0</v>
      </c>
      <c r="BA3" s="64">
        <v>0</v>
      </c>
      <c r="BB3" s="13">
        <v>0</v>
      </c>
      <c r="BC3" s="64">
        <v>0</v>
      </c>
      <c r="BD3" s="13">
        <v>0</v>
      </c>
      <c r="BE3" s="13">
        <v>0</v>
      </c>
      <c r="BF3" s="13">
        <v>0</v>
      </c>
      <c r="BG3" s="13">
        <v>0</v>
      </c>
      <c r="BH3" s="13">
        <v>0</v>
      </c>
      <c r="BI3" s="63" t="s">
        <v>1844</v>
      </c>
      <c r="BJ3" s="13">
        <f t="shared" ref="BJ3:BJ4" si="0">SUM(AY3:BI3)</f>
        <v>0</v>
      </c>
      <c r="BK3" s="13">
        <v>0</v>
      </c>
      <c r="BL3" s="13">
        <v>0</v>
      </c>
      <c r="BM3" s="56"/>
      <c r="BO3" s="13">
        <f>+O3</f>
        <v>0</v>
      </c>
      <c r="BP3" s="13">
        <f>+BO3*25/100</f>
        <v>0</v>
      </c>
      <c r="BQ3" s="13">
        <f>+BO3*75/100</f>
        <v>0</v>
      </c>
      <c r="BR3" s="13">
        <f>+P3</f>
        <v>1</v>
      </c>
      <c r="BS3" s="13">
        <f>+BR3*25/100</f>
        <v>0.25</v>
      </c>
      <c r="BT3" s="13">
        <f>+BR3*75/100</f>
        <v>0.75</v>
      </c>
      <c r="BU3" s="13">
        <f>+Q3</f>
        <v>0</v>
      </c>
      <c r="BV3" s="13">
        <f>+BU3*25/100</f>
        <v>0</v>
      </c>
      <c r="BW3" s="13">
        <f>+BU3*75/100</f>
        <v>0</v>
      </c>
      <c r="BX3" s="13">
        <f>+R3</f>
        <v>0</v>
      </c>
      <c r="BY3" s="13">
        <f>+BX3*25/100</f>
        <v>0</v>
      </c>
      <c r="BZ3" s="13">
        <f>+BX3*75/100</f>
        <v>0</v>
      </c>
    </row>
    <row r="4" spans="1:78" ht="86.25" customHeight="1" x14ac:dyDescent="0.2">
      <c r="A4" s="13" t="s">
        <v>0</v>
      </c>
      <c r="B4" s="4" t="s">
        <v>328</v>
      </c>
      <c r="C4" s="5" t="s">
        <v>1</v>
      </c>
      <c r="D4" s="4" t="s">
        <v>329</v>
      </c>
      <c r="E4" s="295"/>
      <c r="F4" s="295"/>
      <c r="G4" s="295"/>
      <c r="H4" s="176" t="s">
        <v>293</v>
      </c>
      <c r="I4" s="155" t="s">
        <v>331</v>
      </c>
      <c r="J4" s="198" t="s">
        <v>305</v>
      </c>
      <c r="K4" s="198" t="s">
        <v>304</v>
      </c>
      <c r="L4" s="176" t="s">
        <v>1589</v>
      </c>
      <c r="M4" s="55">
        <v>0</v>
      </c>
      <c r="N4" s="55">
        <f>+BDATOS!P4</f>
        <v>4</v>
      </c>
      <c r="O4" s="55">
        <f>+BDATOS!Q4</f>
        <v>1</v>
      </c>
      <c r="P4" s="55">
        <f>+BDATOS!R4</f>
        <v>1</v>
      </c>
      <c r="Q4" s="55">
        <f>+BDATOS!S4</f>
        <v>1</v>
      </c>
      <c r="R4" s="40">
        <f>+BDATOS!T4</f>
        <v>1</v>
      </c>
      <c r="S4" s="55" t="s">
        <v>1396</v>
      </c>
      <c r="T4" s="55" t="s">
        <v>1398</v>
      </c>
      <c r="U4" s="55" t="s">
        <v>95</v>
      </c>
      <c r="V4" s="55">
        <v>0</v>
      </c>
      <c r="W4" s="56">
        <v>0</v>
      </c>
      <c r="X4" s="56">
        <v>0</v>
      </c>
      <c r="Y4" s="56">
        <v>0</v>
      </c>
      <c r="Z4" s="56">
        <v>0</v>
      </c>
      <c r="AA4" s="198" t="str">
        <f>+BDATOS!AC4</f>
        <v>SECRETARÍA DEL INTERIOR - CARCAMO</v>
      </c>
      <c r="AB4" s="56" t="s">
        <v>335</v>
      </c>
      <c r="AC4" s="56" t="s">
        <v>338</v>
      </c>
      <c r="AD4" s="29">
        <f t="shared" ref="AD4:AD67" si="1">+O4</f>
        <v>1</v>
      </c>
      <c r="AE4" s="30">
        <f t="shared" ref="AE4:AE67" si="2">+V4</f>
        <v>0</v>
      </c>
      <c r="AF4" s="31"/>
      <c r="AG4" s="31"/>
      <c r="AH4" s="31"/>
      <c r="AI4" s="31"/>
      <c r="AJ4" s="31"/>
      <c r="AK4" s="31"/>
      <c r="AL4" s="31"/>
      <c r="AM4" s="31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1"/>
      <c r="AY4" s="13">
        <v>0</v>
      </c>
      <c r="AZ4" s="64">
        <v>0</v>
      </c>
      <c r="BA4" s="64">
        <v>0</v>
      </c>
      <c r="BB4" s="13">
        <v>0</v>
      </c>
      <c r="BC4" s="64">
        <v>0</v>
      </c>
      <c r="BD4" s="13">
        <v>0</v>
      </c>
      <c r="BE4" s="13">
        <v>0</v>
      </c>
      <c r="BF4" s="13">
        <v>0</v>
      </c>
      <c r="BG4" s="13">
        <v>0</v>
      </c>
      <c r="BH4" s="13">
        <v>0</v>
      </c>
      <c r="BI4" s="63" t="s">
        <v>1844</v>
      </c>
      <c r="BJ4" s="13">
        <f t="shared" si="0"/>
        <v>0</v>
      </c>
      <c r="BK4" s="13">
        <v>0</v>
      </c>
      <c r="BL4" s="13">
        <v>0</v>
      </c>
      <c r="BM4" s="56"/>
      <c r="BO4" s="13">
        <f t="shared" ref="BO4:BO67" si="3">+O4</f>
        <v>1</v>
      </c>
      <c r="BP4" s="13">
        <f>+BO4*25/100</f>
        <v>0.25</v>
      </c>
      <c r="BQ4" s="13">
        <f>+BO4*75/100</f>
        <v>0.75</v>
      </c>
      <c r="BR4" s="13">
        <f t="shared" ref="BR4:BR67" si="4">+P4</f>
        <v>1</v>
      </c>
      <c r="BS4" s="13">
        <f>+BR4*25/100</f>
        <v>0.25</v>
      </c>
      <c r="BT4" s="13">
        <f>+BR4*75/100</f>
        <v>0.75</v>
      </c>
      <c r="BU4" s="13">
        <f t="shared" ref="BU4:BU67" si="5">+Q4</f>
        <v>1</v>
      </c>
      <c r="BV4" s="13">
        <f>+BU4*25/100</f>
        <v>0.25</v>
      </c>
      <c r="BW4" s="13">
        <f>+BU4*75/100</f>
        <v>0.75</v>
      </c>
      <c r="BX4" s="13">
        <f t="shared" ref="BX4:BX67" si="6">+R4</f>
        <v>1</v>
      </c>
      <c r="BY4" s="13">
        <f>+BX4*25/100</f>
        <v>0.25</v>
      </c>
      <c r="BZ4" s="13">
        <f>+BX4*75/100</f>
        <v>0.75</v>
      </c>
    </row>
    <row r="5" spans="1:78" ht="90" customHeight="1" x14ac:dyDescent="0.2">
      <c r="A5" s="13" t="s">
        <v>0</v>
      </c>
      <c r="B5" s="4" t="s">
        <v>328</v>
      </c>
      <c r="C5" s="5" t="s">
        <v>1</v>
      </c>
      <c r="D5" s="4" t="s">
        <v>329</v>
      </c>
      <c r="E5" s="176" t="s">
        <v>1512</v>
      </c>
      <c r="F5" s="176">
        <v>0</v>
      </c>
      <c r="G5" s="176">
        <v>33</v>
      </c>
      <c r="H5" s="176" t="s">
        <v>2</v>
      </c>
      <c r="I5" s="155" t="s">
        <v>90</v>
      </c>
      <c r="J5" s="198" t="s">
        <v>306</v>
      </c>
      <c r="K5" s="198" t="s">
        <v>307</v>
      </c>
      <c r="L5" s="176" t="s">
        <v>1589</v>
      </c>
      <c r="M5" s="40">
        <v>0</v>
      </c>
      <c r="N5" s="55">
        <f>+BDATOS!P5</f>
        <v>15</v>
      </c>
      <c r="O5" s="55">
        <f>+BDATOS!Q5</f>
        <v>6</v>
      </c>
      <c r="P5" s="55">
        <f>+BDATOS!R5</f>
        <v>3</v>
      </c>
      <c r="Q5" s="55">
        <f>+BDATOS!S5</f>
        <v>3</v>
      </c>
      <c r="R5" s="40">
        <f>+BDATOS!T5</f>
        <v>3</v>
      </c>
      <c r="S5" s="55" t="s">
        <v>1396</v>
      </c>
      <c r="T5" s="55" t="s">
        <v>1398</v>
      </c>
      <c r="U5" s="55" t="s">
        <v>95</v>
      </c>
      <c r="V5" s="55">
        <v>0</v>
      </c>
      <c r="W5" s="56">
        <v>0</v>
      </c>
      <c r="X5" s="56">
        <v>0</v>
      </c>
      <c r="Y5" s="56">
        <v>0</v>
      </c>
      <c r="Z5" s="56">
        <v>0</v>
      </c>
      <c r="AA5" s="198" t="str">
        <f>+BDATOS!AC5</f>
        <v>SECRETARÍA DEL INTERIOR - CARCAMO</v>
      </c>
      <c r="AB5" s="56" t="s">
        <v>335</v>
      </c>
      <c r="AC5" s="56" t="s">
        <v>338</v>
      </c>
      <c r="AD5" s="29">
        <f t="shared" si="1"/>
        <v>6</v>
      </c>
      <c r="AE5" s="30">
        <f t="shared" si="2"/>
        <v>0</v>
      </c>
      <c r="AF5" s="31"/>
      <c r="AG5" s="31"/>
      <c r="AH5" s="31"/>
      <c r="AI5" s="31"/>
      <c r="AJ5" s="31"/>
      <c r="AK5" s="31"/>
      <c r="AL5" s="31"/>
      <c r="AM5" s="31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13">
        <v>0</v>
      </c>
      <c r="AZ5" s="64">
        <v>0</v>
      </c>
      <c r="BA5" s="64">
        <v>0</v>
      </c>
      <c r="BB5" s="13">
        <v>0</v>
      </c>
      <c r="BC5" s="64">
        <v>0</v>
      </c>
      <c r="BD5" s="13">
        <v>0</v>
      </c>
      <c r="BE5" s="13">
        <v>0</v>
      </c>
      <c r="BF5" s="13">
        <v>0</v>
      </c>
      <c r="BG5" s="13">
        <v>0</v>
      </c>
      <c r="BH5" s="13"/>
      <c r="BI5" s="63">
        <f t="shared" ref="BI5:BI67" si="7">+AY5/AD5</f>
        <v>0</v>
      </c>
      <c r="BJ5" s="13"/>
      <c r="BK5" s="13"/>
      <c r="BL5" s="13"/>
      <c r="BM5" s="56"/>
      <c r="BO5" s="13">
        <f t="shared" si="3"/>
        <v>6</v>
      </c>
      <c r="BP5" s="13">
        <f t="shared" ref="BP5:BP68" si="8">+BO5*25/100</f>
        <v>1.5</v>
      </c>
      <c r="BQ5" s="13">
        <f t="shared" ref="BQ5:BQ68" si="9">+BO5*75/100</f>
        <v>4.5</v>
      </c>
      <c r="BR5" s="13">
        <f t="shared" si="4"/>
        <v>3</v>
      </c>
      <c r="BS5" s="13">
        <f t="shared" ref="BS5:BS68" si="10">+BR5*25/100</f>
        <v>0.75</v>
      </c>
      <c r="BT5" s="13">
        <f t="shared" ref="BT5:BT68" si="11">+BR5*75/100</f>
        <v>2.25</v>
      </c>
      <c r="BU5" s="13">
        <f t="shared" si="5"/>
        <v>3</v>
      </c>
      <c r="BV5" s="13">
        <f t="shared" ref="BV5:BV68" si="12">+BU5*25/100</f>
        <v>0.75</v>
      </c>
      <c r="BW5" s="13">
        <f t="shared" ref="BW5:BW68" si="13">+BU5*75/100</f>
        <v>2.25</v>
      </c>
      <c r="BX5" s="13">
        <f t="shared" si="6"/>
        <v>3</v>
      </c>
      <c r="BY5" s="13">
        <f t="shared" ref="BY5:BY68" si="14">+BX5*25/100</f>
        <v>0.75</v>
      </c>
      <c r="BZ5" s="13">
        <f t="shared" ref="BZ5:BZ68" si="15">+BX5*75/100</f>
        <v>2.25</v>
      </c>
    </row>
    <row r="6" spans="1:78" ht="156.75" customHeight="1" x14ac:dyDescent="0.2">
      <c r="A6" s="13" t="s">
        <v>0</v>
      </c>
      <c r="B6" s="4" t="s">
        <v>328</v>
      </c>
      <c r="C6" s="5" t="s">
        <v>1</v>
      </c>
      <c r="D6" s="4" t="s">
        <v>329</v>
      </c>
      <c r="E6" s="295" t="s">
        <v>308</v>
      </c>
      <c r="F6" s="295">
        <f t="shared" ref="F6" si="16">SUM(F5)</f>
        <v>0</v>
      </c>
      <c r="G6" s="296">
        <v>12</v>
      </c>
      <c r="H6" s="176" t="s">
        <v>294</v>
      </c>
      <c r="I6" s="155" t="s">
        <v>91</v>
      </c>
      <c r="J6" s="198" t="s">
        <v>308</v>
      </c>
      <c r="K6" s="198" t="s">
        <v>309</v>
      </c>
      <c r="L6" s="176" t="s">
        <v>1589</v>
      </c>
      <c r="M6" s="41">
        <v>0</v>
      </c>
      <c r="N6" s="55">
        <f>+BDATOS!P6</f>
        <v>12</v>
      </c>
      <c r="O6" s="55">
        <f>+BDATOS!Q6</f>
        <v>9</v>
      </c>
      <c r="P6" s="55">
        <f>+BDATOS!R6</f>
        <v>1</v>
      </c>
      <c r="Q6" s="55">
        <f>+BDATOS!S6</f>
        <v>1</v>
      </c>
      <c r="R6" s="40">
        <f>+BDATOS!T6</f>
        <v>1</v>
      </c>
      <c r="S6" s="55" t="s">
        <v>1396</v>
      </c>
      <c r="T6" s="55" t="s">
        <v>1398</v>
      </c>
      <c r="U6" s="55" t="s">
        <v>95</v>
      </c>
      <c r="V6" s="55">
        <v>0</v>
      </c>
      <c r="W6" s="56">
        <v>0</v>
      </c>
      <c r="X6" s="56">
        <v>0</v>
      </c>
      <c r="Y6" s="56">
        <v>0</v>
      </c>
      <c r="Z6" s="56">
        <v>0</v>
      </c>
      <c r="AA6" s="198" t="str">
        <f>+BDATOS!AC6</f>
        <v>SECRETARÍA DEL INTERIOR - CARCAMO</v>
      </c>
      <c r="AB6" s="56" t="s">
        <v>335</v>
      </c>
      <c r="AC6" s="56" t="s">
        <v>338</v>
      </c>
      <c r="AD6" s="29">
        <f t="shared" si="1"/>
        <v>9</v>
      </c>
      <c r="AE6" s="30">
        <f t="shared" si="2"/>
        <v>0</v>
      </c>
      <c r="AF6" s="31"/>
      <c r="AG6" s="31"/>
      <c r="AH6" s="31"/>
      <c r="AI6" s="31"/>
      <c r="AJ6" s="31"/>
      <c r="AK6" s="31"/>
      <c r="AL6" s="31"/>
      <c r="AM6" s="31"/>
      <c r="AN6" s="32"/>
      <c r="AO6" s="32"/>
      <c r="AP6" s="32"/>
      <c r="AQ6" s="32"/>
      <c r="AR6" s="32"/>
      <c r="AS6" s="32"/>
      <c r="AT6" s="32"/>
      <c r="AU6" s="32"/>
      <c r="AV6" s="32"/>
      <c r="AW6" s="31"/>
      <c r="AX6" s="32"/>
      <c r="AY6" s="13">
        <v>0</v>
      </c>
      <c r="AZ6" s="64">
        <v>0</v>
      </c>
      <c r="BA6" s="64">
        <v>0</v>
      </c>
      <c r="BB6" s="13">
        <v>0</v>
      </c>
      <c r="BC6" s="64">
        <v>0</v>
      </c>
      <c r="BD6" s="13">
        <v>0</v>
      </c>
      <c r="BE6" s="13">
        <v>0</v>
      </c>
      <c r="BF6" s="13">
        <v>0</v>
      </c>
      <c r="BG6" s="13">
        <v>0</v>
      </c>
      <c r="BH6" s="13"/>
      <c r="BI6" s="63" t="s">
        <v>1844</v>
      </c>
      <c r="BJ6" s="13"/>
      <c r="BK6" s="13"/>
      <c r="BL6" s="13"/>
      <c r="BM6" s="56"/>
      <c r="BO6" s="13">
        <f t="shared" si="3"/>
        <v>9</v>
      </c>
      <c r="BP6" s="13">
        <f t="shared" si="8"/>
        <v>2.25</v>
      </c>
      <c r="BQ6" s="13">
        <f t="shared" si="9"/>
        <v>6.75</v>
      </c>
      <c r="BR6" s="13">
        <f t="shared" si="4"/>
        <v>1</v>
      </c>
      <c r="BS6" s="13">
        <f t="shared" si="10"/>
        <v>0.25</v>
      </c>
      <c r="BT6" s="13">
        <f t="shared" si="11"/>
        <v>0.75</v>
      </c>
      <c r="BU6" s="13">
        <f t="shared" si="5"/>
        <v>1</v>
      </c>
      <c r="BV6" s="13">
        <f t="shared" si="12"/>
        <v>0.25</v>
      </c>
      <c r="BW6" s="13">
        <f t="shared" si="13"/>
        <v>0.75</v>
      </c>
      <c r="BX6" s="13">
        <f t="shared" si="6"/>
        <v>1</v>
      </c>
      <c r="BY6" s="13">
        <f t="shared" si="14"/>
        <v>0.25</v>
      </c>
      <c r="BZ6" s="13">
        <f t="shared" si="15"/>
        <v>0.75</v>
      </c>
    </row>
    <row r="7" spans="1:78" ht="82.5" customHeight="1" x14ac:dyDescent="0.2">
      <c r="A7" s="13" t="s">
        <v>0</v>
      </c>
      <c r="B7" s="4" t="s">
        <v>328</v>
      </c>
      <c r="C7" s="5" t="s">
        <v>292</v>
      </c>
      <c r="D7" s="4" t="s">
        <v>329</v>
      </c>
      <c r="E7" s="295"/>
      <c r="F7" s="295"/>
      <c r="G7" s="296"/>
      <c r="H7" s="176" t="s">
        <v>294</v>
      </c>
      <c r="I7" s="155" t="s">
        <v>91</v>
      </c>
      <c r="J7" s="198" t="s">
        <v>310</v>
      </c>
      <c r="K7" s="198" t="s">
        <v>311</v>
      </c>
      <c r="L7" s="176" t="s">
        <v>1589</v>
      </c>
      <c r="M7" s="41">
        <v>0</v>
      </c>
      <c r="N7" s="55">
        <f>+BDATOS!P7</f>
        <v>12</v>
      </c>
      <c r="O7" s="55">
        <f>+BDATOS!Q7</f>
        <v>3</v>
      </c>
      <c r="P7" s="55">
        <f>+BDATOS!R7</f>
        <v>3</v>
      </c>
      <c r="Q7" s="55">
        <f>+BDATOS!S7</f>
        <v>3</v>
      </c>
      <c r="R7" s="40">
        <f>+BDATOS!T7</f>
        <v>3</v>
      </c>
      <c r="S7" s="55" t="s">
        <v>1396</v>
      </c>
      <c r="T7" s="55" t="s">
        <v>1398</v>
      </c>
      <c r="U7" s="55" t="s">
        <v>95</v>
      </c>
      <c r="V7" s="55">
        <v>0</v>
      </c>
      <c r="W7" s="56">
        <v>0</v>
      </c>
      <c r="X7" s="56">
        <v>0</v>
      </c>
      <c r="Y7" s="56">
        <v>0</v>
      </c>
      <c r="Z7" s="56">
        <v>0</v>
      </c>
      <c r="AA7" s="198" t="str">
        <f>+BDATOS!AC7</f>
        <v>SECRETARÍA DEL INTERIOR - CARCAMO</v>
      </c>
      <c r="AB7" s="56" t="s">
        <v>335</v>
      </c>
      <c r="AC7" s="56" t="s">
        <v>338</v>
      </c>
      <c r="AD7" s="29">
        <f t="shared" si="1"/>
        <v>3</v>
      </c>
      <c r="AE7" s="30">
        <f t="shared" si="2"/>
        <v>0</v>
      </c>
      <c r="AF7" s="31"/>
      <c r="AG7" s="31"/>
      <c r="AH7" s="31"/>
      <c r="AI7" s="31"/>
      <c r="AJ7" s="31"/>
      <c r="AK7" s="31"/>
      <c r="AL7" s="31"/>
      <c r="AM7" s="31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13">
        <v>0</v>
      </c>
      <c r="AZ7" s="64">
        <v>0</v>
      </c>
      <c r="BA7" s="64">
        <v>0</v>
      </c>
      <c r="BB7" s="13">
        <v>0</v>
      </c>
      <c r="BC7" s="64">
        <v>0</v>
      </c>
      <c r="BD7" s="13">
        <v>0</v>
      </c>
      <c r="BE7" s="13">
        <v>0</v>
      </c>
      <c r="BF7" s="13"/>
      <c r="BG7" s="13">
        <v>0</v>
      </c>
      <c r="BH7" s="13"/>
      <c r="BI7" s="63" t="s">
        <v>1844</v>
      </c>
      <c r="BJ7" s="13"/>
      <c r="BK7" s="13"/>
      <c r="BL7" s="13"/>
      <c r="BM7" s="56"/>
      <c r="BO7" s="13">
        <f t="shared" si="3"/>
        <v>3</v>
      </c>
      <c r="BP7" s="13">
        <f t="shared" si="8"/>
        <v>0.75</v>
      </c>
      <c r="BQ7" s="13">
        <f t="shared" si="9"/>
        <v>2.25</v>
      </c>
      <c r="BR7" s="13">
        <f t="shared" si="4"/>
        <v>3</v>
      </c>
      <c r="BS7" s="13">
        <f t="shared" si="10"/>
        <v>0.75</v>
      </c>
      <c r="BT7" s="13">
        <f t="shared" si="11"/>
        <v>2.25</v>
      </c>
      <c r="BU7" s="13">
        <f t="shared" si="5"/>
        <v>3</v>
      </c>
      <c r="BV7" s="13">
        <f t="shared" si="12"/>
        <v>0.75</v>
      </c>
      <c r="BW7" s="13">
        <f t="shared" si="13"/>
        <v>2.25</v>
      </c>
      <c r="BX7" s="13">
        <f t="shared" si="6"/>
        <v>3</v>
      </c>
      <c r="BY7" s="13">
        <f t="shared" si="14"/>
        <v>0.75</v>
      </c>
      <c r="BZ7" s="13">
        <f t="shared" si="15"/>
        <v>2.25</v>
      </c>
    </row>
    <row r="8" spans="1:78" ht="52.5" customHeight="1" x14ac:dyDescent="0.2">
      <c r="A8" s="13" t="s">
        <v>0</v>
      </c>
      <c r="B8" s="4" t="s">
        <v>328</v>
      </c>
      <c r="C8" s="5" t="s">
        <v>292</v>
      </c>
      <c r="D8" s="4" t="s">
        <v>329</v>
      </c>
      <c r="E8" s="28" t="s">
        <v>332</v>
      </c>
      <c r="F8" s="176">
        <v>0</v>
      </c>
      <c r="G8" s="176">
        <v>1</v>
      </c>
      <c r="H8" s="176" t="s">
        <v>295</v>
      </c>
      <c r="I8" s="155" t="s">
        <v>1399</v>
      </c>
      <c r="J8" s="198" t="s">
        <v>1404</v>
      </c>
      <c r="K8" s="198" t="s">
        <v>1405</v>
      </c>
      <c r="L8" s="176" t="s">
        <v>1589</v>
      </c>
      <c r="M8" s="41">
        <v>0</v>
      </c>
      <c r="N8" s="55">
        <f>+BDATOS!P8</f>
        <v>1</v>
      </c>
      <c r="O8" s="55">
        <f>+BDATOS!Q8</f>
        <v>0</v>
      </c>
      <c r="P8" s="55">
        <f>+BDATOS!R8</f>
        <v>1</v>
      </c>
      <c r="Q8" s="55">
        <f>+BDATOS!S8</f>
        <v>0</v>
      </c>
      <c r="R8" s="40">
        <f>+BDATOS!T8</f>
        <v>0</v>
      </c>
      <c r="S8" s="55" t="s">
        <v>1396</v>
      </c>
      <c r="T8" s="55" t="s">
        <v>1398</v>
      </c>
      <c r="U8" s="55" t="s">
        <v>95</v>
      </c>
      <c r="V8" s="55">
        <v>0</v>
      </c>
      <c r="W8" s="56">
        <v>0</v>
      </c>
      <c r="X8" s="56">
        <v>0</v>
      </c>
      <c r="Y8" s="56">
        <v>0</v>
      </c>
      <c r="Z8" s="56">
        <v>0</v>
      </c>
      <c r="AA8" s="198" t="str">
        <f>+BDATOS!AC8</f>
        <v>SECRETARÍA DEL INTERIOR - CARCAMO</v>
      </c>
      <c r="AB8" s="56" t="s">
        <v>335</v>
      </c>
      <c r="AC8" s="56" t="s">
        <v>338</v>
      </c>
      <c r="AD8" s="29">
        <f t="shared" si="1"/>
        <v>0</v>
      </c>
      <c r="AE8" s="30">
        <f t="shared" si="2"/>
        <v>0</v>
      </c>
      <c r="AF8" s="31"/>
      <c r="AG8" s="31"/>
      <c r="AH8" s="31"/>
      <c r="AI8" s="31"/>
      <c r="AJ8" s="31"/>
      <c r="AK8" s="31"/>
      <c r="AL8" s="31"/>
      <c r="AM8" s="31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13">
        <v>0</v>
      </c>
      <c r="AZ8" s="64">
        <v>0</v>
      </c>
      <c r="BA8" s="64">
        <v>0</v>
      </c>
      <c r="BB8" s="13">
        <v>0</v>
      </c>
      <c r="BC8" s="64">
        <v>0</v>
      </c>
      <c r="BD8" s="13">
        <v>0</v>
      </c>
      <c r="BE8" s="13">
        <v>0</v>
      </c>
      <c r="BF8" s="13">
        <v>0</v>
      </c>
      <c r="BG8" s="13">
        <v>0</v>
      </c>
      <c r="BH8" s="13"/>
      <c r="BI8" s="63" t="s">
        <v>1844</v>
      </c>
      <c r="BJ8" s="13"/>
      <c r="BK8" s="13"/>
      <c r="BL8" s="13"/>
      <c r="BM8" s="56"/>
      <c r="BO8" s="13">
        <f t="shared" si="3"/>
        <v>0</v>
      </c>
      <c r="BP8" s="13">
        <f t="shared" si="8"/>
        <v>0</v>
      </c>
      <c r="BQ8" s="13">
        <f t="shared" si="9"/>
        <v>0</v>
      </c>
      <c r="BR8" s="13">
        <f t="shared" si="4"/>
        <v>1</v>
      </c>
      <c r="BS8" s="13">
        <f t="shared" si="10"/>
        <v>0.25</v>
      </c>
      <c r="BT8" s="13">
        <f t="shared" si="11"/>
        <v>0.75</v>
      </c>
      <c r="BU8" s="13">
        <f t="shared" si="5"/>
        <v>0</v>
      </c>
      <c r="BV8" s="13">
        <f t="shared" si="12"/>
        <v>0</v>
      </c>
      <c r="BW8" s="13">
        <f t="shared" si="13"/>
        <v>0</v>
      </c>
      <c r="BX8" s="13">
        <f t="shared" si="6"/>
        <v>0</v>
      </c>
      <c r="BY8" s="13">
        <f t="shared" si="14"/>
        <v>0</v>
      </c>
      <c r="BZ8" s="13">
        <f t="shared" si="15"/>
        <v>0</v>
      </c>
    </row>
    <row r="9" spans="1:78" ht="51.75" customHeight="1" x14ac:dyDescent="0.2">
      <c r="A9" s="13" t="s">
        <v>0</v>
      </c>
      <c r="B9" s="4" t="s">
        <v>328</v>
      </c>
      <c r="C9" s="5" t="s">
        <v>292</v>
      </c>
      <c r="D9" s="4" t="s">
        <v>329</v>
      </c>
      <c r="E9" s="28" t="s">
        <v>334</v>
      </c>
      <c r="F9" s="176">
        <v>0</v>
      </c>
      <c r="G9" s="176" t="s">
        <v>709</v>
      </c>
      <c r="H9" s="176" t="s">
        <v>1400</v>
      </c>
      <c r="I9" s="155" t="s">
        <v>333</v>
      </c>
      <c r="J9" s="198" t="s">
        <v>1407</v>
      </c>
      <c r="K9" s="198" t="s">
        <v>1406</v>
      </c>
      <c r="L9" s="176" t="s">
        <v>1589</v>
      </c>
      <c r="M9" s="41">
        <v>0</v>
      </c>
      <c r="N9" s="55">
        <f>+BDATOS!P9</f>
        <v>1</v>
      </c>
      <c r="O9" s="55">
        <f>+BDATOS!Q9</f>
        <v>0</v>
      </c>
      <c r="P9" s="55">
        <f>+BDATOS!R9</f>
        <v>0</v>
      </c>
      <c r="Q9" s="55">
        <f>+BDATOS!S9</f>
        <v>1</v>
      </c>
      <c r="R9" s="40">
        <f>+BDATOS!T9</f>
        <v>0</v>
      </c>
      <c r="S9" s="55" t="s">
        <v>1396</v>
      </c>
      <c r="T9" s="55" t="s">
        <v>1398</v>
      </c>
      <c r="U9" s="55" t="s">
        <v>95</v>
      </c>
      <c r="V9" s="55">
        <v>0</v>
      </c>
      <c r="W9" s="56">
        <v>0</v>
      </c>
      <c r="X9" s="56">
        <v>0</v>
      </c>
      <c r="Y9" s="56">
        <v>0</v>
      </c>
      <c r="Z9" s="56">
        <v>0</v>
      </c>
      <c r="AA9" s="198" t="str">
        <f>+BDATOS!AC9</f>
        <v>SECRETARÍA DEL INTERIOR - CARCAMO</v>
      </c>
      <c r="AB9" s="56" t="s">
        <v>335</v>
      </c>
      <c r="AC9" s="56" t="s">
        <v>338</v>
      </c>
      <c r="AD9" s="29">
        <f t="shared" si="1"/>
        <v>0</v>
      </c>
      <c r="AE9" s="30">
        <f t="shared" si="2"/>
        <v>0</v>
      </c>
      <c r="AF9" s="31"/>
      <c r="AG9" s="31"/>
      <c r="AH9" s="31"/>
      <c r="AI9" s="31"/>
      <c r="AJ9" s="31"/>
      <c r="AK9" s="31"/>
      <c r="AL9" s="31"/>
      <c r="AM9" s="31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13">
        <v>0</v>
      </c>
      <c r="AZ9" s="64">
        <v>0</v>
      </c>
      <c r="BA9" s="64">
        <v>0</v>
      </c>
      <c r="BB9" s="13">
        <v>0</v>
      </c>
      <c r="BC9" s="64">
        <v>0</v>
      </c>
      <c r="BD9" s="13">
        <v>0</v>
      </c>
      <c r="BE9" s="13">
        <v>0</v>
      </c>
      <c r="BF9" s="13">
        <v>0</v>
      </c>
      <c r="BG9" s="13">
        <v>0</v>
      </c>
      <c r="BH9" s="13"/>
      <c r="BI9" s="63" t="s">
        <v>1844</v>
      </c>
      <c r="BJ9" s="13"/>
      <c r="BK9" s="13"/>
      <c r="BL9" s="13"/>
      <c r="BM9" s="56"/>
      <c r="BO9" s="13">
        <f t="shared" si="3"/>
        <v>0</v>
      </c>
      <c r="BP9" s="13">
        <f t="shared" si="8"/>
        <v>0</v>
      </c>
      <c r="BQ9" s="13">
        <f t="shared" si="9"/>
        <v>0</v>
      </c>
      <c r="BR9" s="13">
        <f t="shared" si="4"/>
        <v>0</v>
      </c>
      <c r="BS9" s="13">
        <f t="shared" si="10"/>
        <v>0</v>
      </c>
      <c r="BT9" s="13">
        <f t="shared" si="11"/>
        <v>0</v>
      </c>
      <c r="BU9" s="13">
        <f t="shared" si="5"/>
        <v>1</v>
      </c>
      <c r="BV9" s="13">
        <f t="shared" si="12"/>
        <v>0.25</v>
      </c>
      <c r="BW9" s="13">
        <f t="shared" si="13"/>
        <v>0.75</v>
      </c>
      <c r="BX9" s="13">
        <f t="shared" si="6"/>
        <v>0</v>
      </c>
      <c r="BY9" s="13">
        <f t="shared" si="14"/>
        <v>0</v>
      </c>
      <c r="BZ9" s="13">
        <f t="shared" si="15"/>
        <v>0</v>
      </c>
    </row>
    <row r="10" spans="1:78" ht="49.5" customHeight="1" x14ac:dyDescent="0.2">
      <c r="A10" s="13" t="s">
        <v>0</v>
      </c>
      <c r="B10" s="4" t="s">
        <v>328</v>
      </c>
      <c r="C10" s="5" t="s">
        <v>292</v>
      </c>
      <c r="D10" s="4" t="s">
        <v>329</v>
      </c>
      <c r="E10" s="28" t="s">
        <v>1403</v>
      </c>
      <c r="F10" s="176">
        <v>0</v>
      </c>
      <c r="G10" s="176">
        <v>1</v>
      </c>
      <c r="H10" s="176" t="s">
        <v>1401</v>
      </c>
      <c r="I10" s="155" t="s">
        <v>1402</v>
      </c>
      <c r="J10" s="198" t="s">
        <v>1409</v>
      </c>
      <c r="K10" s="198" t="s">
        <v>1408</v>
      </c>
      <c r="L10" s="176" t="s">
        <v>1589</v>
      </c>
      <c r="M10" s="41">
        <v>0</v>
      </c>
      <c r="N10" s="55">
        <f>+BDATOS!P10</f>
        <v>1</v>
      </c>
      <c r="O10" s="55">
        <f>+BDATOS!Q10</f>
        <v>0</v>
      </c>
      <c r="P10" s="55">
        <f>+BDATOS!R10</f>
        <v>1</v>
      </c>
      <c r="Q10" s="55">
        <f>+BDATOS!S10</f>
        <v>0</v>
      </c>
      <c r="R10" s="40">
        <f>+BDATOS!T10</f>
        <v>0</v>
      </c>
      <c r="S10" s="55" t="s">
        <v>1396</v>
      </c>
      <c r="T10" s="55" t="s">
        <v>1398</v>
      </c>
      <c r="U10" s="55" t="s">
        <v>95</v>
      </c>
      <c r="V10" s="55">
        <v>0</v>
      </c>
      <c r="W10" s="56">
        <v>0</v>
      </c>
      <c r="X10" s="56">
        <v>0</v>
      </c>
      <c r="Y10" s="56">
        <v>0</v>
      </c>
      <c r="Z10" s="56">
        <v>0</v>
      </c>
      <c r="AA10" s="198" t="str">
        <f>+BDATOS!AC10</f>
        <v>SECRETARÍA DEL INTERIOR - CARCAMO</v>
      </c>
      <c r="AB10" s="56" t="s">
        <v>335</v>
      </c>
      <c r="AC10" s="56" t="s">
        <v>338</v>
      </c>
      <c r="AD10" s="29">
        <f t="shared" si="1"/>
        <v>0</v>
      </c>
      <c r="AE10" s="30">
        <f t="shared" si="2"/>
        <v>0</v>
      </c>
      <c r="AF10" s="31"/>
      <c r="AG10" s="31"/>
      <c r="AH10" s="31"/>
      <c r="AI10" s="31"/>
      <c r="AJ10" s="31"/>
      <c r="AK10" s="31"/>
      <c r="AL10" s="31"/>
      <c r="AM10" s="31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13">
        <v>0</v>
      </c>
      <c r="AZ10" s="64">
        <v>0</v>
      </c>
      <c r="BA10" s="64">
        <v>0</v>
      </c>
      <c r="BB10" s="13">
        <v>0</v>
      </c>
      <c r="BC10" s="64">
        <v>0</v>
      </c>
      <c r="BD10" s="13">
        <v>0</v>
      </c>
      <c r="BE10" s="13">
        <v>0</v>
      </c>
      <c r="BF10" s="13">
        <v>0</v>
      </c>
      <c r="BG10" s="13">
        <v>0</v>
      </c>
      <c r="BH10" s="13"/>
      <c r="BI10" s="63" t="s">
        <v>1844</v>
      </c>
      <c r="BJ10" s="13"/>
      <c r="BK10" s="13"/>
      <c r="BL10" s="13"/>
      <c r="BM10" s="56"/>
      <c r="BO10" s="13">
        <f t="shared" si="3"/>
        <v>0</v>
      </c>
      <c r="BP10" s="13">
        <f t="shared" si="8"/>
        <v>0</v>
      </c>
      <c r="BQ10" s="13">
        <f t="shared" si="9"/>
        <v>0</v>
      </c>
      <c r="BR10" s="13">
        <f t="shared" si="4"/>
        <v>1</v>
      </c>
      <c r="BS10" s="13">
        <f t="shared" si="10"/>
        <v>0.25</v>
      </c>
      <c r="BT10" s="13">
        <f t="shared" si="11"/>
        <v>0.75</v>
      </c>
      <c r="BU10" s="13">
        <f t="shared" si="5"/>
        <v>0</v>
      </c>
      <c r="BV10" s="13">
        <f t="shared" si="12"/>
        <v>0</v>
      </c>
      <c r="BW10" s="13">
        <f t="shared" si="13"/>
        <v>0</v>
      </c>
      <c r="BX10" s="13">
        <f t="shared" si="6"/>
        <v>0</v>
      </c>
      <c r="BY10" s="13">
        <f t="shared" si="14"/>
        <v>0</v>
      </c>
      <c r="BZ10" s="13">
        <f t="shared" si="15"/>
        <v>0</v>
      </c>
    </row>
    <row r="11" spans="1:78" ht="83.25" customHeight="1" x14ac:dyDescent="0.2">
      <c r="A11" s="13" t="s">
        <v>0</v>
      </c>
      <c r="B11" s="4" t="s">
        <v>328</v>
      </c>
      <c r="C11" s="5" t="s">
        <v>3</v>
      </c>
      <c r="D11" s="7" t="s">
        <v>93</v>
      </c>
      <c r="E11" s="295" t="s">
        <v>316</v>
      </c>
      <c r="F11" s="295">
        <v>0</v>
      </c>
      <c r="G11" s="295">
        <v>1</v>
      </c>
      <c r="H11" s="176" t="s">
        <v>4</v>
      </c>
      <c r="I11" s="14" t="s">
        <v>94</v>
      </c>
      <c r="J11" s="198" t="s">
        <v>343</v>
      </c>
      <c r="K11" s="198" t="s">
        <v>344</v>
      </c>
      <c r="L11" s="176" t="s">
        <v>1589</v>
      </c>
      <c r="M11" s="55">
        <v>0</v>
      </c>
      <c r="N11" s="55">
        <f>+BDATOS!P11</f>
        <v>1</v>
      </c>
      <c r="O11" s="55">
        <f>+BDATOS!Q11</f>
        <v>0</v>
      </c>
      <c r="P11" s="55">
        <f>+BDATOS!R11</f>
        <v>1</v>
      </c>
      <c r="Q11" s="55">
        <f>+BDATOS!S11</f>
        <v>0</v>
      </c>
      <c r="R11" s="40">
        <f>+BDATOS!T11</f>
        <v>0</v>
      </c>
      <c r="S11" s="55" t="s">
        <v>1396</v>
      </c>
      <c r="T11" s="55" t="s">
        <v>1398</v>
      </c>
      <c r="U11" s="55" t="s">
        <v>95</v>
      </c>
      <c r="V11" s="23">
        <v>424646400</v>
      </c>
      <c r="W11" s="23">
        <v>100000000</v>
      </c>
      <c r="X11" s="23">
        <v>104000000</v>
      </c>
      <c r="Y11" s="23">
        <v>108160000</v>
      </c>
      <c r="Z11" s="23">
        <v>112486400</v>
      </c>
      <c r="AA11" s="198" t="str">
        <f>+BDATOS!AC11</f>
        <v>SECRETARÍA DE VÍCTIMAS</v>
      </c>
      <c r="AB11" s="56" t="s">
        <v>335</v>
      </c>
      <c r="AC11" s="56" t="s">
        <v>338</v>
      </c>
      <c r="AD11" s="29">
        <f t="shared" si="1"/>
        <v>0</v>
      </c>
      <c r="AE11" s="30">
        <f t="shared" si="2"/>
        <v>424646400</v>
      </c>
      <c r="AF11" s="31"/>
      <c r="AG11" s="31"/>
      <c r="AH11" s="31"/>
      <c r="AI11" s="31"/>
      <c r="AJ11" s="31"/>
      <c r="AK11" s="31"/>
      <c r="AL11" s="31"/>
      <c r="AM11" s="31"/>
      <c r="AN11" s="32"/>
      <c r="AO11" s="32"/>
      <c r="AP11" s="32"/>
      <c r="AQ11" s="32"/>
      <c r="AR11" s="32"/>
      <c r="AS11" s="32"/>
      <c r="AT11" s="32"/>
      <c r="AU11" s="32"/>
      <c r="AV11" s="32"/>
      <c r="AW11" s="31"/>
      <c r="AX11" s="32"/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/>
      <c r="BI11" s="63" t="s">
        <v>1844</v>
      </c>
      <c r="BJ11" s="13"/>
      <c r="BK11" s="13"/>
      <c r="BL11" s="13"/>
      <c r="BM11" s="56"/>
      <c r="BO11" s="13">
        <f t="shared" si="3"/>
        <v>0</v>
      </c>
      <c r="BP11" s="13">
        <f t="shared" si="8"/>
        <v>0</v>
      </c>
      <c r="BQ11" s="13">
        <f t="shared" si="9"/>
        <v>0</v>
      </c>
      <c r="BR11" s="13">
        <f t="shared" si="4"/>
        <v>1</v>
      </c>
      <c r="BS11" s="13">
        <f t="shared" si="10"/>
        <v>0.25</v>
      </c>
      <c r="BT11" s="13">
        <f t="shared" si="11"/>
        <v>0.75</v>
      </c>
      <c r="BU11" s="13">
        <f t="shared" si="5"/>
        <v>0</v>
      </c>
      <c r="BV11" s="13">
        <f t="shared" si="12"/>
        <v>0</v>
      </c>
      <c r="BW11" s="13">
        <f t="shared" si="13"/>
        <v>0</v>
      </c>
      <c r="BX11" s="13">
        <f t="shared" si="6"/>
        <v>0</v>
      </c>
      <c r="BY11" s="13">
        <f t="shared" si="14"/>
        <v>0</v>
      </c>
      <c r="BZ11" s="13">
        <f t="shared" si="15"/>
        <v>0</v>
      </c>
    </row>
    <row r="12" spans="1:78" ht="130.5" customHeight="1" x14ac:dyDescent="0.2">
      <c r="A12" s="13" t="s">
        <v>0</v>
      </c>
      <c r="B12" s="4" t="s">
        <v>328</v>
      </c>
      <c r="C12" s="5" t="s">
        <v>3</v>
      </c>
      <c r="D12" s="4" t="s">
        <v>93</v>
      </c>
      <c r="E12" s="295"/>
      <c r="F12" s="295"/>
      <c r="G12" s="295"/>
      <c r="H12" s="176" t="s">
        <v>4</v>
      </c>
      <c r="I12" s="14" t="s">
        <v>94</v>
      </c>
      <c r="J12" s="198" t="s">
        <v>312</v>
      </c>
      <c r="K12" s="198" t="s">
        <v>313</v>
      </c>
      <c r="L12" s="176" t="s">
        <v>1589</v>
      </c>
      <c r="M12" s="55">
        <v>0</v>
      </c>
      <c r="N12" s="55">
        <f>+BDATOS!P12</f>
        <v>6</v>
      </c>
      <c r="O12" s="55">
        <f>+BDATOS!Q12</f>
        <v>2</v>
      </c>
      <c r="P12" s="55">
        <f>+BDATOS!R12</f>
        <v>4</v>
      </c>
      <c r="Q12" s="55">
        <f>+BDATOS!S12</f>
        <v>0</v>
      </c>
      <c r="R12" s="40">
        <f>+BDATOS!T12</f>
        <v>0</v>
      </c>
      <c r="S12" s="55" t="s">
        <v>1396</v>
      </c>
      <c r="T12" s="55" t="s">
        <v>1398</v>
      </c>
      <c r="U12" s="55" t="s">
        <v>95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198" t="str">
        <f>+BDATOS!AC12</f>
        <v>SECRETARÍA DE VÍCTIMAS</v>
      </c>
      <c r="AB12" s="56" t="s">
        <v>335</v>
      </c>
      <c r="AC12" s="56" t="s">
        <v>338</v>
      </c>
      <c r="AD12" s="29">
        <f t="shared" si="1"/>
        <v>2</v>
      </c>
      <c r="AE12" s="30">
        <f t="shared" si="2"/>
        <v>0</v>
      </c>
      <c r="AF12" s="31"/>
      <c r="AG12" s="31"/>
      <c r="AH12" s="31"/>
      <c r="AI12" s="31"/>
      <c r="AJ12" s="31"/>
      <c r="AK12" s="31"/>
      <c r="AL12" s="31"/>
      <c r="AM12" s="31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13">
        <v>0</v>
      </c>
      <c r="AZ12" s="13"/>
      <c r="BA12" s="13"/>
      <c r="BB12" s="13"/>
      <c r="BC12" s="13"/>
      <c r="BD12" s="13"/>
      <c r="BE12" s="13"/>
      <c r="BF12" s="13"/>
      <c r="BG12" s="13"/>
      <c r="BH12" s="13"/>
      <c r="BI12" s="63">
        <f t="shared" si="7"/>
        <v>0</v>
      </c>
      <c r="BJ12" s="13"/>
      <c r="BK12" s="13"/>
      <c r="BL12" s="13"/>
      <c r="BM12" s="56" t="s">
        <v>1832</v>
      </c>
      <c r="BO12" s="13">
        <f t="shared" si="3"/>
        <v>2</v>
      </c>
      <c r="BP12" s="13">
        <f t="shared" si="8"/>
        <v>0.5</v>
      </c>
      <c r="BQ12" s="13">
        <f t="shared" si="9"/>
        <v>1.5</v>
      </c>
      <c r="BR12" s="13">
        <f t="shared" si="4"/>
        <v>4</v>
      </c>
      <c r="BS12" s="13">
        <f t="shared" si="10"/>
        <v>1</v>
      </c>
      <c r="BT12" s="13">
        <f t="shared" si="11"/>
        <v>3</v>
      </c>
      <c r="BU12" s="13">
        <f t="shared" si="5"/>
        <v>0</v>
      </c>
      <c r="BV12" s="13">
        <f t="shared" si="12"/>
        <v>0</v>
      </c>
      <c r="BW12" s="13">
        <f t="shared" si="13"/>
        <v>0</v>
      </c>
      <c r="BX12" s="13">
        <f t="shared" si="6"/>
        <v>0</v>
      </c>
      <c r="BY12" s="13">
        <f t="shared" si="14"/>
        <v>0</v>
      </c>
      <c r="BZ12" s="13">
        <f t="shared" si="15"/>
        <v>0</v>
      </c>
    </row>
    <row r="13" spans="1:78" ht="85.5" customHeight="1" x14ac:dyDescent="0.2">
      <c r="A13" s="13" t="s">
        <v>0</v>
      </c>
      <c r="B13" s="4" t="s">
        <v>328</v>
      </c>
      <c r="C13" s="5" t="s">
        <v>3</v>
      </c>
      <c r="D13" s="4" t="s">
        <v>93</v>
      </c>
      <c r="E13" s="295"/>
      <c r="F13" s="295"/>
      <c r="G13" s="295"/>
      <c r="H13" s="176" t="s">
        <v>4</v>
      </c>
      <c r="I13" s="14" t="s">
        <v>94</v>
      </c>
      <c r="J13" s="198" t="s">
        <v>314</v>
      </c>
      <c r="K13" s="198" t="s">
        <v>315</v>
      </c>
      <c r="L13" s="176" t="s">
        <v>1589</v>
      </c>
      <c r="M13" s="55">
        <v>0</v>
      </c>
      <c r="N13" s="55">
        <f>+BDATOS!P13</f>
        <v>1</v>
      </c>
      <c r="O13" s="55">
        <f>+BDATOS!Q13</f>
        <v>0</v>
      </c>
      <c r="P13" s="55">
        <f>+BDATOS!R13</f>
        <v>1</v>
      </c>
      <c r="Q13" s="55">
        <f>+BDATOS!S13</f>
        <v>0</v>
      </c>
      <c r="R13" s="40">
        <f>+BDATOS!T13</f>
        <v>0</v>
      </c>
      <c r="S13" s="55" t="s">
        <v>1396</v>
      </c>
      <c r="T13" s="55" t="s">
        <v>1398</v>
      </c>
      <c r="U13" s="55" t="s">
        <v>95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198" t="str">
        <f>+BDATOS!AC13</f>
        <v>SECRETARÍA DE VÍCTIMAS</v>
      </c>
      <c r="AB13" s="56" t="s">
        <v>335</v>
      </c>
      <c r="AC13" s="56" t="s">
        <v>338</v>
      </c>
      <c r="AD13" s="29">
        <f t="shared" si="1"/>
        <v>0</v>
      </c>
      <c r="AE13" s="30">
        <f t="shared" si="2"/>
        <v>0</v>
      </c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/>
      <c r="BI13" s="63" t="s">
        <v>1844</v>
      </c>
      <c r="BJ13" s="13"/>
      <c r="BK13" s="13"/>
      <c r="BL13" s="13"/>
      <c r="BM13" s="56"/>
      <c r="BO13" s="13">
        <f t="shared" si="3"/>
        <v>0</v>
      </c>
      <c r="BP13" s="13">
        <f t="shared" si="8"/>
        <v>0</v>
      </c>
      <c r="BQ13" s="13">
        <f t="shared" si="9"/>
        <v>0</v>
      </c>
      <c r="BR13" s="13">
        <f t="shared" si="4"/>
        <v>1</v>
      </c>
      <c r="BS13" s="13">
        <f t="shared" si="10"/>
        <v>0.25</v>
      </c>
      <c r="BT13" s="13">
        <f t="shared" si="11"/>
        <v>0.75</v>
      </c>
      <c r="BU13" s="13">
        <f t="shared" si="5"/>
        <v>0</v>
      </c>
      <c r="BV13" s="13">
        <f t="shared" si="12"/>
        <v>0</v>
      </c>
      <c r="BW13" s="13">
        <f t="shared" si="13"/>
        <v>0</v>
      </c>
      <c r="BX13" s="13">
        <f t="shared" si="6"/>
        <v>0</v>
      </c>
      <c r="BY13" s="13">
        <f t="shared" si="14"/>
        <v>0</v>
      </c>
      <c r="BZ13" s="13">
        <f t="shared" si="15"/>
        <v>0</v>
      </c>
    </row>
    <row r="14" spans="1:78" ht="88.5" customHeight="1" x14ac:dyDescent="0.2">
      <c r="A14" s="13" t="s">
        <v>0</v>
      </c>
      <c r="B14" s="4" t="s">
        <v>328</v>
      </c>
      <c r="C14" s="5" t="s">
        <v>3</v>
      </c>
      <c r="D14" s="4" t="s">
        <v>93</v>
      </c>
      <c r="E14" s="295" t="s">
        <v>319</v>
      </c>
      <c r="F14" s="295">
        <v>0</v>
      </c>
      <c r="G14" s="295">
        <v>500</v>
      </c>
      <c r="H14" s="176" t="s">
        <v>8</v>
      </c>
      <c r="I14" s="14" t="s">
        <v>96</v>
      </c>
      <c r="J14" s="198" t="s">
        <v>339</v>
      </c>
      <c r="K14" s="198" t="s">
        <v>340</v>
      </c>
      <c r="L14" s="176" t="s">
        <v>1589</v>
      </c>
      <c r="M14" s="55">
        <v>0</v>
      </c>
      <c r="N14" s="55">
        <f>+BDATOS!P14</f>
        <v>1</v>
      </c>
      <c r="O14" s="55">
        <f>+BDATOS!Q14</f>
        <v>0</v>
      </c>
      <c r="P14" s="55">
        <f>+BDATOS!R14</f>
        <v>1</v>
      </c>
      <c r="Q14" s="55">
        <f>+BDATOS!S14</f>
        <v>0</v>
      </c>
      <c r="R14" s="40">
        <f>+BDATOS!T14</f>
        <v>0</v>
      </c>
      <c r="S14" s="55" t="s">
        <v>1396</v>
      </c>
      <c r="T14" s="55" t="s">
        <v>1398</v>
      </c>
      <c r="U14" s="55" t="s">
        <v>95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198" t="str">
        <f>+BDATOS!AC14</f>
        <v>SECRETARÍA DE VÍCTIMAS</v>
      </c>
      <c r="AB14" s="56" t="s">
        <v>335</v>
      </c>
      <c r="AC14" s="56" t="s">
        <v>338</v>
      </c>
      <c r="AD14" s="29">
        <f t="shared" si="1"/>
        <v>0</v>
      </c>
      <c r="AE14" s="30">
        <f t="shared" si="2"/>
        <v>0</v>
      </c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/>
      <c r="BI14" s="63" t="s">
        <v>1844</v>
      </c>
      <c r="BJ14" s="13"/>
      <c r="BK14" s="13"/>
      <c r="BL14" s="13"/>
      <c r="BM14" s="56"/>
      <c r="BO14" s="13">
        <f t="shared" si="3"/>
        <v>0</v>
      </c>
      <c r="BP14" s="13">
        <f t="shared" si="8"/>
        <v>0</v>
      </c>
      <c r="BQ14" s="13">
        <f t="shared" si="9"/>
        <v>0</v>
      </c>
      <c r="BR14" s="13">
        <f t="shared" si="4"/>
        <v>1</v>
      </c>
      <c r="BS14" s="13">
        <f t="shared" si="10"/>
        <v>0.25</v>
      </c>
      <c r="BT14" s="13">
        <f t="shared" si="11"/>
        <v>0.75</v>
      </c>
      <c r="BU14" s="13">
        <f t="shared" si="5"/>
        <v>0</v>
      </c>
      <c r="BV14" s="13">
        <f t="shared" si="12"/>
        <v>0</v>
      </c>
      <c r="BW14" s="13">
        <f t="shared" si="13"/>
        <v>0</v>
      </c>
      <c r="BX14" s="13">
        <f t="shared" si="6"/>
        <v>0</v>
      </c>
      <c r="BY14" s="13">
        <f t="shared" si="14"/>
        <v>0</v>
      </c>
      <c r="BZ14" s="13">
        <f t="shared" si="15"/>
        <v>0</v>
      </c>
    </row>
    <row r="15" spans="1:78" ht="84" x14ac:dyDescent="0.2">
      <c r="A15" s="13" t="s">
        <v>0</v>
      </c>
      <c r="B15" s="4" t="s">
        <v>328</v>
      </c>
      <c r="C15" s="5" t="s">
        <v>3</v>
      </c>
      <c r="D15" s="4" t="s">
        <v>93</v>
      </c>
      <c r="E15" s="295"/>
      <c r="F15" s="295"/>
      <c r="G15" s="295"/>
      <c r="H15" s="176" t="s">
        <v>8</v>
      </c>
      <c r="I15" s="14" t="s">
        <v>96</v>
      </c>
      <c r="J15" s="198" t="s">
        <v>341</v>
      </c>
      <c r="K15" s="198" t="s">
        <v>342</v>
      </c>
      <c r="L15" s="176" t="s">
        <v>1589</v>
      </c>
      <c r="M15" s="55">
        <v>0</v>
      </c>
      <c r="N15" s="55">
        <f>+BDATOS!P15</f>
        <v>7</v>
      </c>
      <c r="O15" s="55">
        <f>+BDATOS!Q15</f>
        <v>1</v>
      </c>
      <c r="P15" s="55">
        <f>+BDATOS!R15</f>
        <v>2</v>
      </c>
      <c r="Q15" s="55">
        <f>+BDATOS!S15</f>
        <v>2</v>
      </c>
      <c r="R15" s="40">
        <f>+BDATOS!T15</f>
        <v>2</v>
      </c>
      <c r="S15" s="55" t="s">
        <v>1396</v>
      </c>
      <c r="T15" s="55" t="s">
        <v>1398</v>
      </c>
      <c r="U15" s="55" t="s">
        <v>95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198" t="str">
        <f>+BDATOS!AC15</f>
        <v>SECRETARÍA DE VÍCTIMAS</v>
      </c>
      <c r="AB15" s="56" t="s">
        <v>335</v>
      </c>
      <c r="AC15" s="56" t="s">
        <v>338</v>
      </c>
      <c r="AD15" s="29">
        <f t="shared" si="1"/>
        <v>1</v>
      </c>
      <c r="AE15" s="30">
        <f t="shared" si="2"/>
        <v>0</v>
      </c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13">
        <v>0</v>
      </c>
      <c r="AZ15" s="13"/>
      <c r="BA15" s="13"/>
      <c r="BB15" s="13"/>
      <c r="BC15" s="13"/>
      <c r="BD15" s="13"/>
      <c r="BE15" s="13"/>
      <c r="BF15" s="13"/>
      <c r="BG15" s="13"/>
      <c r="BH15" s="13"/>
      <c r="BI15" s="63">
        <f t="shared" si="7"/>
        <v>0</v>
      </c>
      <c r="BJ15" s="13"/>
      <c r="BK15" s="13"/>
      <c r="BL15" s="13"/>
      <c r="BM15" s="56"/>
      <c r="BO15" s="13">
        <f t="shared" si="3"/>
        <v>1</v>
      </c>
      <c r="BP15" s="13">
        <f t="shared" si="8"/>
        <v>0.25</v>
      </c>
      <c r="BQ15" s="13">
        <f t="shared" si="9"/>
        <v>0.75</v>
      </c>
      <c r="BR15" s="13">
        <f t="shared" si="4"/>
        <v>2</v>
      </c>
      <c r="BS15" s="13">
        <f t="shared" si="10"/>
        <v>0.5</v>
      </c>
      <c r="BT15" s="13">
        <f t="shared" si="11"/>
        <v>1.5</v>
      </c>
      <c r="BU15" s="13">
        <f t="shared" si="5"/>
        <v>2</v>
      </c>
      <c r="BV15" s="13">
        <f t="shared" si="12"/>
        <v>0.5</v>
      </c>
      <c r="BW15" s="13">
        <f t="shared" si="13"/>
        <v>1.5</v>
      </c>
      <c r="BX15" s="13">
        <f t="shared" si="6"/>
        <v>2</v>
      </c>
      <c r="BY15" s="13">
        <f t="shared" si="14"/>
        <v>0.5</v>
      </c>
      <c r="BZ15" s="13">
        <f t="shared" si="15"/>
        <v>1.5</v>
      </c>
    </row>
    <row r="16" spans="1:78" ht="61.5" customHeight="1" x14ac:dyDescent="0.2">
      <c r="A16" s="13" t="s">
        <v>0</v>
      </c>
      <c r="B16" s="4" t="s">
        <v>328</v>
      </c>
      <c r="C16" s="5" t="s">
        <v>3</v>
      </c>
      <c r="D16" s="4" t="s">
        <v>93</v>
      </c>
      <c r="E16" s="295"/>
      <c r="F16" s="295"/>
      <c r="G16" s="295"/>
      <c r="H16" s="176" t="s">
        <v>8</v>
      </c>
      <c r="I16" s="14" t="s">
        <v>96</v>
      </c>
      <c r="J16" s="198" t="s">
        <v>318</v>
      </c>
      <c r="K16" s="198" t="s">
        <v>317</v>
      </c>
      <c r="L16" s="176" t="s">
        <v>1589</v>
      </c>
      <c r="M16" s="55">
        <v>0</v>
      </c>
      <c r="N16" s="55">
        <f>+BDATOS!P16</f>
        <v>6</v>
      </c>
      <c r="O16" s="55">
        <f>+BDATOS!Q16</f>
        <v>0</v>
      </c>
      <c r="P16" s="55">
        <f>+BDATOS!R16</f>
        <v>2</v>
      </c>
      <c r="Q16" s="55">
        <f>+BDATOS!S16</f>
        <v>2</v>
      </c>
      <c r="R16" s="40">
        <f>+BDATOS!T16</f>
        <v>2</v>
      </c>
      <c r="S16" s="55" t="s">
        <v>1396</v>
      </c>
      <c r="T16" s="55" t="s">
        <v>1398</v>
      </c>
      <c r="U16" s="55" t="s">
        <v>95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198" t="str">
        <f>+BDATOS!AC16</f>
        <v>SECRETARÍA DE VÍCTIMAS</v>
      </c>
      <c r="AB16" s="56" t="s">
        <v>335</v>
      </c>
      <c r="AC16" s="56" t="s">
        <v>338</v>
      </c>
      <c r="AD16" s="29">
        <f t="shared" si="1"/>
        <v>0</v>
      </c>
      <c r="AE16" s="30">
        <f t="shared" si="2"/>
        <v>0</v>
      </c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/>
      <c r="BI16" s="63" t="s">
        <v>1844</v>
      </c>
      <c r="BJ16" s="13"/>
      <c r="BK16" s="13"/>
      <c r="BL16" s="13"/>
      <c r="BM16" s="56"/>
      <c r="BO16" s="13">
        <f t="shared" si="3"/>
        <v>0</v>
      </c>
      <c r="BP16" s="13">
        <f t="shared" si="8"/>
        <v>0</v>
      </c>
      <c r="BQ16" s="13">
        <f t="shared" si="9"/>
        <v>0</v>
      </c>
      <c r="BR16" s="13">
        <f t="shared" si="4"/>
        <v>2</v>
      </c>
      <c r="BS16" s="13">
        <f t="shared" si="10"/>
        <v>0.5</v>
      </c>
      <c r="BT16" s="13">
        <f t="shared" si="11"/>
        <v>1.5</v>
      </c>
      <c r="BU16" s="13">
        <f t="shared" si="5"/>
        <v>2</v>
      </c>
      <c r="BV16" s="13">
        <f t="shared" si="12"/>
        <v>0.5</v>
      </c>
      <c r="BW16" s="13">
        <f t="shared" si="13"/>
        <v>1.5</v>
      </c>
      <c r="BX16" s="13">
        <f t="shared" si="6"/>
        <v>2</v>
      </c>
      <c r="BY16" s="13">
        <f t="shared" si="14"/>
        <v>0.5</v>
      </c>
      <c r="BZ16" s="13">
        <f t="shared" si="15"/>
        <v>1.5</v>
      </c>
    </row>
    <row r="17" spans="1:78" ht="112.5" x14ac:dyDescent="0.2">
      <c r="A17" s="13" t="s">
        <v>0</v>
      </c>
      <c r="B17" s="4" t="s">
        <v>328</v>
      </c>
      <c r="C17" s="5" t="s">
        <v>3</v>
      </c>
      <c r="D17" s="4" t="s">
        <v>93</v>
      </c>
      <c r="E17" s="176" t="s">
        <v>322</v>
      </c>
      <c r="F17" s="176">
        <v>0</v>
      </c>
      <c r="G17" s="176">
        <v>10</v>
      </c>
      <c r="H17" s="176" t="s">
        <v>9</v>
      </c>
      <c r="I17" s="14" t="s">
        <v>97</v>
      </c>
      <c r="J17" s="198" t="s">
        <v>321</v>
      </c>
      <c r="K17" s="198" t="s">
        <v>320</v>
      </c>
      <c r="L17" s="176" t="s">
        <v>1589</v>
      </c>
      <c r="M17" s="55">
        <v>0</v>
      </c>
      <c r="N17" s="55">
        <f>+BDATOS!P17</f>
        <v>4</v>
      </c>
      <c r="O17" s="55">
        <f>+BDATOS!Q17</f>
        <v>1</v>
      </c>
      <c r="P17" s="55">
        <f>+BDATOS!R17</f>
        <v>1</v>
      </c>
      <c r="Q17" s="55">
        <f>+BDATOS!S17</f>
        <v>1</v>
      </c>
      <c r="R17" s="40">
        <f>+BDATOS!T17</f>
        <v>1</v>
      </c>
      <c r="S17" s="55" t="s">
        <v>1396</v>
      </c>
      <c r="T17" s="55" t="s">
        <v>1398</v>
      </c>
      <c r="U17" s="55" t="s">
        <v>95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198" t="str">
        <f>+BDATOS!AC17</f>
        <v>SECRETARÍA DE VÍCTIMAS</v>
      </c>
      <c r="AB17" s="56" t="s">
        <v>335</v>
      </c>
      <c r="AC17" s="56" t="s">
        <v>338</v>
      </c>
      <c r="AD17" s="29">
        <f t="shared" si="1"/>
        <v>1</v>
      </c>
      <c r="AE17" s="30">
        <f t="shared" si="2"/>
        <v>0</v>
      </c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13">
        <v>0</v>
      </c>
      <c r="AZ17" s="13"/>
      <c r="BA17" s="13"/>
      <c r="BB17" s="13"/>
      <c r="BC17" s="13"/>
      <c r="BD17" s="13"/>
      <c r="BE17" s="13"/>
      <c r="BF17" s="13"/>
      <c r="BG17" s="13"/>
      <c r="BH17" s="13"/>
      <c r="BI17" s="63">
        <f t="shared" si="7"/>
        <v>0</v>
      </c>
      <c r="BJ17" s="13"/>
      <c r="BK17" s="13"/>
      <c r="BL17" s="13"/>
      <c r="BM17" s="56"/>
      <c r="BO17" s="13">
        <f t="shared" si="3"/>
        <v>1</v>
      </c>
      <c r="BP17" s="13">
        <f t="shared" si="8"/>
        <v>0.25</v>
      </c>
      <c r="BQ17" s="13">
        <f t="shared" si="9"/>
        <v>0.75</v>
      </c>
      <c r="BR17" s="13">
        <f t="shared" si="4"/>
        <v>1</v>
      </c>
      <c r="BS17" s="13">
        <f t="shared" si="10"/>
        <v>0.25</v>
      </c>
      <c r="BT17" s="13">
        <f t="shared" si="11"/>
        <v>0.75</v>
      </c>
      <c r="BU17" s="13">
        <f t="shared" si="5"/>
        <v>1</v>
      </c>
      <c r="BV17" s="13">
        <f t="shared" si="12"/>
        <v>0.25</v>
      </c>
      <c r="BW17" s="13">
        <f t="shared" si="13"/>
        <v>0.75</v>
      </c>
      <c r="BX17" s="13">
        <f t="shared" si="6"/>
        <v>1</v>
      </c>
      <c r="BY17" s="13">
        <f t="shared" si="14"/>
        <v>0.25</v>
      </c>
      <c r="BZ17" s="13">
        <f t="shared" si="15"/>
        <v>0.75</v>
      </c>
    </row>
    <row r="18" spans="1:78" ht="95.25" customHeight="1" x14ac:dyDescent="0.2">
      <c r="A18" s="13" t="s">
        <v>0</v>
      </c>
      <c r="B18" s="4" t="s">
        <v>328</v>
      </c>
      <c r="C18" s="5" t="s">
        <v>3</v>
      </c>
      <c r="D18" s="4" t="s">
        <v>93</v>
      </c>
      <c r="E18" s="298" t="s">
        <v>1867</v>
      </c>
      <c r="F18" s="298">
        <v>0</v>
      </c>
      <c r="G18" s="298">
        <v>5</v>
      </c>
      <c r="H18" s="176" t="s">
        <v>327</v>
      </c>
      <c r="I18" s="14" t="s">
        <v>98</v>
      </c>
      <c r="J18" s="198" t="s">
        <v>323</v>
      </c>
      <c r="K18" s="198" t="s">
        <v>324</v>
      </c>
      <c r="L18" s="176" t="s">
        <v>1589</v>
      </c>
      <c r="M18" s="55">
        <v>0</v>
      </c>
      <c r="N18" s="55">
        <f>+BDATOS!P18</f>
        <v>5</v>
      </c>
      <c r="O18" s="55">
        <f>+BDATOS!Q18</f>
        <v>1</v>
      </c>
      <c r="P18" s="55">
        <f>+BDATOS!R18</f>
        <v>1</v>
      </c>
      <c r="Q18" s="55">
        <f>+BDATOS!S18</f>
        <v>1</v>
      </c>
      <c r="R18" s="40">
        <f>+BDATOS!T18</f>
        <v>2</v>
      </c>
      <c r="S18" s="55" t="s">
        <v>1396</v>
      </c>
      <c r="T18" s="55" t="s">
        <v>1398</v>
      </c>
      <c r="U18" s="55" t="s">
        <v>95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198" t="str">
        <f>+BDATOS!AC18</f>
        <v>SECRETARÍA DE VÍCTIMAS</v>
      </c>
      <c r="AB18" s="56" t="s">
        <v>335</v>
      </c>
      <c r="AC18" s="56" t="s">
        <v>338</v>
      </c>
      <c r="AD18" s="29">
        <f t="shared" si="1"/>
        <v>1</v>
      </c>
      <c r="AE18" s="30">
        <f t="shared" si="2"/>
        <v>0</v>
      </c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13">
        <v>0</v>
      </c>
      <c r="AZ18" s="13"/>
      <c r="BA18" s="13"/>
      <c r="BB18" s="13"/>
      <c r="BC18" s="13"/>
      <c r="BD18" s="13"/>
      <c r="BE18" s="13"/>
      <c r="BF18" s="13"/>
      <c r="BG18" s="13"/>
      <c r="BH18" s="13"/>
      <c r="BI18" s="63">
        <f t="shared" si="7"/>
        <v>0</v>
      </c>
      <c r="BJ18" s="13"/>
      <c r="BK18" s="13"/>
      <c r="BL18" s="13"/>
      <c r="BM18" s="56"/>
      <c r="BO18" s="13">
        <f t="shared" si="3"/>
        <v>1</v>
      </c>
      <c r="BP18" s="13">
        <f t="shared" si="8"/>
        <v>0.25</v>
      </c>
      <c r="BQ18" s="13">
        <f t="shared" si="9"/>
        <v>0.75</v>
      </c>
      <c r="BR18" s="13">
        <f t="shared" si="4"/>
        <v>1</v>
      </c>
      <c r="BS18" s="13">
        <f t="shared" si="10"/>
        <v>0.25</v>
      </c>
      <c r="BT18" s="13">
        <f t="shared" si="11"/>
        <v>0.75</v>
      </c>
      <c r="BU18" s="13">
        <f t="shared" si="5"/>
        <v>1</v>
      </c>
      <c r="BV18" s="13">
        <f t="shared" si="12"/>
        <v>0.25</v>
      </c>
      <c r="BW18" s="13">
        <f t="shared" si="13"/>
        <v>0.75</v>
      </c>
      <c r="BX18" s="13">
        <f t="shared" si="6"/>
        <v>2</v>
      </c>
      <c r="BY18" s="13">
        <f t="shared" si="14"/>
        <v>0.5</v>
      </c>
      <c r="BZ18" s="13">
        <f t="shared" si="15"/>
        <v>1.5</v>
      </c>
    </row>
    <row r="19" spans="1:78" ht="74.25" customHeight="1" x14ac:dyDescent="0.2">
      <c r="A19" s="13" t="s">
        <v>0</v>
      </c>
      <c r="B19" s="4" t="s">
        <v>328</v>
      </c>
      <c r="C19" s="5" t="s">
        <v>3</v>
      </c>
      <c r="D19" s="4" t="s">
        <v>93</v>
      </c>
      <c r="E19" s="298"/>
      <c r="F19" s="298"/>
      <c r="G19" s="298"/>
      <c r="H19" s="176" t="s">
        <v>327</v>
      </c>
      <c r="I19" s="14" t="s">
        <v>98</v>
      </c>
      <c r="J19" s="198" t="s">
        <v>325</v>
      </c>
      <c r="K19" s="198" t="s">
        <v>326</v>
      </c>
      <c r="L19" s="176" t="s">
        <v>1589</v>
      </c>
      <c r="M19" s="55">
        <v>0</v>
      </c>
      <c r="N19" s="55">
        <f>+BDATOS!P19</f>
        <v>6</v>
      </c>
      <c r="O19" s="55">
        <f>+BDATOS!Q19</f>
        <v>1</v>
      </c>
      <c r="P19" s="55">
        <f>+BDATOS!R19</f>
        <v>1</v>
      </c>
      <c r="Q19" s="55">
        <f>+BDATOS!S19</f>
        <v>2</v>
      </c>
      <c r="R19" s="40">
        <f>+BDATOS!T19</f>
        <v>2</v>
      </c>
      <c r="S19" s="55" t="s">
        <v>1396</v>
      </c>
      <c r="T19" s="55" t="s">
        <v>1398</v>
      </c>
      <c r="U19" s="55" t="s">
        <v>95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198" t="str">
        <f>+BDATOS!AC19</f>
        <v>SECRETARÍA DE VÍCTIMAS</v>
      </c>
      <c r="AB19" s="56" t="s">
        <v>335</v>
      </c>
      <c r="AC19" s="56" t="s">
        <v>338</v>
      </c>
      <c r="AD19" s="29">
        <f t="shared" si="1"/>
        <v>1</v>
      </c>
      <c r="AE19" s="30">
        <f t="shared" si="2"/>
        <v>0</v>
      </c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13">
        <v>0</v>
      </c>
      <c r="AZ19" s="13"/>
      <c r="BA19" s="13"/>
      <c r="BB19" s="13"/>
      <c r="BC19" s="13"/>
      <c r="BD19" s="13"/>
      <c r="BE19" s="13"/>
      <c r="BF19" s="13"/>
      <c r="BG19" s="13"/>
      <c r="BH19" s="13"/>
      <c r="BI19" s="63">
        <f t="shared" si="7"/>
        <v>0</v>
      </c>
      <c r="BJ19" s="13"/>
      <c r="BK19" s="13"/>
      <c r="BL19" s="13"/>
      <c r="BM19" s="56"/>
      <c r="BO19" s="13">
        <f t="shared" si="3"/>
        <v>1</v>
      </c>
      <c r="BP19" s="13">
        <f t="shared" si="8"/>
        <v>0.25</v>
      </c>
      <c r="BQ19" s="13">
        <f t="shared" si="9"/>
        <v>0.75</v>
      </c>
      <c r="BR19" s="13">
        <f t="shared" si="4"/>
        <v>1</v>
      </c>
      <c r="BS19" s="13">
        <f t="shared" si="10"/>
        <v>0.25</v>
      </c>
      <c r="BT19" s="13">
        <f t="shared" si="11"/>
        <v>0.75</v>
      </c>
      <c r="BU19" s="13">
        <f t="shared" si="5"/>
        <v>2</v>
      </c>
      <c r="BV19" s="13">
        <f t="shared" si="12"/>
        <v>0.5</v>
      </c>
      <c r="BW19" s="13">
        <f t="shared" si="13"/>
        <v>1.5</v>
      </c>
      <c r="BX19" s="13">
        <f t="shared" si="6"/>
        <v>2</v>
      </c>
      <c r="BY19" s="13">
        <f t="shared" si="14"/>
        <v>0.5</v>
      </c>
      <c r="BZ19" s="13">
        <f t="shared" si="15"/>
        <v>1.5</v>
      </c>
    </row>
    <row r="20" spans="1:78" ht="64.5" customHeight="1" x14ac:dyDescent="0.2">
      <c r="A20" s="13" t="s">
        <v>0</v>
      </c>
      <c r="B20" s="4" t="s">
        <v>328</v>
      </c>
      <c r="C20" s="179" t="s">
        <v>10</v>
      </c>
      <c r="D20" s="4" t="s">
        <v>345</v>
      </c>
      <c r="E20" s="295" t="s">
        <v>1445</v>
      </c>
      <c r="F20" s="176"/>
      <c r="G20" s="176"/>
      <c r="H20" s="176" t="s">
        <v>12</v>
      </c>
      <c r="I20" s="14" t="s">
        <v>1438</v>
      </c>
      <c r="J20" s="198" t="s">
        <v>1439</v>
      </c>
      <c r="K20" s="198" t="s">
        <v>1440</v>
      </c>
      <c r="L20" s="176" t="s">
        <v>1589</v>
      </c>
      <c r="M20" s="55">
        <v>0</v>
      </c>
      <c r="N20" s="55">
        <f>+BDATOS!P20</f>
        <v>1</v>
      </c>
      <c r="O20" s="55">
        <f>+BDATOS!Q20</f>
        <v>0</v>
      </c>
      <c r="P20" s="55">
        <f>+BDATOS!R20</f>
        <v>1</v>
      </c>
      <c r="Q20" s="55">
        <f>+BDATOS!S20</f>
        <v>0</v>
      </c>
      <c r="R20" s="40">
        <f>+BDATOS!T20</f>
        <v>0</v>
      </c>
      <c r="S20" s="55" t="s">
        <v>1396</v>
      </c>
      <c r="T20" s="55" t="s">
        <v>1398</v>
      </c>
      <c r="U20" s="55" t="s">
        <v>95</v>
      </c>
      <c r="V20" s="23">
        <f>SUM(W20:Z20)</f>
        <v>624646400</v>
      </c>
      <c r="W20" s="23">
        <v>200000000</v>
      </c>
      <c r="X20" s="23">
        <v>204000000</v>
      </c>
      <c r="Y20" s="23">
        <v>108160000</v>
      </c>
      <c r="Z20" s="23">
        <f t="shared" ref="Z20" si="17">+Y20*1.04</f>
        <v>112486400</v>
      </c>
      <c r="AA20" s="198" t="str">
        <f>+BDATOS!AC20</f>
        <v>SECRETARÍA DE VÍCTIMAS</v>
      </c>
      <c r="AB20" s="56"/>
      <c r="AC20" s="56"/>
      <c r="AD20" s="29">
        <f t="shared" si="1"/>
        <v>0</v>
      </c>
      <c r="AE20" s="30">
        <f t="shared" si="2"/>
        <v>624646400</v>
      </c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/>
      <c r="BI20" s="63" t="s">
        <v>1844</v>
      </c>
      <c r="BJ20" s="13"/>
      <c r="BK20" s="13"/>
      <c r="BL20" s="13"/>
      <c r="BM20" s="56"/>
      <c r="BO20" s="13">
        <f t="shared" si="3"/>
        <v>0</v>
      </c>
      <c r="BP20" s="13">
        <f t="shared" si="8"/>
        <v>0</v>
      </c>
      <c r="BQ20" s="13">
        <f t="shared" si="9"/>
        <v>0</v>
      </c>
      <c r="BR20" s="13">
        <f t="shared" si="4"/>
        <v>1</v>
      </c>
      <c r="BS20" s="13">
        <f t="shared" si="10"/>
        <v>0.25</v>
      </c>
      <c r="BT20" s="13">
        <f t="shared" si="11"/>
        <v>0.75</v>
      </c>
      <c r="BU20" s="13">
        <f t="shared" si="5"/>
        <v>0</v>
      </c>
      <c r="BV20" s="13">
        <f t="shared" si="12"/>
        <v>0</v>
      </c>
      <c r="BW20" s="13">
        <f t="shared" si="13"/>
        <v>0</v>
      </c>
      <c r="BX20" s="13">
        <f t="shared" si="6"/>
        <v>0</v>
      </c>
      <c r="BY20" s="13">
        <f t="shared" si="14"/>
        <v>0</v>
      </c>
      <c r="BZ20" s="13">
        <f t="shared" si="15"/>
        <v>0</v>
      </c>
    </row>
    <row r="21" spans="1:78" ht="75.75" customHeight="1" x14ac:dyDescent="0.2">
      <c r="A21" s="13" t="s">
        <v>0</v>
      </c>
      <c r="B21" s="4" t="s">
        <v>328</v>
      </c>
      <c r="C21" s="179" t="s">
        <v>10</v>
      </c>
      <c r="D21" s="4" t="s">
        <v>345</v>
      </c>
      <c r="E21" s="295"/>
      <c r="F21" s="295">
        <v>0</v>
      </c>
      <c r="G21" s="295">
        <v>20</v>
      </c>
      <c r="H21" s="176" t="s">
        <v>12</v>
      </c>
      <c r="I21" s="14" t="s">
        <v>1438</v>
      </c>
      <c r="J21" s="198" t="s">
        <v>1441</v>
      </c>
      <c r="K21" s="198" t="s">
        <v>1442</v>
      </c>
      <c r="L21" s="176" t="s">
        <v>1589</v>
      </c>
      <c r="M21" s="55">
        <v>0</v>
      </c>
      <c r="N21" s="55">
        <f>+BDATOS!P21</f>
        <v>1</v>
      </c>
      <c r="O21" s="55">
        <f>+BDATOS!Q21</f>
        <v>1</v>
      </c>
      <c r="P21" s="55">
        <f>+BDATOS!R21</f>
        <v>0</v>
      </c>
      <c r="Q21" s="55">
        <f>+BDATOS!S21</f>
        <v>0</v>
      </c>
      <c r="R21" s="40">
        <f>+BDATOS!T21</f>
        <v>0</v>
      </c>
      <c r="S21" s="55" t="s">
        <v>1396</v>
      </c>
      <c r="T21" s="55" t="s">
        <v>1398</v>
      </c>
      <c r="U21" s="55" t="s">
        <v>95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198" t="str">
        <f>+BDATOS!AC21</f>
        <v>SECRETARÍA DE VÍCTIMAS</v>
      </c>
      <c r="AB21" s="56"/>
      <c r="AC21" s="56"/>
      <c r="AD21" s="29">
        <f t="shared" si="1"/>
        <v>1</v>
      </c>
      <c r="AE21" s="30">
        <f t="shared" si="2"/>
        <v>0</v>
      </c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13">
        <v>0</v>
      </c>
      <c r="AZ21" s="13"/>
      <c r="BA21" s="13"/>
      <c r="BB21" s="13"/>
      <c r="BC21" s="13"/>
      <c r="BD21" s="13"/>
      <c r="BE21" s="13"/>
      <c r="BF21" s="13"/>
      <c r="BG21" s="13"/>
      <c r="BH21" s="13"/>
      <c r="BI21" s="63">
        <f t="shared" si="7"/>
        <v>0</v>
      </c>
      <c r="BJ21" s="13"/>
      <c r="BK21" s="13"/>
      <c r="BL21" s="13"/>
      <c r="BM21" s="56"/>
      <c r="BO21" s="13">
        <f t="shared" si="3"/>
        <v>1</v>
      </c>
      <c r="BP21" s="13">
        <f t="shared" si="8"/>
        <v>0.25</v>
      </c>
      <c r="BQ21" s="13">
        <f t="shared" si="9"/>
        <v>0.75</v>
      </c>
      <c r="BR21" s="13">
        <f t="shared" si="4"/>
        <v>0</v>
      </c>
      <c r="BS21" s="13">
        <f t="shared" si="10"/>
        <v>0</v>
      </c>
      <c r="BT21" s="13">
        <f t="shared" si="11"/>
        <v>0</v>
      </c>
      <c r="BU21" s="13">
        <f t="shared" si="5"/>
        <v>0</v>
      </c>
      <c r="BV21" s="13">
        <f t="shared" si="12"/>
        <v>0</v>
      </c>
      <c r="BW21" s="13">
        <f t="shared" si="13"/>
        <v>0</v>
      </c>
      <c r="BX21" s="13">
        <f t="shared" si="6"/>
        <v>0</v>
      </c>
      <c r="BY21" s="13">
        <f t="shared" si="14"/>
        <v>0</v>
      </c>
      <c r="BZ21" s="13">
        <f t="shared" si="15"/>
        <v>0</v>
      </c>
    </row>
    <row r="22" spans="1:78" ht="106.5" customHeight="1" x14ac:dyDescent="0.2">
      <c r="A22" s="13" t="s">
        <v>0</v>
      </c>
      <c r="B22" s="4" t="s">
        <v>328</v>
      </c>
      <c r="C22" s="179" t="s">
        <v>10</v>
      </c>
      <c r="D22" s="4" t="s">
        <v>345</v>
      </c>
      <c r="E22" s="295"/>
      <c r="F22" s="295"/>
      <c r="G22" s="295"/>
      <c r="H22" s="176" t="s">
        <v>12</v>
      </c>
      <c r="I22" s="14" t="s">
        <v>1438</v>
      </c>
      <c r="J22" s="198" t="s">
        <v>1443</v>
      </c>
      <c r="K22" s="198" t="s">
        <v>1444</v>
      </c>
      <c r="L22" s="176" t="s">
        <v>1589</v>
      </c>
      <c r="M22" s="55">
        <v>0</v>
      </c>
      <c r="N22" s="55">
        <f>+BDATOS!P22</f>
        <v>9</v>
      </c>
      <c r="O22" s="55">
        <f>+BDATOS!Q22</f>
        <v>1</v>
      </c>
      <c r="P22" s="55">
        <f>+BDATOS!R22</f>
        <v>3</v>
      </c>
      <c r="Q22" s="55">
        <f>+BDATOS!S22</f>
        <v>3</v>
      </c>
      <c r="R22" s="40">
        <f>+BDATOS!T22</f>
        <v>2</v>
      </c>
      <c r="S22" s="55" t="s">
        <v>1396</v>
      </c>
      <c r="T22" s="55" t="s">
        <v>1398</v>
      </c>
      <c r="U22" s="55" t="s">
        <v>95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198" t="str">
        <f>+BDATOS!AC22</f>
        <v>SECRETARÍA DE VÍCTIMAS</v>
      </c>
      <c r="AB22" s="56"/>
      <c r="AC22" s="56"/>
      <c r="AD22" s="29">
        <f t="shared" si="1"/>
        <v>1</v>
      </c>
      <c r="AE22" s="30">
        <f t="shared" si="2"/>
        <v>0</v>
      </c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13">
        <v>0</v>
      </c>
      <c r="AZ22" s="13"/>
      <c r="BA22" s="13"/>
      <c r="BB22" s="13"/>
      <c r="BC22" s="13"/>
      <c r="BD22" s="13"/>
      <c r="BE22" s="13"/>
      <c r="BF22" s="13"/>
      <c r="BG22" s="13"/>
      <c r="BH22" s="13"/>
      <c r="BI22" s="63">
        <f t="shared" si="7"/>
        <v>0</v>
      </c>
      <c r="BJ22" s="13"/>
      <c r="BK22" s="13"/>
      <c r="BL22" s="13"/>
      <c r="BM22" s="56"/>
      <c r="BO22" s="13">
        <f t="shared" si="3"/>
        <v>1</v>
      </c>
      <c r="BP22" s="13">
        <f t="shared" si="8"/>
        <v>0.25</v>
      </c>
      <c r="BQ22" s="13">
        <f t="shared" si="9"/>
        <v>0.75</v>
      </c>
      <c r="BR22" s="13">
        <f t="shared" si="4"/>
        <v>3</v>
      </c>
      <c r="BS22" s="13">
        <f t="shared" si="10"/>
        <v>0.75</v>
      </c>
      <c r="BT22" s="13">
        <f t="shared" si="11"/>
        <v>2.25</v>
      </c>
      <c r="BU22" s="13">
        <f t="shared" si="5"/>
        <v>3</v>
      </c>
      <c r="BV22" s="13">
        <f t="shared" si="12"/>
        <v>0.75</v>
      </c>
      <c r="BW22" s="13">
        <f t="shared" si="13"/>
        <v>2.25</v>
      </c>
      <c r="BX22" s="13">
        <f t="shared" si="6"/>
        <v>2</v>
      </c>
      <c r="BY22" s="13">
        <f t="shared" si="14"/>
        <v>0.5</v>
      </c>
      <c r="BZ22" s="13">
        <f t="shared" si="15"/>
        <v>1.5</v>
      </c>
    </row>
    <row r="23" spans="1:78" ht="68.25" customHeight="1" x14ac:dyDescent="0.2">
      <c r="A23" s="13" t="s">
        <v>0</v>
      </c>
      <c r="B23" s="4" t="s">
        <v>328</v>
      </c>
      <c r="C23" s="179" t="s">
        <v>10</v>
      </c>
      <c r="D23" s="4" t="s">
        <v>99</v>
      </c>
      <c r="E23" s="295"/>
      <c r="F23" s="295"/>
      <c r="G23" s="295"/>
      <c r="H23" s="176" t="s">
        <v>12</v>
      </c>
      <c r="I23" s="14" t="s">
        <v>1438</v>
      </c>
      <c r="J23" s="198" t="s">
        <v>1437</v>
      </c>
      <c r="K23" s="198" t="s">
        <v>1437</v>
      </c>
      <c r="L23" s="176" t="s">
        <v>1589</v>
      </c>
      <c r="M23" s="55">
        <v>0</v>
      </c>
      <c r="N23" s="55">
        <f>+BDATOS!P23</f>
        <v>1</v>
      </c>
      <c r="O23" s="55">
        <f>+BDATOS!Q23</f>
        <v>1</v>
      </c>
      <c r="P23" s="55">
        <f>+BDATOS!R23</f>
        <v>0</v>
      </c>
      <c r="Q23" s="55">
        <f>+BDATOS!S23</f>
        <v>0</v>
      </c>
      <c r="R23" s="40">
        <f>+BDATOS!T23</f>
        <v>0</v>
      </c>
      <c r="S23" s="55" t="s">
        <v>1396</v>
      </c>
      <c r="T23" s="55" t="s">
        <v>1398</v>
      </c>
      <c r="U23" s="55" t="s">
        <v>95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198" t="str">
        <f>+BDATOS!AC23</f>
        <v>SECRETARÍA DE VÍCTIMAS</v>
      </c>
      <c r="AB23" s="56"/>
      <c r="AC23" s="56"/>
      <c r="AD23" s="29">
        <f t="shared" si="1"/>
        <v>1</v>
      </c>
      <c r="AE23" s="30">
        <f t="shared" si="2"/>
        <v>0</v>
      </c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13">
        <v>0</v>
      </c>
      <c r="AZ23" s="13"/>
      <c r="BA23" s="13"/>
      <c r="BB23" s="13"/>
      <c r="BC23" s="13"/>
      <c r="BD23" s="13"/>
      <c r="BE23" s="13"/>
      <c r="BF23" s="13"/>
      <c r="BG23" s="13"/>
      <c r="BH23" s="13"/>
      <c r="BI23" s="63">
        <f t="shared" si="7"/>
        <v>0</v>
      </c>
      <c r="BJ23" s="13"/>
      <c r="BK23" s="13"/>
      <c r="BL23" s="13"/>
      <c r="BM23" s="56"/>
      <c r="BO23" s="13">
        <f t="shared" si="3"/>
        <v>1</v>
      </c>
      <c r="BP23" s="13">
        <f t="shared" si="8"/>
        <v>0.25</v>
      </c>
      <c r="BQ23" s="13">
        <f t="shared" si="9"/>
        <v>0.75</v>
      </c>
      <c r="BR23" s="13">
        <f t="shared" si="4"/>
        <v>0</v>
      </c>
      <c r="BS23" s="13">
        <f t="shared" si="10"/>
        <v>0</v>
      </c>
      <c r="BT23" s="13">
        <f t="shared" si="11"/>
        <v>0</v>
      </c>
      <c r="BU23" s="13">
        <f t="shared" si="5"/>
        <v>0</v>
      </c>
      <c r="BV23" s="13">
        <f t="shared" si="12"/>
        <v>0</v>
      </c>
      <c r="BW23" s="13">
        <f t="shared" si="13"/>
        <v>0</v>
      </c>
      <c r="BX23" s="13">
        <f t="shared" si="6"/>
        <v>0</v>
      </c>
      <c r="BY23" s="13">
        <f t="shared" si="14"/>
        <v>0</v>
      </c>
      <c r="BZ23" s="13">
        <f t="shared" si="15"/>
        <v>0</v>
      </c>
    </row>
    <row r="24" spans="1:78" ht="50.25" customHeight="1" x14ac:dyDescent="0.2">
      <c r="A24" s="13" t="s">
        <v>0</v>
      </c>
      <c r="B24" s="4" t="s">
        <v>328</v>
      </c>
      <c r="C24" s="179" t="s">
        <v>10</v>
      </c>
      <c r="D24" s="4" t="s">
        <v>99</v>
      </c>
      <c r="E24" s="295" t="s">
        <v>1453</v>
      </c>
      <c r="F24" s="295">
        <v>0</v>
      </c>
      <c r="G24" s="295">
        <v>20</v>
      </c>
      <c r="H24" s="176" t="s">
        <v>13</v>
      </c>
      <c r="I24" s="14" t="s">
        <v>1452</v>
      </c>
      <c r="J24" s="198" t="s">
        <v>1446</v>
      </c>
      <c r="K24" s="198" t="s">
        <v>1449</v>
      </c>
      <c r="L24" s="176" t="s">
        <v>1589</v>
      </c>
      <c r="M24" s="55">
        <v>0</v>
      </c>
      <c r="N24" s="55">
        <f>+BDATOS!P24</f>
        <v>2</v>
      </c>
      <c r="O24" s="55">
        <f>+BDATOS!Q24</f>
        <v>0</v>
      </c>
      <c r="P24" s="55">
        <f>+BDATOS!R24</f>
        <v>1</v>
      </c>
      <c r="Q24" s="55">
        <f>+BDATOS!S24</f>
        <v>1</v>
      </c>
      <c r="R24" s="40">
        <f>+BDATOS!T24</f>
        <v>0</v>
      </c>
      <c r="S24" s="55" t="s">
        <v>1396</v>
      </c>
      <c r="T24" s="55" t="s">
        <v>1398</v>
      </c>
      <c r="U24" s="55" t="s">
        <v>95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198" t="str">
        <f>+BDATOS!AC24</f>
        <v>SECRETARÍA DE VÍCTIMAS</v>
      </c>
      <c r="AB24" s="56"/>
      <c r="AC24" s="56"/>
      <c r="AD24" s="29">
        <f t="shared" si="1"/>
        <v>0</v>
      </c>
      <c r="AE24" s="30">
        <f t="shared" si="2"/>
        <v>0</v>
      </c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/>
      <c r="BI24" s="63" t="s">
        <v>1844</v>
      </c>
      <c r="BJ24" s="13"/>
      <c r="BK24" s="13"/>
      <c r="BL24" s="13"/>
      <c r="BM24" s="56"/>
      <c r="BO24" s="13">
        <f t="shared" si="3"/>
        <v>0</v>
      </c>
      <c r="BP24" s="13">
        <f t="shared" si="8"/>
        <v>0</v>
      </c>
      <c r="BQ24" s="13">
        <f t="shared" si="9"/>
        <v>0</v>
      </c>
      <c r="BR24" s="13">
        <f t="shared" si="4"/>
        <v>1</v>
      </c>
      <c r="BS24" s="13">
        <f t="shared" si="10"/>
        <v>0.25</v>
      </c>
      <c r="BT24" s="13">
        <f t="shared" si="11"/>
        <v>0.75</v>
      </c>
      <c r="BU24" s="13">
        <f t="shared" si="5"/>
        <v>1</v>
      </c>
      <c r="BV24" s="13">
        <f t="shared" si="12"/>
        <v>0.25</v>
      </c>
      <c r="BW24" s="13">
        <f t="shared" si="13"/>
        <v>0.75</v>
      </c>
      <c r="BX24" s="13">
        <f t="shared" si="6"/>
        <v>0</v>
      </c>
      <c r="BY24" s="13">
        <f t="shared" si="14"/>
        <v>0</v>
      </c>
      <c r="BZ24" s="13">
        <f t="shared" si="15"/>
        <v>0</v>
      </c>
    </row>
    <row r="25" spans="1:78" ht="50.25" customHeight="1" x14ac:dyDescent="0.2">
      <c r="A25" s="13" t="s">
        <v>0</v>
      </c>
      <c r="B25" s="4" t="s">
        <v>328</v>
      </c>
      <c r="C25" s="179" t="s">
        <v>10</v>
      </c>
      <c r="D25" s="4" t="s">
        <v>99</v>
      </c>
      <c r="E25" s="295"/>
      <c r="F25" s="295"/>
      <c r="G25" s="295"/>
      <c r="H25" s="176" t="s">
        <v>13</v>
      </c>
      <c r="I25" s="14" t="s">
        <v>1452</v>
      </c>
      <c r="J25" s="198" t="s">
        <v>1447</v>
      </c>
      <c r="K25" s="198" t="s">
        <v>1450</v>
      </c>
      <c r="L25" s="176" t="s">
        <v>1589</v>
      </c>
      <c r="M25" s="55">
        <v>0</v>
      </c>
      <c r="N25" s="55">
        <f>+BDATOS!P25</f>
        <v>1</v>
      </c>
      <c r="O25" s="55">
        <f>+BDATOS!Q25</f>
        <v>0</v>
      </c>
      <c r="P25" s="55">
        <f>+BDATOS!R25</f>
        <v>1</v>
      </c>
      <c r="Q25" s="55">
        <f>+BDATOS!S25</f>
        <v>0</v>
      </c>
      <c r="R25" s="40">
        <f>+BDATOS!T25</f>
        <v>0</v>
      </c>
      <c r="S25" s="55" t="s">
        <v>1396</v>
      </c>
      <c r="T25" s="55" t="s">
        <v>1398</v>
      </c>
      <c r="U25" s="55" t="s">
        <v>95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198" t="str">
        <f>+BDATOS!AC25</f>
        <v>SECRETARÍA DE VÍCTIMAS</v>
      </c>
      <c r="AB25" s="56"/>
      <c r="AC25" s="56"/>
      <c r="AD25" s="29">
        <f t="shared" si="1"/>
        <v>0</v>
      </c>
      <c r="AE25" s="30">
        <f t="shared" si="2"/>
        <v>0</v>
      </c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/>
      <c r="BI25" s="63" t="s">
        <v>1844</v>
      </c>
      <c r="BJ25" s="13"/>
      <c r="BK25" s="13"/>
      <c r="BL25" s="13"/>
      <c r="BM25" s="56"/>
      <c r="BO25" s="13">
        <f t="shared" si="3"/>
        <v>0</v>
      </c>
      <c r="BP25" s="13">
        <f t="shared" si="8"/>
        <v>0</v>
      </c>
      <c r="BQ25" s="13">
        <f t="shared" si="9"/>
        <v>0</v>
      </c>
      <c r="BR25" s="13">
        <f t="shared" si="4"/>
        <v>1</v>
      </c>
      <c r="BS25" s="13">
        <f t="shared" si="10"/>
        <v>0.25</v>
      </c>
      <c r="BT25" s="13">
        <f t="shared" si="11"/>
        <v>0.75</v>
      </c>
      <c r="BU25" s="13">
        <f t="shared" si="5"/>
        <v>0</v>
      </c>
      <c r="BV25" s="13">
        <f t="shared" si="12"/>
        <v>0</v>
      </c>
      <c r="BW25" s="13">
        <f t="shared" si="13"/>
        <v>0</v>
      </c>
      <c r="BX25" s="13">
        <f t="shared" si="6"/>
        <v>0</v>
      </c>
      <c r="BY25" s="13">
        <f t="shared" si="14"/>
        <v>0</v>
      </c>
      <c r="BZ25" s="13">
        <f t="shared" si="15"/>
        <v>0</v>
      </c>
    </row>
    <row r="26" spans="1:78" ht="50.25" customHeight="1" x14ac:dyDescent="0.2">
      <c r="A26" s="13" t="s">
        <v>0</v>
      </c>
      <c r="B26" s="4" t="s">
        <v>328</v>
      </c>
      <c r="C26" s="179" t="s">
        <v>10</v>
      </c>
      <c r="D26" s="4" t="s">
        <v>99</v>
      </c>
      <c r="E26" s="295"/>
      <c r="F26" s="295"/>
      <c r="G26" s="295"/>
      <c r="H26" s="176" t="s">
        <v>13</v>
      </c>
      <c r="I26" s="14" t="s">
        <v>1452</v>
      </c>
      <c r="J26" s="198" t="s">
        <v>1448</v>
      </c>
      <c r="K26" s="198" t="s">
        <v>1451</v>
      </c>
      <c r="L26" s="176" t="s">
        <v>1589</v>
      </c>
      <c r="M26" s="55">
        <v>0</v>
      </c>
      <c r="N26" s="55">
        <f>+BDATOS!P26</f>
        <v>80</v>
      </c>
      <c r="O26" s="55">
        <f>+BDATOS!Q26</f>
        <v>10</v>
      </c>
      <c r="P26" s="55">
        <f>+BDATOS!R26</f>
        <v>10</v>
      </c>
      <c r="Q26" s="55">
        <f>+BDATOS!S26</f>
        <v>30</v>
      </c>
      <c r="R26" s="40">
        <f>+BDATOS!T26</f>
        <v>30</v>
      </c>
      <c r="S26" s="55" t="s">
        <v>1396</v>
      </c>
      <c r="T26" s="55" t="s">
        <v>1398</v>
      </c>
      <c r="U26" s="55" t="s">
        <v>95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198" t="str">
        <f>+BDATOS!AC26</f>
        <v>SECRETARÍA DE VÍCTIMAS</v>
      </c>
      <c r="AB26" s="56"/>
      <c r="AC26" s="56"/>
      <c r="AD26" s="29">
        <f t="shared" si="1"/>
        <v>10</v>
      </c>
      <c r="AE26" s="30">
        <f t="shared" si="2"/>
        <v>0</v>
      </c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13">
        <v>0</v>
      </c>
      <c r="AZ26" s="13"/>
      <c r="BA26" s="13"/>
      <c r="BB26" s="13"/>
      <c r="BC26" s="13"/>
      <c r="BD26" s="13"/>
      <c r="BE26" s="13"/>
      <c r="BF26" s="13"/>
      <c r="BG26" s="13"/>
      <c r="BH26" s="13"/>
      <c r="BI26" s="63">
        <f t="shared" si="7"/>
        <v>0</v>
      </c>
      <c r="BJ26" s="13"/>
      <c r="BK26" s="13"/>
      <c r="BL26" s="13"/>
      <c r="BM26" s="56"/>
      <c r="BO26" s="13">
        <f t="shared" si="3"/>
        <v>10</v>
      </c>
      <c r="BP26" s="13">
        <f t="shared" si="8"/>
        <v>2.5</v>
      </c>
      <c r="BQ26" s="13">
        <f t="shared" si="9"/>
        <v>7.5</v>
      </c>
      <c r="BR26" s="13">
        <f t="shared" si="4"/>
        <v>10</v>
      </c>
      <c r="BS26" s="13">
        <f t="shared" si="10"/>
        <v>2.5</v>
      </c>
      <c r="BT26" s="13">
        <f t="shared" si="11"/>
        <v>7.5</v>
      </c>
      <c r="BU26" s="13">
        <f t="shared" si="5"/>
        <v>30</v>
      </c>
      <c r="BV26" s="13">
        <f t="shared" si="12"/>
        <v>7.5</v>
      </c>
      <c r="BW26" s="13">
        <f t="shared" si="13"/>
        <v>22.5</v>
      </c>
      <c r="BX26" s="13">
        <f t="shared" si="6"/>
        <v>30</v>
      </c>
      <c r="BY26" s="13">
        <f t="shared" si="14"/>
        <v>7.5</v>
      </c>
      <c r="BZ26" s="13">
        <f t="shared" si="15"/>
        <v>22.5</v>
      </c>
    </row>
    <row r="27" spans="1:78" ht="50.25" customHeight="1" x14ac:dyDescent="0.2">
      <c r="A27" s="13" t="s">
        <v>0</v>
      </c>
      <c r="B27" s="4" t="s">
        <v>328</v>
      </c>
      <c r="C27" s="179" t="s">
        <v>10</v>
      </c>
      <c r="D27" s="4" t="s">
        <v>99</v>
      </c>
      <c r="E27" s="295"/>
      <c r="F27" s="295"/>
      <c r="G27" s="295"/>
      <c r="H27" s="176" t="s">
        <v>13</v>
      </c>
      <c r="I27" s="14" t="s">
        <v>1452</v>
      </c>
      <c r="J27" s="198" t="s">
        <v>1454</v>
      </c>
      <c r="K27" s="198" t="s">
        <v>1454</v>
      </c>
      <c r="L27" s="176" t="s">
        <v>1589</v>
      </c>
      <c r="M27" s="55">
        <v>0</v>
      </c>
      <c r="N27" s="55">
        <f>+BDATOS!P27</f>
        <v>1</v>
      </c>
      <c r="O27" s="55">
        <f>+BDATOS!Q27</f>
        <v>0</v>
      </c>
      <c r="P27" s="55">
        <f>+BDATOS!R27</f>
        <v>1</v>
      </c>
      <c r="Q27" s="55">
        <f>+BDATOS!S27</f>
        <v>0</v>
      </c>
      <c r="R27" s="40">
        <f>+BDATOS!T27</f>
        <v>0</v>
      </c>
      <c r="S27" s="55" t="s">
        <v>1396</v>
      </c>
      <c r="T27" s="55" t="s">
        <v>1398</v>
      </c>
      <c r="U27" s="55" t="s">
        <v>95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198" t="str">
        <f>+BDATOS!AC27</f>
        <v>SECRETARÍA DE VÍCTIMAS</v>
      </c>
      <c r="AB27" s="56"/>
      <c r="AC27" s="56"/>
      <c r="AD27" s="29">
        <f t="shared" si="1"/>
        <v>0</v>
      </c>
      <c r="AE27" s="30">
        <f t="shared" si="2"/>
        <v>0</v>
      </c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13"/>
      <c r="BI27" s="63" t="s">
        <v>1844</v>
      </c>
      <c r="BJ27" s="13"/>
      <c r="BK27" s="13"/>
      <c r="BL27" s="13"/>
      <c r="BM27" s="56"/>
      <c r="BO27" s="13">
        <f t="shared" si="3"/>
        <v>0</v>
      </c>
      <c r="BP27" s="13">
        <f t="shared" si="8"/>
        <v>0</v>
      </c>
      <c r="BQ27" s="13">
        <f t="shared" si="9"/>
        <v>0</v>
      </c>
      <c r="BR27" s="13">
        <f t="shared" si="4"/>
        <v>1</v>
      </c>
      <c r="BS27" s="13">
        <f t="shared" si="10"/>
        <v>0.25</v>
      </c>
      <c r="BT27" s="13">
        <f t="shared" si="11"/>
        <v>0.75</v>
      </c>
      <c r="BU27" s="13">
        <f t="shared" si="5"/>
        <v>0</v>
      </c>
      <c r="BV27" s="13">
        <f t="shared" si="12"/>
        <v>0</v>
      </c>
      <c r="BW27" s="13">
        <f t="shared" si="13"/>
        <v>0</v>
      </c>
      <c r="BX27" s="13">
        <f t="shared" si="6"/>
        <v>0</v>
      </c>
      <c r="BY27" s="13">
        <f t="shared" si="14"/>
        <v>0</v>
      </c>
      <c r="BZ27" s="13">
        <f t="shared" si="15"/>
        <v>0</v>
      </c>
    </row>
    <row r="28" spans="1:78" ht="50.25" customHeight="1" x14ac:dyDescent="0.2">
      <c r="A28" s="13" t="s">
        <v>0</v>
      </c>
      <c r="B28" s="4" t="s">
        <v>328</v>
      </c>
      <c r="C28" s="179" t="s">
        <v>10</v>
      </c>
      <c r="D28" s="4" t="s">
        <v>99</v>
      </c>
      <c r="E28" s="295"/>
      <c r="F28" s="295"/>
      <c r="G28" s="295"/>
      <c r="H28" s="176" t="s">
        <v>13</v>
      </c>
      <c r="I28" s="14" t="s">
        <v>1452</v>
      </c>
      <c r="J28" s="198" t="s">
        <v>1455</v>
      </c>
      <c r="K28" s="198" t="s">
        <v>1455</v>
      </c>
      <c r="L28" s="176" t="s">
        <v>1589</v>
      </c>
      <c r="M28" s="55">
        <v>0</v>
      </c>
      <c r="N28" s="55">
        <f>+BDATOS!P28</f>
        <v>24000</v>
      </c>
      <c r="O28" s="55">
        <f>+BDATOS!Q28</f>
        <v>6000</v>
      </c>
      <c r="P28" s="55">
        <f>+BDATOS!R28</f>
        <v>6000</v>
      </c>
      <c r="Q28" s="55">
        <f>+BDATOS!S28</f>
        <v>6000</v>
      </c>
      <c r="R28" s="40">
        <f>+BDATOS!T28</f>
        <v>6000</v>
      </c>
      <c r="S28" s="55" t="s">
        <v>1396</v>
      </c>
      <c r="T28" s="55" t="s">
        <v>1398</v>
      </c>
      <c r="U28" s="55" t="s">
        <v>95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198" t="str">
        <f>+BDATOS!AC28</f>
        <v>SECRETARÍA DE VÍCTIMAS</v>
      </c>
      <c r="AB28" s="56"/>
      <c r="AC28" s="56"/>
      <c r="AD28" s="29">
        <f t="shared" si="1"/>
        <v>6000</v>
      </c>
      <c r="AE28" s="30">
        <f t="shared" si="2"/>
        <v>0</v>
      </c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13">
        <v>0</v>
      </c>
      <c r="AZ28" s="13"/>
      <c r="BA28" s="13"/>
      <c r="BB28" s="13"/>
      <c r="BC28" s="13"/>
      <c r="BD28" s="13"/>
      <c r="BE28" s="13"/>
      <c r="BF28" s="13"/>
      <c r="BG28" s="13"/>
      <c r="BH28" s="13"/>
      <c r="BI28" s="63">
        <f t="shared" si="7"/>
        <v>0</v>
      </c>
      <c r="BJ28" s="13"/>
      <c r="BK28" s="13"/>
      <c r="BL28" s="13"/>
      <c r="BM28" s="56"/>
      <c r="BO28" s="13">
        <f t="shared" si="3"/>
        <v>6000</v>
      </c>
      <c r="BP28" s="13">
        <f t="shared" si="8"/>
        <v>1500</v>
      </c>
      <c r="BQ28" s="13">
        <f t="shared" si="9"/>
        <v>4500</v>
      </c>
      <c r="BR28" s="13">
        <f t="shared" si="4"/>
        <v>6000</v>
      </c>
      <c r="BS28" s="13">
        <f t="shared" si="10"/>
        <v>1500</v>
      </c>
      <c r="BT28" s="13">
        <f t="shared" si="11"/>
        <v>4500</v>
      </c>
      <c r="BU28" s="13">
        <f t="shared" si="5"/>
        <v>6000</v>
      </c>
      <c r="BV28" s="13">
        <f t="shared" si="12"/>
        <v>1500</v>
      </c>
      <c r="BW28" s="13">
        <f t="shared" si="13"/>
        <v>4500</v>
      </c>
      <c r="BX28" s="13">
        <f t="shared" si="6"/>
        <v>6000</v>
      </c>
      <c r="BY28" s="13">
        <f t="shared" si="14"/>
        <v>1500</v>
      </c>
      <c r="BZ28" s="13">
        <f t="shared" si="15"/>
        <v>4500</v>
      </c>
    </row>
    <row r="29" spans="1:78" ht="46.5" customHeight="1" x14ac:dyDescent="0.2">
      <c r="A29" s="13" t="s">
        <v>0</v>
      </c>
      <c r="B29" s="4" t="s">
        <v>328</v>
      </c>
      <c r="C29" s="179" t="s">
        <v>10</v>
      </c>
      <c r="D29" s="4" t="s">
        <v>99</v>
      </c>
      <c r="E29" s="295" t="s">
        <v>1453</v>
      </c>
      <c r="F29" s="295">
        <v>0</v>
      </c>
      <c r="G29" s="295">
        <v>20</v>
      </c>
      <c r="H29" s="176" t="s">
        <v>346</v>
      </c>
      <c r="I29" s="14" t="s">
        <v>1459</v>
      </c>
      <c r="J29" s="198" t="s">
        <v>1456</v>
      </c>
      <c r="K29" s="198" t="s">
        <v>1456</v>
      </c>
      <c r="L29" s="176" t="s">
        <v>1589</v>
      </c>
      <c r="M29" s="55">
        <v>0</v>
      </c>
      <c r="N29" s="55">
        <f>+BDATOS!P29</f>
        <v>16</v>
      </c>
      <c r="O29" s="55">
        <f>+BDATOS!Q29</f>
        <v>4</v>
      </c>
      <c r="P29" s="55">
        <f>+BDATOS!R29</f>
        <v>4</v>
      </c>
      <c r="Q29" s="55">
        <f>+BDATOS!S29</f>
        <v>4</v>
      </c>
      <c r="R29" s="40">
        <f>+BDATOS!T29</f>
        <v>4</v>
      </c>
      <c r="S29" s="55" t="s">
        <v>1396</v>
      </c>
      <c r="T29" s="55" t="s">
        <v>1398</v>
      </c>
      <c r="U29" s="55" t="s">
        <v>95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198" t="str">
        <f>+BDATOS!AC29</f>
        <v>SECRETARÍA DE VÍCTIMAS</v>
      </c>
      <c r="AB29" s="56"/>
      <c r="AC29" s="56"/>
      <c r="AD29" s="29">
        <f t="shared" si="1"/>
        <v>4</v>
      </c>
      <c r="AE29" s="30">
        <f t="shared" si="2"/>
        <v>0</v>
      </c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13">
        <v>0</v>
      </c>
      <c r="AZ29" s="13"/>
      <c r="BA29" s="13"/>
      <c r="BB29" s="13"/>
      <c r="BC29" s="13"/>
      <c r="BD29" s="13"/>
      <c r="BE29" s="13"/>
      <c r="BF29" s="13"/>
      <c r="BG29" s="13"/>
      <c r="BH29" s="13"/>
      <c r="BI29" s="63">
        <f t="shared" si="7"/>
        <v>0</v>
      </c>
      <c r="BJ29" s="13"/>
      <c r="BK29" s="13"/>
      <c r="BL29" s="13"/>
      <c r="BM29" s="56"/>
      <c r="BO29" s="13">
        <f t="shared" si="3"/>
        <v>4</v>
      </c>
      <c r="BP29" s="13">
        <f t="shared" si="8"/>
        <v>1</v>
      </c>
      <c r="BQ29" s="13">
        <f t="shared" si="9"/>
        <v>3</v>
      </c>
      <c r="BR29" s="13">
        <f t="shared" si="4"/>
        <v>4</v>
      </c>
      <c r="BS29" s="13">
        <f t="shared" si="10"/>
        <v>1</v>
      </c>
      <c r="BT29" s="13">
        <f t="shared" si="11"/>
        <v>3</v>
      </c>
      <c r="BU29" s="13">
        <f t="shared" si="5"/>
        <v>4</v>
      </c>
      <c r="BV29" s="13">
        <f t="shared" si="12"/>
        <v>1</v>
      </c>
      <c r="BW29" s="13">
        <f t="shared" si="13"/>
        <v>3</v>
      </c>
      <c r="BX29" s="13">
        <f t="shared" si="6"/>
        <v>4</v>
      </c>
      <c r="BY29" s="13">
        <f t="shared" si="14"/>
        <v>1</v>
      </c>
      <c r="BZ29" s="13">
        <f t="shared" si="15"/>
        <v>3</v>
      </c>
    </row>
    <row r="30" spans="1:78" ht="48.75" customHeight="1" x14ac:dyDescent="0.2">
      <c r="A30" s="13" t="s">
        <v>0</v>
      </c>
      <c r="B30" s="4" t="s">
        <v>328</v>
      </c>
      <c r="C30" s="179" t="s">
        <v>10</v>
      </c>
      <c r="D30" s="4" t="s">
        <v>99</v>
      </c>
      <c r="E30" s="295"/>
      <c r="F30" s="295"/>
      <c r="G30" s="295"/>
      <c r="H30" s="176" t="s">
        <v>346</v>
      </c>
      <c r="I30" s="14" t="s">
        <v>1459</v>
      </c>
      <c r="J30" s="198" t="s">
        <v>1457</v>
      </c>
      <c r="K30" s="198" t="s">
        <v>1457</v>
      </c>
      <c r="L30" s="176" t="s">
        <v>1589</v>
      </c>
      <c r="M30" s="55">
        <v>0</v>
      </c>
      <c r="N30" s="55">
        <f>+BDATOS!P30</f>
        <v>16</v>
      </c>
      <c r="O30" s="55">
        <f>+BDATOS!Q30</f>
        <v>4</v>
      </c>
      <c r="P30" s="55">
        <f>+BDATOS!R30</f>
        <v>4</v>
      </c>
      <c r="Q30" s="55">
        <f>+BDATOS!S30</f>
        <v>4</v>
      </c>
      <c r="R30" s="40">
        <f>+BDATOS!T30</f>
        <v>4</v>
      </c>
      <c r="S30" s="55" t="s">
        <v>1396</v>
      </c>
      <c r="T30" s="55" t="s">
        <v>1398</v>
      </c>
      <c r="U30" s="55" t="s">
        <v>95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198" t="str">
        <f>+BDATOS!AC30</f>
        <v>SECRETARÍA DE VÍCTIMAS</v>
      </c>
      <c r="AB30" s="56"/>
      <c r="AC30" s="56"/>
      <c r="AD30" s="29">
        <f t="shared" si="1"/>
        <v>4</v>
      </c>
      <c r="AE30" s="30">
        <f t="shared" si="2"/>
        <v>0</v>
      </c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13">
        <v>0</v>
      </c>
      <c r="AZ30" s="13"/>
      <c r="BA30" s="13"/>
      <c r="BB30" s="13"/>
      <c r="BC30" s="13"/>
      <c r="BD30" s="13"/>
      <c r="BE30" s="13"/>
      <c r="BF30" s="13"/>
      <c r="BG30" s="13"/>
      <c r="BH30" s="13"/>
      <c r="BI30" s="63">
        <f t="shared" si="7"/>
        <v>0</v>
      </c>
      <c r="BJ30" s="13"/>
      <c r="BK30" s="13"/>
      <c r="BL30" s="13"/>
      <c r="BM30" s="56"/>
      <c r="BO30" s="13">
        <f t="shared" si="3"/>
        <v>4</v>
      </c>
      <c r="BP30" s="13">
        <f t="shared" si="8"/>
        <v>1</v>
      </c>
      <c r="BQ30" s="13">
        <f t="shared" si="9"/>
        <v>3</v>
      </c>
      <c r="BR30" s="13">
        <f t="shared" si="4"/>
        <v>4</v>
      </c>
      <c r="BS30" s="13">
        <f t="shared" si="10"/>
        <v>1</v>
      </c>
      <c r="BT30" s="13">
        <f t="shared" si="11"/>
        <v>3</v>
      </c>
      <c r="BU30" s="13">
        <f t="shared" si="5"/>
        <v>4</v>
      </c>
      <c r="BV30" s="13">
        <f t="shared" si="12"/>
        <v>1</v>
      </c>
      <c r="BW30" s="13">
        <f t="shared" si="13"/>
        <v>3</v>
      </c>
      <c r="BX30" s="13">
        <f t="shared" si="6"/>
        <v>4</v>
      </c>
      <c r="BY30" s="13">
        <f t="shared" si="14"/>
        <v>1</v>
      </c>
      <c r="BZ30" s="13">
        <f t="shared" si="15"/>
        <v>3</v>
      </c>
    </row>
    <row r="31" spans="1:78" ht="48.75" customHeight="1" x14ac:dyDescent="0.2">
      <c r="A31" s="13" t="s">
        <v>0</v>
      </c>
      <c r="B31" s="4" t="s">
        <v>328</v>
      </c>
      <c r="C31" s="179" t="s">
        <v>10</v>
      </c>
      <c r="D31" s="4" t="s">
        <v>99</v>
      </c>
      <c r="E31" s="295"/>
      <c r="F31" s="295"/>
      <c r="G31" s="295"/>
      <c r="H31" s="176" t="s">
        <v>346</v>
      </c>
      <c r="I31" s="14" t="s">
        <v>1459</v>
      </c>
      <c r="J31" s="198" t="s">
        <v>1458</v>
      </c>
      <c r="K31" s="198" t="s">
        <v>1458</v>
      </c>
      <c r="L31" s="176" t="s">
        <v>1589</v>
      </c>
      <c r="M31" s="55">
        <v>0</v>
      </c>
      <c r="N31" s="55">
        <f>+BDATOS!P31</f>
        <v>20</v>
      </c>
      <c r="O31" s="55">
        <f>+BDATOS!Q31</f>
        <v>2</v>
      </c>
      <c r="P31" s="55">
        <f>+BDATOS!R31</f>
        <v>6</v>
      </c>
      <c r="Q31" s="55">
        <f>+BDATOS!S31</f>
        <v>6</v>
      </c>
      <c r="R31" s="40">
        <f>+BDATOS!T31</f>
        <v>6</v>
      </c>
      <c r="S31" s="55" t="s">
        <v>1396</v>
      </c>
      <c r="T31" s="55" t="s">
        <v>1398</v>
      </c>
      <c r="U31" s="55" t="s">
        <v>95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198" t="str">
        <f>+BDATOS!AC31</f>
        <v>SECRETARÍA DE VÍCTIMAS</v>
      </c>
      <c r="AB31" s="56"/>
      <c r="AC31" s="56"/>
      <c r="AD31" s="29">
        <f t="shared" si="1"/>
        <v>2</v>
      </c>
      <c r="AE31" s="30">
        <f t="shared" si="2"/>
        <v>0</v>
      </c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13">
        <v>0</v>
      </c>
      <c r="AZ31" s="13"/>
      <c r="BA31" s="13"/>
      <c r="BB31" s="13"/>
      <c r="BC31" s="13"/>
      <c r="BD31" s="13"/>
      <c r="BE31" s="13"/>
      <c r="BF31" s="13"/>
      <c r="BG31" s="13"/>
      <c r="BH31" s="13"/>
      <c r="BI31" s="63">
        <f t="shared" si="7"/>
        <v>0</v>
      </c>
      <c r="BJ31" s="13"/>
      <c r="BK31" s="13"/>
      <c r="BL31" s="13"/>
      <c r="BM31" s="56"/>
      <c r="BO31" s="13">
        <f t="shared" si="3"/>
        <v>2</v>
      </c>
      <c r="BP31" s="13">
        <f t="shared" si="8"/>
        <v>0.5</v>
      </c>
      <c r="BQ31" s="13">
        <f t="shared" si="9"/>
        <v>1.5</v>
      </c>
      <c r="BR31" s="13">
        <f t="shared" si="4"/>
        <v>6</v>
      </c>
      <c r="BS31" s="13">
        <f t="shared" si="10"/>
        <v>1.5</v>
      </c>
      <c r="BT31" s="13">
        <f t="shared" si="11"/>
        <v>4.5</v>
      </c>
      <c r="BU31" s="13">
        <f t="shared" si="5"/>
        <v>6</v>
      </c>
      <c r="BV31" s="13">
        <f t="shared" si="12"/>
        <v>1.5</v>
      </c>
      <c r="BW31" s="13">
        <f t="shared" si="13"/>
        <v>4.5</v>
      </c>
      <c r="BX31" s="13">
        <f t="shared" si="6"/>
        <v>6</v>
      </c>
      <c r="BY31" s="13">
        <f t="shared" si="14"/>
        <v>1.5</v>
      </c>
      <c r="BZ31" s="13">
        <f t="shared" si="15"/>
        <v>4.5</v>
      </c>
    </row>
    <row r="32" spans="1:78" ht="74.25" customHeight="1" x14ac:dyDescent="0.2">
      <c r="A32" s="13" t="s">
        <v>0</v>
      </c>
      <c r="B32" s="4" t="s">
        <v>328</v>
      </c>
      <c r="C32" s="179" t="s">
        <v>10</v>
      </c>
      <c r="D32" s="4" t="s">
        <v>99</v>
      </c>
      <c r="E32" s="295"/>
      <c r="F32" s="295"/>
      <c r="G32" s="295"/>
      <c r="H32" s="176" t="s">
        <v>346</v>
      </c>
      <c r="I32" s="14" t="s">
        <v>1459</v>
      </c>
      <c r="J32" s="198" t="s">
        <v>1460</v>
      </c>
      <c r="K32" s="198" t="s">
        <v>1460</v>
      </c>
      <c r="L32" s="176" t="s">
        <v>1589</v>
      </c>
      <c r="M32" s="55">
        <v>0</v>
      </c>
      <c r="N32" s="55">
        <f>+BDATOS!P32</f>
        <v>1</v>
      </c>
      <c r="O32" s="55">
        <f>+BDATOS!Q32</f>
        <v>0</v>
      </c>
      <c r="P32" s="55">
        <f>+BDATOS!R32</f>
        <v>0</v>
      </c>
      <c r="Q32" s="55">
        <f>+BDATOS!S32</f>
        <v>1</v>
      </c>
      <c r="R32" s="40">
        <f>+BDATOS!T32</f>
        <v>0</v>
      </c>
      <c r="S32" s="55" t="s">
        <v>1396</v>
      </c>
      <c r="T32" s="55" t="s">
        <v>1398</v>
      </c>
      <c r="U32" s="55" t="s">
        <v>95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198" t="str">
        <f>+BDATOS!AC32</f>
        <v>SECRETARÍA DE VÍCTIMAS</v>
      </c>
      <c r="AB32" s="56"/>
      <c r="AC32" s="56"/>
      <c r="AD32" s="29">
        <f t="shared" si="1"/>
        <v>0</v>
      </c>
      <c r="AE32" s="30">
        <f t="shared" si="2"/>
        <v>0</v>
      </c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/>
      <c r="BI32" s="63" t="s">
        <v>1844</v>
      </c>
      <c r="BJ32" s="13"/>
      <c r="BK32" s="13"/>
      <c r="BL32" s="13"/>
      <c r="BM32" s="56"/>
      <c r="BO32" s="13">
        <f t="shared" si="3"/>
        <v>0</v>
      </c>
      <c r="BP32" s="13">
        <f t="shared" si="8"/>
        <v>0</v>
      </c>
      <c r="BQ32" s="13">
        <f t="shared" si="9"/>
        <v>0</v>
      </c>
      <c r="BR32" s="13">
        <f t="shared" si="4"/>
        <v>0</v>
      </c>
      <c r="BS32" s="13">
        <f t="shared" si="10"/>
        <v>0</v>
      </c>
      <c r="BT32" s="13">
        <f t="shared" si="11"/>
        <v>0</v>
      </c>
      <c r="BU32" s="13">
        <f t="shared" si="5"/>
        <v>1</v>
      </c>
      <c r="BV32" s="13">
        <f t="shared" si="12"/>
        <v>0.25</v>
      </c>
      <c r="BW32" s="13">
        <f t="shared" si="13"/>
        <v>0.75</v>
      </c>
      <c r="BX32" s="13">
        <f t="shared" si="6"/>
        <v>0</v>
      </c>
      <c r="BY32" s="13">
        <f t="shared" si="14"/>
        <v>0</v>
      </c>
      <c r="BZ32" s="13">
        <f t="shared" si="15"/>
        <v>0</v>
      </c>
    </row>
    <row r="33" spans="1:78" ht="74.25" customHeight="1" x14ac:dyDescent="0.2">
      <c r="A33" s="13" t="s">
        <v>0</v>
      </c>
      <c r="B33" s="4" t="s">
        <v>328</v>
      </c>
      <c r="C33" s="179" t="s">
        <v>10</v>
      </c>
      <c r="D33" s="4" t="s">
        <v>99</v>
      </c>
      <c r="E33" s="295" t="s">
        <v>1468</v>
      </c>
      <c r="F33" s="295">
        <v>0</v>
      </c>
      <c r="G33" s="295">
        <v>20</v>
      </c>
      <c r="H33" s="176" t="s">
        <v>347</v>
      </c>
      <c r="I33" s="14" t="s">
        <v>1461</v>
      </c>
      <c r="J33" s="198" t="s">
        <v>1465</v>
      </c>
      <c r="K33" s="198" t="s">
        <v>1462</v>
      </c>
      <c r="L33" s="176" t="s">
        <v>1589</v>
      </c>
      <c r="M33" s="55">
        <v>0</v>
      </c>
      <c r="N33" s="55">
        <f>+BDATOS!P33</f>
        <v>7</v>
      </c>
      <c r="O33" s="55">
        <f>+BDATOS!Q33</f>
        <v>1</v>
      </c>
      <c r="P33" s="55">
        <f>+BDATOS!R33</f>
        <v>2</v>
      </c>
      <c r="Q33" s="55">
        <f>+BDATOS!S33</f>
        <v>2</v>
      </c>
      <c r="R33" s="40">
        <f>+BDATOS!T33</f>
        <v>2</v>
      </c>
      <c r="S33" s="55" t="s">
        <v>1396</v>
      </c>
      <c r="T33" s="55" t="s">
        <v>1398</v>
      </c>
      <c r="U33" s="55" t="s">
        <v>95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198" t="str">
        <f>+BDATOS!AC33</f>
        <v>SECRETARÍA DE VÍCTIMAS</v>
      </c>
      <c r="AB33" s="56"/>
      <c r="AC33" s="56"/>
      <c r="AD33" s="29">
        <f t="shared" si="1"/>
        <v>1</v>
      </c>
      <c r="AE33" s="30">
        <f t="shared" si="2"/>
        <v>0</v>
      </c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13">
        <v>0</v>
      </c>
      <c r="AZ33" s="13"/>
      <c r="BA33" s="13"/>
      <c r="BB33" s="13"/>
      <c r="BC33" s="13"/>
      <c r="BD33" s="13"/>
      <c r="BE33" s="13"/>
      <c r="BF33" s="13"/>
      <c r="BG33" s="13"/>
      <c r="BH33" s="13"/>
      <c r="BI33" s="63">
        <f t="shared" si="7"/>
        <v>0</v>
      </c>
      <c r="BJ33" s="13"/>
      <c r="BK33" s="13"/>
      <c r="BL33" s="13"/>
      <c r="BM33" s="56"/>
      <c r="BO33" s="13">
        <f t="shared" si="3"/>
        <v>1</v>
      </c>
      <c r="BP33" s="13">
        <f t="shared" si="8"/>
        <v>0.25</v>
      </c>
      <c r="BQ33" s="13">
        <f t="shared" si="9"/>
        <v>0.75</v>
      </c>
      <c r="BR33" s="13">
        <f t="shared" si="4"/>
        <v>2</v>
      </c>
      <c r="BS33" s="13">
        <f t="shared" si="10"/>
        <v>0.5</v>
      </c>
      <c r="BT33" s="13">
        <f t="shared" si="11"/>
        <v>1.5</v>
      </c>
      <c r="BU33" s="13">
        <f t="shared" si="5"/>
        <v>2</v>
      </c>
      <c r="BV33" s="13">
        <f t="shared" si="12"/>
        <v>0.5</v>
      </c>
      <c r="BW33" s="13">
        <f t="shared" si="13"/>
        <v>1.5</v>
      </c>
      <c r="BX33" s="13">
        <f t="shared" si="6"/>
        <v>2</v>
      </c>
      <c r="BY33" s="13">
        <f t="shared" si="14"/>
        <v>0.5</v>
      </c>
      <c r="BZ33" s="13">
        <f t="shared" si="15"/>
        <v>1.5</v>
      </c>
    </row>
    <row r="34" spans="1:78" ht="74.25" customHeight="1" x14ac:dyDescent="0.2">
      <c r="A34" s="13" t="s">
        <v>0</v>
      </c>
      <c r="B34" s="4" t="s">
        <v>328</v>
      </c>
      <c r="C34" s="179" t="s">
        <v>10</v>
      </c>
      <c r="D34" s="4" t="s">
        <v>99</v>
      </c>
      <c r="E34" s="295"/>
      <c r="F34" s="295"/>
      <c r="G34" s="295"/>
      <c r="H34" s="176" t="s">
        <v>347</v>
      </c>
      <c r="I34" s="14" t="s">
        <v>1461</v>
      </c>
      <c r="J34" s="198" t="s">
        <v>1466</v>
      </c>
      <c r="K34" s="198" t="s">
        <v>1463</v>
      </c>
      <c r="L34" s="176" t="s">
        <v>1589</v>
      </c>
      <c r="M34" s="55">
        <v>0</v>
      </c>
      <c r="N34" s="55">
        <f>+BDATOS!P34</f>
        <v>1</v>
      </c>
      <c r="O34" s="55">
        <f>+BDATOS!Q34</f>
        <v>1</v>
      </c>
      <c r="P34" s="55">
        <f>+BDATOS!R34</f>
        <v>0</v>
      </c>
      <c r="Q34" s="55">
        <f>+BDATOS!S34</f>
        <v>0</v>
      </c>
      <c r="R34" s="40">
        <f>+BDATOS!T34</f>
        <v>0</v>
      </c>
      <c r="S34" s="55" t="s">
        <v>1396</v>
      </c>
      <c r="T34" s="55" t="s">
        <v>1398</v>
      </c>
      <c r="U34" s="55" t="s">
        <v>95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198" t="str">
        <f>+BDATOS!AC34</f>
        <v>SECRETARÍA DE VÍCTIMAS</v>
      </c>
      <c r="AB34" s="56"/>
      <c r="AC34" s="56"/>
      <c r="AD34" s="29">
        <f t="shared" si="1"/>
        <v>1</v>
      </c>
      <c r="AE34" s="30">
        <f t="shared" si="2"/>
        <v>0</v>
      </c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13">
        <v>0</v>
      </c>
      <c r="AZ34" s="13"/>
      <c r="BA34" s="13"/>
      <c r="BB34" s="13"/>
      <c r="BC34" s="13"/>
      <c r="BD34" s="13"/>
      <c r="BE34" s="13"/>
      <c r="BF34" s="13"/>
      <c r="BG34" s="13"/>
      <c r="BH34" s="13"/>
      <c r="BI34" s="63">
        <f t="shared" si="7"/>
        <v>0</v>
      </c>
      <c r="BJ34" s="13"/>
      <c r="BK34" s="13"/>
      <c r="BL34" s="13"/>
      <c r="BM34" s="56"/>
      <c r="BO34" s="13">
        <f t="shared" si="3"/>
        <v>1</v>
      </c>
      <c r="BP34" s="13">
        <f t="shared" si="8"/>
        <v>0.25</v>
      </c>
      <c r="BQ34" s="13">
        <f t="shared" si="9"/>
        <v>0.75</v>
      </c>
      <c r="BR34" s="13">
        <f t="shared" si="4"/>
        <v>0</v>
      </c>
      <c r="BS34" s="13">
        <f t="shared" si="10"/>
        <v>0</v>
      </c>
      <c r="BT34" s="13">
        <f t="shared" si="11"/>
        <v>0</v>
      </c>
      <c r="BU34" s="13">
        <f t="shared" si="5"/>
        <v>0</v>
      </c>
      <c r="BV34" s="13">
        <f t="shared" si="12"/>
        <v>0</v>
      </c>
      <c r="BW34" s="13">
        <f t="shared" si="13"/>
        <v>0</v>
      </c>
      <c r="BX34" s="13">
        <f t="shared" si="6"/>
        <v>0</v>
      </c>
      <c r="BY34" s="13">
        <f t="shared" si="14"/>
        <v>0</v>
      </c>
      <c r="BZ34" s="13">
        <f t="shared" si="15"/>
        <v>0</v>
      </c>
    </row>
    <row r="35" spans="1:78" ht="74.25" customHeight="1" x14ac:dyDescent="0.2">
      <c r="A35" s="13" t="s">
        <v>0</v>
      </c>
      <c r="B35" s="4" t="s">
        <v>328</v>
      </c>
      <c r="C35" s="179" t="s">
        <v>10</v>
      </c>
      <c r="D35" s="4" t="s">
        <v>99</v>
      </c>
      <c r="E35" s="295"/>
      <c r="F35" s="295"/>
      <c r="G35" s="295"/>
      <c r="H35" s="176" t="s">
        <v>347</v>
      </c>
      <c r="I35" s="14" t="s">
        <v>1461</v>
      </c>
      <c r="J35" s="198" t="s">
        <v>1467</v>
      </c>
      <c r="K35" s="198" t="s">
        <v>1464</v>
      </c>
      <c r="L35" s="176" t="s">
        <v>1589</v>
      </c>
      <c r="M35" s="55">
        <v>0</v>
      </c>
      <c r="N35" s="55">
        <f>+BDATOS!P35</f>
        <v>20</v>
      </c>
      <c r="O35" s="55">
        <f>+BDATOS!Q35</f>
        <v>5</v>
      </c>
      <c r="P35" s="55">
        <f>+BDATOS!R35</f>
        <v>5</v>
      </c>
      <c r="Q35" s="55">
        <f>+BDATOS!S35</f>
        <v>5</v>
      </c>
      <c r="R35" s="40">
        <f>+BDATOS!T35</f>
        <v>5</v>
      </c>
      <c r="S35" s="55" t="s">
        <v>1396</v>
      </c>
      <c r="T35" s="55" t="s">
        <v>1398</v>
      </c>
      <c r="U35" s="55" t="s">
        <v>95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198" t="str">
        <f>+BDATOS!AC35</f>
        <v>SECRETARÍA DE VÍCTIMAS</v>
      </c>
      <c r="AB35" s="56"/>
      <c r="AC35" s="56"/>
      <c r="AD35" s="29">
        <f t="shared" si="1"/>
        <v>5</v>
      </c>
      <c r="AE35" s="30">
        <f t="shared" si="2"/>
        <v>0</v>
      </c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13">
        <v>0</v>
      </c>
      <c r="AZ35" s="13"/>
      <c r="BA35" s="13"/>
      <c r="BB35" s="13"/>
      <c r="BC35" s="13"/>
      <c r="BD35" s="13"/>
      <c r="BE35" s="13"/>
      <c r="BF35" s="13"/>
      <c r="BG35" s="13"/>
      <c r="BH35" s="13"/>
      <c r="BI35" s="63">
        <f t="shared" si="7"/>
        <v>0</v>
      </c>
      <c r="BJ35" s="13"/>
      <c r="BK35" s="13"/>
      <c r="BL35" s="13"/>
      <c r="BM35" s="56"/>
      <c r="BO35" s="13">
        <f t="shared" si="3"/>
        <v>5</v>
      </c>
      <c r="BP35" s="13">
        <f t="shared" si="8"/>
        <v>1.25</v>
      </c>
      <c r="BQ35" s="13">
        <f t="shared" si="9"/>
        <v>3.75</v>
      </c>
      <c r="BR35" s="13">
        <f t="shared" si="4"/>
        <v>5</v>
      </c>
      <c r="BS35" s="13">
        <f t="shared" si="10"/>
        <v>1.25</v>
      </c>
      <c r="BT35" s="13">
        <f t="shared" si="11"/>
        <v>3.75</v>
      </c>
      <c r="BU35" s="13">
        <f t="shared" si="5"/>
        <v>5</v>
      </c>
      <c r="BV35" s="13">
        <f t="shared" si="12"/>
        <v>1.25</v>
      </c>
      <c r="BW35" s="13">
        <f t="shared" si="13"/>
        <v>3.75</v>
      </c>
      <c r="BX35" s="13">
        <f t="shared" si="6"/>
        <v>5</v>
      </c>
      <c r="BY35" s="13">
        <f t="shared" si="14"/>
        <v>1.25</v>
      </c>
      <c r="BZ35" s="13">
        <f t="shared" si="15"/>
        <v>3.75</v>
      </c>
    </row>
    <row r="36" spans="1:78" ht="74.25" customHeight="1" x14ac:dyDescent="0.2">
      <c r="A36" s="13" t="s">
        <v>0</v>
      </c>
      <c r="B36" s="4" t="s">
        <v>328</v>
      </c>
      <c r="C36" s="179" t="s">
        <v>10</v>
      </c>
      <c r="D36" s="4" t="s">
        <v>99</v>
      </c>
      <c r="E36" s="295" t="s">
        <v>1474</v>
      </c>
      <c r="F36" s="295">
        <v>0</v>
      </c>
      <c r="G36" s="295">
        <v>43</v>
      </c>
      <c r="H36" s="176" t="s">
        <v>348</v>
      </c>
      <c r="I36" s="14" t="s">
        <v>1469</v>
      </c>
      <c r="J36" s="198" t="s">
        <v>1470</v>
      </c>
      <c r="K36" s="198" t="s">
        <v>1472</v>
      </c>
      <c r="L36" s="176" t="s">
        <v>1589</v>
      </c>
      <c r="M36" s="55">
        <v>0</v>
      </c>
      <c r="N36" s="55">
        <f>+BDATOS!P36</f>
        <v>1</v>
      </c>
      <c r="O36" s="55">
        <f>+BDATOS!Q36</f>
        <v>1</v>
      </c>
      <c r="P36" s="55">
        <f>+BDATOS!R36</f>
        <v>0</v>
      </c>
      <c r="Q36" s="55">
        <f>+BDATOS!S36</f>
        <v>0</v>
      </c>
      <c r="R36" s="40">
        <f>+BDATOS!T36</f>
        <v>0</v>
      </c>
      <c r="S36" s="55" t="s">
        <v>1396</v>
      </c>
      <c r="T36" s="55" t="s">
        <v>1398</v>
      </c>
      <c r="U36" s="55" t="s">
        <v>95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198" t="str">
        <f>+BDATOS!AC36</f>
        <v>SECRETARÍA DE VÍCTIMAS</v>
      </c>
      <c r="AB36" s="56"/>
      <c r="AC36" s="56"/>
      <c r="AD36" s="29">
        <f t="shared" si="1"/>
        <v>1</v>
      </c>
      <c r="AE36" s="30">
        <f t="shared" si="2"/>
        <v>0</v>
      </c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13">
        <v>0</v>
      </c>
      <c r="AZ36" s="13"/>
      <c r="BA36" s="13"/>
      <c r="BB36" s="13"/>
      <c r="BC36" s="13"/>
      <c r="BD36" s="13"/>
      <c r="BE36" s="13"/>
      <c r="BF36" s="13"/>
      <c r="BG36" s="13"/>
      <c r="BH36" s="13"/>
      <c r="BI36" s="63">
        <f t="shared" si="7"/>
        <v>0</v>
      </c>
      <c r="BJ36" s="13"/>
      <c r="BK36" s="13"/>
      <c r="BL36" s="13"/>
      <c r="BM36" s="56"/>
      <c r="BO36" s="13">
        <f t="shared" si="3"/>
        <v>1</v>
      </c>
      <c r="BP36" s="13">
        <f t="shared" si="8"/>
        <v>0.25</v>
      </c>
      <c r="BQ36" s="13">
        <f t="shared" si="9"/>
        <v>0.75</v>
      </c>
      <c r="BR36" s="13">
        <f t="shared" si="4"/>
        <v>0</v>
      </c>
      <c r="BS36" s="13">
        <f t="shared" si="10"/>
        <v>0</v>
      </c>
      <c r="BT36" s="13">
        <f t="shared" si="11"/>
        <v>0</v>
      </c>
      <c r="BU36" s="13">
        <f t="shared" si="5"/>
        <v>0</v>
      </c>
      <c r="BV36" s="13">
        <f t="shared" si="12"/>
        <v>0</v>
      </c>
      <c r="BW36" s="13">
        <f t="shared" si="13"/>
        <v>0</v>
      </c>
      <c r="BX36" s="13">
        <f t="shared" si="6"/>
        <v>0</v>
      </c>
      <c r="BY36" s="13">
        <f t="shared" si="14"/>
        <v>0</v>
      </c>
      <c r="BZ36" s="13">
        <f t="shared" si="15"/>
        <v>0</v>
      </c>
    </row>
    <row r="37" spans="1:78" ht="74.25" customHeight="1" x14ac:dyDescent="0.2">
      <c r="A37" s="13" t="s">
        <v>0</v>
      </c>
      <c r="B37" s="4" t="s">
        <v>328</v>
      </c>
      <c r="C37" s="179" t="s">
        <v>10</v>
      </c>
      <c r="D37" s="4" t="s">
        <v>99</v>
      </c>
      <c r="E37" s="295"/>
      <c r="F37" s="295"/>
      <c r="G37" s="295"/>
      <c r="H37" s="176" t="s">
        <v>348</v>
      </c>
      <c r="I37" s="14" t="s">
        <v>1469</v>
      </c>
      <c r="J37" s="198" t="s">
        <v>1471</v>
      </c>
      <c r="K37" s="198" t="s">
        <v>1473</v>
      </c>
      <c r="L37" s="176" t="s">
        <v>1589</v>
      </c>
      <c r="M37" s="55">
        <v>5</v>
      </c>
      <c r="N37" s="55">
        <f>+BDATOS!P37</f>
        <v>19</v>
      </c>
      <c r="O37" s="55">
        <f>+BDATOS!Q37</f>
        <v>4</v>
      </c>
      <c r="P37" s="55">
        <f>+BDATOS!R37</f>
        <v>5</v>
      </c>
      <c r="Q37" s="55">
        <f>+BDATOS!S37</f>
        <v>5</v>
      </c>
      <c r="R37" s="40">
        <f>+BDATOS!T37</f>
        <v>5</v>
      </c>
      <c r="S37" s="55" t="s">
        <v>1396</v>
      </c>
      <c r="T37" s="55" t="s">
        <v>1398</v>
      </c>
      <c r="U37" s="55" t="s">
        <v>95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198" t="str">
        <f>+BDATOS!AC37</f>
        <v>SECRETARÍA DE VÍCTIMAS</v>
      </c>
      <c r="AB37" s="56"/>
      <c r="AC37" s="56"/>
      <c r="AD37" s="29">
        <f t="shared" si="1"/>
        <v>4</v>
      </c>
      <c r="AE37" s="30">
        <f t="shared" si="2"/>
        <v>0</v>
      </c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13">
        <v>0</v>
      </c>
      <c r="AZ37" s="13"/>
      <c r="BA37" s="13"/>
      <c r="BB37" s="13"/>
      <c r="BC37" s="13"/>
      <c r="BD37" s="13"/>
      <c r="BE37" s="13"/>
      <c r="BF37" s="13"/>
      <c r="BG37" s="13"/>
      <c r="BH37" s="13"/>
      <c r="BI37" s="63">
        <f t="shared" si="7"/>
        <v>0</v>
      </c>
      <c r="BJ37" s="13"/>
      <c r="BK37" s="13"/>
      <c r="BL37" s="13"/>
      <c r="BM37" s="56"/>
      <c r="BO37" s="13">
        <f t="shared" si="3"/>
        <v>4</v>
      </c>
      <c r="BP37" s="13">
        <f t="shared" si="8"/>
        <v>1</v>
      </c>
      <c r="BQ37" s="13">
        <f t="shared" si="9"/>
        <v>3</v>
      </c>
      <c r="BR37" s="13">
        <f t="shared" si="4"/>
        <v>5</v>
      </c>
      <c r="BS37" s="13">
        <f t="shared" si="10"/>
        <v>1.25</v>
      </c>
      <c r="BT37" s="13">
        <f t="shared" si="11"/>
        <v>3.75</v>
      </c>
      <c r="BU37" s="13">
        <f t="shared" si="5"/>
        <v>5</v>
      </c>
      <c r="BV37" s="13">
        <f t="shared" si="12"/>
        <v>1.25</v>
      </c>
      <c r="BW37" s="13">
        <f t="shared" si="13"/>
        <v>3.75</v>
      </c>
      <c r="BX37" s="13">
        <f t="shared" si="6"/>
        <v>5</v>
      </c>
      <c r="BY37" s="13">
        <f t="shared" si="14"/>
        <v>1.25</v>
      </c>
      <c r="BZ37" s="13">
        <f t="shared" si="15"/>
        <v>3.75</v>
      </c>
    </row>
    <row r="38" spans="1:78" ht="74.25" customHeight="1" x14ac:dyDescent="0.2">
      <c r="A38" s="13" t="s">
        <v>0</v>
      </c>
      <c r="B38" s="4" t="s">
        <v>328</v>
      </c>
      <c r="C38" s="179" t="s">
        <v>10</v>
      </c>
      <c r="D38" s="4" t="s">
        <v>99</v>
      </c>
      <c r="E38" s="295" t="s">
        <v>1486</v>
      </c>
      <c r="F38" s="295">
        <v>0</v>
      </c>
      <c r="G38" s="295">
        <v>40</v>
      </c>
      <c r="H38" s="176" t="s">
        <v>1475</v>
      </c>
      <c r="I38" s="14" t="s">
        <v>1476</v>
      </c>
      <c r="J38" s="198" t="s">
        <v>1477</v>
      </c>
      <c r="K38" s="198" t="s">
        <v>1481</v>
      </c>
      <c r="L38" s="176" t="s">
        <v>1589</v>
      </c>
      <c r="M38" s="55">
        <v>1</v>
      </c>
      <c r="N38" s="55">
        <f>+BDATOS!P38</f>
        <v>19</v>
      </c>
      <c r="O38" s="55">
        <f>+BDATOS!Q38</f>
        <v>3</v>
      </c>
      <c r="P38" s="55">
        <f>+BDATOS!R38</f>
        <v>5</v>
      </c>
      <c r="Q38" s="55">
        <f>+BDATOS!S38</f>
        <v>5</v>
      </c>
      <c r="R38" s="40">
        <f>+BDATOS!T38</f>
        <v>6</v>
      </c>
      <c r="S38" s="55" t="s">
        <v>1396</v>
      </c>
      <c r="T38" s="55" t="s">
        <v>1398</v>
      </c>
      <c r="U38" s="55" t="s">
        <v>95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198" t="str">
        <f>+BDATOS!AC38</f>
        <v>SECRETARÍA DE VÍCTIMAS</v>
      </c>
      <c r="AB38" s="56"/>
      <c r="AC38" s="56"/>
      <c r="AD38" s="29">
        <f t="shared" si="1"/>
        <v>3</v>
      </c>
      <c r="AE38" s="30">
        <f t="shared" si="2"/>
        <v>0</v>
      </c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13">
        <v>0</v>
      </c>
      <c r="AZ38" s="13"/>
      <c r="BA38" s="13"/>
      <c r="BB38" s="13"/>
      <c r="BC38" s="13"/>
      <c r="BD38" s="13"/>
      <c r="BE38" s="13"/>
      <c r="BF38" s="13"/>
      <c r="BG38" s="13"/>
      <c r="BH38" s="13"/>
      <c r="BI38" s="63">
        <f t="shared" si="7"/>
        <v>0</v>
      </c>
      <c r="BJ38" s="13"/>
      <c r="BK38" s="13"/>
      <c r="BL38" s="13"/>
      <c r="BM38" s="56"/>
      <c r="BO38" s="13">
        <f t="shared" si="3"/>
        <v>3</v>
      </c>
      <c r="BP38" s="13">
        <f t="shared" si="8"/>
        <v>0.75</v>
      </c>
      <c r="BQ38" s="13">
        <f t="shared" si="9"/>
        <v>2.25</v>
      </c>
      <c r="BR38" s="13">
        <f t="shared" si="4"/>
        <v>5</v>
      </c>
      <c r="BS38" s="13">
        <f t="shared" si="10"/>
        <v>1.25</v>
      </c>
      <c r="BT38" s="13">
        <f t="shared" si="11"/>
        <v>3.75</v>
      </c>
      <c r="BU38" s="13">
        <f t="shared" si="5"/>
        <v>5</v>
      </c>
      <c r="BV38" s="13">
        <f t="shared" si="12"/>
        <v>1.25</v>
      </c>
      <c r="BW38" s="13">
        <f t="shared" si="13"/>
        <v>3.75</v>
      </c>
      <c r="BX38" s="13">
        <f t="shared" si="6"/>
        <v>6</v>
      </c>
      <c r="BY38" s="13">
        <f t="shared" si="14"/>
        <v>1.5</v>
      </c>
      <c r="BZ38" s="13">
        <f t="shared" si="15"/>
        <v>4.5</v>
      </c>
    </row>
    <row r="39" spans="1:78" ht="74.25" customHeight="1" x14ac:dyDescent="0.2">
      <c r="A39" s="13" t="s">
        <v>0</v>
      </c>
      <c r="B39" s="4" t="s">
        <v>328</v>
      </c>
      <c r="C39" s="179" t="s">
        <v>10</v>
      </c>
      <c r="D39" s="4" t="s">
        <v>99</v>
      </c>
      <c r="E39" s="295"/>
      <c r="F39" s="295"/>
      <c r="G39" s="295"/>
      <c r="H39" s="176" t="s">
        <v>1475</v>
      </c>
      <c r="I39" s="14" t="s">
        <v>1476</v>
      </c>
      <c r="J39" s="198" t="s">
        <v>1478</v>
      </c>
      <c r="K39" s="198" t="s">
        <v>1482</v>
      </c>
      <c r="L39" s="176" t="s">
        <v>1589</v>
      </c>
      <c r="M39" s="55">
        <v>1</v>
      </c>
      <c r="N39" s="55">
        <f>+BDATOS!P39</f>
        <v>1</v>
      </c>
      <c r="O39" s="55">
        <f>+BDATOS!Q39</f>
        <v>1</v>
      </c>
      <c r="P39" s="55">
        <f>+BDATOS!R39</f>
        <v>0</v>
      </c>
      <c r="Q39" s="55">
        <f>+BDATOS!S39</f>
        <v>0</v>
      </c>
      <c r="R39" s="40">
        <f>+BDATOS!T39</f>
        <v>0</v>
      </c>
      <c r="S39" s="55" t="s">
        <v>1396</v>
      </c>
      <c r="T39" s="55" t="s">
        <v>1398</v>
      </c>
      <c r="U39" s="55" t="s">
        <v>95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198" t="str">
        <f>+BDATOS!AC39</f>
        <v>SECRETARÍA DE VÍCTIMAS</v>
      </c>
      <c r="AB39" s="56"/>
      <c r="AC39" s="56"/>
      <c r="AD39" s="29">
        <f t="shared" si="1"/>
        <v>1</v>
      </c>
      <c r="AE39" s="30">
        <f t="shared" si="2"/>
        <v>0</v>
      </c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13">
        <v>0</v>
      </c>
      <c r="AZ39" s="13"/>
      <c r="BA39" s="13"/>
      <c r="BB39" s="13"/>
      <c r="BC39" s="13"/>
      <c r="BD39" s="13"/>
      <c r="BE39" s="13"/>
      <c r="BF39" s="13"/>
      <c r="BG39" s="13"/>
      <c r="BH39" s="13"/>
      <c r="BI39" s="63">
        <f t="shared" si="7"/>
        <v>0</v>
      </c>
      <c r="BJ39" s="13"/>
      <c r="BK39" s="13"/>
      <c r="BL39" s="13"/>
      <c r="BM39" s="56"/>
      <c r="BO39" s="13">
        <f t="shared" si="3"/>
        <v>1</v>
      </c>
      <c r="BP39" s="13">
        <f t="shared" si="8"/>
        <v>0.25</v>
      </c>
      <c r="BQ39" s="13">
        <f t="shared" si="9"/>
        <v>0.75</v>
      </c>
      <c r="BR39" s="13">
        <f t="shared" si="4"/>
        <v>0</v>
      </c>
      <c r="BS39" s="13">
        <f t="shared" si="10"/>
        <v>0</v>
      </c>
      <c r="BT39" s="13">
        <f t="shared" si="11"/>
        <v>0</v>
      </c>
      <c r="BU39" s="13">
        <f t="shared" si="5"/>
        <v>0</v>
      </c>
      <c r="BV39" s="13">
        <f t="shared" si="12"/>
        <v>0</v>
      </c>
      <c r="BW39" s="13">
        <f t="shared" si="13"/>
        <v>0</v>
      </c>
      <c r="BX39" s="13">
        <f t="shared" si="6"/>
        <v>0</v>
      </c>
      <c r="BY39" s="13">
        <f t="shared" si="14"/>
        <v>0</v>
      </c>
      <c r="BZ39" s="13">
        <f t="shared" si="15"/>
        <v>0</v>
      </c>
    </row>
    <row r="40" spans="1:78" ht="74.25" customHeight="1" x14ac:dyDescent="0.2">
      <c r="A40" s="13" t="s">
        <v>0</v>
      </c>
      <c r="B40" s="4" t="s">
        <v>328</v>
      </c>
      <c r="C40" s="179" t="s">
        <v>10</v>
      </c>
      <c r="D40" s="4" t="s">
        <v>99</v>
      </c>
      <c r="E40" s="295"/>
      <c r="F40" s="295"/>
      <c r="G40" s="295"/>
      <c r="H40" s="176" t="s">
        <v>1475</v>
      </c>
      <c r="I40" s="14" t="s">
        <v>1476</v>
      </c>
      <c r="J40" s="198" t="s">
        <v>1477</v>
      </c>
      <c r="K40" s="198" t="s">
        <v>1483</v>
      </c>
      <c r="L40" s="176" t="s">
        <v>1589</v>
      </c>
      <c r="M40" s="55">
        <v>0</v>
      </c>
      <c r="N40" s="55">
        <f>+BDATOS!P40</f>
        <v>19</v>
      </c>
      <c r="O40" s="55">
        <f>+BDATOS!Q40</f>
        <v>4</v>
      </c>
      <c r="P40" s="55">
        <f>+BDATOS!R40</f>
        <v>5</v>
      </c>
      <c r="Q40" s="55">
        <f>+BDATOS!S40</f>
        <v>5</v>
      </c>
      <c r="R40" s="40">
        <f>+BDATOS!T40</f>
        <v>5</v>
      </c>
      <c r="S40" s="55" t="s">
        <v>1396</v>
      </c>
      <c r="T40" s="55" t="s">
        <v>1398</v>
      </c>
      <c r="U40" s="55" t="s">
        <v>95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198" t="str">
        <f>+BDATOS!AC40</f>
        <v>SECRETARÍA DE VÍCTIMAS</v>
      </c>
      <c r="AB40" s="56"/>
      <c r="AC40" s="56"/>
      <c r="AD40" s="29">
        <f t="shared" si="1"/>
        <v>4</v>
      </c>
      <c r="AE40" s="30">
        <f t="shared" si="2"/>
        <v>0</v>
      </c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13">
        <v>0</v>
      </c>
      <c r="AZ40" s="13"/>
      <c r="BA40" s="13"/>
      <c r="BB40" s="13"/>
      <c r="BC40" s="13"/>
      <c r="BD40" s="13"/>
      <c r="BE40" s="13"/>
      <c r="BF40" s="13"/>
      <c r="BG40" s="13"/>
      <c r="BH40" s="13"/>
      <c r="BI40" s="63">
        <f t="shared" si="7"/>
        <v>0</v>
      </c>
      <c r="BJ40" s="13"/>
      <c r="BK40" s="13"/>
      <c r="BL40" s="13"/>
      <c r="BM40" s="56"/>
      <c r="BO40" s="13">
        <f t="shared" si="3"/>
        <v>4</v>
      </c>
      <c r="BP40" s="13">
        <f t="shared" si="8"/>
        <v>1</v>
      </c>
      <c r="BQ40" s="13">
        <f t="shared" si="9"/>
        <v>3</v>
      </c>
      <c r="BR40" s="13">
        <f t="shared" si="4"/>
        <v>5</v>
      </c>
      <c r="BS40" s="13">
        <f t="shared" si="10"/>
        <v>1.25</v>
      </c>
      <c r="BT40" s="13">
        <f t="shared" si="11"/>
        <v>3.75</v>
      </c>
      <c r="BU40" s="13">
        <f t="shared" si="5"/>
        <v>5</v>
      </c>
      <c r="BV40" s="13">
        <f t="shared" si="12"/>
        <v>1.25</v>
      </c>
      <c r="BW40" s="13">
        <f t="shared" si="13"/>
        <v>3.75</v>
      </c>
      <c r="BX40" s="13">
        <f t="shared" si="6"/>
        <v>5</v>
      </c>
      <c r="BY40" s="13">
        <f t="shared" si="14"/>
        <v>1.25</v>
      </c>
      <c r="BZ40" s="13">
        <f t="shared" si="15"/>
        <v>3.75</v>
      </c>
    </row>
    <row r="41" spans="1:78" ht="74.25" customHeight="1" x14ac:dyDescent="0.2">
      <c r="A41" s="13" t="s">
        <v>0</v>
      </c>
      <c r="B41" s="4" t="s">
        <v>328</v>
      </c>
      <c r="C41" s="179" t="s">
        <v>10</v>
      </c>
      <c r="D41" s="4" t="s">
        <v>99</v>
      </c>
      <c r="E41" s="295"/>
      <c r="F41" s="295"/>
      <c r="G41" s="295"/>
      <c r="H41" s="176" t="s">
        <v>1475</v>
      </c>
      <c r="I41" s="14" t="s">
        <v>1476</v>
      </c>
      <c r="J41" s="198" t="s">
        <v>1479</v>
      </c>
      <c r="K41" s="198" t="s">
        <v>1484</v>
      </c>
      <c r="L41" s="176" t="s">
        <v>1589</v>
      </c>
      <c r="M41" s="55">
        <v>16</v>
      </c>
      <c r="N41" s="55">
        <f>+BDATOS!P41</f>
        <v>16</v>
      </c>
      <c r="O41" s="55">
        <f>+BDATOS!Q41</f>
        <v>4</v>
      </c>
      <c r="P41" s="55">
        <f>+BDATOS!R41</f>
        <v>4</v>
      </c>
      <c r="Q41" s="55">
        <f>+BDATOS!S41</f>
        <v>4</v>
      </c>
      <c r="R41" s="40">
        <f>+BDATOS!T41</f>
        <v>4</v>
      </c>
      <c r="S41" s="55" t="s">
        <v>1396</v>
      </c>
      <c r="T41" s="55" t="s">
        <v>1398</v>
      </c>
      <c r="U41" s="55" t="s">
        <v>95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198" t="str">
        <f>+BDATOS!AC41</f>
        <v>SECRETARÍA DE VÍCTIMAS</v>
      </c>
      <c r="AB41" s="56"/>
      <c r="AC41" s="56"/>
      <c r="AD41" s="29">
        <f t="shared" si="1"/>
        <v>4</v>
      </c>
      <c r="AE41" s="30">
        <f t="shared" si="2"/>
        <v>0</v>
      </c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13">
        <v>0</v>
      </c>
      <c r="AZ41" s="13"/>
      <c r="BA41" s="13"/>
      <c r="BB41" s="13"/>
      <c r="BC41" s="13"/>
      <c r="BD41" s="13"/>
      <c r="BE41" s="13"/>
      <c r="BF41" s="13"/>
      <c r="BG41" s="13"/>
      <c r="BH41" s="13"/>
      <c r="BI41" s="63">
        <f t="shared" si="7"/>
        <v>0</v>
      </c>
      <c r="BJ41" s="13"/>
      <c r="BK41" s="13"/>
      <c r="BL41" s="13"/>
      <c r="BM41" s="56"/>
      <c r="BO41" s="13">
        <f t="shared" si="3"/>
        <v>4</v>
      </c>
      <c r="BP41" s="13">
        <f t="shared" si="8"/>
        <v>1</v>
      </c>
      <c r="BQ41" s="13">
        <f t="shared" si="9"/>
        <v>3</v>
      </c>
      <c r="BR41" s="13">
        <f t="shared" si="4"/>
        <v>4</v>
      </c>
      <c r="BS41" s="13">
        <f t="shared" si="10"/>
        <v>1</v>
      </c>
      <c r="BT41" s="13">
        <f t="shared" si="11"/>
        <v>3</v>
      </c>
      <c r="BU41" s="13">
        <f t="shared" si="5"/>
        <v>4</v>
      </c>
      <c r="BV41" s="13">
        <f t="shared" si="12"/>
        <v>1</v>
      </c>
      <c r="BW41" s="13">
        <f t="shared" si="13"/>
        <v>3</v>
      </c>
      <c r="BX41" s="13">
        <f t="shared" si="6"/>
        <v>4</v>
      </c>
      <c r="BY41" s="13">
        <f t="shared" si="14"/>
        <v>1</v>
      </c>
      <c r="BZ41" s="13">
        <f t="shared" si="15"/>
        <v>3</v>
      </c>
    </row>
    <row r="42" spans="1:78" ht="74.25" customHeight="1" x14ac:dyDescent="0.2">
      <c r="A42" s="13" t="s">
        <v>0</v>
      </c>
      <c r="B42" s="4" t="s">
        <v>328</v>
      </c>
      <c r="C42" s="179" t="s">
        <v>10</v>
      </c>
      <c r="D42" s="4" t="s">
        <v>99</v>
      </c>
      <c r="E42" s="295"/>
      <c r="F42" s="295"/>
      <c r="G42" s="295"/>
      <c r="H42" s="176" t="s">
        <v>1475</v>
      </c>
      <c r="I42" s="14" t="s">
        <v>1476</v>
      </c>
      <c r="J42" s="198" t="s">
        <v>1480</v>
      </c>
      <c r="K42" s="198" t="s">
        <v>1485</v>
      </c>
      <c r="L42" s="176" t="s">
        <v>1589</v>
      </c>
      <c r="M42" s="55">
        <v>1</v>
      </c>
      <c r="N42" s="55">
        <f>+BDATOS!P42</f>
        <v>1</v>
      </c>
      <c r="O42" s="55">
        <f>+BDATOS!Q42</f>
        <v>1</v>
      </c>
      <c r="P42" s="55">
        <f>+BDATOS!R42</f>
        <v>0</v>
      </c>
      <c r="Q42" s="55">
        <f>+BDATOS!S42</f>
        <v>1</v>
      </c>
      <c r="R42" s="40">
        <f>+BDATOS!T42</f>
        <v>0</v>
      </c>
      <c r="S42" s="55" t="s">
        <v>1396</v>
      </c>
      <c r="T42" s="55" t="s">
        <v>1398</v>
      </c>
      <c r="U42" s="55" t="s">
        <v>95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198" t="str">
        <f>+BDATOS!AC42</f>
        <v>SECRETARÍA DE VÍCTIMAS</v>
      </c>
      <c r="AB42" s="56"/>
      <c r="AC42" s="56"/>
      <c r="AD42" s="29">
        <f t="shared" si="1"/>
        <v>1</v>
      </c>
      <c r="AE42" s="30">
        <f t="shared" si="2"/>
        <v>0</v>
      </c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13">
        <v>0</v>
      </c>
      <c r="AZ42" s="13"/>
      <c r="BA42" s="13"/>
      <c r="BB42" s="13"/>
      <c r="BC42" s="13"/>
      <c r="BD42" s="13"/>
      <c r="BE42" s="13"/>
      <c r="BF42" s="13"/>
      <c r="BG42" s="13"/>
      <c r="BH42" s="13"/>
      <c r="BI42" s="63">
        <f t="shared" si="7"/>
        <v>0</v>
      </c>
      <c r="BJ42" s="13"/>
      <c r="BK42" s="13"/>
      <c r="BL42" s="13"/>
      <c r="BM42" s="56"/>
      <c r="BO42" s="13">
        <f t="shared" si="3"/>
        <v>1</v>
      </c>
      <c r="BP42" s="13">
        <f t="shared" si="8"/>
        <v>0.25</v>
      </c>
      <c r="BQ42" s="13">
        <f t="shared" si="9"/>
        <v>0.75</v>
      </c>
      <c r="BR42" s="13">
        <f t="shared" si="4"/>
        <v>0</v>
      </c>
      <c r="BS42" s="13">
        <f t="shared" si="10"/>
        <v>0</v>
      </c>
      <c r="BT42" s="13">
        <f t="shared" si="11"/>
        <v>0</v>
      </c>
      <c r="BU42" s="13">
        <f t="shared" si="5"/>
        <v>1</v>
      </c>
      <c r="BV42" s="13">
        <f t="shared" si="12"/>
        <v>0.25</v>
      </c>
      <c r="BW42" s="13">
        <f t="shared" si="13"/>
        <v>0.75</v>
      </c>
      <c r="BX42" s="13">
        <f t="shared" si="6"/>
        <v>0</v>
      </c>
      <c r="BY42" s="13">
        <f t="shared" si="14"/>
        <v>0</v>
      </c>
      <c r="BZ42" s="13">
        <f t="shared" si="15"/>
        <v>0</v>
      </c>
    </row>
    <row r="43" spans="1:78" ht="84" x14ac:dyDescent="0.2">
      <c r="A43" s="13" t="s">
        <v>0</v>
      </c>
      <c r="B43" s="4" t="s">
        <v>328</v>
      </c>
      <c r="C43" s="5" t="s">
        <v>14</v>
      </c>
      <c r="D43" s="4" t="s">
        <v>100</v>
      </c>
      <c r="E43" s="176" t="s">
        <v>355</v>
      </c>
      <c r="F43" s="176">
        <v>100</v>
      </c>
      <c r="G43" s="176">
        <v>100</v>
      </c>
      <c r="H43" s="176" t="s">
        <v>15</v>
      </c>
      <c r="I43" s="14" t="s">
        <v>349</v>
      </c>
      <c r="J43" s="198" t="s">
        <v>350</v>
      </c>
      <c r="K43" s="198" t="s">
        <v>351</v>
      </c>
      <c r="L43" s="176" t="s">
        <v>1589</v>
      </c>
      <c r="M43" s="39">
        <v>1</v>
      </c>
      <c r="N43" s="55">
        <f>+BDATOS!P43</f>
        <v>1</v>
      </c>
      <c r="O43" s="55">
        <f>+BDATOS!Q43</f>
        <v>1</v>
      </c>
      <c r="P43" s="55">
        <f>+BDATOS!R43</f>
        <v>0</v>
      </c>
      <c r="Q43" s="55">
        <f>+BDATOS!S43</f>
        <v>0</v>
      </c>
      <c r="R43" s="40">
        <f>+BDATOS!T43</f>
        <v>0</v>
      </c>
      <c r="S43" s="55" t="s">
        <v>1396</v>
      </c>
      <c r="T43" s="55" t="s">
        <v>1398</v>
      </c>
      <c r="U43" s="55" t="s">
        <v>101</v>
      </c>
      <c r="V43" s="24">
        <f>SUM(W43:Z43)</f>
        <v>3435389376</v>
      </c>
      <c r="W43" s="23">
        <v>809000000</v>
      </c>
      <c r="X43" s="23">
        <f t="shared" ref="X43:Z138" si="18">+W43*1.04</f>
        <v>841360000</v>
      </c>
      <c r="Y43" s="23">
        <f t="shared" si="18"/>
        <v>875014400</v>
      </c>
      <c r="Z43" s="23">
        <f t="shared" si="18"/>
        <v>910014976</v>
      </c>
      <c r="AA43" s="198" t="str">
        <f>+BDATOS!AC43</f>
        <v>SECRETARÍA DEL INTERIOR - DIRECCION DE SEGURIDAD Y CONVIVENCIA</v>
      </c>
      <c r="AB43" s="56" t="s">
        <v>356</v>
      </c>
      <c r="AC43" s="56" t="s">
        <v>356</v>
      </c>
      <c r="AD43" s="29">
        <f t="shared" si="1"/>
        <v>1</v>
      </c>
      <c r="AE43" s="30">
        <f t="shared" si="2"/>
        <v>3435389376</v>
      </c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13">
        <v>1</v>
      </c>
      <c r="AZ43" s="64"/>
      <c r="BA43" s="64"/>
      <c r="BB43" s="13"/>
      <c r="BC43" s="64"/>
      <c r="BD43" s="13">
        <v>0</v>
      </c>
      <c r="BE43" s="13">
        <v>0</v>
      </c>
      <c r="BF43" s="13">
        <v>0</v>
      </c>
      <c r="BG43" s="13">
        <v>0</v>
      </c>
      <c r="BH43" s="56" t="s">
        <v>1850</v>
      </c>
      <c r="BI43" s="63">
        <f t="shared" si="7"/>
        <v>1</v>
      </c>
      <c r="BJ43" s="13"/>
      <c r="BK43" s="13"/>
      <c r="BL43" s="13"/>
      <c r="BM43" s="56" t="s">
        <v>1849</v>
      </c>
      <c r="BO43" s="13">
        <f t="shared" si="3"/>
        <v>1</v>
      </c>
      <c r="BP43" s="13">
        <f t="shared" si="8"/>
        <v>0.25</v>
      </c>
      <c r="BQ43" s="13">
        <f t="shared" si="9"/>
        <v>0.75</v>
      </c>
      <c r="BR43" s="13">
        <f t="shared" si="4"/>
        <v>0</v>
      </c>
      <c r="BS43" s="13">
        <f t="shared" si="10"/>
        <v>0</v>
      </c>
      <c r="BT43" s="13">
        <f t="shared" si="11"/>
        <v>0</v>
      </c>
      <c r="BU43" s="13">
        <f t="shared" si="5"/>
        <v>0</v>
      </c>
      <c r="BV43" s="13">
        <f t="shared" si="12"/>
        <v>0</v>
      </c>
      <c r="BW43" s="13">
        <f t="shared" si="13"/>
        <v>0</v>
      </c>
      <c r="BX43" s="13">
        <f t="shared" si="6"/>
        <v>0</v>
      </c>
      <c r="BY43" s="13">
        <f t="shared" si="14"/>
        <v>0</v>
      </c>
      <c r="BZ43" s="13">
        <f t="shared" si="15"/>
        <v>0</v>
      </c>
    </row>
    <row r="44" spans="1:78" ht="98.25" customHeight="1" x14ac:dyDescent="0.2">
      <c r="A44" s="13" t="s">
        <v>0</v>
      </c>
      <c r="B44" s="4" t="s">
        <v>328</v>
      </c>
      <c r="C44" s="5" t="s">
        <v>14</v>
      </c>
      <c r="D44" s="4" t="s">
        <v>100</v>
      </c>
      <c r="E44" s="176" t="s">
        <v>354</v>
      </c>
      <c r="F44" s="176">
        <v>47</v>
      </c>
      <c r="G44" s="176">
        <v>70</v>
      </c>
      <c r="H44" s="176" t="s">
        <v>16</v>
      </c>
      <c r="I44" s="14" t="s">
        <v>353</v>
      </c>
      <c r="J44" s="198" t="s">
        <v>1426</v>
      </c>
      <c r="K44" s="198" t="s">
        <v>1425</v>
      </c>
      <c r="L44" s="176" t="s">
        <v>1589</v>
      </c>
      <c r="M44" s="39">
        <v>10</v>
      </c>
      <c r="N44" s="55">
        <f>+BDATOS!P44</f>
        <v>27</v>
      </c>
      <c r="O44" s="55">
        <f>+BDATOS!Q44</f>
        <v>0</v>
      </c>
      <c r="P44" s="55">
        <f>+BDATOS!R44</f>
        <v>7</v>
      </c>
      <c r="Q44" s="55">
        <f>+BDATOS!S44</f>
        <v>10</v>
      </c>
      <c r="R44" s="40">
        <f>+BDATOS!T44</f>
        <v>10</v>
      </c>
      <c r="S44" s="55" t="s">
        <v>1396</v>
      </c>
      <c r="T44" s="55" t="s">
        <v>1398</v>
      </c>
      <c r="U44" s="55" t="s">
        <v>101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198" t="str">
        <f>+BDATOS!AC44</f>
        <v>SECRETARÍA DEL INTERIOR - DIRECCION DE SEGURIDAD Y CONVIVENCIA</v>
      </c>
      <c r="AB44" s="56" t="s">
        <v>356</v>
      </c>
      <c r="AC44" s="56" t="s">
        <v>356</v>
      </c>
      <c r="AD44" s="29">
        <f t="shared" si="1"/>
        <v>0</v>
      </c>
      <c r="AE44" s="30">
        <f t="shared" si="2"/>
        <v>0</v>
      </c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13">
        <v>0</v>
      </c>
      <c r="AZ44" s="64"/>
      <c r="BA44" s="64"/>
      <c r="BB44" s="13"/>
      <c r="BC44" s="64"/>
      <c r="BD44" s="13">
        <v>0</v>
      </c>
      <c r="BE44" s="13">
        <v>0</v>
      </c>
      <c r="BF44" s="13">
        <v>0</v>
      </c>
      <c r="BG44" s="13">
        <v>0</v>
      </c>
      <c r="BH44" s="13"/>
      <c r="BI44" s="63" t="s">
        <v>1844</v>
      </c>
      <c r="BJ44" s="13"/>
      <c r="BK44" s="13"/>
      <c r="BL44" s="13"/>
      <c r="BM44" s="56"/>
      <c r="BO44" s="13">
        <f t="shared" si="3"/>
        <v>0</v>
      </c>
      <c r="BP44" s="13">
        <f t="shared" si="8"/>
        <v>0</v>
      </c>
      <c r="BQ44" s="13">
        <f t="shared" si="9"/>
        <v>0</v>
      </c>
      <c r="BR44" s="13">
        <f t="shared" si="4"/>
        <v>7</v>
      </c>
      <c r="BS44" s="13">
        <f t="shared" si="10"/>
        <v>1.75</v>
      </c>
      <c r="BT44" s="13">
        <f t="shared" si="11"/>
        <v>5.25</v>
      </c>
      <c r="BU44" s="13">
        <f t="shared" si="5"/>
        <v>10</v>
      </c>
      <c r="BV44" s="13">
        <f t="shared" si="12"/>
        <v>2.5</v>
      </c>
      <c r="BW44" s="13">
        <f t="shared" si="13"/>
        <v>7.5</v>
      </c>
      <c r="BX44" s="13">
        <f t="shared" si="6"/>
        <v>10</v>
      </c>
      <c r="BY44" s="13">
        <f t="shared" si="14"/>
        <v>2.5</v>
      </c>
      <c r="BZ44" s="13">
        <f t="shared" si="15"/>
        <v>7.5</v>
      </c>
    </row>
    <row r="45" spans="1:78" ht="72.75" customHeight="1" x14ac:dyDescent="0.2">
      <c r="A45" s="13" t="s">
        <v>0</v>
      </c>
      <c r="B45" s="4" t="s">
        <v>328</v>
      </c>
      <c r="C45" s="5" t="s">
        <v>14</v>
      </c>
      <c r="D45" s="4" t="s">
        <v>100</v>
      </c>
      <c r="E45" s="176" t="s">
        <v>358</v>
      </c>
      <c r="F45" s="176">
        <v>17</v>
      </c>
      <c r="G45" s="176">
        <v>20</v>
      </c>
      <c r="H45" s="176" t="s">
        <v>17</v>
      </c>
      <c r="I45" s="14" t="s">
        <v>357</v>
      </c>
      <c r="J45" s="198" t="s">
        <v>359</v>
      </c>
      <c r="K45" s="198" t="s">
        <v>360</v>
      </c>
      <c r="L45" s="176" t="s">
        <v>1589</v>
      </c>
      <c r="M45" s="39">
        <v>8</v>
      </c>
      <c r="N45" s="55">
        <f>+BDATOS!P45</f>
        <v>10</v>
      </c>
      <c r="O45" s="55">
        <f>+BDATOS!Q45</f>
        <v>2</v>
      </c>
      <c r="P45" s="55">
        <f>+BDATOS!R45</f>
        <v>2</v>
      </c>
      <c r="Q45" s="55">
        <f>+BDATOS!S45</f>
        <v>3</v>
      </c>
      <c r="R45" s="40">
        <f>+BDATOS!T45</f>
        <v>3</v>
      </c>
      <c r="S45" s="55" t="s">
        <v>1396</v>
      </c>
      <c r="T45" s="55" t="s">
        <v>1398</v>
      </c>
      <c r="U45" s="55" t="s">
        <v>101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198" t="str">
        <f>+BDATOS!AC45</f>
        <v>SECRETARÍA DEL INTERIOR - DIRECCION DE SEGURIDAD Y CONVIVENCIA</v>
      </c>
      <c r="AB45" s="56" t="s">
        <v>356</v>
      </c>
      <c r="AC45" s="56" t="s">
        <v>356</v>
      </c>
      <c r="AD45" s="29">
        <f t="shared" si="1"/>
        <v>2</v>
      </c>
      <c r="AE45" s="30">
        <f t="shared" si="2"/>
        <v>0</v>
      </c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13">
        <v>0</v>
      </c>
      <c r="AZ45" s="64">
        <v>0</v>
      </c>
      <c r="BA45" s="64">
        <v>0</v>
      </c>
      <c r="BB45" s="13"/>
      <c r="BC45" s="64"/>
      <c r="BD45" s="13">
        <v>0</v>
      </c>
      <c r="BE45" s="13">
        <v>0</v>
      </c>
      <c r="BF45" s="13">
        <v>0</v>
      </c>
      <c r="BG45" s="13">
        <v>0</v>
      </c>
      <c r="BH45" s="13" t="s">
        <v>1851</v>
      </c>
      <c r="BI45" s="63">
        <f t="shared" si="7"/>
        <v>0</v>
      </c>
      <c r="BJ45" s="13"/>
      <c r="BK45" s="13"/>
      <c r="BL45" s="13"/>
      <c r="BM45" s="56"/>
      <c r="BO45" s="13">
        <f t="shared" si="3"/>
        <v>2</v>
      </c>
      <c r="BP45" s="13">
        <f t="shared" si="8"/>
        <v>0.5</v>
      </c>
      <c r="BQ45" s="13">
        <f t="shared" si="9"/>
        <v>1.5</v>
      </c>
      <c r="BR45" s="13">
        <f t="shared" si="4"/>
        <v>2</v>
      </c>
      <c r="BS45" s="13">
        <f t="shared" si="10"/>
        <v>0.5</v>
      </c>
      <c r="BT45" s="13">
        <f t="shared" si="11"/>
        <v>1.5</v>
      </c>
      <c r="BU45" s="13">
        <f t="shared" si="5"/>
        <v>3</v>
      </c>
      <c r="BV45" s="13">
        <f t="shared" si="12"/>
        <v>0.75</v>
      </c>
      <c r="BW45" s="13">
        <f t="shared" si="13"/>
        <v>2.25</v>
      </c>
      <c r="BX45" s="13">
        <f t="shared" si="6"/>
        <v>3</v>
      </c>
      <c r="BY45" s="13">
        <f t="shared" si="14"/>
        <v>0.75</v>
      </c>
      <c r="BZ45" s="13">
        <f t="shared" si="15"/>
        <v>2.25</v>
      </c>
    </row>
    <row r="46" spans="1:78" ht="75" customHeight="1" x14ac:dyDescent="0.2">
      <c r="A46" s="13" t="s">
        <v>0</v>
      </c>
      <c r="B46" s="4" t="s">
        <v>328</v>
      </c>
      <c r="C46" s="5" t="s">
        <v>14</v>
      </c>
      <c r="D46" s="4" t="s">
        <v>100</v>
      </c>
      <c r="E46" s="176" t="s">
        <v>358</v>
      </c>
      <c r="F46" s="176">
        <v>17</v>
      </c>
      <c r="G46" s="176">
        <v>20</v>
      </c>
      <c r="H46" s="176" t="s">
        <v>18</v>
      </c>
      <c r="I46" s="14" t="s">
        <v>102</v>
      </c>
      <c r="J46" s="198" t="s">
        <v>361</v>
      </c>
      <c r="K46" s="198" t="s">
        <v>362</v>
      </c>
      <c r="L46" s="176" t="s">
        <v>1589</v>
      </c>
      <c r="M46" s="39">
        <v>45</v>
      </c>
      <c r="N46" s="55">
        <f>+BDATOS!P46</f>
        <v>45</v>
      </c>
      <c r="O46" s="55">
        <f>+BDATOS!Q46</f>
        <v>45</v>
      </c>
      <c r="P46" s="55">
        <f>+BDATOS!R46</f>
        <v>0</v>
      </c>
      <c r="Q46" s="55">
        <f>+BDATOS!S46</f>
        <v>0</v>
      </c>
      <c r="R46" s="40">
        <f>+BDATOS!T46</f>
        <v>0</v>
      </c>
      <c r="S46" s="55" t="s">
        <v>1396</v>
      </c>
      <c r="T46" s="55" t="s">
        <v>1398</v>
      </c>
      <c r="U46" s="55" t="s">
        <v>101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198" t="str">
        <f>+BDATOS!AC46</f>
        <v>SECRETARÍA DEL INTERIOR - DIRECCION DE SEGURIDAD Y CONVIVENCIA</v>
      </c>
      <c r="AB46" s="56" t="s">
        <v>356</v>
      </c>
      <c r="AC46" s="56" t="s">
        <v>356</v>
      </c>
      <c r="AD46" s="29">
        <f t="shared" si="1"/>
        <v>45</v>
      </c>
      <c r="AE46" s="30">
        <f t="shared" si="2"/>
        <v>0</v>
      </c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13">
        <v>45</v>
      </c>
      <c r="AZ46" s="64">
        <f>+BA46+BC46</f>
        <v>9700000000</v>
      </c>
      <c r="BA46" s="64">
        <v>3400000000</v>
      </c>
      <c r="BB46" s="13"/>
      <c r="BC46" s="64">
        <v>6300000000</v>
      </c>
      <c r="BD46" s="13">
        <v>0</v>
      </c>
      <c r="BE46" s="13">
        <v>0</v>
      </c>
      <c r="BF46" s="13"/>
      <c r="BG46" s="13">
        <v>0</v>
      </c>
      <c r="BH46" s="13" t="s">
        <v>1851</v>
      </c>
      <c r="BI46" s="63">
        <f t="shared" si="7"/>
        <v>1</v>
      </c>
      <c r="BJ46" s="13"/>
      <c r="BK46" s="13"/>
      <c r="BL46" s="13"/>
      <c r="BM46" s="56" t="s">
        <v>1852</v>
      </c>
      <c r="BO46" s="13">
        <f t="shared" si="3"/>
        <v>45</v>
      </c>
      <c r="BP46" s="13">
        <f t="shared" si="8"/>
        <v>11.25</v>
      </c>
      <c r="BQ46" s="13">
        <f t="shared" si="9"/>
        <v>33.75</v>
      </c>
      <c r="BR46" s="13">
        <f t="shared" si="4"/>
        <v>0</v>
      </c>
      <c r="BS46" s="13">
        <f t="shared" si="10"/>
        <v>0</v>
      </c>
      <c r="BT46" s="13">
        <f t="shared" si="11"/>
        <v>0</v>
      </c>
      <c r="BU46" s="13">
        <f t="shared" si="5"/>
        <v>0</v>
      </c>
      <c r="BV46" s="13">
        <f t="shared" si="12"/>
        <v>0</v>
      </c>
      <c r="BW46" s="13">
        <f t="shared" si="13"/>
        <v>0</v>
      </c>
      <c r="BX46" s="13">
        <f t="shared" si="6"/>
        <v>0</v>
      </c>
      <c r="BY46" s="13">
        <f t="shared" si="14"/>
        <v>0</v>
      </c>
      <c r="BZ46" s="13">
        <f t="shared" si="15"/>
        <v>0</v>
      </c>
    </row>
    <row r="47" spans="1:78" ht="88.5" customHeight="1" x14ac:dyDescent="0.2">
      <c r="A47" s="13" t="s">
        <v>0</v>
      </c>
      <c r="B47" s="4" t="s">
        <v>328</v>
      </c>
      <c r="C47" s="5" t="s">
        <v>14</v>
      </c>
      <c r="D47" s="4" t="s">
        <v>100</v>
      </c>
      <c r="E47" s="295" t="s">
        <v>364</v>
      </c>
      <c r="F47" s="295">
        <v>0</v>
      </c>
      <c r="G47" s="295">
        <v>100</v>
      </c>
      <c r="H47" s="176" t="s">
        <v>19</v>
      </c>
      <c r="I47" s="14" t="s">
        <v>363</v>
      </c>
      <c r="J47" s="198" t="s">
        <v>365</v>
      </c>
      <c r="K47" s="198" t="s">
        <v>366</v>
      </c>
      <c r="L47" s="176" t="s">
        <v>1589</v>
      </c>
      <c r="M47" s="39">
        <v>6</v>
      </c>
      <c r="N47" s="55">
        <f>+BDATOS!P47</f>
        <v>12</v>
      </c>
      <c r="O47" s="55">
        <f>+BDATOS!Q47</f>
        <v>3</v>
      </c>
      <c r="P47" s="55">
        <f>+BDATOS!R47</f>
        <v>1</v>
      </c>
      <c r="Q47" s="55">
        <f>+BDATOS!S47</f>
        <v>1</v>
      </c>
      <c r="R47" s="40">
        <f>+BDATOS!T47</f>
        <v>1</v>
      </c>
      <c r="S47" s="55" t="s">
        <v>1396</v>
      </c>
      <c r="T47" s="55" t="s">
        <v>1398</v>
      </c>
      <c r="U47" s="55" t="s">
        <v>101</v>
      </c>
      <c r="V47" s="24">
        <f>SUM(W47:Z47)</f>
        <v>1592424000</v>
      </c>
      <c r="W47" s="23">
        <v>375000000</v>
      </c>
      <c r="X47" s="23">
        <f t="shared" si="18"/>
        <v>390000000</v>
      </c>
      <c r="Y47" s="23">
        <f t="shared" si="18"/>
        <v>405600000</v>
      </c>
      <c r="Z47" s="23">
        <f t="shared" si="18"/>
        <v>421824000</v>
      </c>
      <c r="AA47" s="198" t="str">
        <f>+BDATOS!AC47</f>
        <v>SECRETARÍA DEL INTERIOR - DIRECCION DE SEGURIDAD Y CONVIVENCIA</v>
      </c>
      <c r="AB47" s="56" t="s">
        <v>356</v>
      </c>
      <c r="AC47" s="56" t="s">
        <v>356</v>
      </c>
      <c r="AD47" s="29">
        <f t="shared" si="1"/>
        <v>3</v>
      </c>
      <c r="AE47" s="30">
        <f t="shared" si="2"/>
        <v>1592424000</v>
      </c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13">
        <v>3</v>
      </c>
      <c r="AZ47" s="64">
        <v>0</v>
      </c>
      <c r="BA47" s="64">
        <v>148750000</v>
      </c>
      <c r="BB47" s="13"/>
      <c r="BC47" s="64"/>
      <c r="BD47" s="13">
        <v>0</v>
      </c>
      <c r="BE47" s="13">
        <v>0</v>
      </c>
      <c r="BF47" s="13">
        <v>0</v>
      </c>
      <c r="BG47" s="13">
        <v>0</v>
      </c>
      <c r="BH47" s="13" t="s">
        <v>1851</v>
      </c>
      <c r="BI47" s="63">
        <f t="shared" si="7"/>
        <v>1</v>
      </c>
      <c r="BJ47" s="13"/>
      <c r="BK47" s="13"/>
      <c r="BL47" s="13"/>
      <c r="BM47" s="56" t="s">
        <v>1853</v>
      </c>
      <c r="BO47" s="13">
        <f t="shared" si="3"/>
        <v>3</v>
      </c>
      <c r="BP47" s="13">
        <f t="shared" si="8"/>
        <v>0.75</v>
      </c>
      <c r="BQ47" s="13">
        <f t="shared" si="9"/>
        <v>2.25</v>
      </c>
      <c r="BR47" s="13">
        <f t="shared" si="4"/>
        <v>1</v>
      </c>
      <c r="BS47" s="13">
        <f t="shared" si="10"/>
        <v>0.25</v>
      </c>
      <c r="BT47" s="13">
        <f t="shared" si="11"/>
        <v>0.75</v>
      </c>
      <c r="BU47" s="13">
        <f t="shared" si="5"/>
        <v>1</v>
      </c>
      <c r="BV47" s="13">
        <f t="shared" si="12"/>
        <v>0.25</v>
      </c>
      <c r="BW47" s="13">
        <f t="shared" si="13"/>
        <v>0.75</v>
      </c>
      <c r="BX47" s="13">
        <f t="shared" si="6"/>
        <v>1</v>
      </c>
      <c r="BY47" s="13">
        <f t="shared" si="14"/>
        <v>0.25</v>
      </c>
      <c r="BZ47" s="13">
        <f t="shared" si="15"/>
        <v>0.75</v>
      </c>
    </row>
    <row r="48" spans="1:78" ht="75.75" customHeight="1" x14ac:dyDescent="0.2">
      <c r="A48" s="13" t="s">
        <v>0</v>
      </c>
      <c r="B48" s="4" t="s">
        <v>328</v>
      </c>
      <c r="C48" s="5" t="s">
        <v>14</v>
      </c>
      <c r="D48" s="4" t="s">
        <v>100</v>
      </c>
      <c r="E48" s="295"/>
      <c r="F48" s="295"/>
      <c r="G48" s="295"/>
      <c r="H48" s="176" t="s">
        <v>19</v>
      </c>
      <c r="I48" s="14" t="s">
        <v>363</v>
      </c>
      <c r="J48" s="198" t="s">
        <v>367</v>
      </c>
      <c r="K48" s="198" t="s">
        <v>368</v>
      </c>
      <c r="L48" s="176" t="s">
        <v>1589</v>
      </c>
      <c r="M48" s="39">
        <v>0</v>
      </c>
      <c r="N48" s="55">
        <f>+BDATOS!P48</f>
        <v>4</v>
      </c>
      <c r="O48" s="55">
        <f>+BDATOS!Q48</f>
        <v>1</v>
      </c>
      <c r="P48" s="55">
        <f>+BDATOS!R48</f>
        <v>1</v>
      </c>
      <c r="Q48" s="55">
        <f>+BDATOS!S48</f>
        <v>1</v>
      </c>
      <c r="R48" s="40">
        <f>+BDATOS!T48</f>
        <v>1</v>
      </c>
      <c r="S48" s="55" t="s">
        <v>1396</v>
      </c>
      <c r="T48" s="55" t="s">
        <v>1398</v>
      </c>
      <c r="U48" s="55" t="s">
        <v>101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198" t="str">
        <f>+BDATOS!AC48</f>
        <v>SECRETARÍA DEL INTERIOR - DIRECCION DE SEGURIDAD Y CONVIVENCIA</v>
      </c>
      <c r="AB48" s="56" t="s">
        <v>356</v>
      </c>
      <c r="AC48" s="56" t="s">
        <v>356</v>
      </c>
      <c r="AD48" s="29">
        <f t="shared" si="1"/>
        <v>1</v>
      </c>
      <c r="AE48" s="30">
        <f t="shared" si="2"/>
        <v>0</v>
      </c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13">
        <v>1</v>
      </c>
      <c r="AZ48" s="64">
        <v>0</v>
      </c>
      <c r="BA48" s="64">
        <v>148750000</v>
      </c>
      <c r="BB48" s="13"/>
      <c r="BC48" s="64"/>
      <c r="BD48" s="13">
        <v>0</v>
      </c>
      <c r="BE48" s="13">
        <v>0</v>
      </c>
      <c r="BF48" s="13">
        <v>0</v>
      </c>
      <c r="BG48" s="13">
        <v>0</v>
      </c>
      <c r="BH48" s="13"/>
      <c r="BI48" s="63">
        <f t="shared" si="7"/>
        <v>1</v>
      </c>
      <c r="BJ48" s="13"/>
      <c r="BK48" s="13"/>
      <c r="BL48" s="13"/>
      <c r="BM48" s="56"/>
      <c r="BO48" s="13">
        <f t="shared" si="3"/>
        <v>1</v>
      </c>
      <c r="BP48" s="13">
        <f t="shared" si="8"/>
        <v>0.25</v>
      </c>
      <c r="BQ48" s="13">
        <f t="shared" si="9"/>
        <v>0.75</v>
      </c>
      <c r="BR48" s="13">
        <f t="shared" si="4"/>
        <v>1</v>
      </c>
      <c r="BS48" s="13">
        <f t="shared" si="10"/>
        <v>0.25</v>
      </c>
      <c r="BT48" s="13">
        <f t="shared" si="11"/>
        <v>0.75</v>
      </c>
      <c r="BU48" s="13">
        <f t="shared" si="5"/>
        <v>1</v>
      </c>
      <c r="BV48" s="13">
        <f t="shared" si="12"/>
        <v>0.25</v>
      </c>
      <c r="BW48" s="13">
        <f t="shared" si="13"/>
        <v>0.75</v>
      </c>
      <c r="BX48" s="13">
        <f t="shared" si="6"/>
        <v>1</v>
      </c>
      <c r="BY48" s="13">
        <f t="shared" si="14"/>
        <v>0.25</v>
      </c>
      <c r="BZ48" s="13">
        <f t="shared" si="15"/>
        <v>0.75</v>
      </c>
    </row>
    <row r="49" spans="1:78" ht="75.75" customHeight="1" x14ac:dyDescent="0.2">
      <c r="A49" s="13" t="s">
        <v>0</v>
      </c>
      <c r="B49" s="4" t="s">
        <v>328</v>
      </c>
      <c r="C49" s="5" t="s">
        <v>14</v>
      </c>
      <c r="D49" s="4" t="s">
        <v>100</v>
      </c>
      <c r="E49" s="295"/>
      <c r="F49" s="295"/>
      <c r="G49" s="295"/>
      <c r="H49" s="176" t="s">
        <v>19</v>
      </c>
      <c r="I49" s="14" t="s">
        <v>363</v>
      </c>
      <c r="J49" s="198" t="s">
        <v>369</v>
      </c>
      <c r="K49" s="198" t="s">
        <v>370</v>
      </c>
      <c r="L49" s="176" t="s">
        <v>1589</v>
      </c>
      <c r="M49" s="39">
        <v>3</v>
      </c>
      <c r="N49" s="55">
        <f>+BDATOS!P49</f>
        <v>4</v>
      </c>
      <c r="O49" s="55">
        <f>+BDATOS!Q49</f>
        <v>1</v>
      </c>
      <c r="P49" s="55">
        <f>+BDATOS!R49</f>
        <v>1</v>
      </c>
      <c r="Q49" s="55">
        <f>+BDATOS!S49</f>
        <v>1</v>
      </c>
      <c r="R49" s="40">
        <f>+BDATOS!T49</f>
        <v>1</v>
      </c>
      <c r="S49" s="55" t="s">
        <v>1396</v>
      </c>
      <c r="T49" s="55" t="s">
        <v>1398</v>
      </c>
      <c r="U49" s="55" t="s">
        <v>101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198" t="str">
        <f>+BDATOS!AC49</f>
        <v>SECRETARÍA DEL INTERIOR - DIRECCION DE SEGURIDAD Y CONVIVENCIA</v>
      </c>
      <c r="AB49" s="56" t="s">
        <v>356</v>
      </c>
      <c r="AC49" s="56" t="s">
        <v>356</v>
      </c>
      <c r="AD49" s="29">
        <f t="shared" si="1"/>
        <v>1</v>
      </c>
      <c r="AE49" s="30">
        <f t="shared" si="2"/>
        <v>0</v>
      </c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13">
        <v>1</v>
      </c>
      <c r="AZ49" s="64">
        <v>0</v>
      </c>
      <c r="BA49" s="64">
        <v>148750000</v>
      </c>
      <c r="BB49" s="13"/>
      <c r="BC49" s="64"/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63">
        <f t="shared" si="7"/>
        <v>1</v>
      </c>
      <c r="BJ49" s="13"/>
      <c r="BK49" s="13"/>
      <c r="BL49" s="13"/>
      <c r="BM49" s="56"/>
      <c r="BO49" s="13">
        <f t="shared" si="3"/>
        <v>1</v>
      </c>
      <c r="BP49" s="13">
        <f t="shared" si="8"/>
        <v>0.25</v>
      </c>
      <c r="BQ49" s="13">
        <f t="shared" si="9"/>
        <v>0.75</v>
      </c>
      <c r="BR49" s="13">
        <f t="shared" si="4"/>
        <v>1</v>
      </c>
      <c r="BS49" s="13">
        <f t="shared" si="10"/>
        <v>0.25</v>
      </c>
      <c r="BT49" s="13">
        <f t="shared" si="11"/>
        <v>0.75</v>
      </c>
      <c r="BU49" s="13">
        <f t="shared" si="5"/>
        <v>1</v>
      </c>
      <c r="BV49" s="13">
        <f t="shared" si="12"/>
        <v>0.25</v>
      </c>
      <c r="BW49" s="13">
        <f t="shared" si="13"/>
        <v>0.75</v>
      </c>
      <c r="BX49" s="13">
        <f t="shared" si="6"/>
        <v>1</v>
      </c>
      <c r="BY49" s="13">
        <f t="shared" si="14"/>
        <v>0.25</v>
      </c>
      <c r="BZ49" s="13">
        <f t="shared" si="15"/>
        <v>0.75</v>
      </c>
    </row>
    <row r="50" spans="1:78" ht="75.75" customHeight="1" x14ac:dyDescent="0.2">
      <c r="A50" s="13" t="s">
        <v>0</v>
      </c>
      <c r="B50" s="4" t="s">
        <v>328</v>
      </c>
      <c r="C50" s="5" t="s">
        <v>14</v>
      </c>
      <c r="D50" s="4" t="s">
        <v>100</v>
      </c>
      <c r="E50" s="295"/>
      <c r="F50" s="295"/>
      <c r="G50" s="295"/>
      <c r="H50" s="176" t="s">
        <v>19</v>
      </c>
      <c r="I50" s="14" t="s">
        <v>363</v>
      </c>
      <c r="J50" s="198" t="s">
        <v>372</v>
      </c>
      <c r="K50" s="198" t="s">
        <v>371</v>
      </c>
      <c r="L50" s="176" t="s">
        <v>1589</v>
      </c>
      <c r="M50" s="39">
        <v>1</v>
      </c>
      <c r="N50" s="55">
        <f>+BDATOS!P50</f>
        <v>4</v>
      </c>
      <c r="O50" s="55">
        <f>+BDATOS!Q50</f>
        <v>1</v>
      </c>
      <c r="P50" s="55">
        <f>+BDATOS!R50</f>
        <v>1</v>
      </c>
      <c r="Q50" s="55">
        <f>+BDATOS!S50</f>
        <v>1</v>
      </c>
      <c r="R50" s="40">
        <f>+BDATOS!T50</f>
        <v>1</v>
      </c>
      <c r="S50" s="55" t="s">
        <v>1396</v>
      </c>
      <c r="T50" s="55" t="s">
        <v>1398</v>
      </c>
      <c r="U50" s="55" t="s">
        <v>101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198" t="str">
        <f>+BDATOS!AC50</f>
        <v>SECRETARÍA DEL INTERIOR - DIRECCION DE SEGURIDAD Y CONVIVENCIA</v>
      </c>
      <c r="AB50" s="56" t="s">
        <v>356</v>
      </c>
      <c r="AC50" s="56" t="s">
        <v>356</v>
      </c>
      <c r="AD50" s="29">
        <f t="shared" si="1"/>
        <v>1</v>
      </c>
      <c r="AE50" s="30">
        <f t="shared" si="2"/>
        <v>0</v>
      </c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13">
        <v>1</v>
      </c>
      <c r="AZ50" s="64">
        <v>0</v>
      </c>
      <c r="BA50" s="64">
        <v>148750000</v>
      </c>
      <c r="BB50" s="13"/>
      <c r="BC50" s="64"/>
      <c r="BD50" s="13"/>
      <c r="BE50" s="13"/>
      <c r="BF50" s="13"/>
      <c r="BG50" s="13"/>
      <c r="BH50" s="13"/>
      <c r="BI50" s="63">
        <f t="shared" si="7"/>
        <v>1</v>
      </c>
      <c r="BJ50" s="13"/>
      <c r="BK50" s="13"/>
      <c r="BL50" s="13"/>
      <c r="BM50" s="56" t="s">
        <v>1833</v>
      </c>
      <c r="BO50" s="13">
        <f t="shared" si="3"/>
        <v>1</v>
      </c>
      <c r="BP50" s="13">
        <f t="shared" si="8"/>
        <v>0.25</v>
      </c>
      <c r="BQ50" s="13">
        <f t="shared" si="9"/>
        <v>0.75</v>
      </c>
      <c r="BR50" s="13">
        <f t="shared" si="4"/>
        <v>1</v>
      </c>
      <c r="BS50" s="13">
        <f t="shared" si="10"/>
        <v>0.25</v>
      </c>
      <c r="BT50" s="13">
        <f t="shared" si="11"/>
        <v>0.75</v>
      </c>
      <c r="BU50" s="13">
        <f t="shared" si="5"/>
        <v>1</v>
      </c>
      <c r="BV50" s="13">
        <f t="shared" si="12"/>
        <v>0.25</v>
      </c>
      <c r="BW50" s="13">
        <f t="shared" si="13"/>
        <v>0.75</v>
      </c>
      <c r="BX50" s="13">
        <f t="shared" si="6"/>
        <v>1</v>
      </c>
      <c r="BY50" s="13">
        <f t="shared" si="14"/>
        <v>0.25</v>
      </c>
      <c r="BZ50" s="13">
        <f t="shared" si="15"/>
        <v>0.75</v>
      </c>
    </row>
    <row r="51" spans="1:78" ht="58.5" customHeight="1" x14ac:dyDescent="0.2">
      <c r="A51" s="13" t="s">
        <v>0</v>
      </c>
      <c r="B51" s="4" t="s">
        <v>328</v>
      </c>
      <c r="C51" s="5" t="s">
        <v>20</v>
      </c>
      <c r="D51" s="4" t="s">
        <v>103</v>
      </c>
      <c r="E51" s="295" t="s">
        <v>1570</v>
      </c>
      <c r="F51" s="295">
        <v>0</v>
      </c>
      <c r="G51" s="295">
        <v>50</v>
      </c>
      <c r="H51" s="176" t="s">
        <v>21</v>
      </c>
      <c r="I51" s="77" t="s">
        <v>104</v>
      </c>
      <c r="J51" s="198" t="s">
        <v>373</v>
      </c>
      <c r="K51" s="198" t="s">
        <v>374</v>
      </c>
      <c r="L51" s="176" t="s">
        <v>1589</v>
      </c>
      <c r="M51" s="5">
        <v>0</v>
      </c>
      <c r="N51" s="55">
        <f>+BDATOS!P51</f>
        <v>1</v>
      </c>
      <c r="O51" s="55">
        <f>+BDATOS!Q51</f>
        <v>0</v>
      </c>
      <c r="P51" s="55">
        <f>+BDATOS!R51</f>
        <v>1</v>
      </c>
      <c r="Q51" s="55">
        <f>+BDATOS!S51</f>
        <v>0</v>
      </c>
      <c r="R51" s="40">
        <f>+BDATOS!T51</f>
        <v>0</v>
      </c>
      <c r="S51" s="55" t="s">
        <v>1396</v>
      </c>
      <c r="T51" s="55" t="s">
        <v>1398</v>
      </c>
      <c r="U51" s="55" t="s">
        <v>95</v>
      </c>
      <c r="V51" s="5">
        <v>0</v>
      </c>
      <c r="W51" s="23">
        <v>0</v>
      </c>
      <c r="X51" s="23">
        <f t="shared" si="18"/>
        <v>0</v>
      </c>
      <c r="Y51" s="23">
        <f t="shared" si="18"/>
        <v>0</v>
      </c>
      <c r="Z51" s="23">
        <f t="shared" si="18"/>
        <v>0</v>
      </c>
      <c r="AA51" s="198" t="str">
        <f>+BDATOS!AC51</f>
        <v>SECRETARÍA DE VÍCTIMAS</v>
      </c>
      <c r="AB51" s="56" t="s">
        <v>335</v>
      </c>
      <c r="AC51" s="56" t="s">
        <v>338</v>
      </c>
      <c r="AD51" s="29">
        <f t="shared" si="1"/>
        <v>0</v>
      </c>
      <c r="AE51" s="30">
        <f t="shared" si="2"/>
        <v>0</v>
      </c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/>
      <c r="BI51" s="63" t="s">
        <v>1844</v>
      </c>
      <c r="BJ51" s="13"/>
      <c r="BK51" s="13"/>
      <c r="BL51" s="13"/>
      <c r="BM51" s="56"/>
      <c r="BO51" s="13">
        <f t="shared" si="3"/>
        <v>0</v>
      </c>
      <c r="BP51" s="13">
        <f t="shared" si="8"/>
        <v>0</v>
      </c>
      <c r="BQ51" s="13">
        <f t="shared" si="9"/>
        <v>0</v>
      </c>
      <c r="BR51" s="13">
        <f t="shared" si="4"/>
        <v>1</v>
      </c>
      <c r="BS51" s="13">
        <f t="shared" si="10"/>
        <v>0.25</v>
      </c>
      <c r="BT51" s="13">
        <f t="shared" si="11"/>
        <v>0.75</v>
      </c>
      <c r="BU51" s="13">
        <f t="shared" si="5"/>
        <v>0</v>
      </c>
      <c r="BV51" s="13">
        <f t="shared" si="12"/>
        <v>0</v>
      </c>
      <c r="BW51" s="13">
        <f t="shared" si="13"/>
        <v>0</v>
      </c>
      <c r="BX51" s="13">
        <f t="shared" si="6"/>
        <v>0</v>
      </c>
      <c r="BY51" s="13">
        <f t="shared" si="14"/>
        <v>0</v>
      </c>
      <c r="BZ51" s="13">
        <f t="shared" si="15"/>
        <v>0</v>
      </c>
    </row>
    <row r="52" spans="1:78" ht="80.25" customHeight="1" x14ac:dyDescent="0.2">
      <c r="A52" s="13" t="s">
        <v>0</v>
      </c>
      <c r="B52" s="4" t="s">
        <v>328</v>
      </c>
      <c r="C52" s="5" t="s">
        <v>20</v>
      </c>
      <c r="D52" s="4" t="s">
        <v>103</v>
      </c>
      <c r="E52" s="295"/>
      <c r="F52" s="295"/>
      <c r="G52" s="295"/>
      <c r="H52" s="176" t="s">
        <v>21</v>
      </c>
      <c r="I52" s="77" t="s">
        <v>104</v>
      </c>
      <c r="J52" s="198" t="s">
        <v>375</v>
      </c>
      <c r="K52" s="198" t="s">
        <v>376</v>
      </c>
      <c r="L52" s="176" t="s">
        <v>1589</v>
      </c>
      <c r="M52" s="5">
        <v>0</v>
      </c>
      <c r="N52" s="55">
        <f>+BDATOS!P52</f>
        <v>4</v>
      </c>
      <c r="O52" s="55">
        <f>+BDATOS!Q52</f>
        <v>1</v>
      </c>
      <c r="P52" s="55">
        <f>+BDATOS!R52</f>
        <v>1</v>
      </c>
      <c r="Q52" s="55">
        <f>+BDATOS!S52</f>
        <v>1</v>
      </c>
      <c r="R52" s="40">
        <f>+BDATOS!T52</f>
        <v>1</v>
      </c>
      <c r="S52" s="55" t="s">
        <v>1396</v>
      </c>
      <c r="T52" s="55" t="s">
        <v>1398</v>
      </c>
      <c r="U52" s="55" t="s">
        <v>95</v>
      </c>
      <c r="V52" s="5">
        <v>0</v>
      </c>
      <c r="W52" s="23">
        <v>0</v>
      </c>
      <c r="X52" s="23">
        <f t="shared" si="18"/>
        <v>0</v>
      </c>
      <c r="Y52" s="23">
        <f t="shared" si="18"/>
        <v>0</v>
      </c>
      <c r="Z52" s="23">
        <f t="shared" si="18"/>
        <v>0</v>
      </c>
      <c r="AA52" s="198" t="str">
        <f>+BDATOS!AC52</f>
        <v>SECRETARÍA DE VÍCTIMAS</v>
      </c>
      <c r="AB52" s="56" t="s">
        <v>335</v>
      </c>
      <c r="AC52" s="56" t="s">
        <v>338</v>
      </c>
      <c r="AD52" s="29">
        <f t="shared" si="1"/>
        <v>1</v>
      </c>
      <c r="AE52" s="30">
        <f t="shared" si="2"/>
        <v>0</v>
      </c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13">
        <v>0</v>
      </c>
      <c r="AZ52" s="13">
        <v>0</v>
      </c>
      <c r="BA52" s="13">
        <v>0</v>
      </c>
      <c r="BB52" s="13"/>
      <c r="BC52" s="13"/>
      <c r="BD52" s="13"/>
      <c r="BE52" s="13"/>
      <c r="BF52" s="13"/>
      <c r="BG52" s="13"/>
      <c r="BH52" s="13"/>
      <c r="BI52" s="63">
        <f t="shared" si="7"/>
        <v>0</v>
      </c>
      <c r="BJ52" s="13"/>
      <c r="BK52" s="13"/>
      <c r="BL52" s="13"/>
      <c r="BM52" s="56"/>
      <c r="BO52" s="13">
        <f t="shared" si="3"/>
        <v>1</v>
      </c>
      <c r="BP52" s="13">
        <f t="shared" si="8"/>
        <v>0.25</v>
      </c>
      <c r="BQ52" s="13">
        <f t="shared" si="9"/>
        <v>0.75</v>
      </c>
      <c r="BR52" s="13">
        <f t="shared" si="4"/>
        <v>1</v>
      </c>
      <c r="BS52" s="13">
        <f t="shared" si="10"/>
        <v>0.25</v>
      </c>
      <c r="BT52" s="13">
        <f t="shared" si="11"/>
        <v>0.75</v>
      </c>
      <c r="BU52" s="13">
        <f t="shared" si="5"/>
        <v>1</v>
      </c>
      <c r="BV52" s="13">
        <f t="shared" si="12"/>
        <v>0.25</v>
      </c>
      <c r="BW52" s="13">
        <f t="shared" si="13"/>
        <v>0.75</v>
      </c>
      <c r="BX52" s="13">
        <f t="shared" si="6"/>
        <v>1</v>
      </c>
      <c r="BY52" s="13">
        <f t="shared" si="14"/>
        <v>0.25</v>
      </c>
      <c r="BZ52" s="13">
        <f t="shared" si="15"/>
        <v>0.75</v>
      </c>
    </row>
    <row r="53" spans="1:78" ht="93" customHeight="1" x14ac:dyDescent="0.2">
      <c r="A53" s="13" t="s">
        <v>0</v>
      </c>
      <c r="B53" s="4" t="s">
        <v>328</v>
      </c>
      <c r="C53" s="5" t="s">
        <v>20</v>
      </c>
      <c r="D53" s="4" t="s">
        <v>103</v>
      </c>
      <c r="E53" s="295"/>
      <c r="F53" s="295"/>
      <c r="G53" s="295"/>
      <c r="H53" s="176" t="s">
        <v>21</v>
      </c>
      <c r="I53" s="77" t="s">
        <v>104</v>
      </c>
      <c r="J53" s="198" t="s">
        <v>378</v>
      </c>
      <c r="K53" s="198" t="s">
        <v>377</v>
      </c>
      <c r="L53" s="176" t="s">
        <v>1589</v>
      </c>
      <c r="M53" s="5">
        <v>0</v>
      </c>
      <c r="N53" s="55">
        <f>+BDATOS!P53</f>
        <v>7</v>
      </c>
      <c r="O53" s="55">
        <f>+BDATOS!Q53</f>
        <v>1</v>
      </c>
      <c r="P53" s="55">
        <f>+BDATOS!R53</f>
        <v>2</v>
      </c>
      <c r="Q53" s="55">
        <f>+BDATOS!S53</f>
        <v>2</v>
      </c>
      <c r="R53" s="40">
        <f>+BDATOS!T53</f>
        <v>2</v>
      </c>
      <c r="S53" s="55" t="s">
        <v>1396</v>
      </c>
      <c r="T53" s="55" t="s">
        <v>1398</v>
      </c>
      <c r="U53" s="55" t="s">
        <v>95</v>
      </c>
      <c r="V53" s="5">
        <v>0</v>
      </c>
      <c r="W53" s="23">
        <v>0</v>
      </c>
      <c r="X53" s="23">
        <f t="shared" si="18"/>
        <v>0</v>
      </c>
      <c r="Y53" s="23">
        <f t="shared" si="18"/>
        <v>0</v>
      </c>
      <c r="Z53" s="23">
        <f t="shared" si="18"/>
        <v>0</v>
      </c>
      <c r="AA53" s="198" t="str">
        <f>+BDATOS!AC53</f>
        <v>SECRETARÍA DE VÍCTIMAS</v>
      </c>
      <c r="AB53" s="56" t="s">
        <v>335</v>
      </c>
      <c r="AC53" s="56" t="s">
        <v>338</v>
      </c>
      <c r="AD53" s="29">
        <f t="shared" si="1"/>
        <v>1</v>
      </c>
      <c r="AE53" s="30">
        <f t="shared" si="2"/>
        <v>0</v>
      </c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13">
        <v>0</v>
      </c>
      <c r="AZ53" s="13">
        <v>0</v>
      </c>
      <c r="BA53" s="13">
        <v>0</v>
      </c>
      <c r="BB53" s="13"/>
      <c r="BC53" s="13"/>
      <c r="BD53" s="13"/>
      <c r="BE53" s="13"/>
      <c r="BF53" s="13"/>
      <c r="BG53" s="13"/>
      <c r="BH53" s="13"/>
      <c r="BI53" s="63">
        <f t="shared" si="7"/>
        <v>0</v>
      </c>
      <c r="BJ53" s="13"/>
      <c r="BK53" s="13"/>
      <c r="BL53" s="13"/>
      <c r="BM53" s="56"/>
      <c r="BO53" s="13">
        <f t="shared" si="3"/>
        <v>1</v>
      </c>
      <c r="BP53" s="13">
        <f t="shared" si="8"/>
        <v>0.25</v>
      </c>
      <c r="BQ53" s="13">
        <f t="shared" si="9"/>
        <v>0.75</v>
      </c>
      <c r="BR53" s="13">
        <f t="shared" si="4"/>
        <v>2</v>
      </c>
      <c r="BS53" s="13">
        <f t="shared" si="10"/>
        <v>0.5</v>
      </c>
      <c r="BT53" s="13">
        <f t="shared" si="11"/>
        <v>1.5</v>
      </c>
      <c r="BU53" s="13">
        <f t="shared" si="5"/>
        <v>2</v>
      </c>
      <c r="BV53" s="13">
        <f t="shared" si="12"/>
        <v>0.5</v>
      </c>
      <c r="BW53" s="13">
        <f t="shared" si="13"/>
        <v>1.5</v>
      </c>
      <c r="BX53" s="13">
        <f t="shared" si="6"/>
        <v>2</v>
      </c>
      <c r="BY53" s="13">
        <f t="shared" si="14"/>
        <v>0.5</v>
      </c>
      <c r="BZ53" s="13">
        <f t="shared" si="15"/>
        <v>1.5</v>
      </c>
    </row>
    <row r="54" spans="1:78" ht="100.5" customHeight="1" x14ac:dyDescent="0.2">
      <c r="A54" s="13" t="s">
        <v>0</v>
      </c>
      <c r="B54" s="4" t="s">
        <v>328</v>
      </c>
      <c r="C54" s="5" t="s">
        <v>20</v>
      </c>
      <c r="D54" s="4" t="s">
        <v>103</v>
      </c>
      <c r="E54" s="295"/>
      <c r="F54" s="295"/>
      <c r="G54" s="295"/>
      <c r="H54" s="176" t="s">
        <v>21</v>
      </c>
      <c r="I54" s="77" t="s">
        <v>104</v>
      </c>
      <c r="J54" s="198" t="s">
        <v>1427</v>
      </c>
      <c r="K54" s="198" t="s">
        <v>379</v>
      </c>
      <c r="L54" s="176" t="s">
        <v>1589</v>
      </c>
      <c r="M54" s="5">
        <v>0</v>
      </c>
      <c r="N54" s="55">
        <f>+BDATOS!P54</f>
        <v>24</v>
      </c>
      <c r="O54" s="55">
        <f>+BDATOS!Q54</f>
        <v>5</v>
      </c>
      <c r="P54" s="55">
        <f>+BDATOS!R54</f>
        <v>5</v>
      </c>
      <c r="Q54" s="55">
        <f>+BDATOS!S54</f>
        <v>5</v>
      </c>
      <c r="R54" s="40">
        <f>+BDATOS!T54</f>
        <v>9</v>
      </c>
      <c r="S54" s="55" t="s">
        <v>1396</v>
      </c>
      <c r="T54" s="55" t="s">
        <v>1398</v>
      </c>
      <c r="U54" s="55" t="s">
        <v>95</v>
      </c>
      <c r="V54" s="5">
        <v>0</v>
      </c>
      <c r="W54" s="23">
        <v>0</v>
      </c>
      <c r="X54" s="23">
        <f t="shared" si="18"/>
        <v>0</v>
      </c>
      <c r="Y54" s="23">
        <f t="shared" si="18"/>
        <v>0</v>
      </c>
      <c r="Z54" s="23">
        <f t="shared" si="18"/>
        <v>0</v>
      </c>
      <c r="AA54" s="198" t="str">
        <f>+BDATOS!AC54</f>
        <v>SECRETARÍA DE VÍCTIMAS</v>
      </c>
      <c r="AB54" s="56" t="s">
        <v>335</v>
      </c>
      <c r="AC54" s="56" t="s">
        <v>338</v>
      </c>
      <c r="AD54" s="29">
        <f t="shared" si="1"/>
        <v>5</v>
      </c>
      <c r="AE54" s="30">
        <f t="shared" si="2"/>
        <v>0</v>
      </c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13">
        <v>0</v>
      </c>
      <c r="AZ54" s="13">
        <v>0</v>
      </c>
      <c r="BA54" s="13">
        <v>0</v>
      </c>
      <c r="BB54" s="13"/>
      <c r="BC54" s="13"/>
      <c r="BD54" s="13"/>
      <c r="BE54" s="13"/>
      <c r="BF54" s="13"/>
      <c r="BG54" s="13"/>
      <c r="BH54" s="13"/>
      <c r="BI54" s="63">
        <f t="shared" si="7"/>
        <v>0</v>
      </c>
      <c r="BJ54" s="13"/>
      <c r="BK54" s="13"/>
      <c r="BL54" s="13"/>
      <c r="BM54" s="56"/>
      <c r="BO54" s="13">
        <f t="shared" si="3"/>
        <v>5</v>
      </c>
      <c r="BP54" s="13">
        <f t="shared" si="8"/>
        <v>1.25</v>
      </c>
      <c r="BQ54" s="13">
        <f t="shared" si="9"/>
        <v>3.75</v>
      </c>
      <c r="BR54" s="13">
        <f t="shared" si="4"/>
        <v>5</v>
      </c>
      <c r="BS54" s="13">
        <f t="shared" si="10"/>
        <v>1.25</v>
      </c>
      <c r="BT54" s="13">
        <f t="shared" si="11"/>
        <v>3.75</v>
      </c>
      <c r="BU54" s="13">
        <f t="shared" si="5"/>
        <v>5</v>
      </c>
      <c r="BV54" s="13">
        <f t="shared" si="12"/>
        <v>1.25</v>
      </c>
      <c r="BW54" s="13">
        <f t="shared" si="13"/>
        <v>3.75</v>
      </c>
      <c r="BX54" s="13">
        <f t="shared" si="6"/>
        <v>9</v>
      </c>
      <c r="BY54" s="13">
        <f t="shared" si="14"/>
        <v>2.25</v>
      </c>
      <c r="BZ54" s="13">
        <f t="shared" si="15"/>
        <v>6.75</v>
      </c>
    </row>
    <row r="55" spans="1:78" ht="67.5" x14ac:dyDescent="0.2">
      <c r="A55" s="13" t="s">
        <v>0</v>
      </c>
      <c r="B55" s="4" t="s">
        <v>328</v>
      </c>
      <c r="C55" s="5" t="s">
        <v>20</v>
      </c>
      <c r="D55" s="4" t="s">
        <v>103</v>
      </c>
      <c r="E55" s="295"/>
      <c r="F55" s="295"/>
      <c r="G55" s="295"/>
      <c r="H55" s="176" t="s">
        <v>21</v>
      </c>
      <c r="I55" s="77" t="s">
        <v>104</v>
      </c>
      <c r="J55" s="198" t="s">
        <v>1428</v>
      </c>
      <c r="K55" s="198" t="s">
        <v>380</v>
      </c>
      <c r="L55" s="176" t="s">
        <v>1589</v>
      </c>
      <c r="M55" s="5">
        <v>0</v>
      </c>
      <c r="N55" s="55">
        <f>+BDATOS!P55</f>
        <v>19</v>
      </c>
      <c r="O55" s="55">
        <f>+BDATOS!Q55</f>
        <v>6</v>
      </c>
      <c r="P55" s="55">
        <f>+BDATOS!R55</f>
        <v>6</v>
      </c>
      <c r="Q55" s="55">
        <f>+BDATOS!S55</f>
        <v>6</v>
      </c>
      <c r="R55" s="40">
        <f>+BDATOS!T55</f>
        <v>7</v>
      </c>
      <c r="S55" s="55" t="s">
        <v>1396</v>
      </c>
      <c r="T55" s="55" t="s">
        <v>1398</v>
      </c>
      <c r="U55" s="55" t="s">
        <v>95</v>
      </c>
      <c r="V55" s="5">
        <v>0</v>
      </c>
      <c r="W55" s="23">
        <v>0</v>
      </c>
      <c r="X55" s="23">
        <f t="shared" si="18"/>
        <v>0</v>
      </c>
      <c r="Y55" s="23">
        <f t="shared" si="18"/>
        <v>0</v>
      </c>
      <c r="Z55" s="23">
        <f t="shared" si="18"/>
        <v>0</v>
      </c>
      <c r="AA55" s="198" t="str">
        <f>+BDATOS!AC55</f>
        <v>SECRETARÍA DE VÍCTIMAS</v>
      </c>
      <c r="AB55" s="56" t="s">
        <v>335</v>
      </c>
      <c r="AC55" s="56" t="s">
        <v>338</v>
      </c>
      <c r="AD55" s="29">
        <f t="shared" si="1"/>
        <v>6</v>
      </c>
      <c r="AE55" s="30">
        <f t="shared" si="2"/>
        <v>0</v>
      </c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13">
        <v>0</v>
      </c>
      <c r="AZ55" s="13">
        <v>0</v>
      </c>
      <c r="BA55" s="13">
        <v>0</v>
      </c>
      <c r="BB55" s="13"/>
      <c r="BC55" s="13"/>
      <c r="BD55" s="13"/>
      <c r="BE55" s="13"/>
      <c r="BF55" s="13"/>
      <c r="BG55" s="13"/>
      <c r="BH55" s="13"/>
      <c r="BI55" s="63">
        <f t="shared" si="7"/>
        <v>0</v>
      </c>
      <c r="BJ55" s="13"/>
      <c r="BK55" s="13"/>
      <c r="BL55" s="13"/>
      <c r="BM55" s="56"/>
      <c r="BO55" s="13">
        <f t="shared" si="3"/>
        <v>6</v>
      </c>
      <c r="BP55" s="13">
        <f t="shared" si="8"/>
        <v>1.5</v>
      </c>
      <c r="BQ55" s="13">
        <f t="shared" si="9"/>
        <v>4.5</v>
      </c>
      <c r="BR55" s="13">
        <f t="shared" si="4"/>
        <v>6</v>
      </c>
      <c r="BS55" s="13">
        <f t="shared" si="10"/>
        <v>1.5</v>
      </c>
      <c r="BT55" s="13">
        <f t="shared" si="11"/>
        <v>4.5</v>
      </c>
      <c r="BU55" s="13">
        <f t="shared" si="5"/>
        <v>6</v>
      </c>
      <c r="BV55" s="13">
        <f t="shared" si="12"/>
        <v>1.5</v>
      </c>
      <c r="BW55" s="13">
        <f t="shared" si="13"/>
        <v>4.5</v>
      </c>
      <c r="BX55" s="13">
        <f t="shared" si="6"/>
        <v>7</v>
      </c>
      <c r="BY55" s="13">
        <f t="shared" si="14"/>
        <v>1.75</v>
      </c>
      <c r="BZ55" s="13">
        <f t="shared" si="15"/>
        <v>5.25</v>
      </c>
    </row>
    <row r="56" spans="1:78" ht="59.25" customHeight="1" x14ac:dyDescent="0.2">
      <c r="A56" s="13" t="s">
        <v>0</v>
      </c>
      <c r="B56" s="4" t="s">
        <v>328</v>
      </c>
      <c r="C56" s="5" t="s">
        <v>20</v>
      </c>
      <c r="D56" s="4" t="s">
        <v>103</v>
      </c>
      <c r="E56" s="295"/>
      <c r="F56" s="295"/>
      <c r="G56" s="295"/>
      <c r="H56" s="176" t="s">
        <v>21</v>
      </c>
      <c r="I56" s="77" t="s">
        <v>104</v>
      </c>
      <c r="J56" s="198" t="s">
        <v>381</v>
      </c>
      <c r="K56" s="198" t="s">
        <v>382</v>
      </c>
      <c r="L56" s="176" t="s">
        <v>1589</v>
      </c>
      <c r="M56" s="5">
        <v>0</v>
      </c>
      <c r="N56" s="55">
        <f>+BDATOS!P56</f>
        <v>19</v>
      </c>
      <c r="O56" s="55">
        <f>+BDATOS!Q56</f>
        <v>4</v>
      </c>
      <c r="P56" s="55">
        <f>+BDATOS!R56</f>
        <v>5</v>
      </c>
      <c r="Q56" s="55">
        <f>+BDATOS!S56</f>
        <v>5</v>
      </c>
      <c r="R56" s="40">
        <f>+BDATOS!T56</f>
        <v>5</v>
      </c>
      <c r="S56" s="55" t="s">
        <v>1396</v>
      </c>
      <c r="T56" s="55" t="s">
        <v>1398</v>
      </c>
      <c r="U56" s="55" t="s">
        <v>95</v>
      </c>
      <c r="V56" s="5">
        <v>0</v>
      </c>
      <c r="W56" s="23">
        <v>0</v>
      </c>
      <c r="X56" s="23">
        <f t="shared" si="18"/>
        <v>0</v>
      </c>
      <c r="Y56" s="23">
        <f t="shared" si="18"/>
        <v>0</v>
      </c>
      <c r="Z56" s="23">
        <f t="shared" si="18"/>
        <v>0</v>
      </c>
      <c r="AA56" s="198" t="str">
        <f>+BDATOS!AC56</f>
        <v>SECRETARÍA DE VÍCTIMAS</v>
      </c>
      <c r="AB56" s="56" t="s">
        <v>335</v>
      </c>
      <c r="AC56" s="56" t="s">
        <v>338</v>
      </c>
      <c r="AD56" s="29">
        <f t="shared" si="1"/>
        <v>4</v>
      </c>
      <c r="AE56" s="30">
        <f t="shared" si="2"/>
        <v>0</v>
      </c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13">
        <v>0</v>
      </c>
      <c r="AZ56" s="13">
        <v>0</v>
      </c>
      <c r="BA56" s="13">
        <v>0</v>
      </c>
      <c r="BB56" s="13"/>
      <c r="BC56" s="13"/>
      <c r="BD56" s="13"/>
      <c r="BE56" s="13"/>
      <c r="BF56" s="13"/>
      <c r="BG56" s="13"/>
      <c r="BH56" s="13"/>
      <c r="BI56" s="63">
        <f t="shared" si="7"/>
        <v>0</v>
      </c>
      <c r="BJ56" s="13"/>
      <c r="BK56" s="13"/>
      <c r="BL56" s="13"/>
      <c r="BM56" s="56"/>
      <c r="BO56" s="13">
        <f t="shared" si="3"/>
        <v>4</v>
      </c>
      <c r="BP56" s="13">
        <f t="shared" si="8"/>
        <v>1</v>
      </c>
      <c r="BQ56" s="13">
        <f t="shared" si="9"/>
        <v>3</v>
      </c>
      <c r="BR56" s="13">
        <f t="shared" si="4"/>
        <v>5</v>
      </c>
      <c r="BS56" s="13">
        <f t="shared" si="10"/>
        <v>1.25</v>
      </c>
      <c r="BT56" s="13">
        <f t="shared" si="11"/>
        <v>3.75</v>
      </c>
      <c r="BU56" s="13">
        <f t="shared" si="5"/>
        <v>5</v>
      </c>
      <c r="BV56" s="13">
        <f t="shared" si="12"/>
        <v>1.25</v>
      </c>
      <c r="BW56" s="13">
        <f t="shared" si="13"/>
        <v>3.75</v>
      </c>
      <c r="BX56" s="13">
        <f t="shared" si="6"/>
        <v>5</v>
      </c>
      <c r="BY56" s="13">
        <f t="shared" si="14"/>
        <v>1.25</v>
      </c>
      <c r="BZ56" s="13">
        <f t="shared" si="15"/>
        <v>3.75</v>
      </c>
    </row>
    <row r="57" spans="1:78" ht="59.25" customHeight="1" x14ac:dyDescent="0.2">
      <c r="A57" s="13" t="s">
        <v>0</v>
      </c>
      <c r="B57" s="4" t="s">
        <v>328</v>
      </c>
      <c r="C57" s="5" t="s">
        <v>20</v>
      </c>
      <c r="D57" s="4" t="s">
        <v>103</v>
      </c>
      <c r="E57" s="295"/>
      <c r="F57" s="295"/>
      <c r="G57" s="295"/>
      <c r="H57" s="176" t="s">
        <v>21</v>
      </c>
      <c r="I57" s="77" t="s">
        <v>104</v>
      </c>
      <c r="J57" s="198" t="s">
        <v>383</v>
      </c>
      <c r="K57" s="198" t="s">
        <v>384</v>
      </c>
      <c r="L57" s="176" t="s">
        <v>1589</v>
      </c>
      <c r="M57" s="5">
        <v>0</v>
      </c>
      <c r="N57" s="55">
        <f>+BDATOS!P57</f>
        <v>1</v>
      </c>
      <c r="O57" s="55">
        <f>+BDATOS!Q57</f>
        <v>0</v>
      </c>
      <c r="P57" s="55">
        <f>+BDATOS!R57</f>
        <v>1</v>
      </c>
      <c r="Q57" s="55">
        <f>+BDATOS!S57</f>
        <v>0</v>
      </c>
      <c r="R57" s="40">
        <f>+BDATOS!T57</f>
        <v>0</v>
      </c>
      <c r="S57" s="55" t="s">
        <v>1396</v>
      </c>
      <c r="T57" s="55" t="s">
        <v>1398</v>
      </c>
      <c r="U57" s="55" t="s">
        <v>95</v>
      </c>
      <c r="V57" s="5">
        <v>0</v>
      </c>
      <c r="W57" s="23">
        <v>0</v>
      </c>
      <c r="X57" s="23">
        <f t="shared" si="18"/>
        <v>0</v>
      </c>
      <c r="Y57" s="23">
        <f t="shared" si="18"/>
        <v>0</v>
      </c>
      <c r="Z57" s="23">
        <f t="shared" si="18"/>
        <v>0</v>
      </c>
      <c r="AA57" s="198" t="str">
        <f>+BDATOS!AC57</f>
        <v>SECRETARÍA DE VÍCTIMAS</v>
      </c>
      <c r="AB57" s="56" t="s">
        <v>335</v>
      </c>
      <c r="AC57" s="56" t="s">
        <v>338</v>
      </c>
      <c r="AD57" s="29">
        <f t="shared" si="1"/>
        <v>0</v>
      </c>
      <c r="AE57" s="30">
        <f t="shared" si="2"/>
        <v>0</v>
      </c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/>
      <c r="BI57" s="63" t="s">
        <v>1844</v>
      </c>
      <c r="BJ57" s="13"/>
      <c r="BK57" s="13"/>
      <c r="BL57" s="13"/>
      <c r="BM57" s="56"/>
      <c r="BO57" s="13">
        <f t="shared" si="3"/>
        <v>0</v>
      </c>
      <c r="BP57" s="13">
        <f t="shared" si="8"/>
        <v>0</v>
      </c>
      <c r="BQ57" s="13">
        <f t="shared" si="9"/>
        <v>0</v>
      </c>
      <c r="BR57" s="13">
        <f t="shared" si="4"/>
        <v>1</v>
      </c>
      <c r="BS57" s="13">
        <f t="shared" si="10"/>
        <v>0.25</v>
      </c>
      <c r="BT57" s="13">
        <f t="shared" si="11"/>
        <v>0.75</v>
      </c>
      <c r="BU57" s="13">
        <f t="shared" si="5"/>
        <v>0</v>
      </c>
      <c r="BV57" s="13">
        <f t="shared" si="12"/>
        <v>0</v>
      </c>
      <c r="BW57" s="13">
        <f t="shared" si="13"/>
        <v>0</v>
      </c>
      <c r="BX57" s="13">
        <f t="shared" si="6"/>
        <v>0</v>
      </c>
      <c r="BY57" s="13">
        <f t="shared" si="14"/>
        <v>0</v>
      </c>
      <c r="BZ57" s="13">
        <f t="shared" si="15"/>
        <v>0</v>
      </c>
    </row>
    <row r="58" spans="1:78" ht="73.5" customHeight="1" x14ac:dyDescent="0.2">
      <c r="A58" s="13" t="s">
        <v>0</v>
      </c>
      <c r="B58" s="4" t="s">
        <v>328</v>
      </c>
      <c r="C58" s="5" t="s">
        <v>20</v>
      </c>
      <c r="D58" s="4" t="s">
        <v>103</v>
      </c>
      <c r="E58" s="295" t="s">
        <v>1571</v>
      </c>
      <c r="F58" s="295">
        <v>0</v>
      </c>
      <c r="G58" s="295">
        <v>16</v>
      </c>
      <c r="H58" s="176" t="s">
        <v>22</v>
      </c>
      <c r="I58" s="14" t="s">
        <v>105</v>
      </c>
      <c r="J58" s="198" t="s">
        <v>386</v>
      </c>
      <c r="K58" s="198" t="s">
        <v>385</v>
      </c>
      <c r="L58" s="176" t="s">
        <v>1589</v>
      </c>
      <c r="M58" s="5">
        <v>0</v>
      </c>
      <c r="N58" s="55">
        <f>+BDATOS!P58</f>
        <v>2</v>
      </c>
      <c r="O58" s="55">
        <f>+BDATOS!Q58</f>
        <v>0</v>
      </c>
      <c r="P58" s="55">
        <f>+BDATOS!R58</f>
        <v>1</v>
      </c>
      <c r="Q58" s="55">
        <f>+BDATOS!S58</f>
        <v>1</v>
      </c>
      <c r="R58" s="40">
        <f>+BDATOS!T58</f>
        <v>0</v>
      </c>
      <c r="S58" s="55" t="s">
        <v>1396</v>
      </c>
      <c r="T58" s="55" t="s">
        <v>1398</v>
      </c>
      <c r="U58" s="55" t="s">
        <v>95</v>
      </c>
      <c r="V58" s="5">
        <v>0</v>
      </c>
      <c r="W58" s="23">
        <v>0</v>
      </c>
      <c r="X58" s="23">
        <f t="shared" si="18"/>
        <v>0</v>
      </c>
      <c r="Y58" s="23">
        <f t="shared" si="18"/>
        <v>0</v>
      </c>
      <c r="Z58" s="23">
        <f t="shared" si="18"/>
        <v>0</v>
      </c>
      <c r="AA58" s="198" t="str">
        <f>+BDATOS!AC58</f>
        <v>SECRETARÍA DE VÍCTIMAS</v>
      </c>
      <c r="AB58" s="56" t="s">
        <v>335</v>
      </c>
      <c r="AC58" s="56" t="s">
        <v>338</v>
      </c>
      <c r="AD58" s="29">
        <f t="shared" si="1"/>
        <v>0</v>
      </c>
      <c r="AE58" s="30">
        <f t="shared" si="2"/>
        <v>0</v>
      </c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/>
      <c r="BI58" s="63" t="s">
        <v>1844</v>
      </c>
      <c r="BJ58" s="13"/>
      <c r="BK58" s="13"/>
      <c r="BL58" s="13"/>
      <c r="BM58" s="56"/>
      <c r="BO58" s="13">
        <f t="shared" si="3"/>
        <v>0</v>
      </c>
      <c r="BP58" s="13">
        <f t="shared" si="8"/>
        <v>0</v>
      </c>
      <c r="BQ58" s="13">
        <f t="shared" si="9"/>
        <v>0</v>
      </c>
      <c r="BR58" s="13">
        <f t="shared" si="4"/>
        <v>1</v>
      </c>
      <c r="BS58" s="13">
        <f t="shared" si="10"/>
        <v>0.25</v>
      </c>
      <c r="BT58" s="13">
        <f t="shared" si="11"/>
        <v>0.75</v>
      </c>
      <c r="BU58" s="13">
        <f t="shared" si="5"/>
        <v>1</v>
      </c>
      <c r="BV58" s="13">
        <f t="shared" si="12"/>
        <v>0.25</v>
      </c>
      <c r="BW58" s="13">
        <f t="shared" si="13"/>
        <v>0.75</v>
      </c>
      <c r="BX58" s="13">
        <f t="shared" si="6"/>
        <v>0</v>
      </c>
      <c r="BY58" s="13">
        <f t="shared" si="14"/>
        <v>0</v>
      </c>
      <c r="BZ58" s="13">
        <f t="shared" si="15"/>
        <v>0</v>
      </c>
    </row>
    <row r="59" spans="1:78" ht="73.5" customHeight="1" x14ac:dyDescent="0.2">
      <c r="A59" s="13" t="s">
        <v>0</v>
      </c>
      <c r="B59" s="4" t="s">
        <v>328</v>
      </c>
      <c r="C59" s="5" t="s">
        <v>20</v>
      </c>
      <c r="D59" s="4" t="s">
        <v>103</v>
      </c>
      <c r="E59" s="295"/>
      <c r="F59" s="295"/>
      <c r="G59" s="295"/>
      <c r="H59" s="176" t="s">
        <v>22</v>
      </c>
      <c r="I59" s="14" t="s">
        <v>105</v>
      </c>
      <c r="J59" s="198" t="s">
        <v>1429</v>
      </c>
      <c r="K59" s="198" t="s">
        <v>1430</v>
      </c>
      <c r="L59" s="176" t="s">
        <v>1589</v>
      </c>
      <c r="M59" s="5">
        <v>0</v>
      </c>
      <c r="N59" s="55">
        <f>+BDATOS!P59</f>
        <v>100</v>
      </c>
      <c r="O59" s="55">
        <f>+BDATOS!Q59</f>
        <v>25</v>
      </c>
      <c r="P59" s="55">
        <f>+BDATOS!R59</f>
        <v>25</v>
      </c>
      <c r="Q59" s="55">
        <f>+BDATOS!S59</f>
        <v>25</v>
      </c>
      <c r="R59" s="40">
        <f>+BDATOS!T59</f>
        <v>25</v>
      </c>
      <c r="S59" s="55" t="s">
        <v>1396</v>
      </c>
      <c r="T59" s="55" t="s">
        <v>1398</v>
      </c>
      <c r="U59" s="55" t="s">
        <v>95</v>
      </c>
      <c r="V59" s="5">
        <v>0</v>
      </c>
      <c r="W59" s="23">
        <v>0</v>
      </c>
      <c r="X59" s="23">
        <f t="shared" si="18"/>
        <v>0</v>
      </c>
      <c r="Y59" s="23">
        <f t="shared" si="18"/>
        <v>0</v>
      </c>
      <c r="Z59" s="23">
        <f t="shared" si="18"/>
        <v>0</v>
      </c>
      <c r="AA59" s="198" t="str">
        <f>+BDATOS!AC59</f>
        <v>SECRETARÍA DE VÍCTIMAS</v>
      </c>
      <c r="AB59" s="177" t="s">
        <v>442</v>
      </c>
      <c r="AC59" s="56" t="s">
        <v>338</v>
      </c>
      <c r="AD59" s="29">
        <f t="shared" si="1"/>
        <v>25</v>
      </c>
      <c r="AE59" s="30">
        <f t="shared" si="2"/>
        <v>0</v>
      </c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13">
        <v>0</v>
      </c>
      <c r="AZ59" s="13">
        <v>0</v>
      </c>
      <c r="BA59" s="13">
        <v>0</v>
      </c>
      <c r="BB59" s="13"/>
      <c r="BC59" s="13"/>
      <c r="BD59" s="13"/>
      <c r="BE59" s="13"/>
      <c r="BF59" s="13"/>
      <c r="BG59" s="13"/>
      <c r="BH59" s="13"/>
      <c r="BI59" s="63">
        <f t="shared" si="7"/>
        <v>0</v>
      </c>
      <c r="BJ59" s="13"/>
      <c r="BK59" s="13"/>
      <c r="BL59" s="13"/>
      <c r="BM59" s="56"/>
      <c r="BO59" s="13">
        <f t="shared" si="3"/>
        <v>25</v>
      </c>
      <c r="BP59" s="13">
        <f t="shared" si="8"/>
        <v>6.25</v>
      </c>
      <c r="BQ59" s="13">
        <f t="shared" si="9"/>
        <v>18.75</v>
      </c>
      <c r="BR59" s="13">
        <f t="shared" si="4"/>
        <v>25</v>
      </c>
      <c r="BS59" s="13">
        <f t="shared" si="10"/>
        <v>6.25</v>
      </c>
      <c r="BT59" s="13">
        <f t="shared" si="11"/>
        <v>18.75</v>
      </c>
      <c r="BU59" s="13">
        <f t="shared" si="5"/>
        <v>25</v>
      </c>
      <c r="BV59" s="13">
        <f t="shared" si="12"/>
        <v>6.25</v>
      </c>
      <c r="BW59" s="13">
        <f t="shared" si="13"/>
        <v>18.75</v>
      </c>
      <c r="BX59" s="13">
        <f t="shared" si="6"/>
        <v>25</v>
      </c>
      <c r="BY59" s="13">
        <f t="shared" si="14"/>
        <v>6.25</v>
      </c>
      <c r="BZ59" s="13">
        <f t="shared" si="15"/>
        <v>18.75</v>
      </c>
    </row>
    <row r="60" spans="1:78" ht="60" x14ac:dyDescent="0.2">
      <c r="A60" s="13" t="s">
        <v>0</v>
      </c>
      <c r="B60" s="4" t="s">
        <v>328</v>
      </c>
      <c r="C60" s="5" t="s">
        <v>20</v>
      </c>
      <c r="D60" s="4" t="s">
        <v>103</v>
      </c>
      <c r="E60" s="295"/>
      <c r="F60" s="295"/>
      <c r="G60" s="295"/>
      <c r="H60" s="176" t="s">
        <v>22</v>
      </c>
      <c r="I60" s="14" t="s">
        <v>105</v>
      </c>
      <c r="J60" s="198" t="s">
        <v>1431</v>
      </c>
      <c r="K60" s="198" t="s">
        <v>387</v>
      </c>
      <c r="L60" s="176" t="s">
        <v>1589</v>
      </c>
      <c r="M60" s="5">
        <v>0</v>
      </c>
      <c r="N60" s="55">
        <f>+BDATOS!P60</f>
        <v>7</v>
      </c>
      <c r="O60" s="55">
        <f>+BDATOS!Q60</f>
        <v>1</v>
      </c>
      <c r="P60" s="55">
        <f>+BDATOS!R60</f>
        <v>2</v>
      </c>
      <c r="Q60" s="55">
        <f>+BDATOS!S60</f>
        <v>2</v>
      </c>
      <c r="R60" s="40">
        <f>+BDATOS!T60</f>
        <v>2</v>
      </c>
      <c r="S60" s="55" t="s">
        <v>1396</v>
      </c>
      <c r="T60" s="55" t="s">
        <v>1398</v>
      </c>
      <c r="U60" s="55" t="s">
        <v>95</v>
      </c>
      <c r="V60" s="5">
        <v>0</v>
      </c>
      <c r="W60" s="23">
        <v>0</v>
      </c>
      <c r="X60" s="23">
        <f t="shared" si="18"/>
        <v>0</v>
      </c>
      <c r="Y60" s="23">
        <f t="shared" si="18"/>
        <v>0</v>
      </c>
      <c r="Z60" s="23">
        <f t="shared" si="18"/>
        <v>0</v>
      </c>
      <c r="AA60" s="198" t="str">
        <f>+BDATOS!AC60</f>
        <v>SECRETARÍA DE VÍCTIMAS</v>
      </c>
      <c r="AB60" s="56" t="s">
        <v>335</v>
      </c>
      <c r="AC60" s="56" t="s">
        <v>338</v>
      </c>
      <c r="AD60" s="29">
        <f t="shared" si="1"/>
        <v>1</v>
      </c>
      <c r="AE60" s="30">
        <f t="shared" si="2"/>
        <v>0</v>
      </c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13">
        <v>0</v>
      </c>
      <c r="AZ60" s="13">
        <v>0</v>
      </c>
      <c r="BA60" s="13">
        <v>0</v>
      </c>
      <c r="BB60" s="13"/>
      <c r="BC60" s="13"/>
      <c r="BD60" s="13"/>
      <c r="BE60" s="13"/>
      <c r="BF60" s="13"/>
      <c r="BG60" s="13"/>
      <c r="BH60" s="13"/>
      <c r="BI60" s="63">
        <f t="shared" si="7"/>
        <v>0</v>
      </c>
      <c r="BJ60" s="13"/>
      <c r="BK60" s="13"/>
      <c r="BL60" s="13"/>
      <c r="BM60" s="56"/>
      <c r="BO60" s="13">
        <f t="shared" si="3"/>
        <v>1</v>
      </c>
      <c r="BP60" s="13">
        <f t="shared" si="8"/>
        <v>0.25</v>
      </c>
      <c r="BQ60" s="13">
        <f t="shared" si="9"/>
        <v>0.75</v>
      </c>
      <c r="BR60" s="13">
        <f t="shared" si="4"/>
        <v>2</v>
      </c>
      <c r="BS60" s="13">
        <f t="shared" si="10"/>
        <v>0.5</v>
      </c>
      <c r="BT60" s="13">
        <f t="shared" si="11"/>
        <v>1.5</v>
      </c>
      <c r="BU60" s="13">
        <f t="shared" si="5"/>
        <v>2</v>
      </c>
      <c r="BV60" s="13">
        <f t="shared" si="12"/>
        <v>0.5</v>
      </c>
      <c r="BW60" s="13">
        <f t="shared" si="13"/>
        <v>1.5</v>
      </c>
      <c r="BX60" s="13">
        <f t="shared" si="6"/>
        <v>2</v>
      </c>
      <c r="BY60" s="13">
        <f t="shared" si="14"/>
        <v>0.5</v>
      </c>
      <c r="BZ60" s="13">
        <f t="shared" si="15"/>
        <v>1.5</v>
      </c>
    </row>
    <row r="61" spans="1:78" ht="90" x14ac:dyDescent="0.2">
      <c r="A61" s="13" t="s">
        <v>0</v>
      </c>
      <c r="B61" s="4" t="s">
        <v>328</v>
      </c>
      <c r="C61" s="5" t="s">
        <v>20</v>
      </c>
      <c r="D61" s="4" t="s">
        <v>103</v>
      </c>
      <c r="E61" s="295" t="s">
        <v>1572</v>
      </c>
      <c r="F61" s="295" t="s">
        <v>874</v>
      </c>
      <c r="G61" s="295">
        <v>100</v>
      </c>
      <c r="H61" s="176" t="s">
        <v>23</v>
      </c>
      <c r="I61" s="14" t="s">
        <v>106</v>
      </c>
      <c r="J61" s="198" t="s">
        <v>388</v>
      </c>
      <c r="K61" s="198" t="s">
        <v>389</v>
      </c>
      <c r="L61" s="176" t="s">
        <v>1589</v>
      </c>
      <c r="M61" s="5">
        <v>0</v>
      </c>
      <c r="N61" s="55">
        <f>+BDATOS!P61</f>
        <v>1</v>
      </c>
      <c r="O61" s="55">
        <f>+BDATOS!Q61</f>
        <v>0</v>
      </c>
      <c r="P61" s="55">
        <f>+BDATOS!R61</f>
        <v>1</v>
      </c>
      <c r="Q61" s="55">
        <f>+BDATOS!S61</f>
        <v>0</v>
      </c>
      <c r="R61" s="40">
        <f>+BDATOS!T61</f>
        <v>0</v>
      </c>
      <c r="S61" s="55" t="s">
        <v>1396</v>
      </c>
      <c r="T61" s="55" t="s">
        <v>1398</v>
      </c>
      <c r="U61" s="55" t="s">
        <v>95</v>
      </c>
      <c r="V61" s="5">
        <v>0</v>
      </c>
      <c r="W61" s="23">
        <v>0</v>
      </c>
      <c r="X61" s="23">
        <f t="shared" si="18"/>
        <v>0</v>
      </c>
      <c r="Y61" s="23">
        <f t="shared" si="18"/>
        <v>0</v>
      </c>
      <c r="Z61" s="23">
        <f t="shared" si="18"/>
        <v>0</v>
      </c>
      <c r="AA61" s="198" t="str">
        <f>+BDATOS!AC61</f>
        <v>SECRETARÍA DE VÍCTIMAS</v>
      </c>
      <c r="AB61" s="56" t="s">
        <v>335</v>
      </c>
      <c r="AC61" s="56" t="s">
        <v>338</v>
      </c>
      <c r="AD61" s="29">
        <f t="shared" si="1"/>
        <v>0</v>
      </c>
      <c r="AE61" s="30">
        <f t="shared" si="2"/>
        <v>0</v>
      </c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/>
      <c r="BI61" s="63" t="s">
        <v>1844</v>
      </c>
      <c r="BJ61" s="13"/>
      <c r="BK61" s="13"/>
      <c r="BL61" s="13"/>
      <c r="BM61" s="56"/>
      <c r="BO61" s="13">
        <f t="shared" si="3"/>
        <v>0</v>
      </c>
      <c r="BP61" s="13">
        <f t="shared" si="8"/>
        <v>0</v>
      </c>
      <c r="BQ61" s="13">
        <f t="shared" si="9"/>
        <v>0</v>
      </c>
      <c r="BR61" s="13">
        <f t="shared" si="4"/>
        <v>1</v>
      </c>
      <c r="BS61" s="13">
        <f t="shared" si="10"/>
        <v>0.25</v>
      </c>
      <c r="BT61" s="13">
        <f t="shared" si="11"/>
        <v>0.75</v>
      </c>
      <c r="BU61" s="13">
        <f t="shared" si="5"/>
        <v>0</v>
      </c>
      <c r="BV61" s="13">
        <f t="shared" si="12"/>
        <v>0</v>
      </c>
      <c r="BW61" s="13">
        <f t="shared" si="13"/>
        <v>0</v>
      </c>
      <c r="BX61" s="13">
        <f t="shared" si="6"/>
        <v>0</v>
      </c>
      <c r="BY61" s="13">
        <f t="shared" si="14"/>
        <v>0</v>
      </c>
      <c r="BZ61" s="13">
        <f t="shared" si="15"/>
        <v>0</v>
      </c>
    </row>
    <row r="62" spans="1:78" ht="60" x14ac:dyDescent="0.2">
      <c r="A62" s="13" t="s">
        <v>0</v>
      </c>
      <c r="B62" s="4" t="s">
        <v>328</v>
      </c>
      <c r="C62" s="5" t="s">
        <v>20</v>
      </c>
      <c r="D62" s="4" t="s">
        <v>103</v>
      </c>
      <c r="E62" s="295"/>
      <c r="F62" s="295"/>
      <c r="G62" s="295"/>
      <c r="H62" s="176" t="s">
        <v>23</v>
      </c>
      <c r="I62" s="14" t="s">
        <v>106</v>
      </c>
      <c r="J62" s="198" t="s">
        <v>1432</v>
      </c>
      <c r="K62" s="198" t="s">
        <v>1433</v>
      </c>
      <c r="L62" s="176" t="s">
        <v>1589</v>
      </c>
      <c r="M62" s="5">
        <v>0</v>
      </c>
      <c r="N62" s="55">
        <f>+BDATOS!P62</f>
        <v>4</v>
      </c>
      <c r="O62" s="55">
        <f>+BDATOS!Q62</f>
        <v>1</v>
      </c>
      <c r="P62" s="55">
        <f>+BDATOS!R62</f>
        <v>1</v>
      </c>
      <c r="Q62" s="55">
        <f>+BDATOS!S62</f>
        <v>1</v>
      </c>
      <c r="R62" s="40">
        <f>+BDATOS!T62</f>
        <v>1</v>
      </c>
      <c r="S62" s="55" t="s">
        <v>1396</v>
      </c>
      <c r="T62" s="55" t="s">
        <v>1398</v>
      </c>
      <c r="U62" s="55" t="s">
        <v>95</v>
      </c>
      <c r="V62" s="5">
        <v>0</v>
      </c>
      <c r="W62" s="23">
        <v>0</v>
      </c>
      <c r="X62" s="23">
        <f t="shared" si="18"/>
        <v>0</v>
      </c>
      <c r="Y62" s="23">
        <f t="shared" si="18"/>
        <v>0</v>
      </c>
      <c r="Z62" s="23">
        <f t="shared" si="18"/>
        <v>0</v>
      </c>
      <c r="AA62" s="198" t="str">
        <f>+BDATOS!AC62</f>
        <v>SECRETARÍA DE VÍCTIMAS</v>
      </c>
      <c r="AB62" s="177" t="s">
        <v>442</v>
      </c>
      <c r="AC62" s="56" t="s">
        <v>338</v>
      </c>
      <c r="AD62" s="29">
        <f t="shared" si="1"/>
        <v>1</v>
      </c>
      <c r="AE62" s="30">
        <f t="shared" si="2"/>
        <v>0</v>
      </c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13">
        <v>0</v>
      </c>
      <c r="AZ62" s="13">
        <v>0</v>
      </c>
      <c r="BA62" s="13">
        <v>0</v>
      </c>
      <c r="BB62" s="13"/>
      <c r="BC62" s="13"/>
      <c r="BD62" s="13"/>
      <c r="BE62" s="13"/>
      <c r="BF62" s="13"/>
      <c r="BG62" s="13"/>
      <c r="BH62" s="13"/>
      <c r="BI62" s="63">
        <f t="shared" si="7"/>
        <v>0</v>
      </c>
      <c r="BJ62" s="13"/>
      <c r="BK62" s="13"/>
      <c r="BL62" s="13"/>
      <c r="BM62" s="56"/>
      <c r="BO62" s="13">
        <f t="shared" si="3"/>
        <v>1</v>
      </c>
      <c r="BP62" s="13">
        <f t="shared" si="8"/>
        <v>0.25</v>
      </c>
      <c r="BQ62" s="13">
        <f t="shared" si="9"/>
        <v>0.75</v>
      </c>
      <c r="BR62" s="13">
        <f t="shared" si="4"/>
        <v>1</v>
      </c>
      <c r="BS62" s="13">
        <f t="shared" si="10"/>
        <v>0.25</v>
      </c>
      <c r="BT62" s="13">
        <f t="shared" si="11"/>
        <v>0.75</v>
      </c>
      <c r="BU62" s="13">
        <f t="shared" si="5"/>
        <v>1</v>
      </c>
      <c r="BV62" s="13">
        <f t="shared" si="12"/>
        <v>0.25</v>
      </c>
      <c r="BW62" s="13">
        <f t="shared" si="13"/>
        <v>0.75</v>
      </c>
      <c r="BX62" s="13">
        <f t="shared" si="6"/>
        <v>1</v>
      </c>
      <c r="BY62" s="13">
        <f t="shared" si="14"/>
        <v>0.25</v>
      </c>
      <c r="BZ62" s="13">
        <f t="shared" si="15"/>
        <v>0.75</v>
      </c>
    </row>
    <row r="63" spans="1:78" ht="60" x14ac:dyDescent="0.2">
      <c r="A63" s="13" t="s">
        <v>0</v>
      </c>
      <c r="B63" s="4" t="s">
        <v>328</v>
      </c>
      <c r="C63" s="5" t="s">
        <v>20</v>
      </c>
      <c r="D63" s="4" t="s">
        <v>103</v>
      </c>
      <c r="E63" s="295" t="s">
        <v>1573</v>
      </c>
      <c r="F63" s="295">
        <v>0</v>
      </c>
      <c r="G63" s="295">
        <v>100</v>
      </c>
      <c r="H63" s="176" t="s">
        <v>81</v>
      </c>
      <c r="I63" s="14" t="s">
        <v>391</v>
      </c>
      <c r="J63" s="198" t="s">
        <v>392</v>
      </c>
      <c r="K63" s="198" t="s">
        <v>393</v>
      </c>
      <c r="L63" s="176" t="s">
        <v>1589</v>
      </c>
      <c r="M63" s="5">
        <v>0</v>
      </c>
      <c r="N63" s="55">
        <f>+BDATOS!P63</f>
        <v>5</v>
      </c>
      <c r="O63" s="55">
        <f>+BDATOS!Q63</f>
        <v>1</v>
      </c>
      <c r="P63" s="55">
        <f>+BDATOS!R63</f>
        <v>1</v>
      </c>
      <c r="Q63" s="55">
        <f>+BDATOS!S63</f>
        <v>2</v>
      </c>
      <c r="R63" s="40">
        <f>+BDATOS!T63</f>
        <v>1</v>
      </c>
      <c r="S63" s="55" t="s">
        <v>1396</v>
      </c>
      <c r="T63" s="55" t="s">
        <v>1398</v>
      </c>
      <c r="U63" s="55" t="s">
        <v>95</v>
      </c>
      <c r="V63" s="5">
        <v>0</v>
      </c>
      <c r="W63" s="23">
        <v>0</v>
      </c>
      <c r="X63" s="23">
        <f t="shared" si="18"/>
        <v>0</v>
      </c>
      <c r="Y63" s="23">
        <f t="shared" si="18"/>
        <v>0</v>
      </c>
      <c r="Z63" s="23">
        <f t="shared" si="18"/>
        <v>0</v>
      </c>
      <c r="AA63" s="198" t="str">
        <f>+BDATOS!AC63</f>
        <v>SECRETARÍA DE VÍCTIMAS</v>
      </c>
      <c r="AB63" s="56" t="s">
        <v>335</v>
      </c>
      <c r="AC63" s="56" t="s">
        <v>338</v>
      </c>
      <c r="AD63" s="29">
        <f t="shared" si="1"/>
        <v>1</v>
      </c>
      <c r="AE63" s="30">
        <f t="shared" si="2"/>
        <v>0</v>
      </c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13">
        <v>0</v>
      </c>
      <c r="AZ63" s="13">
        <v>0</v>
      </c>
      <c r="BA63" s="13">
        <v>0</v>
      </c>
      <c r="BB63" s="13"/>
      <c r="BC63" s="13"/>
      <c r="BD63" s="13"/>
      <c r="BE63" s="13"/>
      <c r="BF63" s="13"/>
      <c r="BG63" s="13"/>
      <c r="BH63" s="13"/>
      <c r="BI63" s="63">
        <f t="shared" si="7"/>
        <v>0</v>
      </c>
      <c r="BJ63" s="13"/>
      <c r="BK63" s="13"/>
      <c r="BL63" s="13"/>
      <c r="BM63" s="56"/>
      <c r="BO63" s="13">
        <f t="shared" si="3"/>
        <v>1</v>
      </c>
      <c r="BP63" s="13">
        <f t="shared" si="8"/>
        <v>0.25</v>
      </c>
      <c r="BQ63" s="13">
        <f t="shared" si="9"/>
        <v>0.75</v>
      </c>
      <c r="BR63" s="13">
        <f t="shared" si="4"/>
        <v>1</v>
      </c>
      <c r="BS63" s="13">
        <f t="shared" si="10"/>
        <v>0.25</v>
      </c>
      <c r="BT63" s="13">
        <f t="shared" si="11"/>
        <v>0.75</v>
      </c>
      <c r="BU63" s="13">
        <f t="shared" si="5"/>
        <v>2</v>
      </c>
      <c r="BV63" s="13">
        <f t="shared" si="12"/>
        <v>0.5</v>
      </c>
      <c r="BW63" s="13">
        <f t="shared" si="13"/>
        <v>1.5</v>
      </c>
      <c r="BX63" s="13">
        <f t="shared" si="6"/>
        <v>1</v>
      </c>
      <c r="BY63" s="13">
        <f t="shared" si="14"/>
        <v>0.25</v>
      </c>
      <c r="BZ63" s="13">
        <f t="shared" si="15"/>
        <v>0.75</v>
      </c>
    </row>
    <row r="64" spans="1:78" ht="60" x14ac:dyDescent="0.2">
      <c r="A64" s="13" t="s">
        <v>0</v>
      </c>
      <c r="B64" s="4" t="s">
        <v>328</v>
      </c>
      <c r="C64" s="5" t="s">
        <v>20</v>
      </c>
      <c r="D64" s="4" t="s">
        <v>103</v>
      </c>
      <c r="E64" s="295"/>
      <c r="F64" s="295"/>
      <c r="G64" s="295"/>
      <c r="H64" s="176" t="s">
        <v>81</v>
      </c>
      <c r="I64" s="14" t="s">
        <v>391</v>
      </c>
      <c r="J64" s="198" t="s">
        <v>394</v>
      </c>
      <c r="K64" s="198" t="s">
        <v>390</v>
      </c>
      <c r="L64" s="176" t="s">
        <v>1589</v>
      </c>
      <c r="M64" s="5">
        <v>0</v>
      </c>
      <c r="N64" s="55">
        <f>+BDATOS!P64</f>
        <v>5</v>
      </c>
      <c r="O64" s="55">
        <f>+BDATOS!Q64</f>
        <v>1</v>
      </c>
      <c r="P64" s="55">
        <f>+BDATOS!R64</f>
        <v>1</v>
      </c>
      <c r="Q64" s="55">
        <f>+BDATOS!S64</f>
        <v>1</v>
      </c>
      <c r="R64" s="40">
        <f>+BDATOS!T64</f>
        <v>2</v>
      </c>
      <c r="S64" s="55" t="s">
        <v>1396</v>
      </c>
      <c r="T64" s="55" t="s">
        <v>1398</v>
      </c>
      <c r="U64" s="55" t="s">
        <v>95</v>
      </c>
      <c r="V64" s="5">
        <v>0</v>
      </c>
      <c r="W64" s="23">
        <v>0</v>
      </c>
      <c r="X64" s="23">
        <f t="shared" si="18"/>
        <v>0</v>
      </c>
      <c r="Y64" s="23">
        <f t="shared" si="18"/>
        <v>0</v>
      </c>
      <c r="Z64" s="23">
        <f t="shared" si="18"/>
        <v>0</v>
      </c>
      <c r="AA64" s="198" t="str">
        <f>+BDATOS!AC64</f>
        <v>SECRETARÍA DE VÍCTIMAS</v>
      </c>
      <c r="AB64" s="56" t="s">
        <v>335</v>
      </c>
      <c r="AC64" s="56" t="s">
        <v>338</v>
      </c>
      <c r="AD64" s="29">
        <f t="shared" si="1"/>
        <v>1</v>
      </c>
      <c r="AE64" s="30">
        <f t="shared" si="2"/>
        <v>0</v>
      </c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13">
        <v>0</v>
      </c>
      <c r="AZ64" s="13">
        <v>0</v>
      </c>
      <c r="BA64" s="13">
        <v>0</v>
      </c>
      <c r="BB64" s="13"/>
      <c r="BC64" s="13"/>
      <c r="BD64" s="13"/>
      <c r="BE64" s="13"/>
      <c r="BF64" s="13"/>
      <c r="BG64" s="13"/>
      <c r="BH64" s="13"/>
      <c r="BI64" s="63">
        <f t="shared" si="7"/>
        <v>0</v>
      </c>
      <c r="BJ64" s="13"/>
      <c r="BK64" s="13"/>
      <c r="BL64" s="13"/>
      <c r="BM64" s="56"/>
      <c r="BO64" s="13">
        <f t="shared" si="3"/>
        <v>1</v>
      </c>
      <c r="BP64" s="13">
        <f t="shared" si="8"/>
        <v>0.25</v>
      </c>
      <c r="BQ64" s="13">
        <f t="shared" si="9"/>
        <v>0.75</v>
      </c>
      <c r="BR64" s="13">
        <f t="shared" si="4"/>
        <v>1</v>
      </c>
      <c r="BS64" s="13">
        <f t="shared" si="10"/>
        <v>0.25</v>
      </c>
      <c r="BT64" s="13">
        <f t="shared" si="11"/>
        <v>0.75</v>
      </c>
      <c r="BU64" s="13">
        <f t="shared" si="5"/>
        <v>1</v>
      </c>
      <c r="BV64" s="13">
        <f t="shared" si="12"/>
        <v>0.25</v>
      </c>
      <c r="BW64" s="13">
        <f t="shared" si="13"/>
        <v>0.75</v>
      </c>
      <c r="BX64" s="13">
        <f t="shared" si="6"/>
        <v>2</v>
      </c>
      <c r="BY64" s="13">
        <f t="shared" si="14"/>
        <v>0.5</v>
      </c>
      <c r="BZ64" s="13">
        <f t="shared" si="15"/>
        <v>1.5</v>
      </c>
    </row>
    <row r="65" spans="1:78" ht="71.25" customHeight="1" x14ac:dyDescent="0.2">
      <c r="A65" s="13" t="s">
        <v>0</v>
      </c>
      <c r="B65" s="4" t="s">
        <v>328</v>
      </c>
      <c r="C65" s="5" t="s">
        <v>24</v>
      </c>
      <c r="D65" s="4" t="s">
        <v>107</v>
      </c>
      <c r="E65" s="7" t="s">
        <v>395</v>
      </c>
      <c r="F65" s="176">
        <v>0</v>
      </c>
      <c r="G65" s="176">
        <v>100</v>
      </c>
      <c r="H65" s="176" t="s">
        <v>25</v>
      </c>
      <c r="I65" s="14" t="s">
        <v>396</v>
      </c>
      <c r="J65" s="198" t="s">
        <v>397</v>
      </c>
      <c r="K65" s="198" t="s">
        <v>398</v>
      </c>
      <c r="L65" s="176" t="s">
        <v>1589</v>
      </c>
      <c r="M65" s="39">
        <v>2</v>
      </c>
      <c r="N65" s="55">
        <f>+BDATOS!P65</f>
        <v>2</v>
      </c>
      <c r="O65" s="55">
        <f>+BDATOS!Q65</f>
        <v>0</v>
      </c>
      <c r="P65" s="55">
        <f>+BDATOS!R65</f>
        <v>1</v>
      </c>
      <c r="Q65" s="55">
        <f>+BDATOS!S65</f>
        <v>1</v>
      </c>
      <c r="R65" s="40">
        <f>+BDATOS!T65</f>
        <v>0</v>
      </c>
      <c r="S65" s="55" t="s">
        <v>1396</v>
      </c>
      <c r="T65" s="55" t="s">
        <v>1398</v>
      </c>
      <c r="U65" s="55" t="s">
        <v>95</v>
      </c>
      <c r="V65" s="24">
        <f>SUM(W65:Z65)</f>
        <v>1698585600</v>
      </c>
      <c r="W65" s="23">
        <v>400000000</v>
      </c>
      <c r="X65" s="23">
        <f t="shared" si="18"/>
        <v>416000000</v>
      </c>
      <c r="Y65" s="23">
        <f t="shared" si="18"/>
        <v>432640000</v>
      </c>
      <c r="Z65" s="23">
        <f t="shared" si="18"/>
        <v>449945600</v>
      </c>
      <c r="AA65" s="198" t="str">
        <f>+BDATOS!AC65</f>
        <v>SECRETARÍA DEL INTERIOR - CIRA</v>
      </c>
      <c r="AB65" s="56" t="s">
        <v>335</v>
      </c>
      <c r="AC65" s="56" t="s">
        <v>338</v>
      </c>
      <c r="AD65" s="29">
        <f t="shared" si="1"/>
        <v>0</v>
      </c>
      <c r="AE65" s="30">
        <f t="shared" si="2"/>
        <v>1698585600</v>
      </c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13">
        <v>0</v>
      </c>
      <c r="AZ65" s="64">
        <v>0</v>
      </c>
      <c r="BA65" s="64">
        <v>0</v>
      </c>
      <c r="BB65" s="13">
        <v>0</v>
      </c>
      <c r="BC65" s="64">
        <v>0</v>
      </c>
      <c r="BD65" s="13">
        <v>0</v>
      </c>
      <c r="BE65" s="13">
        <v>0</v>
      </c>
      <c r="BF65" s="13">
        <v>0</v>
      </c>
      <c r="BG65" s="13">
        <v>0</v>
      </c>
      <c r="BH65" s="13"/>
      <c r="BI65" s="63" t="s">
        <v>1844</v>
      </c>
      <c r="BJ65" s="13"/>
      <c r="BK65" s="13"/>
      <c r="BL65" s="13"/>
      <c r="BM65" s="56"/>
      <c r="BO65" s="13">
        <f t="shared" si="3"/>
        <v>0</v>
      </c>
      <c r="BP65" s="13">
        <f t="shared" si="8"/>
        <v>0</v>
      </c>
      <c r="BQ65" s="13">
        <f t="shared" si="9"/>
        <v>0</v>
      </c>
      <c r="BR65" s="13">
        <f t="shared" si="4"/>
        <v>1</v>
      </c>
      <c r="BS65" s="13">
        <f t="shared" si="10"/>
        <v>0.25</v>
      </c>
      <c r="BT65" s="13">
        <f t="shared" si="11"/>
        <v>0.75</v>
      </c>
      <c r="BU65" s="13">
        <f t="shared" si="5"/>
        <v>1</v>
      </c>
      <c r="BV65" s="13">
        <f t="shared" si="12"/>
        <v>0.25</v>
      </c>
      <c r="BW65" s="13">
        <f t="shared" si="13"/>
        <v>0.75</v>
      </c>
      <c r="BX65" s="13">
        <f t="shared" si="6"/>
        <v>0</v>
      </c>
      <c r="BY65" s="13">
        <f t="shared" si="14"/>
        <v>0</v>
      </c>
      <c r="BZ65" s="13">
        <f t="shared" si="15"/>
        <v>0</v>
      </c>
    </row>
    <row r="66" spans="1:78" ht="69.75" customHeight="1" x14ac:dyDescent="0.2">
      <c r="A66" s="13" t="s">
        <v>0</v>
      </c>
      <c r="B66" s="4" t="s">
        <v>328</v>
      </c>
      <c r="C66" s="5" t="s">
        <v>24</v>
      </c>
      <c r="D66" s="4" t="s">
        <v>107</v>
      </c>
      <c r="E66" s="7" t="s">
        <v>400</v>
      </c>
      <c r="F66" s="176">
        <v>0</v>
      </c>
      <c r="G66" s="176">
        <v>1</v>
      </c>
      <c r="H66" s="176" t="s">
        <v>26</v>
      </c>
      <c r="I66" s="14" t="s">
        <v>399</v>
      </c>
      <c r="J66" s="198" t="s">
        <v>401</v>
      </c>
      <c r="K66" s="198" t="s">
        <v>402</v>
      </c>
      <c r="L66" s="176" t="s">
        <v>1589</v>
      </c>
      <c r="M66" s="39">
        <v>0</v>
      </c>
      <c r="N66" s="55">
        <f>+BDATOS!P66</f>
        <v>1</v>
      </c>
      <c r="O66" s="55">
        <f>+BDATOS!Q66</f>
        <v>0</v>
      </c>
      <c r="P66" s="55">
        <f>+BDATOS!R66</f>
        <v>1</v>
      </c>
      <c r="Q66" s="55">
        <f>+BDATOS!S66</f>
        <v>0</v>
      </c>
      <c r="R66" s="40">
        <f>+BDATOS!T66</f>
        <v>0</v>
      </c>
      <c r="S66" s="55" t="s">
        <v>1396</v>
      </c>
      <c r="T66" s="55" t="s">
        <v>1398</v>
      </c>
      <c r="U66" s="55" t="s">
        <v>95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198" t="str">
        <f>+BDATOS!AC66</f>
        <v>SECRETARÍA DEL INTERIOR - CIRA</v>
      </c>
      <c r="AB66" s="56" t="s">
        <v>335</v>
      </c>
      <c r="AC66" s="56" t="s">
        <v>338</v>
      </c>
      <c r="AD66" s="29">
        <f t="shared" si="1"/>
        <v>0</v>
      </c>
      <c r="AE66" s="30">
        <f t="shared" si="2"/>
        <v>0</v>
      </c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13">
        <v>0</v>
      </c>
      <c r="AZ66" s="64">
        <v>0</v>
      </c>
      <c r="BA66" s="64">
        <v>0</v>
      </c>
      <c r="BB66" s="13">
        <v>0</v>
      </c>
      <c r="BC66" s="64">
        <v>0</v>
      </c>
      <c r="BD66" s="13">
        <v>0</v>
      </c>
      <c r="BE66" s="13">
        <v>0</v>
      </c>
      <c r="BF66" s="13">
        <v>0</v>
      </c>
      <c r="BG66" s="13">
        <v>0</v>
      </c>
      <c r="BH66" s="13"/>
      <c r="BI66" s="63" t="s">
        <v>1844</v>
      </c>
      <c r="BJ66" s="13"/>
      <c r="BK66" s="13"/>
      <c r="BL66" s="13"/>
      <c r="BM66" s="56"/>
      <c r="BO66" s="13">
        <f t="shared" si="3"/>
        <v>0</v>
      </c>
      <c r="BP66" s="13">
        <f t="shared" si="8"/>
        <v>0</v>
      </c>
      <c r="BQ66" s="13">
        <f t="shared" si="9"/>
        <v>0</v>
      </c>
      <c r="BR66" s="13">
        <f t="shared" si="4"/>
        <v>1</v>
      </c>
      <c r="BS66" s="13">
        <f t="shared" si="10"/>
        <v>0.25</v>
      </c>
      <c r="BT66" s="13">
        <f t="shared" si="11"/>
        <v>0.75</v>
      </c>
      <c r="BU66" s="13">
        <f t="shared" si="5"/>
        <v>0</v>
      </c>
      <c r="BV66" s="13">
        <f t="shared" si="12"/>
        <v>0</v>
      </c>
      <c r="BW66" s="13">
        <f t="shared" si="13"/>
        <v>0</v>
      </c>
      <c r="BX66" s="13">
        <f t="shared" si="6"/>
        <v>0</v>
      </c>
      <c r="BY66" s="13">
        <f t="shared" si="14"/>
        <v>0</v>
      </c>
      <c r="BZ66" s="13">
        <f t="shared" si="15"/>
        <v>0</v>
      </c>
    </row>
    <row r="67" spans="1:78" ht="93" customHeight="1" x14ac:dyDescent="0.2">
      <c r="A67" s="13" t="s">
        <v>0</v>
      </c>
      <c r="B67" s="4" t="s">
        <v>328</v>
      </c>
      <c r="C67" s="5" t="s">
        <v>27</v>
      </c>
      <c r="D67" s="4" t="s">
        <v>108</v>
      </c>
      <c r="E67" s="295" t="s">
        <v>1574</v>
      </c>
      <c r="F67" s="295">
        <v>0</v>
      </c>
      <c r="G67" s="295">
        <v>100</v>
      </c>
      <c r="H67" s="176" t="s">
        <v>28</v>
      </c>
      <c r="I67" s="155" t="s">
        <v>109</v>
      </c>
      <c r="J67" s="198" t="s">
        <v>403</v>
      </c>
      <c r="K67" s="198" t="s">
        <v>404</v>
      </c>
      <c r="L67" s="176" t="s">
        <v>1589</v>
      </c>
      <c r="M67" s="39">
        <v>0</v>
      </c>
      <c r="N67" s="55">
        <f>+BDATOS!P67</f>
        <v>7</v>
      </c>
      <c r="O67" s="55">
        <f>+BDATOS!Q67</f>
        <v>1</v>
      </c>
      <c r="P67" s="55">
        <f>+BDATOS!R67</f>
        <v>2</v>
      </c>
      <c r="Q67" s="55">
        <f>+BDATOS!S67</f>
        <v>2</v>
      </c>
      <c r="R67" s="40">
        <f>+BDATOS!T67</f>
        <v>2</v>
      </c>
      <c r="S67" s="55" t="s">
        <v>1396</v>
      </c>
      <c r="T67" s="55" t="s">
        <v>1398</v>
      </c>
      <c r="U67" s="55" t="s">
        <v>95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198" t="str">
        <f>+BDATOS!AC67</f>
        <v>SECRETARÍA DEL INTERIOR - CARCAMO</v>
      </c>
      <c r="AB67" s="56" t="s">
        <v>335</v>
      </c>
      <c r="AC67" s="56" t="s">
        <v>338</v>
      </c>
      <c r="AD67" s="29">
        <f t="shared" si="1"/>
        <v>1</v>
      </c>
      <c r="AE67" s="30">
        <f t="shared" si="2"/>
        <v>0</v>
      </c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13">
        <v>1</v>
      </c>
      <c r="AZ67" s="64">
        <v>0</v>
      </c>
      <c r="BA67" s="64">
        <v>0</v>
      </c>
      <c r="BB67" s="13"/>
      <c r="BC67" s="64"/>
      <c r="BD67" s="13"/>
      <c r="BE67" s="13"/>
      <c r="BF67" s="13"/>
      <c r="BG67" s="13"/>
      <c r="BH67" s="13"/>
      <c r="BI67" s="63">
        <f t="shared" si="7"/>
        <v>1</v>
      </c>
      <c r="BJ67" s="13"/>
      <c r="BK67" s="13"/>
      <c r="BL67" s="13"/>
      <c r="BM67" s="56"/>
      <c r="BO67" s="13">
        <f t="shared" si="3"/>
        <v>1</v>
      </c>
      <c r="BP67" s="13">
        <f t="shared" si="8"/>
        <v>0.25</v>
      </c>
      <c r="BQ67" s="13">
        <f t="shared" si="9"/>
        <v>0.75</v>
      </c>
      <c r="BR67" s="13">
        <f t="shared" si="4"/>
        <v>2</v>
      </c>
      <c r="BS67" s="13">
        <f t="shared" si="10"/>
        <v>0.5</v>
      </c>
      <c r="BT67" s="13">
        <f t="shared" si="11"/>
        <v>1.5</v>
      </c>
      <c r="BU67" s="13">
        <f t="shared" si="5"/>
        <v>2</v>
      </c>
      <c r="BV67" s="13">
        <f t="shared" si="12"/>
        <v>0.5</v>
      </c>
      <c r="BW67" s="13">
        <f t="shared" si="13"/>
        <v>1.5</v>
      </c>
      <c r="BX67" s="13">
        <f t="shared" si="6"/>
        <v>2</v>
      </c>
      <c r="BY67" s="13">
        <f t="shared" si="14"/>
        <v>0.5</v>
      </c>
      <c r="BZ67" s="13">
        <f t="shared" si="15"/>
        <v>1.5</v>
      </c>
    </row>
    <row r="68" spans="1:78" ht="93" customHeight="1" x14ac:dyDescent="0.2">
      <c r="A68" s="13" t="s">
        <v>0</v>
      </c>
      <c r="B68" s="4" t="s">
        <v>328</v>
      </c>
      <c r="C68" s="5" t="s">
        <v>27</v>
      </c>
      <c r="D68" s="4" t="s">
        <v>108</v>
      </c>
      <c r="E68" s="295"/>
      <c r="F68" s="295"/>
      <c r="G68" s="295"/>
      <c r="H68" s="176" t="s">
        <v>28</v>
      </c>
      <c r="I68" s="155" t="s">
        <v>109</v>
      </c>
      <c r="J68" s="198" t="s">
        <v>405</v>
      </c>
      <c r="K68" s="198" t="s">
        <v>406</v>
      </c>
      <c r="L68" s="176" t="s">
        <v>1589</v>
      </c>
      <c r="M68" s="39">
        <v>0</v>
      </c>
      <c r="N68" s="55">
        <f>+BDATOS!P68</f>
        <v>1</v>
      </c>
      <c r="O68" s="55">
        <f>+BDATOS!Q68</f>
        <v>0</v>
      </c>
      <c r="P68" s="55">
        <f>+BDATOS!R68</f>
        <v>0</v>
      </c>
      <c r="Q68" s="55">
        <f>+BDATOS!S68</f>
        <v>0</v>
      </c>
      <c r="R68" s="40">
        <f>+BDATOS!T68</f>
        <v>0</v>
      </c>
      <c r="S68" s="55" t="s">
        <v>1396</v>
      </c>
      <c r="T68" s="55" t="s">
        <v>1398</v>
      </c>
      <c r="U68" s="55" t="s">
        <v>95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198" t="str">
        <f>+BDATOS!AC68</f>
        <v>SECRETARÍA DEL INTERIOR - CARCAMO</v>
      </c>
      <c r="AB68" s="56" t="s">
        <v>335</v>
      </c>
      <c r="AC68" s="56" t="s">
        <v>338</v>
      </c>
      <c r="AD68" s="29">
        <f t="shared" ref="AD68:AD133" si="19">+O68</f>
        <v>0</v>
      </c>
      <c r="AE68" s="30">
        <f t="shared" ref="AE68:AE133" si="20">+V68</f>
        <v>0</v>
      </c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13">
        <v>0</v>
      </c>
      <c r="AZ68" s="64">
        <v>0</v>
      </c>
      <c r="BA68" s="64">
        <v>0</v>
      </c>
      <c r="BB68" s="13"/>
      <c r="BC68" s="64"/>
      <c r="BD68" s="13"/>
      <c r="BE68" s="13"/>
      <c r="BF68" s="13"/>
      <c r="BG68" s="13"/>
      <c r="BH68" s="13"/>
      <c r="BI68" s="63" t="s">
        <v>1844</v>
      </c>
      <c r="BJ68" s="13"/>
      <c r="BK68" s="13"/>
      <c r="BL68" s="13"/>
      <c r="BM68" s="56"/>
      <c r="BO68" s="13">
        <f t="shared" ref="BO68:BO133" si="21">+O68</f>
        <v>0</v>
      </c>
      <c r="BP68" s="13">
        <f t="shared" si="8"/>
        <v>0</v>
      </c>
      <c r="BQ68" s="13">
        <f t="shared" si="9"/>
        <v>0</v>
      </c>
      <c r="BR68" s="13">
        <f t="shared" ref="BR68:BR133" si="22">+P68</f>
        <v>0</v>
      </c>
      <c r="BS68" s="13">
        <f t="shared" si="10"/>
        <v>0</v>
      </c>
      <c r="BT68" s="13">
        <f t="shared" si="11"/>
        <v>0</v>
      </c>
      <c r="BU68" s="13">
        <f t="shared" ref="BU68:BU133" si="23">+Q68</f>
        <v>0</v>
      </c>
      <c r="BV68" s="13">
        <f t="shared" si="12"/>
        <v>0</v>
      </c>
      <c r="BW68" s="13">
        <f t="shared" si="13"/>
        <v>0</v>
      </c>
      <c r="BX68" s="13">
        <f t="shared" ref="BX68:BX133" si="24">+R68</f>
        <v>0</v>
      </c>
      <c r="BY68" s="13">
        <f t="shared" si="14"/>
        <v>0</v>
      </c>
      <c r="BZ68" s="13">
        <f t="shared" si="15"/>
        <v>0</v>
      </c>
    </row>
    <row r="69" spans="1:78" ht="118.5" customHeight="1" x14ac:dyDescent="0.2">
      <c r="A69" s="13" t="s">
        <v>0</v>
      </c>
      <c r="B69" s="4" t="s">
        <v>328</v>
      </c>
      <c r="C69" s="5" t="s">
        <v>27</v>
      </c>
      <c r="D69" s="4" t="s">
        <v>108</v>
      </c>
      <c r="E69" s="295"/>
      <c r="F69" s="295"/>
      <c r="G69" s="295"/>
      <c r="H69" s="176" t="s">
        <v>28</v>
      </c>
      <c r="I69" s="155" t="s">
        <v>109</v>
      </c>
      <c r="J69" s="198" t="s">
        <v>407</v>
      </c>
      <c r="K69" s="198" t="s">
        <v>408</v>
      </c>
      <c r="L69" s="176" t="s">
        <v>1589</v>
      </c>
      <c r="M69" s="39">
        <v>0</v>
      </c>
      <c r="N69" s="55">
        <f>+BDATOS!P69</f>
        <v>20</v>
      </c>
      <c r="O69" s="55">
        <f>+BDATOS!Q69</f>
        <v>5</v>
      </c>
      <c r="P69" s="55">
        <f>+BDATOS!R69</f>
        <v>5</v>
      </c>
      <c r="Q69" s="55">
        <f>+BDATOS!S69</f>
        <v>5</v>
      </c>
      <c r="R69" s="40">
        <f>+BDATOS!T69</f>
        <v>5</v>
      </c>
      <c r="S69" s="55" t="s">
        <v>1396</v>
      </c>
      <c r="T69" s="55" t="s">
        <v>1398</v>
      </c>
      <c r="U69" s="55" t="s">
        <v>95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198" t="str">
        <f>+BDATOS!AC69</f>
        <v>SECRETARÍA DEL INTERIOR - CARCAMO</v>
      </c>
      <c r="AB69" s="56" t="s">
        <v>335</v>
      </c>
      <c r="AC69" s="56" t="s">
        <v>338</v>
      </c>
      <c r="AD69" s="29">
        <f t="shared" si="19"/>
        <v>5</v>
      </c>
      <c r="AE69" s="30">
        <f t="shared" si="20"/>
        <v>0</v>
      </c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13">
        <v>0</v>
      </c>
      <c r="AZ69" s="64">
        <v>0</v>
      </c>
      <c r="BA69" s="64">
        <v>0</v>
      </c>
      <c r="BB69" s="13"/>
      <c r="BC69" s="64"/>
      <c r="BD69" s="13"/>
      <c r="BE69" s="13"/>
      <c r="BF69" s="13"/>
      <c r="BG69" s="13"/>
      <c r="BH69" s="13"/>
      <c r="BI69" s="63">
        <f t="shared" ref="BI69:BI129" si="25">+AY69/AD69</f>
        <v>0</v>
      </c>
      <c r="BJ69" s="13"/>
      <c r="BK69" s="13"/>
      <c r="BL69" s="13"/>
      <c r="BM69" s="56"/>
      <c r="BO69" s="13">
        <f t="shared" si="21"/>
        <v>5</v>
      </c>
      <c r="BP69" s="13">
        <f t="shared" ref="BP69:BP134" si="26">+BO69*25/100</f>
        <v>1.25</v>
      </c>
      <c r="BQ69" s="13">
        <f t="shared" ref="BQ69:BQ134" si="27">+BO69*75/100</f>
        <v>3.75</v>
      </c>
      <c r="BR69" s="13">
        <f t="shared" si="22"/>
        <v>5</v>
      </c>
      <c r="BS69" s="13">
        <f t="shared" ref="BS69:BS134" si="28">+BR69*25/100</f>
        <v>1.25</v>
      </c>
      <c r="BT69" s="13">
        <f t="shared" ref="BT69:BT134" si="29">+BR69*75/100</f>
        <v>3.75</v>
      </c>
      <c r="BU69" s="13">
        <f t="shared" si="23"/>
        <v>5</v>
      </c>
      <c r="BV69" s="13">
        <f t="shared" ref="BV69:BV134" si="30">+BU69*25/100</f>
        <v>1.25</v>
      </c>
      <c r="BW69" s="13">
        <f t="shared" ref="BW69:BW134" si="31">+BU69*75/100</f>
        <v>3.75</v>
      </c>
      <c r="BX69" s="13">
        <f t="shared" si="24"/>
        <v>5</v>
      </c>
      <c r="BY69" s="13">
        <f t="shared" ref="BY69:BY134" si="32">+BX69*25/100</f>
        <v>1.25</v>
      </c>
      <c r="BZ69" s="13">
        <f t="shared" ref="BZ69:BZ134" si="33">+BX69*75/100</f>
        <v>3.75</v>
      </c>
    </row>
    <row r="70" spans="1:78" ht="118.5" customHeight="1" x14ac:dyDescent="0.2">
      <c r="A70" s="13" t="s">
        <v>0</v>
      </c>
      <c r="B70" s="4" t="s">
        <v>328</v>
      </c>
      <c r="C70" s="5" t="s">
        <v>29</v>
      </c>
      <c r="D70" s="4" t="s">
        <v>1434</v>
      </c>
      <c r="E70" s="7" t="s">
        <v>409</v>
      </c>
      <c r="F70" s="176">
        <v>0</v>
      </c>
      <c r="G70" s="176">
        <v>45</v>
      </c>
      <c r="H70" s="176" t="s">
        <v>30</v>
      </c>
      <c r="I70" s="155" t="s">
        <v>110</v>
      </c>
      <c r="J70" s="198" t="s">
        <v>410</v>
      </c>
      <c r="K70" s="198" t="s">
        <v>411</v>
      </c>
      <c r="L70" s="176" t="s">
        <v>1589</v>
      </c>
      <c r="M70" s="5">
        <v>0</v>
      </c>
      <c r="N70" s="55">
        <f>+BDATOS!P70</f>
        <v>45</v>
      </c>
      <c r="O70" s="55">
        <f>+BDATOS!Q70</f>
        <v>0</v>
      </c>
      <c r="P70" s="55">
        <f>+BDATOS!R70</f>
        <v>10</v>
      </c>
      <c r="Q70" s="55">
        <f>+BDATOS!S70</f>
        <v>10</v>
      </c>
      <c r="R70" s="40">
        <f>+BDATOS!T70</f>
        <v>15</v>
      </c>
      <c r="S70" s="55" t="s">
        <v>1396</v>
      </c>
      <c r="T70" s="55" t="s">
        <v>1398</v>
      </c>
      <c r="U70" s="55" t="s">
        <v>95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198" t="str">
        <f>+BDATOS!AC70</f>
        <v>SECRETARÍA DEL INTERIOR - CARCAMO</v>
      </c>
      <c r="AB70" s="56" t="s">
        <v>335</v>
      </c>
      <c r="AC70" s="56" t="s">
        <v>338</v>
      </c>
      <c r="AD70" s="29">
        <f t="shared" si="19"/>
        <v>0</v>
      </c>
      <c r="AE70" s="30">
        <f t="shared" si="20"/>
        <v>0</v>
      </c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13">
        <v>0</v>
      </c>
      <c r="AZ70" s="64">
        <v>0</v>
      </c>
      <c r="BA70" s="64">
        <v>0</v>
      </c>
      <c r="BB70" s="13"/>
      <c r="BC70" s="64"/>
      <c r="BD70" s="13"/>
      <c r="BE70" s="13"/>
      <c r="BF70" s="13"/>
      <c r="BG70" s="13"/>
      <c r="BH70" s="13"/>
      <c r="BI70" s="63" t="s">
        <v>1844</v>
      </c>
      <c r="BJ70" s="13"/>
      <c r="BK70" s="13"/>
      <c r="BL70" s="13"/>
      <c r="BM70" s="56"/>
      <c r="BO70" s="13">
        <f t="shared" si="21"/>
        <v>0</v>
      </c>
      <c r="BP70" s="13">
        <f t="shared" si="26"/>
        <v>0</v>
      </c>
      <c r="BQ70" s="13">
        <f t="shared" si="27"/>
        <v>0</v>
      </c>
      <c r="BR70" s="13">
        <f t="shared" si="22"/>
        <v>10</v>
      </c>
      <c r="BS70" s="13">
        <f t="shared" si="28"/>
        <v>2.5</v>
      </c>
      <c r="BT70" s="13">
        <f t="shared" si="29"/>
        <v>7.5</v>
      </c>
      <c r="BU70" s="13">
        <f t="shared" si="23"/>
        <v>10</v>
      </c>
      <c r="BV70" s="13">
        <f t="shared" si="30"/>
        <v>2.5</v>
      </c>
      <c r="BW70" s="13">
        <f t="shared" si="31"/>
        <v>7.5</v>
      </c>
      <c r="BX70" s="13">
        <f t="shared" si="24"/>
        <v>15</v>
      </c>
      <c r="BY70" s="13">
        <f t="shared" si="32"/>
        <v>3.75</v>
      </c>
      <c r="BZ70" s="13">
        <f t="shared" si="33"/>
        <v>11.25</v>
      </c>
    </row>
    <row r="71" spans="1:78" ht="91.5" customHeight="1" x14ac:dyDescent="0.2">
      <c r="A71" s="13" t="s">
        <v>0</v>
      </c>
      <c r="B71" s="4" t="s">
        <v>328</v>
      </c>
      <c r="C71" s="5" t="s">
        <v>29</v>
      </c>
      <c r="D71" s="4" t="s">
        <v>1434</v>
      </c>
      <c r="E71" s="295" t="s">
        <v>412</v>
      </c>
      <c r="F71" s="295">
        <v>0</v>
      </c>
      <c r="G71" s="295">
        <v>100</v>
      </c>
      <c r="H71" s="176" t="s">
        <v>1435</v>
      </c>
      <c r="I71" s="155" t="s">
        <v>111</v>
      </c>
      <c r="J71" s="198" t="s">
        <v>414</v>
      </c>
      <c r="K71" s="198" t="s">
        <v>413</v>
      </c>
      <c r="L71" s="176" t="s">
        <v>1589</v>
      </c>
      <c r="M71" s="5">
        <v>0</v>
      </c>
      <c r="N71" s="55">
        <f>+BDATOS!P71</f>
        <v>180</v>
      </c>
      <c r="O71" s="55">
        <f>+BDATOS!Q71</f>
        <v>45</v>
      </c>
      <c r="P71" s="55">
        <f>+BDATOS!R71</f>
        <v>45</v>
      </c>
      <c r="Q71" s="55">
        <f>+BDATOS!S71</f>
        <v>45</v>
      </c>
      <c r="R71" s="40">
        <f>+BDATOS!T71</f>
        <v>45</v>
      </c>
      <c r="S71" s="55" t="s">
        <v>1396</v>
      </c>
      <c r="T71" s="55" t="s">
        <v>1398</v>
      </c>
      <c r="U71" s="55" t="s">
        <v>95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198" t="str">
        <f>+BDATOS!AC71</f>
        <v>SECRETARÍA DEL INTERIOR - CARCAMO</v>
      </c>
      <c r="AB71" s="56" t="s">
        <v>335</v>
      </c>
      <c r="AC71" s="56" t="s">
        <v>338</v>
      </c>
      <c r="AD71" s="29">
        <f t="shared" si="19"/>
        <v>45</v>
      </c>
      <c r="AE71" s="30">
        <f t="shared" si="20"/>
        <v>0</v>
      </c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13">
        <v>0</v>
      </c>
      <c r="AZ71" s="64">
        <v>0</v>
      </c>
      <c r="BA71" s="64">
        <v>0</v>
      </c>
      <c r="BB71" s="13"/>
      <c r="BC71" s="64"/>
      <c r="BD71" s="13"/>
      <c r="BE71" s="13"/>
      <c r="BF71" s="13"/>
      <c r="BG71" s="13"/>
      <c r="BH71" s="13"/>
      <c r="BI71" s="63">
        <f t="shared" si="25"/>
        <v>0</v>
      </c>
      <c r="BJ71" s="13"/>
      <c r="BK71" s="13"/>
      <c r="BL71" s="13"/>
      <c r="BM71" s="56"/>
      <c r="BO71" s="13">
        <f t="shared" si="21"/>
        <v>45</v>
      </c>
      <c r="BP71" s="13">
        <f t="shared" si="26"/>
        <v>11.25</v>
      </c>
      <c r="BQ71" s="13">
        <f t="shared" si="27"/>
        <v>33.75</v>
      </c>
      <c r="BR71" s="13">
        <f t="shared" si="22"/>
        <v>45</v>
      </c>
      <c r="BS71" s="13">
        <f t="shared" si="28"/>
        <v>11.25</v>
      </c>
      <c r="BT71" s="13">
        <f t="shared" si="29"/>
        <v>33.75</v>
      </c>
      <c r="BU71" s="13">
        <f t="shared" si="23"/>
        <v>45</v>
      </c>
      <c r="BV71" s="13">
        <f t="shared" si="30"/>
        <v>11.25</v>
      </c>
      <c r="BW71" s="13">
        <f t="shared" si="31"/>
        <v>33.75</v>
      </c>
      <c r="BX71" s="13">
        <f t="shared" si="24"/>
        <v>45</v>
      </c>
      <c r="BY71" s="13">
        <f t="shared" si="32"/>
        <v>11.25</v>
      </c>
      <c r="BZ71" s="13">
        <f t="shared" si="33"/>
        <v>33.75</v>
      </c>
    </row>
    <row r="72" spans="1:78" ht="73.5" customHeight="1" x14ac:dyDescent="0.2">
      <c r="A72" s="13" t="s">
        <v>0</v>
      </c>
      <c r="B72" s="4" t="s">
        <v>328</v>
      </c>
      <c r="C72" s="5" t="s">
        <v>29</v>
      </c>
      <c r="D72" s="4" t="s">
        <v>1434</v>
      </c>
      <c r="E72" s="295"/>
      <c r="F72" s="295"/>
      <c r="G72" s="295"/>
      <c r="H72" s="176" t="s">
        <v>1436</v>
      </c>
      <c r="I72" s="155" t="s">
        <v>111</v>
      </c>
      <c r="J72" s="198" t="s">
        <v>415</v>
      </c>
      <c r="K72" s="198" t="s">
        <v>416</v>
      </c>
      <c r="L72" s="176" t="s">
        <v>1589</v>
      </c>
      <c r="M72" s="5">
        <v>0</v>
      </c>
      <c r="N72" s="55">
        <f>+BDATOS!P72</f>
        <v>1</v>
      </c>
      <c r="O72" s="55">
        <f>+BDATOS!Q72</f>
        <v>0</v>
      </c>
      <c r="P72" s="55">
        <f>+BDATOS!R72</f>
        <v>0</v>
      </c>
      <c r="Q72" s="55">
        <f>+BDATOS!S72</f>
        <v>1</v>
      </c>
      <c r="R72" s="40">
        <f>+BDATOS!T72</f>
        <v>0</v>
      </c>
      <c r="S72" s="55" t="s">
        <v>1396</v>
      </c>
      <c r="T72" s="55" t="s">
        <v>1398</v>
      </c>
      <c r="U72" s="55" t="s">
        <v>95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198" t="str">
        <f>+BDATOS!AC72</f>
        <v>SECRETARÍA DEL INTERIOR - CARCAMO</v>
      </c>
      <c r="AB72" s="56" t="s">
        <v>335</v>
      </c>
      <c r="AC72" s="56" t="s">
        <v>338</v>
      </c>
      <c r="AD72" s="29">
        <f t="shared" si="19"/>
        <v>0</v>
      </c>
      <c r="AE72" s="30">
        <f t="shared" si="20"/>
        <v>0</v>
      </c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13">
        <v>0</v>
      </c>
      <c r="AZ72" s="64">
        <v>0</v>
      </c>
      <c r="BA72" s="64">
        <v>0</v>
      </c>
      <c r="BB72" s="13">
        <v>0</v>
      </c>
      <c r="BC72" s="64">
        <v>0</v>
      </c>
      <c r="BD72" s="13">
        <v>0</v>
      </c>
      <c r="BE72" s="13">
        <v>0</v>
      </c>
      <c r="BF72" s="13">
        <v>0</v>
      </c>
      <c r="BG72" s="13">
        <v>0</v>
      </c>
      <c r="BH72" s="13"/>
      <c r="BI72" s="63" t="s">
        <v>1844</v>
      </c>
      <c r="BJ72" s="13"/>
      <c r="BK72" s="13"/>
      <c r="BL72" s="13"/>
      <c r="BM72" s="56"/>
      <c r="BO72" s="13">
        <f t="shared" si="21"/>
        <v>0</v>
      </c>
      <c r="BP72" s="13">
        <f t="shared" si="26"/>
        <v>0</v>
      </c>
      <c r="BQ72" s="13">
        <f t="shared" si="27"/>
        <v>0</v>
      </c>
      <c r="BR72" s="13">
        <f t="shared" si="22"/>
        <v>0</v>
      </c>
      <c r="BS72" s="13">
        <f t="shared" si="28"/>
        <v>0</v>
      </c>
      <c r="BT72" s="13">
        <f t="shared" si="29"/>
        <v>0</v>
      </c>
      <c r="BU72" s="13">
        <f t="shared" si="23"/>
        <v>1</v>
      </c>
      <c r="BV72" s="13">
        <f t="shared" si="30"/>
        <v>0.25</v>
      </c>
      <c r="BW72" s="13">
        <f t="shared" si="31"/>
        <v>0.75</v>
      </c>
      <c r="BX72" s="13">
        <f t="shared" si="24"/>
        <v>0</v>
      </c>
      <c r="BY72" s="13">
        <f t="shared" si="32"/>
        <v>0</v>
      </c>
      <c r="BZ72" s="13">
        <f t="shared" si="33"/>
        <v>0</v>
      </c>
    </row>
    <row r="73" spans="1:78" ht="72" x14ac:dyDescent="0.2">
      <c r="A73" s="13" t="s">
        <v>0</v>
      </c>
      <c r="B73" s="4" t="s">
        <v>328</v>
      </c>
      <c r="C73" s="5" t="s">
        <v>31</v>
      </c>
      <c r="D73" s="4" t="s">
        <v>988</v>
      </c>
      <c r="E73" s="176" t="s">
        <v>1575</v>
      </c>
      <c r="F73" s="176">
        <v>0</v>
      </c>
      <c r="G73" s="176">
        <v>3000</v>
      </c>
      <c r="H73" s="176" t="s">
        <v>32</v>
      </c>
      <c r="I73" s="14" t="s">
        <v>421</v>
      </c>
      <c r="J73" s="198" t="s">
        <v>436</v>
      </c>
      <c r="K73" s="198" t="s">
        <v>435</v>
      </c>
      <c r="L73" s="176" t="s">
        <v>1589</v>
      </c>
      <c r="M73" s="5">
        <v>8508</v>
      </c>
      <c r="N73" s="55">
        <f>+BDATOS!P73</f>
        <v>3000</v>
      </c>
      <c r="O73" s="55">
        <f>+BDATOS!Q73</f>
        <v>1000</v>
      </c>
      <c r="P73" s="55">
        <f>+BDATOS!R73</f>
        <v>1000</v>
      </c>
      <c r="Q73" s="55">
        <f>+BDATOS!S73</f>
        <v>500</v>
      </c>
      <c r="R73" s="40">
        <f>+BDATOS!T73</f>
        <v>500</v>
      </c>
      <c r="S73" s="55" t="s">
        <v>1411</v>
      </c>
      <c r="T73" s="55" t="s">
        <v>1410</v>
      </c>
      <c r="U73" s="55" t="s">
        <v>95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198" t="str">
        <f>+BDATOS!AC73</f>
        <v>SECRETARÍA DE AGRICULTURA</v>
      </c>
      <c r="AB73" s="56" t="s">
        <v>442</v>
      </c>
      <c r="AC73" s="56" t="s">
        <v>338</v>
      </c>
      <c r="AD73" s="29">
        <f t="shared" si="19"/>
        <v>1000</v>
      </c>
      <c r="AE73" s="30">
        <f t="shared" si="20"/>
        <v>0</v>
      </c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13">
        <v>200</v>
      </c>
      <c r="AZ73" s="13" t="s">
        <v>1835</v>
      </c>
      <c r="BA73" s="13" t="s">
        <v>1835</v>
      </c>
      <c r="BB73" s="13">
        <v>0</v>
      </c>
      <c r="BC73" s="13"/>
      <c r="BD73" s="13"/>
      <c r="BE73" s="13"/>
      <c r="BF73" s="13"/>
      <c r="BG73" s="13"/>
      <c r="BH73" s="13"/>
      <c r="BI73" s="63">
        <f t="shared" si="25"/>
        <v>0.2</v>
      </c>
      <c r="BJ73" s="13"/>
      <c r="BK73" s="13"/>
      <c r="BL73" s="13"/>
      <c r="BM73" s="56"/>
      <c r="BO73" s="13">
        <f t="shared" si="21"/>
        <v>1000</v>
      </c>
      <c r="BP73" s="13">
        <f t="shared" si="26"/>
        <v>250</v>
      </c>
      <c r="BQ73" s="13">
        <f t="shared" si="27"/>
        <v>750</v>
      </c>
      <c r="BR73" s="13">
        <f t="shared" si="22"/>
        <v>1000</v>
      </c>
      <c r="BS73" s="13">
        <f t="shared" si="28"/>
        <v>250</v>
      </c>
      <c r="BT73" s="13">
        <f t="shared" si="29"/>
        <v>750</v>
      </c>
      <c r="BU73" s="13">
        <f t="shared" si="23"/>
        <v>500</v>
      </c>
      <c r="BV73" s="13">
        <f t="shared" si="30"/>
        <v>125</v>
      </c>
      <c r="BW73" s="13">
        <f t="shared" si="31"/>
        <v>375</v>
      </c>
      <c r="BX73" s="13">
        <f t="shared" si="24"/>
        <v>500</v>
      </c>
      <c r="BY73" s="13">
        <f t="shared" si="32"/>
        <v>125</v>
      </c>
      <c r="BZ73" s="13">
        <f t="shared" si="33"/>
        <v>375</v>
      </c>
    </row>
    <row r="74" spans="1:78" ht="60" customHeight="1" x14ac:dyDescent="0.2">
      <c r="A74" s="13" t="s">
        <v>0</v>
      </c>
      <c r="B74" s="4" t="s">
        <v>328</v>
      </c>
      <c r="C74" s="5" t="s">
        <v>31</v>
      </c>
      <c r="D74" s="4" t="s">
        <v>988</v>
      </c>
      <c r="E74" s="176" t="s">
        <v>417</v>
      </c>
      <c r="F74" s="176">
        <v>0</v>
      </c>
      <c r="G74" s="176">
        <v>500</v>
      </c>
      <c r="H74" s="176" t="s">
        <v>33</v>
      </c>
      <c r="I74" s="14" t="s">
        <v>422</v>
      </c>
      <c r="J74" s="198" t="s">
        <v>438</v>
      </c>
      <c r="K74" s="198" t="s">
        <v>437</v>
      </c>
      <c r="L74" s="176" t="s">
        <v>1589</v>
      </c>
      <c r="M74" s="5">
        <v>46</v>
      </c>
      <c r="N74" s="55">
        <f>+BDATOS!P74</f>
        <v>500</v>
      </c>
      <c r="O74" s="55">
        <f>+BDATOS!Q74</f>
        <v>50</v>
      </c>
      <c r="P74" s="55">
        <f>+BDATOS!R74</f>
        <v>150</v>
      </c>
      <c r="Q74" s="55">
        <f>+BDATOS!S74</f>
        <v>150</v>
      </c>
      <c r="R74" s="40">
        <f>+BDATOS!T74</f>
        <v>150</v>
      </c>
      <c r="S74" s="55" t="s">
        <v>1411</v>
      </c>
      <c r="T74" s="55" t="s">
        <v>1410</v>
      </c>
      <c r="U74" s="55" t="s">
        <v>95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198" t="str">
        <f>+BDATOS!AC74</f>
        <v>SECRETARÍA DE AGRICULTURA</v>
      </c>
      <c r="AB74" s="56" t="s">
        <v>442</v>
      </c>
      <c r="AC74" s="56" t="s">
        <v>338</v>
      </c>
      <c r="AD74" s="29">
        <f t="shared" si="19"/>
        <v>50</v>
      </c>
      <c r="AE74" s="30">
        <f t="shared" si="20"/>
        <v>0</v>
      </c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13">
        <v>30</v>
      </c>
      <c r="AZ74" s="13" t="s">
        <v>1836</v>
      </c>
      <c r="BA74" s="13"/>
      <c r="BB74" s="13"/>
      <c r="BC74" s="13"/>
      <c r="BD74" s="13"/>
      <c r="BE74" s="13"/>
      <c r="BF74" s="13"/>
      <c r="BG74" s="13" t="s">
        <v>1836</v>
      </c>
      <c r="BH74" s="13"/>
      <c r="BI74" s="63">
        <f t="shared" si="25"/>
        <v>0.6</v>
      </c>
      <c r="BJ74" s="13"/>
      <c r="BK74" s="13"/>
      <c r="BL74" s="13"/>
      <c r="BM74" s="56"/>
      <c r="BO74" s="13">
        <f t="shared" si="21"/>
        <v>50</v>
      </c>
      <c r="BP74" s="13">
        <f t="shared" si="26"/>
        <v>12.5</v>
      </c>
      <c r="BQ74" s="13">
        <f t="shared" si="27"/>
        <v>37.5</v>
      </c>
      <c r="BR74" s="13">
        <f t="shared" si="22"/>
        <v>150</v>
      </c>
      <c r="BS74" s="13">
        <f t="shared" si="28"/>
        <v>37.5</v>
      </c>
      <c r="BT74" s="13">
        <f t="shared" si="29"/>
        <v>112.5</v>
      </c>
      <c r="BU74" s="13">
        <f t="shared" si="23"/>
        <v>150</v>
      </c>
      <c r="BV74" s="13">
        <f t="shared" si="30"/>
        <v>37.5</v>
      </c>
      <c r="BW74" s="13">
        <f t="shared" si="31"/>
        <v>112.5</v>
      </c>
      <c r="BX74" s="13">
        <f t="shared" si="24"/>
        <v>150</v>
      </c>
      <c r="BY74" s="13">
        <f t="shared" si="32"/>
        <v>37.5</v>
      </c>
      <c r="BZ74" s="13">
        <f t="shared" si="33"/>
        <v>112.5</v>
      </c>
    </row>
    <row r="75" spans="1:78" ht="57.75" customHeight="1" x14ac:dyDescent="0.2">
      <c r="A75" s="13" t="s">
        <v>0</v>
      </c>
      <c r="B75" s="4" t="s">
        <v>328</v>
      </c>
      <c r="C75" s="5" t="s">
        <v>31</v>
      </c>
      <c r="D75" s="4" t="s">
        <v>988</v>
      </c>
      <c r="E75" s="176" t="s">
        <v>1576</v>
      </c>
      <c r="F75" s="176">
        <v>0</v>
      </c>
      <c r="G75" s="176">
        <v>1</v>
      </c>
      <c r="H75" s="176" t="s">
        <v>34</v>
      </c>
      <c r="I75" s="14" t="s">
        <v>423</v>
      </c>
      <c r="J75" s="198" t="s">
        <v>439</v>
      </c>
      <c r="K75" s="198" t="s">
        <v>440</v>
      </c>
      <c r="L75" s="176" t="s">
        <v>1589</v>
      </c>
      <c r="M75" s="5">
        <v>0</v>
      </c>
      <c r="N75" s="55">
        <f>+BDATOS!P75</f>
        <v>45</v>
      </c>
      <c r="O75" s="55">
        <f>+BDATOS!Q75</f>
        <v>10</v>
      </c>
      <c r="P75" s="55">
        <f>+BDATOS!R75</f>
        <v>10</v>
      </c>
      <c r="Q75" s="55">
        <f>+BDATOS!S75</f>
        <v>10</v>
      </c>
      <c r="R75" s="40">
        <f>+BDATOS!T75</f>
        <v>15</v>
      </c>
      <c r="S75" s="55" t="s">
        <v>1411</v>
      </c>
      <c r="T75" s="55" t="s">
        <v>1410</v>
      </c>
      <c r="U75" s="55" t="s">
        <v>95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198" t="str">
        <f>+BDATOS!AC75</f>
        <v>SECRETARÍA DE AGRICULTURA</v>
      </c>
      <c r="AB75" s="56" t="s">
        <v>442</v>
      </c>
      <c r="AC75" s="56" t="s">
        <v>338</v>
      </c>
      <c r="AD75" s="29">
        <f t="shared" si="19"/>
        <v>10</v>
      </c>
      <c r="AE75" s="30">
        <f t="shared" si="20"/>
        <v>0</v>
      </c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13">
        <v>6</v>
      </c>
      <c r="AZ75" s="13" t="s">
        <v>1837</v>
      </c>
      <c r="BA75" s="13"/>
      <c r="BB75" s="13"/>
      <c r="BC75" s="13"/>
      <c r="BD75" s="13"/>
      <c r="BE75" s="13"/>
      <c r="BF75" s="13"/>
      <c r="BG75" s="13" t="s">
        <v>1837</v>
      </c>
      <c r="BH75" s="13"/>
      <c r="BI75" s="63">
        <f t="shared" si="25"/>
        <v>0.6</v>
      </c>
      <c r="BJ75" s="13"/>
      <c r="BK75" s="13"/>
      <c r="BL75" s="13"/>
      <c r="BM75" s="56"/>
      <c r="BO75" s="13">
        <f t="shared" si="21"/>
        <v>10</v>
      </c>
      <c r="BP75" s="13">
        <f t="shared" si="26"/>
        <v>2.5</v>
      </c>
      <c r="BQ75" s="13">
        <f t="shared" si="27"/>
        <v>7.5</v>
      </c>
      <c r="BR75" s="13">
        <f t="shared" si="22"/>
        <v>10</v>
      </c>
      <c r="BS75" s="13">
        <f t="shared" si="28"/>
        <v>2.5</v>
      </c>
      <c r="BT75" s="13">
        <f t="shared" si="29"/>
        <v>7.5</v>
      </c>
      <c r="BU75" s="13">
        <f t="shared" si="23"/>
        <v>10</v>
      </c>
      <c r="BV75" s="13">
        <f t="shared" si="30"/>
        <v>2.5</v>
      </c>
      <c r="BW75" s="13">
        <f t="shared" si="31"/>
        <v>7.5</v>
      </c>
      <c r="BX75" s="13">
        <f t="shared" si="24"/>
        <v>15</v>
      </c>
      <c r="BY75" s="13">
        <f t="shared" si="32"/>
        <v>3.75</v>
      </c>
      <c r="BZ75" s="13">
        <f t="shared" si="33"/>
        <v>11.25</v>
      </c>
    </row>
    <row r="76" spans="1:78" ht="69.75" customHeight="1" x14ac:dyDescent="0.2">
      <c r="A76" s="13" t="s">
        <v>0</v>
      </c>
      <c r="B76" s="4" t="s">
        <v>328</v>
      </c>
      <c r="C76" s="5" t="s">
        <v>31</v>
      </c>
      <c r="D76" s="4" t="s">
        <v>988</v>
      </c>
      <c r="E76" s="176" t="s">
        <v>418</v>
      </c>
      <c r="F76" s="176">
        <v>0</v>
      </c>
      <c r="G76" s="176">
        <v>500</v>
      </c>
      <c r="H76" s="176" t="s">
        <v>35</v>
      </c>
      <c r="I76" s="14" t="s">
        <v>424</v>
      </c>
      <c r="J76" s="198" t="s">
        <v>441</v>
      </c>
      <c r="K76" s="198" t="s">
        <v>441</v>
      </c>
      <c r="L76" s="176" t="s">
        <v>1589</v>
      </c>
      <c r="M76" s="5">
        <v>0</v>
      </c>
      <c r="N76" s="55">
        <f>+BDATOS!P76</f>
        <v>500</v>
      </c>
      <c r="O76" s="55">
        <f>+BDATOS!Q76</f>
        <v>0</v>
      </c>
      <c r="P76" s="55">
        <f>+BDATOS!R76</f>
        <v>100</v>
      </c>
      <c r="Q76" s="55">
        <f>+BDATOS!S76</f>
        <v>200</v>
      </c>
      <c r="R76" s="40">
        <f>+BDATOS!T76</f>
        <v>200</v>
      </c>
      <c r="S76" s="55" t="s">
        <v>1411</v>
      </c>
      <c r="T76" s="55" t="s">
        <v>1410</v>
      </c>
      <c r="U76" s="55" t="s">
        <v>95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198" t="str">
        <f>+BDATOS!AC76</f>
        <v>SECRETARÍA DE AGRICULTURA</v>
      </c>
      <c r="AB76" s="56" t="s">
        <v>442</v>
      </c>
      <c r="AC76" s="56" t="s">
        <v>338</v>
      </c>
      <c r="AD76" s="29">
        <f t="shared" si="19"/>
        <v>0</v>
      </c>
      <c r="AE76" s="30">
        <f t="shared" si="20"/>
        <v>0</v>
      </c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13">
        <v>0</v>
      </c>
      <c r="AZ76" s="13"/>
      <c r="BA76" s="13"/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/>
      <c r="BI76" s="63" t="s">
        <v>1844</v>
      </c>
      <c r="BJ76" s="13"/>
      <c r="BK76" s="13"/>
      <c r="BL76" s="13"/>
      <c r="BM76" s="56"/>
      <c r="BO76" s="13">
        <f t="shared" si="21"/>
        <v>0</v>
      </c>
      <c r="BP76" s="13">
        <f t="shared" si="26"/>
        <v>0</v>
      </c>
      <c r="BQ76" s="13">
        <f t="shared" si="27"/>
        <v>0</v>
      </c>
      <c r="BR76" s="13">
        <f t="shared" si="22"/>
        <v>100</v>
      </c>
      <c r="BS76" s="13">
        <f t="shared" si="28"/>
        <v>25</v>
      </c>
      <c r="BT76" s="13">
        <f t="shared" si="29"/>
        <v>75</v>
      </c>
      <c r="BU76" s="13">
        <f t="shared" si="23"/>
        <v>200</v>
      </c>
      <c r="BV76" s="13">
        <f t="shared" si="30"/>
        <v>50</v>
      </c>
      <c r="BW76" s="13">
        <f t="shared" si="31"/>
        <v>150</v>
      </c>
      <c r="BX76" s="13">
        <f t="shared" si="24"/>
        <v>200</v>
      </c>
      <c r="BY76" s="13">
        <f t="shared" si="32"/>
        <v>50</v>
      </c>
      <c r="BZ76" s="13">
        <f t="shared" si="33"/>
        <v>150</v>
      </c>
    </row>
    <row r="77" spans="1:78" ht="54.75" customHeight="1" x14ac:dyDescent="0.2">
      <c r="A77" s="13" t="s">
        <v>0</v>
      </c>
      <c r="B77" s="4" t="s">
        <v>328</v>
      </c>
      <c r="C77" s="5" t="s">
        <v>31</v>
      </c>
      <c r="D77" s="4" t="s">
        <v>988</v>
      </c>
      <c r="E77" s="176" t="s">
        <v>419</v>
      </c>
      <c r="F77" s="176">
        <v>0</v>
      </c>
      <c r="G77" s="176">
        <v>100</v>
      </c>
      <c r="H77" s="176" t="s">
        <v>36</v>
      </c>
      <c r="I77" s="14" t="s">
        <v>425</v>
      </c>
      <c r="J77" s="198" t="s">
        <v>443</v>
      </c>
      <c r="K77" s="198" t="s">
        <v>444</v>
      </c>
      <c r="L77" s="176" t="s">
        <v>1589</v>
      </c>
      <c r="M77" s="5">
        <v>0</v>
      </c>
      <c r="N77" s="55">
        <f>+BDATOS!P77</f>
        <v>100</v>
      </c>
      <c r="O77" s="55">
        <f>+BDATOS!Q77</f>
        <v>0</v>
      </c>
      <c r="P77" s="55">
        <f>+BDATOS!R77</f>
        <v>50</v>
      </c>
      <c r="Q77" s="55">
        <f>+BDATOS!S77</f>
        <v>25</v>
      </c>
      <c r="R77" s="40">
        <f>+BDATOS!T77</f>
        <v>25</v>
      </c>
      <c r="S77" s="55" t="s">
        <v>1411</v>
      </c>
      <c r="T77" s="55" t="s">
        <v>1410</v>
      </c>
      <c r="U77" s="55" t="s">
        <v>95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198" t="str">
        <f>+BDATOS!AC77</f>
        <v>SECRETARÍA DE AGRICULTURA</v>
      </c>
      <c r="AB77" s="56" t="s">
        <v>442</v>
      </c>
      <c r="AC77" s="56" t="s">
        <v>338</v>
      </c>
      <c r="AD77" s="29">
        <f t="shared" si="19"/>
        <v>0</v>
      </c>
      <c r="AE77" s="30">
        <f t="shared" si="20"/>
        <v>0</v>
      </c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13">
        <v>0</v>
      </c>
      <c r="AZ77" s="13"/>
      <c r="BA77" s="13"/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13"/>
      <c r="BI77" s="63" t="s">
        <v>1844</v>
      </c>
      <c r="BJ77" s="13"/>
      <c r="BK77" s="13"/>
      <c r="BL77" s="13"/>
      <c r="BM77" s="56"/>
      <c r="BO77" s="13">
        <f t="shared" si="21"/>
        <v>0</v>
      </c>
      <c r="BP77" s="13">
        <f t="shared" si="26"/>
        <v>0</v>
      </c>
      <c r="BQ77" s="13">
        <f t="shared" si="27"/>
        <v>0</v>
      </c>
      <c r="BR77" s="13">
        <f t="shared" si="22"/>
        <v>50</v>
      </c>
      <c r="BS77" s="13">
        <f t="shared" si="28"/>
        <v>12.5</v>
      </c>
      <c r="BT77" s="13">
        <f t="shared" si="29"/>
        <v>37.5</v>
      </c>
      <c r="BU77" s="13">
        <f t="shared" si="23"/>
        <v>25</v>
      </c>
      <c r="BV77" s="13">
        <f t="shared" si="30"/>
        <v>6.25</v>
      </c>
      <c r="BW77" s="13">
        <f t="shared" si="31"/>
        <v>18.75</v>
      </c>
      <c r="BX77" s="13">
        <f t="shared" si="24"/>
        <v>25</v>
      </c>
      <c r="BY77" s="13">
        <f t="shared" si="32"/>
        <v>6.25</v>
      </c>
      <c r="BZ77" s="13">
        <f t="shared" si="33"/>
        <v>18.75</v>
      </c>
    </row>
    <row r="78" spans="1:78" ht="45" x14ac:dyDescent="0.2">
      <c r="A78" s="13" t="s">
        <v>0</v>
      </c>
      <c r="B78" s="4" t="s">
        <v>328</v>
      </c>
      <c r="C78" s="5" t="s">
        <v>31</v>
      </c>
      <c r="D78" s="4" t="s">
        <v>988</v>
      </c>
      <c r="E78" s="176" t="s">
        <v>420</v>
      </c>
      <c r="F78" s="176">
        <v>0</v>
      </c>
      <c r="G78" s="176">
        <v>1</v>
      </c>
      <c r="H78" s="176" t="s">
        <v>37</v>
      </c>
      <c r="I78" s="14" t="s">
        <v>426</v>
      </c>
      <c r="J78" s="198" t="s">
        <v>446</v>
      </c>
      <c r="K78" s="198" t="s">
        <v>445</v>
      </c>
      <c r="L78" s="176" t="s">
        <v>1589</v>
      </c>
      <c r="M78" s="5">
        <v>0</v>
      </c>
      <c r="N78" s="55">
        <f>+BDATOS!P78</f>
        <v>4</v>
      </c>
      <c r="O78" s="55">
        <f>+BDATOS!Q78</f>
        <v>1</v>
      </c>
      <c r="P78" s="55">
        <f>+BDATOS!R78</f>
        <v>1</v>
      </c>
      <c r="Q78" s="55">
        <f>+BDATOS!S78</f>
        <v>1</v>
      </c>
      <c r="R78" s="40">
        <f>+BDATOS!T78</f>
        <v>1</v>
      </c>
      <c r="S78" s="55" t="s">
        <v>1411</v>
      </c>
      <c r="T78" s="55" t="s">
        <v>1410</v>
      </c>
      <c r="U78" s="55" t="s">
        <v>95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198" t="str">
        <f>+BDATOS!AC78</f>
        <v>SECRETARÍA DE AGRICULTURA</v>
      </c>
      <c r="AB78" s="56" t="s">
        <v>442</v>
      </c>
      <c r="AC78" s="56" t="s">
        <v>338</v>
      </c>
      <c r="AD78" s="29">
        <f t="shared" si="19"/>
        <v>1</v>
      </c>
      <c r="AE78" s="30">
        <f t="shared" si="20"/>
        <v>0</v>
      </c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13">
        <v>0</v>
      </c>
      <c r="AZ78" s="13"/>
      <c r="BA78" s="13"/>
      <c r="BB78" s="13"/>
      <c r="BC78" s="13"/>
      <c r="BD78" s="13"/>
      <c r="BE78" s="13"/>
      <c r="BF78" s="13"/>
      <c r="BG78" s="13"/>
      <c r="BH78" s="13"/>
      <c r="BI78" s="63">
        <f t="shared" si="25"/>
        <v>0</v>
      </c>
      <c r="BJ78" s="13"/>
      <c r="BK78" s="13"/>
      <c r="BL78" s="13"/>
      <c r="BM78" s="56"/>
      <c r="BO78" s="13">
        <f t="shared" si="21"/>
        <v>1</v>
      </c>
      <c r="BP78" s="13">
        <f t="shared" si="26"/>
        <v>0.25</v>
      </c>
      <c r="BQ78" s="13">
        <f t="shared" si="27"/>
        <v>0.75</v>
      </c>
      <c r="BR78" s="13">
        <f t="shared" si="22"/>
        <v>1</v>
      </c>
      <c r="BS78" s="13">
        <f t="shared" si="28"/>
        <v>0.25</v>
      </c>
      <c r="BT78" s="13">
        <f t="shared" si="29"/>
        <v>0.75</v>
      </c>
      <c r="BU78" s="13">
        <f t="shared" si="23"/>
        <v>1</v>
      </c>
      <c r="BV78" s="13">
        <f t="shared" si="30"/>
        <v>0.25</v>
      </c>
      <c r="BW78" s="13">
        <f t="shared" si="31"/>
        <v>0.75</v>
      </c>
      <c r="BX78" s="13">
        <f t="shared" si="24"/>
        <v>1</v>
      </c>
      <c r="BY78" s="13">
        <f t="shared" si="32"/>
        <v>0.25</v>
      </c>
      <c r="BZ78" s="13">
        <f t="shared" si="33"/>
        <v>0.75</v>
      </c>
    </row>
    <row r="79" spans="1:78" ht="51" customHeight="1" x14ac:dyDescent="0.2">
      <c r="A79" s="13" t="s">
        <v>0</v>
      </c>
      <c r="B79" s="4" t="s">
        <v>328</v>
      </c>
      <c r="C79" s="5" t="s">
        <v>31</v>
      </c>
      <c r="D79" s="4" t="s">
        <v>988</v>
      </c>
      <c r="E79" s="176" t="s">
        <v>1577</v>
      </c>
      <c r="F79" s="176">
        <v>0</v>
      </c>
      <c r="G79" s="176">
        <v>1</v>
      </c>
      <c r="H79" s="176" t="s">
        <v>431</v>
      </c>
      <c r="I79" s="14" t="s">
        <v>427</v>
      </c>
      <c r="J79" s="198" t="s">
        <v>447</v>
      </c>
      <c r="K79" s="198" t="s">
        <v>448</v>
      </c>
      <c r="L79" s="176" t="s">
        <v>1589</v>
      </c>
      <c r="M79" s="5">
        <v>0</v>
      </c>
      <c r="N79" s="55">
        <f>+BDATOS!P79</f>
        <v>1</v>
      </c>
      <c r="O79" s="55">
        <f>+BDATOS!Q79</f>
        <v>0</v>
      </c>
      <c r="P79" s="55">
        <f>+BDATOS!R79</f>
        <v>1</v>
      </c>
      <c r="Q79" s="55">
        <f>+BDATOS!S79</f>
        <v>0</v>
      </c>
      <c r="R79" s="40">
        <f>+BDATOS!T79</f>
        <v>0</v>
      </c>
      <c r="S79" s="55" t="s">
        <v>1411</v>
      </c>
      <c r="T79" s="55" t="s">
        <v>1410</v>
      </c>
      <c r="U79" s="55" t="s">
        <v>95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198" t="str">
        <f>+BDATOS!AC79</f>
        <v>SECRETARÍA DE AGRICULTURA</v>
      </c>
      <c r="AB79" s="56" t="s">
        <v>442</v>
      </c>
      <c r="AC79" s="56" t="s">
        <v>338</v>
      </c>
      <c r="AD79" s="29">
        <f t="shared" si="19"/>
        <v>0</v>
      </c>
      <c r="AE79" s="30">
        <f t="shared" si="20"/>
        <v>0</v>
      </c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13">
        <v>0</v>
      </c>
      <c r="AZ79" s="13"/>
      <c r="BA79" s="13"/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/>
      <c r="BI79" s="63" t="s">
        <v>1844</v>
      </c>
      <c r="BJ79" s="13"/>
      <c r="BK79" s="13"/>
      <c r="BL79" s="13"/>
      <c r="BM79" s="56"/>
      <c r="BO79" s="13">
        <f t="shared" si="21"/>
        <v>0</v>
      </c>
      <c r="BP79" s="13">
        <f t="shared" si="26"/>
        <v>0</v>
      </c>
      <c r="BQ79" s="13">
        <f t="shared" si="27"/>
        <v>0</v>
      </c>
      <c r="BR79" s="13">
        <f t="shared" si="22"/>
        <v>1</v>
      </c>
      <c r="BS79" s="13">
        <f t="shared" si="28"/>
        <v>0.25</v>
      </c>
      <c r="BT79" s="13">
        <f t="shared" si="29"/>
        <v>0.75</v>
      </c>
      <c r="BU79" s="13">
        <f t="shared" si="23"/>
        <v>0</v>
      </c>
      <c r="BV79" s="13">
        <f t="shared" si="30"/>
        <v>0</v>
      </c>
      <c r="BW79" s="13">
        <f t="shared" si="31"/>
        <v>0</v>
      </c>
      <c r="BX79" s="13">
        <f t="shared" si="24"/>
        <v>0</v>
      </c>
      <c r="BY79" s="13">
        <f t="shared" si="32"/>
        <v>0</v>
      </c>
      <c r="BZ79" s="13">
        <f t="shared" si="33"/>
        <v>0</v>
      </c>
    </row>
    <row r="80" spans="1:78" ht="48" customHeight="1" x14ac:dyDescent="0.2">
      <c r="A80" s="13" t="s">
        <v>0</v>
      </c>
      <c r="B80" s="4" t="s">
        <v>328</v>
      </c>
      <c r="C80" s="5" t="s">
        <v>31</v>
      </c>
      <c r="D80" s="4" t="s">
        <v>988</v>
      </c>
      <c r="E80" s="176" t="s">
        <v>1578</v>
      </c>
      <c r="F80" s="176">
        <v>0</v>
      </c>
      <c r="G80" s="176">
        <v>45</v>
      </c>
      <c r="H80" s="176" t="s">
        <v>432</v>
      </c>
      <c r="I80" s="14" t="s">
        <v>428</v>
      </c>
      <c r="J80" s="198" t="s">
        <v>450</v>
      </c>
      <c r="K80" s="198" t="s">
        <v>449</v>
      </c>
      <c r="L80" s="176" t="s">
        <v>1589</v>
      </c>
      <c r="M80" s="5">
        <v>0</v>
      </c>
      <c r="N80" s="55">
        <f>+BDATOS!P80</f>
        <v>45</v>
      </c>
      <c r="O80" s="55">
        <f>+BDATOS!Q80</f>
        <v>10</v>
      </c>
      <c r="P80" s="55">
        <f>+BDATOS!R80</f>
        <v>10</v>
      </c>
      <c r="Q80" s="55">
        <f>+BDATOS!S80</f>
        <v>10</v>
      </c>
      <c r="R80" s="40">
        <f>+BDATOS!T80</f>
        <v>15</v>
      </c>
      <c r="S80" s="55" t="s">
        <v>1411</v>
      </c>
      <c r="T80" s="55" t="s">
        <v>1410</v>
      </c>
      <c r="U80" s="55" t="s">
        <v>95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198" t="str">
        <f>+BDATOS!AC80</f>
        <v>SECRETARÍA DE AGRICULTURA</v>
      </c>
      <c r="AB80" s="56" t="s">
        <v>442</v>
      </c>
      <c r="AC80" s="56" t="s">
        <v>338</v>
      </c>
      <c r="AD80" s="29">
        <f t="shared" si="19"/>
        <v>10</v>
      </c>
      <c r="AE80" s="30">
        <f t="shared" si="20"/>
        <v>0</v>
      </c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13">
        <v>8</v>
      </c>
      <c r="AZ80" s="13">
        <v>500000</v>
      </c>
      <c r="BA80" s="13"/>
      <c r="BB80" s="13"/>
      <c r="BC80" s="13"/>
      <c r="BD80" s="13"/>
      <c r="BE80" s="13"/>
      <c r="BF80" s="13"/>
      <c r="BG80" s="13">
        <v>500000</v>
      </c>
      <c r="BH80" s="13"/>
      <c r="BI80" s="63">
        <f t="shared" si="25"/>
        <v>0.8</v>
      </c>
      <c r="BJ80" s="13"/>
      <c r="BK80" s="13"/>
      <c r="BL80" s="13"/>
      <c r="BM80" s="56"/>
      <c r="BO80" s="13">
        <f t="shared" si="21"/>
        <v>10</v>
      </c>
      <c r="BP80" s="13">
        <f t="shared" si="26"/>
        <v>2.5</v>
      </c>
      <c r="BQ80" s="13">
        <f t="shared" si="27"/>
        <v>7.5</v>
      </c>
      <c r="BR80" s="13">
        <f t="shared" si="22"/>
        <v>10</v>
      </c>
      <c r="BS80" s="13">
        <f t="shared" si="28"/>
        <v>2.5</v>
      </c>
      <c r="BT80" s="13">
        <f t="shared" si="29"/>
        <v>7.5</v>
      </c>
      <c r="BU80" s="13">
        <f t="shared" si="23"/>
        <v>10</v>
      </c>
      <c r="BV80" s="13">
        <f t="shared" si="30"/>
        <v>2.5</v>
      </c>
      <c r="BW80" s="13">
        <f t="shared" si="31"/>
        <v>7.5</v>
      </c>
      <c r="BX80" s="13">
        <f t="shared" si="24"/>
        <v>15</v>
      </c>
      <c r="BY80" s="13">
        <f t="shared" si="32"/>
        <v>3.75</v>
      </c>
      <c r="BZ80" s="13">
        <f t="shared" si="33"/>
        <v>11.25</v>
      </c>
    </row>
    <row r="81" spans="1:78" ht="72" customHeight="1" x14ac:dyDescent="0.2">
      <c r="A81" s="13" t="s">
        <v>0</v>
      </c>
      <c r="B81" s="4" t="s">
        <v>328</v>
      </c>
      <c r="C81" s="5" t="s">
        <v>31</v>
      </c>
      <c r="D81" s="4" t="s">
        <v>988</v>
      </c>
      <c r="E81" s="176" t="s">
        <v>1579</v>
      </c>
      <c r="F81" s="176">
        <v>0</v>
      </c>
      <c r="G81" s="176">
        <v>8</v>
      </c>
      <c r="H81" s="176" t="s">
        <v>433</v>
      </c>
      <c r="I81" s="14" t="s">
        <v>429</v>
      </c>
      <c r="J81" s="198" t="s">
        <v>452</v>
      </c>
      <c r="K81" s="198" t="s">
        <v>451</v>
      </c>
      <c r="L81" s="176" t="s">
        <v>1589</v>
      </c>
      <c r="M81" s="5">
        <v>0</v>
      </c>
      <c r="N81" s="55">
        <f>+BDATOS!P81</f>
        <v>8</v>
      </c>
      <c r="O81" s="55">
        <f>+BDATOS!Q81</f>
        <v>1</v>
      </c>
      <c r="P81" s="55">
        <f>+BDATOS!R81</f>
        <v>2</v>
      </c>
      <c r="Q81" s="55">
        <f>+BDATOS!S81</f>
        <v>3</v>
      </c>
      <c r="R81" s="40">
        <f>+BDATOS!T81</f>
        <v>2</v>
      </c>
      <c r="S81" s="55" t="s">
        <v>1411</v>
      </c>
      <c r="T81" s="55" t="s">
        <v>1410</v>
      </c>
      <c r="U81" s="55" t="s">
        <v>95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198" t="str">
        <f>+BDATOS!AC81</f>
        <v>SECRETARÍA DE AGRICULTURA</v>
      </c>
      <c r="AB81" s="56" t="s">
        <v>442</v>
      </c>
      <c r="AC81" s="56" t="s">
        <v>338</v>
      </c>
      <c r="AD81" s="29">
        <f t="shared" si="19"/>
        <v>1</v>
      </c>
      <c r="AE81" s="30">
        <f t="shared" si="20"/>
        <v>0</v>
      </c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13">
        <v>1</v>
      </c>
      <c r="AZ81" s="13" t="s">
        <v>1838</v>
      </c>
      <c r="BA81" s="13" t="s">
        <v>1838</v>
      </c>
      <c r="BB81" s="13"/>
      <c r="BC81" s="13"/>
      <c r="BD81" s="13"/>
      <c r="BE81" s="13"/>
      <c r="BF81" s="13"/>
      <c r="BG81" s="13"/>
      <c r="BH81" s="13"/>
      <c r="BI81" s="63">
        <f t="shared" si="25"/>
        <v>1</v>
      </c>
      <c r="BJ81" s="13"/>
      <c r="BK81" s="13"/>
      <c r="BL81" s="13"/>
      <c r="BM81" s="56"/>
      <c r="BO81" s="13">
        <f t="shared" si="21"/>
        <v>1</v>
      </c>
      <c r="BP81" s="13">
        <f t="shared" si="26"/>
        <v>0.25</v>
      </c>
      <c r="BQ81" s="13">
        <f t="shared" si="27"/>
        <v>0.75</v>
      </c>
      <c r="BR81" s="13">
        <f t="shared" si="22"/>
        <v>2</v>
      </c>
      <c r="BS81" s="13">
        <f t="shared" si="28"/>
        <v>0.5</v>
      </c>
      <c r="BT81" s="13">
        <f t="shared" si="29"/>
        <v>1.5</v>
      </c>
      <c r="BU81" s="13">
        <f t="shared" si="23"/>
        <v>3</v>
      </c>
      <c r="BV81" s="13">
        <f t="shared" si="30"/>
        <v>0.75</v>
      </c>
      <c r="BW81" s="13">
        <f t="shared" si="31"/>
        <v>2.25</v>
      </c>
      <c r="BX81" s="13">
        <f t="shared" si="24"/>
        <v>2</v>
      </c>
      <c r="BY81" s="13">
        <f t="shared" si="32"/>
        <v>0.5</v>
      </c>
      <c r="BZ81" s="13">
        <f t="shared" si="33"/>
        <v>1.5</v>
      </c>
    </row>
    <row r="82" spans="1:78" ht="53.25" customHeight="1" x14ac:dyDescent="0.2">
      <c r="A82" s="13" t="s">
        <v>0</v>
      </c>
      <c r="B82" s="4" t="s">
        <v>328</v>
      </c>
      <c r="C82" s="5" t="s">
        <v>31</v>
      </c>
      <c r="D82" s="4" t="s">
        <v>988</v>
      </c>
      <c r="E82" s="176" t="s">
        <v>1580</v>
      </c>
      <c r="F82" s="176">
        <v>0</v>
      </c>
      <c r="G82" s="176">
        <v>1</v>
      </c>
      <c r="H82" s="176" t="s">
        <v>434</v>
      </c>
      <c r="I82" s="14" t="s">
        <v>430</v>
      </c>
      <c r="J82" s="198" t="s">
        <v>453</v>
      </c>
      <c r="K82" s="198" t="s">
        <v>454</v>
      </c>
      <c r="L82" s="176" t="s">
        <v>1589</v>
      </c>
      <c r="M82" s="5">
        <v>0</v>
      </c>
      <c r="N82" s="55">
        <f>+BDATOS!P82</f>
        <v>1</v>
      </c>
      <c r="O82" s="55">
        <f>+BDATOS!Q82</f>
        <v>0</v>
      </c>
      <c r="P82" s="55">
        <f>+BDATOS!R82</f>
        <v>1</v>
      </c>
      <c r="Q82" s="55">
        <f>+BDATOS!S82</f>
        <v>0</v>
      </c>
      <c r="R82" s="40">
        <f>+BDATOS!T82</f>
        <v>0</v>
      </c>
      <c r="S82" s="55" t="s">
        <v>1411</v>
      </c>
      <c r="T82" s="55" t="s">
        <v>1410</v>
      </c>
      <c r="U82" s="55" t="s">
        <v>95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198" t="str">
        <f>+BDATOS!AC82</f>
        <v>SECRETARÍA DE AGRICULTURA</v>
      </c>
      <c r="AB82" s="56" t="s">
        <v>442</v>
      </c>
      <c r="AC82" s="56" t="s">
        <v>338</v>
      </c>
      <c r="AD82" s="29">
        <f t="shared" si="19"/>
        <v>0</v>
      </c>
      <c r="AE82" s="30">
        <f t="shared" si="20"/>
        <v>0</v>
      </c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13">
        <v>0</v>
      </c>
      <c r="AZ82" s="13"/>
      <c r="BA82" s="13"/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/>
      <c r="BI82" s="63" t="s">
        <v>1844</v>
      </c>
      <c r="BJ82" s="13"/>
      <c r="BK82" s="13"/>
      <c r="BL82" s="13"/>
      <c r="BM82" s="56"/>
      <c r="BO82" s="13">
        <f t="shared" si="21"/>
        <v>0</v>
      </c>
      <c r="BP82" s="13">
        <f t="shared" si="26"/>
        <v>0</v>
      </c>
      <c r="BQ82" s="13">
        <f t="shared" si="27"/>
        <v>0</v>
      </c>
      <c r="BR82" s="13">
        <f t="shared" si="22"/>
        <v>1</v>
      </c>
      <c r="BS82" s="13">
        <f t="shared" si="28"/>
        <v>0.25</v>
      </c>
      <c r="BT82" s="13">
        <f t="shared" si="29"/>
        <v>0.75</v>
      </c>
      <c r="BU82" s="13">
        <f t="shared" si="23"/>
        <v>0</v>
      </c>
      <c r="BV82" s="13">
        <f t="shared" si="30"/>
        <v>0</v>
      </c>
      <c r="BW82" s="13">
        <f t="shared" si="31"/>
        <v>0</v>
      </c>
      <c r="BX82" s="13">
        <f t="shared" si="24"/>
        <v>0</v>
      </c>
      <c r="BY82" s="13">
        <f t="shared" si="32"/>
        <v>0</v>
      </c>
      <c r="BZ82" s="13">
        <f t="shared" si="33"/>
        <v>0</v>
      </c>
    </row>
    <row r="83" spans="1:78" ht="67.5" x14ac:dyDescent="0.2">
      <c r="A83" s="13">
        <v>2</v>
      </c>
      <c r="B83" s="4" t="s">
        <v>455</v>
      </c>
      <c r="C83" s="5" t="s">
        <v>38</v>
      </c>
      <c r="D83" s="4" t="s">
        <v>115</v>
      </c>
      <c r="E83" s="295" t="s">
        <v>1488</v>
      </c>
      <c r="F83" s="295">
        <v>10.1</v>
      </c>
      <c r="G83" s="295">
        <v>8</v>
      </c>
      <c r="H83" s="176" t="s">
        <v>39</v>
      </c>
      <c r="I83" s="14" t="s">
        <v>457</v>
      </c>
      <c r="J83" s="198" t="s">
        <v>458</v>
      </c>
      <c r="K83" s="198" t="s">
        <v>459</v>
      </c>
      <c r="L83" s="176" t="s">
        <v>1589</v>
      </c>
      <c r="M83" s="5">
        <v>0</v>
      </c>
      <c r="N83" s="55">
        <f>+BDATOS!P83</f>
        <v>5</v>
      </c>
      <c r="O83" s="55">
        <f>+BDATOS!Q83</f>
        <v>0</v>
      </c>
      <c r="P83" s="55">
        <f>+BDATOS!R83</f>
        <v>2</v>
      </c>
      <c r="Q83" s="55">
        <f>+BDATOS!S83</f>
        <v>2</v>
      </c>
      <c r="R83" s="40">
        <f>+BDATOS!T83</f>
        <v>1</v>
      </c>
      <c r="S83" s="55" t="s">
        <v>587</v>
      </c>
      <c r="T83" s="55" t="s">
        <v>1412</v>
      </c>
      <c r="U83" s="55" t="s">
        <v>95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198" t="str">
        <f>+BDATOS!AC83</f>
        <v>DIRECCIÓN DE DESARROLLO SOCIAL</v>
      </c>
      <c r="AB83" s="56" t="s">
        <v>356</v>
      </c>
      <c r="AC83" s="56" t="s">
        <v>442</v>
      </c>
      <c r="AD83" s="29">
        <f t="shared" si="19"/>
        <v>0</v>
      </c>
      <c r="AE83" s="30">
        <f t="shared" si="20"/>
        <v>0</v>
      </c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/>
      <c r="BI83" s="63" t="s">
        <v>1844</v>
      </c>
      <c r="BJ83" s="13"/>
      <c r="BK83" s="13"/>
      <c r="BL83" s="13"/>
      <c r="BM83" s="56"/>
      <c r="BO83" s="13">
        <f t="shared" si="21"/>
        <v>0</v>
      </c>
      <c r="BP83" s="13">
        <f t="shared" si="26"/>
        <v>0</v>
      </c>
      <c r="BQ83" s="13">
        <f t="shared" si="27"/>
        <v>0</v>
      </c>
      <c r="BR83" s="13">
        <f t="shared" si="22"/>
        <v>2</v>
      </c>
      <c r="BS83" s="13">
        <f t="shared" si="28"/>
        <v>0.5</v>
      </c>
      <c r="BT83" s="13">
        <f t="shared" si="29"/>
        <v>1.5</v>
      </c>
      <c r="BU83" s="13">
        <f t="shared" si="23"/>
        <v>2</v>
      </c>
      <c r="BV83" s="13">
        <f t="shared" si="30"/>
        <v>0.5</v>
      </c>
      <c r="BW83" s="13">
        <f t="shared" si="31"/>
        <v>1.5</v>
      </c>
      <c r="BX83" s="13">
        <f t="shared" si="24"/>
        <v>1</v>
      </c>
      <c r="BY83" s="13">
        <f t="shared" si="32"/>
        <v>0.25</v>
      </c>
      <c r="BZ83" s="13">
        <f t="shared" si="33"/>
        <v>0.75</v>
      </c>
    </row>
    <row r="84" spans="1:78" ht="60" x14ac:dyDescent="0.2">
      <c r="A84" s="13">
        <v>2</v>
      </c>
      <c r="B84" s="4" t="s">
        <v>455</v>
      </c>
      <c r="C84" s="5" t="s">
        <v>38</v>
      </c>
      <c r="D84" s="4" t="s">
        <v>115</v>
      </c>
      <c r="E84" s="295"/>
      <c r="F84" s="295"/>
      <c r="G84" s="295"/>
      <c r="H84" s="176" t="s">
        <v>39</v>
      </c>
      <c r="I84" s="14" t="s">
        <v>457</v>
      </c>
      <c r="J84" s="198" t="s">
        <v>1487</v>
      </c>
      <c r="K84" s="198" t="s">
        <v>1487</v>
      </c>
      <c r="L84" s="176" t="s">
        <v>1589</v>
      </c>
      <c r="M84" s="5">
        <v>0</v>
      </c>
      <c r="N84" s="55">
        <f>+BDATOS!P84</f>
        <v>100</v>
      </c>
      <c r="O84" s="55">
        <f>+BDATOS!Q84</f>
        <v>25</v>
      </c>
      <c r="P84" s="55">
        <f>+BDATOS!R84</f>
        <v>25</v>
      </c>
      <c r="Q84" s="55">
        <f>+BDATOS!S84</f>
        <v>25</v>
      </c>
      <c r="R84" s="40">
        <f>+BDATOS!T84</f>
        <v>25</v>
      </c>
      <c r="S84" s="55" t="s">
        <v>587</v>
      </c>
      <c r="T84" s="55" t="s">
        <v>1412</v>
      </c>
      <c r="U84" s="55" t="s">
        <v>95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198" t="str">
        <f>+BDATOS!AC84</f>
        <v>DIRECCIÓN DE DESARROLLO SOCIAL</v>
      </c>
      <c r="AB84" s="21" t="s">
        <v>442</v>
      </c>
      <c r="AC84" s="56" t="s">
        <v>442</v>
      </c>
      <c r="AD84" s="29">
        <f t="shared" si="19"/>
        <v>25</v>
      </c>
      <c r="AE84" s="30">
        <f t="shared" si="20"/>
        <v>0</v>
      </c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13">
        <v>0</v>
      </c>
      <c r="AZ84" s="13">
        <v>0</v>
      </c>
      <c r="BA84" s="13">
        <v>0</v>
      </c>
      <c r="BB84" s="13"/>
      <c r="BC84" s="13"/>
      <c r="BD84" s="13"/>
      <c r="BE84" s="13"/>
      <c r="BF84" s="13"/>
      <c r="BG84" s="13"/>
      <c r="BH84" s="13"/>
      <c r="BI84" s="63">
        <f t="shared" si="25"/>
        <v>0</v>
      </c>
      <c r="BJ84" s="13"/>
      <c r="BK84" s="13"/>
      <c r="BL84" s="13"/>
      <c r="BM84" s="56"/>
      <c r="BO84" s="13">
        <f t="shared" si="21"/>
        <v>25</v>
      </c>
      <c r="BP84" s="13">
        <f t="shared" si="26"/>
        <v>6.25</v>
      </c>
      <c r="BQ84" s="13">
        <f t="shared" si="27"/>
        <v>18.75</v>
      </c>
      <c r="BR84" s="13">
        <f t="shared" si="22"/>
        <v>25</v>
      </c>
      <c r="BS84" s="13">
        <f t="shared" si="28"/>
        <v>6.25</v>
      </c>
      <c r="BT84" s="13">
        <f t="shared" si="29"/>
        <v>18.75</v>
      </c>
      <c r="BU84" s="13">
        <f t="shared" si="23"/>
        <v>25</v>
      </c>
      <c r="BV84" s="13">
        <f t="shared" si="30"/>
        <v>6.25</v>
      </c>
      <c r="BW84" s="13">
        <f t="shared" si="31"/>
        <v>18.75</v>
      </c>
      <c r="BX84" s="13">
        <f t="shared" si="24"/>
        <v>25</v>
      </c>
      <c r="BY84" s="13">
        <f t="shared" si="32"/>
        <v>6.25</v>
      </c>
      <c r="BZ84" s="13">
        <f t="shared" si="33"/>
        <v>18.75</v>
      </c>
    </row>
    <row r="85" spans="1:78" ht="60" x14ac:dyDescent="0.2">
      <c r="A85" s="13">
        <v>2</v>
      </c>
      <c r="B85" s="4" t="s">
        <v>455</v>
      </c>
      <c r="C85" s="5" t="s">
        <v>38</v>
      </c>
      <c r="D85" s="4" t="s">
        <v>115</v>
      </c>
      <c r="E85" s="176" t="s">
        <v>462</v>
      </c>
      <c r="F85" s="176">
        <v>31.1</v>
      </c>
      <c r="G85" s="176">
        <v>28</v>
      </c>
      <c r="H85" s="176" t="s">
        <v>456</v>
      </c>
      <c r="I85" s="14" t="s">
        <v>461</v>
      </c>
      <c r="J85" s="198" t="s">
        <v>1489</v>
      </c>
      <c r="K85" s="198" t="s">
        <v>1489</v>
      </c>
      <c r="L85" s="176" t="s">
        <v>1589</v>
      </c>
      <c r="M85" s="5">
        <v>0</v>
      </c>
      <c r="N85" s="55">
        <f>+BDATOS!P85</f>
        <v>1</v>
      </c>
      <c r="O85" s="55">
        <f>+BDATOS!Q85</f>
        <v>0</v>
      </c>
      <c r="P85" s="55">
        <f>+BDATOS!R85</f>
        <v>1</v>
      </c>
      <c r="Q85" s="55">
        <f>+BDATOS!S85</f>
        <v>0</v>
      </c>
      <c r="R85" s="40">
        <f>+BDATOS!T85</f>
        <v>0</v>
      </c>
      <c r="S85" s="55" t="s">
        <v>587</v>
      </c>
      <c r="T85" s="55" t="s">
        <v>1412</v>
      </c>
      <c r="U85" s="55" t="s">
        <v>95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198" t="str">
        <f>+BDATOS!AC85</f>
        <v>DIRECCIÓN DE DESARROLLO SOCIAL</v>
      </c>
      <c r="AB85" s="21" t="s">
        <v>356</v>
      </c>
      <c r="AC85" s="56" t="s">
        <v>356</v>
      </c>
      <c r="AD85" s="29">
        <f t="shared" si="19"/>
        <v>0</v>
      </c>
      <c r="AE85" s="30">
        <f t="shared" si="20"/>
        <v>0</v>
      </c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/>
      <c r="BI85" s="63" t="s">
        <v>1844</v>
      </c>
      <c r="BJ85" s="13"/>
      <c r="BK85" s="13"/>
      <c r="BL85" s="13"/>
      <c r="BM85" s="56"/>
      <c r="BO85" s="13">
        <f t="shared" si="21"/>
        <v>0</v>
      </c>
      <c r="BP85" s="13">
        <f t="shared" si="26"/>
        <v>0</v>
      </c>
      <c r="BQ85" s="13">
        <f t="shared" si="27"/>
        <v>0</v>
      </c>
      <c r="BR85" s="13">
        <f t="shared" si="22"/>
        <v>1</v>
      </c>
      <c r="BS85" s="13">
        <f t="shared" si="28"/>
        <v>0.25</v>
      </c>
      <c r="BT85" s="13">
        <f t="shared" si="29"/>
        <v>0.75</v>
      </c>
      <c r="BU85" s="13">
        <f t="shared" si="23"/>
        <v>0</v>
      </c>
      <c r="BV85" s="13">
        <f t="shared" si="30"/>
        <v>0</v>
      </c>
      <c r="BW85" s="13">
        <f t="shared" si="31"/>
        <v>0</v>
      </c>
      <c r="BX85" s="13">
        <f t="shared" si="24"/>
        <v>0</v>
      </c>
      <c r="BY85" s="13">
        <f t="shared" si="32"/>
        <v>0</v>
      </c>
      <c r="BZ85" s="13">
        <f t="shared" si="33"/>
        <v>0</v>
      </c>
    </row>
    <row r="86" spans="1:78" ht="137.25" customHeight="1" x14ac:dyDescent="0.2">
      <c r="A86" s="13">
        <v>2</v>
      </c>
      <c r="B86" s="4" t="s">
        <v>455</v>
      </c>
      <c r="C86" s="5" t="s">
        <v>38</v>
      </c>
      <c r="D86" s="4" t="s">
        <v>115</v>
      </c>
      <c r="E86" s="176" t="s">
        <v>463</v>
      </c>
      <c r="F86" s="176">
        <v>0</v>
      </c>
      <c r="G86" s="176">
        <v>1</v>
      </c>
      <c r="H86" s="176" t="s">
        <v>464</v>
      </c>
      <c r="I86" s="14" t="s">
        <v>465</v>
      </c>
      <c r="J86" s="198" t="s">
        <v>466</v>
      </c>
      <c r="K86" s="198" t="s">
        <v>467</v>
      </c>
      <c r="L86" s="176" t="s">
        <v>1589</v>
      </c>
      <c r="M86" s="5">
        <v>0</v>
      </c>
      <c r="N86" s="55">
        <f>+BDATOS!P86</f>
        <v>7</v>
      </c>
      <c r="O86" s="55">
        <f>+BDATOS!Q86</f>
        <v>1</v>
      </c>
      <c r="P86" s="55">
        <f>+BDATOS!R86</f>
        <v>2</v>
      </c>
      <c r="Q86" s="55">
        <f>+BDATOS!S86</f>
        <v>2</v>
      </c>
      <c r="R86" s="40">
        <f>+BDATOS!T86</f>
        <v>2</v>
      </c>
      <c r="S86" s="55" t="s">
        <v>587</v>
      </c>
      <c r="T86" s="55" t="s">
        <v>1412</v>
      </c>
      <c r="U86" s="55" t="s">
        <v>95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198" t="str">
        <f>+BDATOS!AC86</f>
        <v>DIRECCIÓN DE DESARROLLO SOCIAL</v>
      </c>
      <c r="AB86" s="56" t="s">
        <v>335</v>
      </c>
      <c r="AC86" s="56" t="s">
        <v>338</v>
      </c>
      <c r="AD86" s="29">
        <f t="shared" si="19"/>
        <v>1</v>
      </c>
      <c r="AE86" s="30">
        <f t="shared" si="20"/>
        <v>0</v>
      </c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13">
        <v>0</v>
      </c>
      <c r="AZ86" s="13">
        <v>0</v>
      </c>
      <c r="BA86" s="13">
        <v>0</v>
      </c>
      <c r="BB86" s="13"/>
      <c r="BC86" s="13"/>
      <c r="BD86" s="13"/>
      <c r="BE86" s="13"/>
      <c r="BF86" s="13"/>
      <c r="BG86" s="13"/>
      <c r="BH86" s="13"/>
      <c r="BI86" s="63">
        <f t="shared" si="25"/>
        <v>0</v>
      </c>
      <c r="BJ86" s="13"/>
      <c r="BK86" s="13"/>
      <c r="BL86" s="13"/>
      <c r="BM86" s="56"/>
      <c r="BO86" s="13">
        <f t="shared" si="21"/>
        <v>1</v>
      </c>
      <c r="BP86" s="13">
        <f t="shared" si="26"/>
        <v>0.25</v>
      </c>
      <c r="BQ86" s="13">
        <f t="shared" si="27"/>
        <v>0.75</v>
      </c>
      <c r="BR86" s="13">
        <f t="shared" si="22"/>
        <v>2</v>
      </c>
      <c r="BS86" s="13">
        <f t="shared" si="28"/>
        <v>0.5</v>
      </c>
      <c r="BT86" s="13">
        <f t="shared" si="29"/>
        <v>1.5</v>
      </c>
      <c r="BU86" s="13">
        <f t="shared" si="23"/>
        <v>2</v>
      </c>
      <c r="BV86" s="13">
        <f t="shared" si="30"/>
        <v>0.5</v>
      </c>
      <c r="BW86" s="13">
        <f t="shared" si="31"/>
        <v>1.5</v>
      </c>
      <c r="BX86" s="13">
        <f t="shared" si="24"/>
        <v>2</v>
      </c>
      <c r="BY86" s="13">
        <f t="shared" si="32"/>
        <v>0.5</v>
      </c>
      <c r="BZ86" s="13">
        <f t="shared" si="33"/>
        <v>1.5</v>
      </c>
    </row>
    <row r="87" spans="1:78" ht="60" x14ac:dyDescent="0.2">
      <c r="A87" s="13">
        <v>2</v>
      </c>
      <c r="B87" s="4" t="s">
        <v>455</v>
      </c>
      <c r="C87" s="5" t="s">
        <v>38</v>
      </c>
      <c r="D87" s="4" t="s">
        <v>115</v>
      </c>
      <c r="E87" s="7" t="s">
        <v>1581</v>
      </c>
      <c r="F87" s="176">
        <v>80.7</v>
      </c>
      <c r="G87" s="176">
        <v>70.7</v>
      </c>
      <c r="H87" s="176" t="s">
        <v>469</v>
      </c>
      <c r="I87" s="14" t="s">
        <v>468</v>
      </c>
      <c r="J87" s="200" t="s">
        <v>1582</v>
      </c>
      <c r="K87" s="200" t="s">
        <v>1583</v>
      </c>
      <c r="L87" s="176" t="s">
        <v>1589</v>
      </c>
      <c r="M87" s="5">
        <v>0</v>
      </c>
      <c r="N87" s="55">
        <f>+BDATOS!P87</f>
        <v>1</v>
      </c>
      <c r="O87" s="55">
        <f>+BDATOS!Q87</f>
        <v>1</v>
      </c>
      <c r="P87" s="55">
        <f>+BDATOS!R87</f>
        <v>0</v>
      </c>
      <c r="Q87" s="55">
        <f>+BDATOS!S87</f>
        <v>0</v>
      </c>
      <c r="R87" s="40">
        <f>+BDATOS!T87</f>
        <v>0</v>
      </c>
      <c r="S87" s="55" t="s">
        <v>587</v>
      </c>
      <c r="T87" s="55" t="s">
        <v>1412</v>
      </c>
      <c r="U87" s="55" t="s">
        <v>95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198" t="str">
        <f>+BDATOS!AC87</f>
        <v>DIRECCIÓN DE DESARROLLO SOCIAL</v>
      </c>
      <c r="AB87" s="56" t="s">
        <v>335</v>
      </c>
      <c r="AC87" s="56" t="s">
        <v>356</v>
      </c>
      <c r="AD87" s="29">
        <f t="shared" si="19"/>
        <v>1</v>
      </c>
      <c r="AE87" s="30">
        <f t="shared" si="20"/>
        <v>0</v>
      </c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13">
        <v>0</v>
      </c>
      <c r="AZ87" s="13">
        <v>0</v>
      </c>
      <c r="BA87" s="13">
        <v>0</v>
      </c>
      <c r="BB87" s="13"/>
      <c r="BC87" s="13"/>
      <c r="BD87" s="13"/>
      <c r="BE87" s="13"/>
      <c r="BF87" s="13"/>
      <c r="BG87" s="13"/>
      <c r="BH87" s="13"/>
      <c r="BI87" s="63">
        <f t="shared" si="25"/>
        <v>0</v>
      </c>
      <c r="BJ87" s="13"/>
      <c r="BK87" s="13"/>
      <c r="BL87" s="13"/>
      <c r="BM87" s="56"/>
      <c r="BO87" s="13">
        <f t="shared" si="21"/>
        <v>1</v>
      </c>
      <c r="BP87" s="13">
        <f t="shared" si="26"/>
        <v>0.25</v>
      </c>
      <c r="BQ87" s="13">
        <f t="shared" si="27"/>
        <v>0.75</v>
      </c>
      <c r="BR87" s="13">
        <f t="shared" si="22"/>
        <v>0</v>
      </c>
      <c r="BS87" s="13">
        <f t="shared" si="28"/>
        <v>0</v>
      </c>
      <c r="BT87" s="13">
        <f t="shared" si="29"/>
        <v>0</v>
      </c>
      <c r="BU87" s="13">
        <f t="shared" si="23"/>
        <v>0</v>
      </c>
      <c r="BV87" s="13">
        <f t="shared" si="30"/>
        <v>0</v>
      </c>
      <c r="BW87" s="13">
        <f t="shared" si="31"/>
        <v>0</v>
      </c>
      <c r="BX87" s="13">
        <f t="shared" si="24"/>
        <v>0</v>
      </c>
      <c r="BY87" s="13">
        <f t="shared" si="32"/>
        <v>0</v>
      </c>
      <c r="BZ87" s="13">
        <f t="shared" si="33"/>
        <v>0</v>
      </c>
    </row>
    <row r="88" spans="1:78" ht="60" x14ac:dyDescent="0.2">
      <c r="A88" s="13">
        <v>2</v>
      </c>
      <c r="B88" s="4" t="s">
        <v>455</v>
      </c>
      <c r="C88" s="5" t="s">
        <v>38</v>
      </c>
      <c r="D88" s="4" t="s">
        <v>115</v>
      </c>
      <c r="E88" s="7" t="s">
        <v>473</v>
      </c>
      <c r="F88" s="176">
        <v>0</v>
      </c>
      <c r="G88" s="176">
        <v>1</v>
      </c>
      <c r="H88" s="176" t="s">
        <v>478</v>
      </c>
      <c r="I88" s="14" t="s">
        <v>470</v>
      </c>
      <c r="J88" s="198" t="s">
        <v>474</v>
      </c>
      <c r="K88" s="198" t="s">
        <v>475</v>
      </c>
      <c r="L88" s="176" t="s">
        <v>1589</v>
      </c>
      <c r="M88" s="5">
        <v>0</v>
      </c>
      <c r="N88" s="55">
        <f>+BDATOS!P88</f>
        <v>1</v>
      </c>
      <c r="O88" s="55">
        <f>+BDATOS!Q88</f>
        <v>0</v>
      </c>
      <c r="P88" s="55">
        <f>+BDATOS!R88</f>
        <v>1</v>
      </c>
      <c r="Q88" s="55">
        <f>+BDATOS!S88</f>
        <v>0</v>
      </c>
      <c r="R88" s="40">
        <f>+BDATOS!T88</f>
        <v>0</v>
      </c>
      <c r="S88" s="55" t="s">
        <v>587</v>
      </c>
      <c r="T88" s="55" t="s">
        <v>1412</v>
      </c>
      <c r="U88" s="55" t="s">
        <v>95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198" t="str">
        <f>+BDATOS!AC88</f>
        <v>DIRECCIÓN DE DESARROLLO SOCIAL</v>
      </c>
      <c r="AB88" s="56" t="s">
        <v>335</v>
      </c>
      <c r="AC88" s="56" t="s">
        <v>338</v>
      </c>
      <c r="AD88" s="29">
        <f t="shared" si="19"/>
        <v>0</v>
      </c>
      <c r="AE88" s="30">
        <f t="shared" si="20"/>
        <v>0</v>
      </c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/>
      <c r="BI88" s="63" t="s">
        <v>1844</v>
      </c>
      <c r="BJ88" s="13"/>
      <c r="BK88" s="13"/>
      <c r="BL88" s="13"/>
      <c r="BM88" s="56"/>
      <c r="BO88" s="13">
        <f t="shared" si="21"/>
        <v>0</v>
      </c>
      <c r="BP88" s="13">
        <f t="shared" si="26"/>
        <v>0</v>
      </c>
      <c r="BQ88" s="13">
        <f t="shared" si="27"/>
        <v>0</v>
      </c>
      <c r="BR88" s="13">
        <f t="shared" si="22"/>
        <v>1</v>
      </c>
      <c r="BS88" s="13">
        <f t="shared" si="28"/>
        <v>0.25</v>
      </c>
      <c r="BT88" s="13">
        <f t="shared" si="29"/>
        <v>0.75</v>
      </c>
      <c r="BU88" s="13">
        <f t="shared" si="23"/>
        <v>0</v>
      </c>
      <c r="BV88" s="13">
        <f t="shared" si="30"/>
        <v>0</v>
      </c>
      <c r="BW88" s="13">
        <f t="shared" si="31"/>
        <v>0</v>
      </c>
      <c r="BX88" s="13">
        <f t="shared" si="24"/>
        <v>0</v>
      </c>
      <c r="BY88" s="13">
        <f t="shared" si="32"/>
        <v>0</v>
      </c>
      <c r="BZ88" s="13">
        <f t="shared" si="33"/>
        <v>0</v>
      </c>
    </row>
    <row r="89" spans="1:78" ht="78.75" x14ac:dyDescent="0.2">
      <c r="A89" s="13">
        <v>2</v>
      </c>
      <c r="B89" s="4" t="s">
        <v>455</v>
      </c>
      <c r="C89" s="5" t="s">
        <v>38</v>
      </c>
      <c r="D89" s="4" t="s">
        <v>115</v>
      </c>
      <c r="E89" s="7" t="s">
        <v>472</v>
      </c>
      <c r="F89" s="176">
        <v>0</v>
      </c>
      <c r="G89" s="176">
        <v>1</v>
      </c>
      <c r="H89" s="176" t="s">
        <v>479</v>
      </c>
      <c r="I89" s="14" t="s">
        <v>471</v>
      </c>
      <c r="J89" s="198" t="s">
        <v>476</v>
      </c>
      <c r="K89" s="198" t="s">
        <v>477</v>
      </c>
      <c r="L89" s="176" t="s">
        <v>1589</v>
      </c>
      <c r="M89" s="5">
        <v>0</v>
      </c>
      <c r="N89" s="55">
        <f>+BDATOS!P89</f>
        <v>1</v>
      </c>
      <c r="O89" s="55">
        <f>+BDATOS!Q89</f>
        <v>1</v>
      </c>
      <c r="P89" s="55">
        <f>+BDATOS!R89</f>
        <v>0</v>
      </c>
      <c r="Q89" s="55">
        <f>+BDATOS!S89</f>
        <v>0</v>
      </c>
      <c r="R89" s="40">
        <f>+BDATOS!T89</f>
        <v>0</v>
      </c>
      <c r="S89" s="55" t="s">
        <v>587</v>
      </c>
      <c r="T89" s="55" t="s">
        <v>1412</v>
      </c>
      <c r="U89" s="55" t="s">
        <v>95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198" t="str">
        <f>+BDATOS!AC89</f>
        <v>DIRECCIÓN DE DESARROLLO SOCIAL</v>
      </c>
      <c r="AB89" s="56" t="s">
        <v>335</v>
      </c>
      <c r="AC89" s="56" t="s">
        <v>338</v>
      </c>
      <c r="AD89" s="29">
        <f t="shared" si="19"/>
        <v>1</v>
      </c>
      <c r="AE89" s="30">
        <f t="shared" si="20"/>
        <v>0</v>
      </c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13">
        <v>0</v>
      </c>
      <c r="AZ89" s="13">
        <v>0</v>
      </c>
      <c r="BA89" s="13">
        <v>0</v>
      </c>
      <c r="BB89" s="13"/>
      <c r="BC89" s="13"/>
      <c r="BD89" s="13"/>
      <c r="BE89" s="13"/>
      <c r="BF89" s="13"/>
      <c r="BG89" s="13"/>
      <c r="BH89" s="13"/>
      <c r="BI89" s="63">
        <f t="shared" si="25"/>
        <v>0</v>
      </c>
      <c r="BJ89" s="13"/>
      <c r="BK89" s="13"/>
      <c r="BL89" s="13"/>
      <c r="BM89" s="56"/>
      <c r="BO89" s="13">
        <f t="shared" si="21"/>
        <v>1</v>
      </c>
      <c r="BP89" s="13">
        <f t="shared" si="26"/>
        <v>0.25</v>
      </c>
      <c r="BQ89" s="13">
        <f t="shared" si="27"/>
        <v>0.75</v>
      </c>
      <c r="BR89" s="13">
        <f t="shared" si="22"/>
        <v>0</v>
      </c>
      <c r="BS89" s="13">
        <f t="shared" si="28"/>
        <v>0</v>
      </c>
      <c r="BT89" s="13">
        <f t="shared" si="29"/>
        <v>0</v>
      </c>
      <c r="BU89" s="13">
        <f t="shared" si="23"/>
        <v>0</v>
      </c>
      <c r="BV89" s="13">
        <f t="shared" si="30"/>
        <v>0</v>
      </c>
      <c r="BW89" s="13">
        <f t="shared" si="31"/>
        <v>0</v>
      </c>
      <c r="BX89" s="13">
        <f t="shared" si="24"/>
        <v>0</v>
      </c>
      <c r="BY89" s="13">
        <f t="shared" si="32"/>
        <v>0</v>
      </c>
      <c r="BZ89" s="13">
        <f t="shared" si="33"/>
        <v>0</v>
      </c>
    </row>
    <row r="90" spans="1:78" ht="60" x14ac:dyDescent="0.2">
      <c r="A90" s="13">
        <v>2</v>
      </c>
      <c r="B90" s="4" t="s">
        <v>455</v>
      </c>
      <c r="C90" s="5" t="s">
        <v>40</v>
      </c>
      <c r="D90" s="4" t="s">
        <v>117</v>
      </c>
      <c r="E90" s="7" t="s">
        <v>480</v>
      </c>
      <c r="F90" s="176">
        <v>90</v>
      </c>
      <c r="G90" s="176">
        <v>100</v>
      </c>
      <c r="H90" s="176" t="s">
        <v>41</v>
      </c>
      <c r="I90" s="14" t="s">
        <v>118</v>
      </c>
      <c r="J90" s="198" t="s">
        <v>481</v>
      </c>
      <c r="K90" s="198" t="s">
        <v>482</v>
      </c>
      <c r="L90" s="176" t="s">
        <v>1589</v>
      </c>
      <c r="M90" s="5">
        <v>0</v>
      </c>
      <c r="N90" s="55">
        <f>+BDATOS!P90</f>
        <v>11</v>
      </c>
      <c r="O90" s="55">
        <f>+BDATOS!Q90</f>
        <v>4</v>
      </c>
      <c r="P90" s="55">
        <f>+BDATOS!R90</f>
        <v>2</v>
      </c>
      <c r="Q90" s="55">
        <f>+BDATOS!S90</f>
        <v>2</v>
      </c>
      <c r="R90" s="40">
        <f>+BDATOS!T90</f>
        <v>3</v>
      </c>
      <c r="S90" s="55" t="s">
        <v>483</v>
      </c>
      <c r="T90" s="55" t="s">
        <v>1413</v>
      </c>
      <c r="U90" s="55" t="s">
        <v>119</v>
      </c>
      <c r="V90" s="17">
        <f>SUM(W90:Z90)</f>
        <v>59019203344.539078</v>
      </c>
      <c r="W90" s="23">
        <v>13898434873</v>
      </c>
      <c r="X90" s="23">
        <f t="shared" si="18"/>
        <v>14454372267.92</v>
      </c>
      <c r="Y90" s="23">
        <f t="shared" si="18"/>
        <v>15032547158.636801</v>
      </c>
      <c r="Z90" s="23">
        <f t="shared" si="18"/>
        <v>15633849044.982273</v>
      </c>
      <c r="AA90" s="198" t="str">
        <f>+BDATOS!AC90</f>
        <v>AGUAS DE BOLIVAR</v>
      </c>
      <c r="AB90" s="56" t="s">
        <v>335</v>
      </c>
      <c r="AC90" s="56" t="s">
        <v>356</v>
      </c>
      <c r="AD90" s="29">
        <f t="shared" si="19"/>
        <v>4</v>
      </c>
      <c r="AE90" s="30">
        <f t="shared" si="20"/>
        <v>59019203344.539078</v>
      </c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13">
        <v>4</v>
      </c>
      <c r="AZ90" s="64">
        <v>4795849435</v>
      </c>
      <c r="BA90" s="13"/>
      <c r="BB90" s="64">
        <v>1549788000</v>
      </c>
      <c r="BC90" s="64">
        <v>150000000</v>
      </c>
      <c r="BD90" s="64"/>
      <c r="BE90" s="64"/>
      <c r="BF90" s="64"/>
      <c r="BG90" s="64">
        <v>2750842000</v>
      </c>
      <c r="BH90" s="13"/>
      <c r="BI90" s="63">
        <f t="shared" si="25"/>
        <v>1</v>
      </c>
      <c r="BJ90" s="13"/>
      <c r="BK90" s="13"/>
      <c r="BL90" s="13"/>
      <c r="BM90" s="56" t="s">
        <v>1904</v>
      </c>
      <c r="BO90" s="13">
        <f t="shared" si="21"/>
        <v>4</v>
      </c>
      <c r="BP90" s="13">
        <f t="shared" si="26"/>
        <v>1</v>
      </c>
      <c r="BQ90" s="13">
        <f t="shared" si="27"/>
        <v>3</v>
      </c>
      <c r="BR90" s="13">
        <f t="shared" si="22"/>
        <v>2</v>
      </c>
      <c r="BS90" s="13">
        <f t="shared" si="28"/>
        <v>0.5</v>
      </c>
      <c r="BT90" s="13">
        <f t="shared" si="29"/>
        <v>1.5</v>
      </c>
      <c r="BU90" s="13">
        <f t="shared" si="23"/>
        <v>2</v>
      </c>
      <c r="BV90" s="13">
        <f t="shared" si="30"/>
        <v>0.5</v>
      </c>
      <c r="BW90" s="13">
        <f t="shared" si="31"/>
        <v>1.5</v>
      </c>
      <c r="BX90" s="13">
        <f t="shared" si="24"/>
        <v>3</v>
      </c>
      <c r="BY90" s="13">
        <f t="shared" si="32"/>
        <v>0.75</v>
      </c>
      <c r="BZ90" s="13">
        <f t="shared" si="33"/>
        <v>2.25</v>
      </c>
    </row>
    <row r="91" spans="1:78" ht="60" x14ac:dyDescent="0.2">
      <c r="A91" s="13">
        <v>2</v>
      </c>
      <c r="B91" s="4" t="s">
        <v>455</v>
      </c>
      <c r="C91" s="5" t="s">
        <v>40</v>
      </c>
      <c r="D91" s="4" t="s">
        <v>117</v>
      </c>
      <c r="E91" s="7" t="s">
        <v>489</v>
      </c>
      <c r="F91" s="176">
        <v>35</v>
      </c>
      <c r="G91" s="176">
        <v>50</v>
      </c>
      <c r="H91" s="176" t="s">
        <v>41</v>
      </c>
      <c r="I91" s="14" t="s">
        <v>118</v>
      </c>
      <c r="J91" s="198" t="s">
        <v>485</v>
      </c>
      <c r="K91" s="198" t="s">
        <v>484</v>
      </c>
      <c r="L91" s="176" t="s">
        <v>1589</v>
      </c>
      <c r="M91" s="5">
        <v>0</v>
      </c>
      <c r="N91" s="55">
        <f>+BDATOS!P91</f>
        <v>64</v>
      </c>
      <c r="O91" s="55">
        <f>+BDATOS!Q91</f>
        <v>8</v>
      </c>
      <c r="P91" s="55">
        <f>+BDATOS!R91</f>
        <v>16</v>
      </c>
      <c r="Q91" s="55">
        <f>+BDATOS!S91</f>
        <v>20</v>
      </c>
      <c r="R91" s="40">
        <f>+BDATOS!T91</f>
        <v>20</v>
      </c>
      <c r="S91" s="55" t="s">
        <v>483</v>
      </c>
      <c r="T91" s="55" t="s">
        <v>1413</v>
      </c>
      <c r="U91" s="55" t="s">
        <v>120</v>
      </c>
      <c r="V91" s="17">
        <f>SUM(W91:Z91)</f>
        <v>37020976447.198273</v>
      </c>
      <c r="W91" s="23">
        <v>8718071423</v>
      </c>
      <c r="X91" s="23">
        <f t="shared" si="18"/>
        <v>9066794279.9200001</v>
      </c>
      <c r="Y91" s="23">
        <f t="shared" si="18"/>
        <v>9429466051.1168003</v>
      </c>
      <c r="Z91" s="23">
        <f t="shared" si="18"/>
        <v>9806644693.1614723</v>
      </c>
      <c r="AA91" s="198" t="str">
        <f>+BDATOS!AC91</f>
        <v>AGUAS DE BOLIVAR</v>
      </c>
      <c r="AB91" s="56" t="s">
        <v>335</v>
      </c>
      <c r="AC91" s="56" t="s">
        <v>356</v>
      </c>
      <c r="AD91" s="29">
        <f t="shared" si="19"/>
        <v>8</v>
      </c>
      <c r="AE91" s="30">
        <f t="shared" si="20"/>
        <v>37020976447.198273</v>
      </c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13">
        <v>4</v>
      </c>
      <c r="AZ91" s="64">
        <v>1506420000</v>
      </c>
      <c r="BA91" s="13"/>
      <c r="BB91" s="64">
        <v>1109354714</v>
      </c>
      <c r="BC91" s="64"/>
      <c r="BD91" s="64"/>
      <c r="BE91" s="64"/>
      <c r="BF91" s="64"/>
      <c r="BG91" s="64">
        <v>397000000</v>
      </c>
      <c r="BH91" s="13"/>
      <c r="BI91" s="63">
        <f t="shared" si="25"/>
        <v>0.5</v>
      </c>
      <c r="BJ91" s="13"/>
      <c r="BK91" s="13"/>
      <c r="BL91" s="13"/>
      <c r="BM91" s="56" t="s">
        <v>1904</v>
      </c>
      <c r="BO91" s="13">
        <f t="shared" si="21"/>
        <v>8</v>
      </c>
      <c r="BP91" s="13">
        <f t="shared" si="26"/>
        <v>2</v>
      </c>
      <c r="BQ91" s="13">
        <f t="shared" si="27"/>
        <v>6</v>
      </c>
      <c r="BR91" s="13">
        <f t="shared" si="22"/>
        <v>16</v>
      </c>
      <c r="BS91" s="13">
        <f t="shared" si="28"/>
        <v>4</v>
      </c>
      <c r="BT91" s="13">
        <f t="shared" si="29"/>
        <v>12</v>
      </c>
      <c r="BU91" s="13">
        <f t="shared" si="23"/>
        <v>20</v>
      </c>
      <c r="BV91" s="13">
        <f t="shared" si="30"/>
        <v>5</v>
      </c>
      <c r="BW91" s="13">
        <f t="shared" si="31"/>
        <v>15</v>
      </c>
      <c r="BX91" s="13">
        <f t="shared" si="24"/>
        <v>20</v>
      </c>
      <c r="BY91" s="13">
        <f t="shared" si="32"/>
        <v>5</v>
      </c>
      <c r="BZ91" s="13">
        <f t="shared" si="33"/>
        <v>15</v>
      </c>
    </row>
    <row r="92" spans="1:78" ht="60" x14ac:dyDescent="0.2">
      <c r="A92" s="13">
        <v>2</v>
      </c>
      <c r="B92" s="4" t="s">
        <v>455</v>
      </c>
      <c r="C92" s="5" t="s">
        <v>40</v>
      </c>
      <c r="D92" s="4" t="s">
        <v>117</v>
      </c>
      <c r="E92" s="7" t="s">
        <v>488</v>
      </c>
      <c r="F92" s="176">
        <v>17</v>
      </c>
      <c r="G92" s="176">
        <v>35</v>
      </c>
      <c r="H92" s="176" t="s">
        <v>41</v>
      </c>
      <c r="I92" s="14" t="s">
        <v>118</v>
      </c>
      <c r="J92" s="198" t="s">
        <v>487</v>
      </c>
      <c r="K92" s="198" t="s">
        <v>486</v>
      </c>
      <c r="L92" s="176" t="s">
        <v>1589</v>
      </c>
      <c r="M92" s="5">
        <v>0</v>
      </c>
      <c r="N92" s="55">
        <f>+BDATOS!P92</f>
        <v>9</v>
      </c>
      <c r="O92" s="55">
        <f>+BDATOS!Q92</f>
        <v>2</v>
      </c>
      <c r="P92" s="55">
        <f>+BDATOS!R92</f>
        <v>2</v>
      </c>
      <c r="Q92" s="55">
        <f>+BDATOS!S92</f>
        <v>2</v>
      </c>
      <c r="R92" s="40">
        <f>+BDATOS!T92</f>
        <v>3</v>
      </c>
      <c r="S92" s="55" t="s">
        <v>483</v>
      </c>
      <c r="T92" s="55" t="s">
        <v>1413</v>
      </c>
      <c r="U92" s="55" t="s">
        <v>119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198" t="str">
        <f>+BDATOS!AC92</f>
        <v>AGUAS DE BOLIVAR</v>
      </c>
      <c r="AB92" s="56" t="s">
        <v>335</v>
      </c>
      <c r="AC92" s="56" t="s">
        <v>356</v>
      </c>
      <c r="AD92" s="29">
        <f t="shared" si="19"/>
        <v>2</v>
      </c>
      <c r="AE92" s="30">
        <f t="shared" si="20"/>
        <v>0</v>
      </c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13">
        <v>2</v>
      </c>
      <c r="AZ92" s="64">
        <v>6504687531</v>
      </c>
      <c r="BA92" s="13">
        <v>0</v>
      </c>
      <c r="BB92" s="64">
        <v>1841000000</v>
      </c>
      <c r="BC92" s="64"/>
      <c r="BD92" s="64"/>
      <c r="BE92" s="64">
        <v>4554000000</v>
      </c>
      <c r="BF92" s="64"/>
      <c r="BG92" s="64"/>
      <c r="BH92" s="13"/>
      <c r="BI92" s="63">
        <f t="shared" si="25"/>
        <v>1</v>
      </c>
      <c r="BJ92" s="13"/>
      <c r="BK92" s="13"/>
      <c r="BL92" s="13"/>
      <c r="BM92" s="56"/>
      <c r="BO92" s="13">
        <f t="shared" si="21"/>
        <v>2</v>
      </c>
      <c r="BP92" s="13">
        <f t="shared" si="26"/>
        <v>0.5</v>
      </c>
      <c r="BQ92" s="13">
        <f t="shared" si="27"/>
        <v>1.5</v>
      </c>
      <c r="BR92" s="13">
        <f t="shared" si="22"/>
        <v>2</v>
      </c>
      <c r="BS92" s="13">
        <f t="shared" si="28"/>
        <v>0.5</v>
      </c>
      <c r="BT92" s="13">
        <f t="shared" si="29"/>
        <v>1.5</v>
      </c>
      <c r="BU92" s="13">
        <f t="shared" si="23"/>
        <v>2</v>
      </c>
      <c r="BV92" s="13">
        <f t="shared" si="30"/>
        <v>0.5</v>
      </c>
      <c r="BW92" s="13">
        <f t="shared" si="31"/>
        <v>1.5</v>
      </c>
      <c r="BX92" s="13">
        <f t="shared" si="24"/>
        <v>3</v>
      </c>
      <c r="BY92" s="13">
        <f t="shared" si="32"/>
        <v>0.75</v>
      </c>
      <c r="BZ92" s="13">
        <f t="shared" si="33"/>
        <v>2.25</v>
      </c>
    </row>
    <row r="93" spans="1:78" ht="83.25" customHeight="1" x14ac:dyDescent="0.2">
      <c r="A93" s="13">
        <v>2</v>
      </c>
      <c r="B93" s="4" t="s">
        <v>455</v>
      </c>
      <c r="C93" s="5" t="s">
        <v>40</v>
      </c>
      <c r="D93" s="4" t="s">
        <v>117</v>
      </c>
      <c r="E93" s="7" t="s">
        <v>492</v>
      </c>
      <c r="F93" s="176">
        <v>44</v>
      </c>
      <c r="G93" s="176">
        <v>55</v>
      </c>
      <c r="H93" s="176" t="s">
        <v>41</v>
      </c>
      <c r="I93" s="14" t="s">
        <v>118</v>
      </c>
      <c r="J93" s="198" t="s">
        <v>491</v>
      </c>
      <c r="K93" s="198" t="s">
        <v>490</v>
      </c>
      <c r="L93" s="176" t="s">
        <v>1589</v>
      </c>
      <c r="M93" s="5">
        <v>0</v>
      </c>
      <c r="N93" s="55">
        <f>+BDATOS!P93</f>
        <v>6</v>
      </c>
      <c r="O93" s="55">
        <f>+BDATOS!Q93</f>
        <v>2</v>
      </c>
      <c r="P93" s="55">
        <f>+BDATOS!R93</f>
        <v>2</v>
      </c>
      <c r="Q93" s="55">
        <f>+BDATOS!S93</f>
        <v>1</v>
      </c>
      <c r="R93" s="40">
        <f>+BDATOS!T93</f>
        <v>1</v>
      </c>
      <c r="S93" s="55" t="s">
        <v>483</v>
      </c>
      <c r="T93" s="55" t="s">
        <v>1413</v>
      </c>
      <c r="U93" s="55" t="s">
        <v>119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198" t="str">
        <f>+BDATOS!AC93</f>
        <v>AGUAS DE BOLIVAR</v>
      </c>
      <c r="AB93" s="56" t="s">
        <v>335</v>
      </c>
      <c r="AC93" s="56" t="s">
        <v>356</v>
      </c>
      <c r="AD93" s="29">
        <f t="shared" si="19"/>
        <v>2</v>
      </c>
      <c r="AE93" s="30">
        <f t="shared" si="20"/>
        <v>0</v>
      </c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13">
        <v>2</v>
      </c>
      <c r="AZ93" s="64">
        <v>1550000000</v>
      </c>
      <c r="BA93" s="13">
        <v>0</v>
      </c>
      <c r="BB93" s="64">
        <v>1349750000</v>
      </c>
      <c r="BC93" s="64"/>
      <c r="BD93" s="64"/>
      <c r="BE93" s="64"/>
      <c r="BF93" s="64"/>
      <c r="BG93" s="64">
        <v>200250000</v>
      </c>
      <c r="BH93" s="13"/>
      <c r="BI93" s="63" t="s">
        <v>1844</v>
      </c>
      <c r="BJ93" s="13"/>
      <c r="BK93" s="13"/>
      <c r="BL93" s="13"/>
      <c r="BM93" s="56" t="s">
        <v>1906</v>
      </c>
      <c r="BO93" s="13">
        <f t="shared" si="21"/>
        <v>2</v>
      </c>
      <c r="BP93" s="13">
        <f t="shared" si="26"/>
        <v>0.5</v>
      </c>
      <c r="BQ93" s="13">
        <f t="shared" si="27"/>
        <v>1.5</v>
      </c>
      <c r="BR93" s="13">
        <f t="shared" si="22"/>
        <v>2</v>
      </c>
      <c r="BS93" s="13">
        <f t="shared" si="28"/>
        <v>0.5</v>
      </c>
      <c r="BT93" s="13">
        <f t="shared" si="29"/>
        <v>1.5</v>
      </c>
      <c r="BU93" s="13">
        <f t="shared" si="23"/>
        <v>1</v>
      </c>
      <c r="BV93" s="13">
        <f t="shared" si="30"/>
        <v>0.25</v>
      </c>
      <c r="BW93" s="13">
        <f t="shared" si="31"/>
        <v>0.75</v>
      </c>
      <c r="BX93" s="13">
        <f t="shared" si="24"/>
        <v>1</v>
      </c>
      <c r="BY93" s="13">
        <f t="shared" si="32"/>
        <v>0.25</v>
      </c>
      <c r="BZ93" s="13">
        <f t="shared" si="33"/>
        <v>0.75</v>
      </c>
    </row>
    <row r="94" spans="1:78" ht="86.25" customHeight="1" x14ac:dyDescent="0.2">
      <c r="A94" s="13">
        <v>2</v>
      </c>
      <c r="B94" s="4" t="s">
        <v>455</v>
      </c>
      <c r="C94" s="5" t="s">
        <v>40</v>
      </c>
      <c r="D94" s="4" t="s">
        <v>117</v>
      </c>
      <c r="E94" s="7" t="s">
        <v>495</v>
      </c>
      <c r="F94" s="176">
        <v>0</v>
      </c>
      <c r="G94" s="176">
        <v>3000</v>
      </c>
      <c r="H94" s="176" t="s">
        <v>41</v>
      </c>
      <c r="I94" s="14" t="s">
        <v>118</v>
      </c>
      <c r="J94" s="198" t="s">
        <v>493</v>
      </c>
      <c r="K94" s="198" t="s">
        <v>494</v>
      </c>
      <c r="L94" s="176" t="s">
        <v>1589</v>
      </c>
      <c r="M94" s="5">
        <v>0</v>
      </c>
      <c r="N94" s="55">
        <f>+BDATOS!P94</f>
        <v>3000</v>
      </c>
      <c r="O94" s="55">
        <f>+BDATOS!Q94</f>
        <v>100</v>
      </c>
      <c r="P94" s="55">
        <f>+BDATOS!R94</f>
        <v>1000</v>
      </c>
      <c r="Q94" s="55">
        <f>+BDATOS!S94</f>
        <v>1000</v>
      </c>
      <c r="R94" s="40">
        <f>+BDATOS!T94</f>
        <v>1000</v>
      </c>
      <c r="S94" s="55" t="s">
        <v>483</v>
      </c>
      <c r="T94" s="55" t="s">
        <v>1413</v>
      </c>
      <c r="U94" s="55" t="s">
        <v>119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198" t="str">
        <f>+BDATOS!AC94</f>
        <v>SECRETARÍA DE HÁBITAT  - SERVICIOS PUBLICOS</v>
      </c>
      <c r="AB94" s="56" t="s">
        <v>335</v>
      </c>
      <c r="AC94" s="56" t="s">
        <v>338</v>
      </c>
      <c r="AD94" s="29">
        <f t="shared" si="19"/>
        <v>100</v>
      </c>
      <c r="AE94" s="30">
        <f t="shared" si="20"/>
        <v>0</v>
      </c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13">
        <v>100</v>
      </c>
      <c r="AZ94" s="64">
        <v>0</v>
      </c>
      <c r="BA94" s="13">
        <v>0</v>
      </c>
      <c r="BB94" s="13"/>
      <c r="BC94" s="13"/>
      <c r="BD94" s="13"/>
      <c r="BE94" s="13"/>
      <c r="BF94" s="13"/>
      <c r="BG94" s="13"/>
      <c r="BH94" s="13"/>
      <c r="BI94" s="63">
        <f t="shared" si="25"/>
        <v>1</v>
      </c>
      <c r="BJ94" s="13"/>
      <c r="BK94" s="13"/>
      <c r="BL94" s="13"/>
      <c r="BM94" s="56"/>
      <c r="BO94" s="13">
        <f t="shared" si="21"/>
        <v>100</v>
      </c>
      <c r="BP94" s="13">
        <f t="shared" si="26"/>
        <v>25</v>
      </c>
      <c r="BQ94" s="13">
        <f t="shared" si="27"/>
        <v>75</v>
      </c>
      <c r="BR94" s="13">
        <f t="shared" si="22"/>
        <v>1000</v>
      </c>
      <c r="BS94" s="13">
        <f t="shared" si="28"/>
        <v>250</v>
      </c>
      <c r="BT94" s="13">
        <f t="shared" si="29"/>
        <v>750</v>
      </c>
      <c r="BU94" s="13">
        <f t="shared" si="23"/>
        <v>1000</v>
      </c>
      <c r="BV94" s="13">
        <f t="shared" si="30"/>
        <v>250</v>
      </c>
      <c r="BW94" s="13">
        <f t="shared" si="31"/>
        <v>750</v>
      </c>
      <c r="BX94" s="13">
        <f t="shared" si="24"/>
        <v>1000</v>
      </c>
      <c r="BY94" s="13">
        <f t="shared" si="32"/>
        <v>250</v>
      </c>
      <c r="BZ94" s="13">
        <f t="shared" si="33"/>
        <v>750</v>
      </c>
    </row>
    <row r="95" spans="1:78" ht="99.75" customHeight="1" x14ac:dyDescent="0.2">
      <c r="A95" s="13">
        <v>2</v>
      </c>
      <c r="B95" s="4" t="s">
        <v>455</v>
      </c>
      <c r="C95" s="5" t="s">
        <v>40</v>
      </c>
      <c r="D95" s="4" t="s">
        <v>117</v>
      </c>
      <c r="E95" s="7" t="s">
        <v>496</v>
      </c>
      <c r="F95" s="176">
        <v>36</v>
      </c>
      <c r="G95" s="176">
        <v>45</v>
      </c>
      <c r="H95" s="176" t="s">
        <v>497</v>
      </c>
      <c r="I95" s="14" t="s">
        <v>121</v>
      </c>
      <c r="J95" s="198" t="s">
        <v>1871</v>
      </c>
      <c r="K95" s="198" t="s">
        <v>500</v>
      </c>
      <c r="L95" s="176" t="s">
        <v>1589</v>
      </c>
      <c r="M95" s="5">
        <v>0</v>
      </c>
      <c r="N95" s="55">
        <f>+BDATOS!P95</f>
        <v>45</v>
      </c>
      <c r="O95" s="55">
        <f>+BDATOS!Q95</f>
        <v>25</v>
      </c>
      <c r="P95" s="55">
        <f>+BDATOS!R95</f>
        <v>10</v>
      </c>
      <c r="Q95" s="55">
        <f>+BDATOS!S95</f>
        <v>5</v>
      </c>
      <c r="R95" s="40">
        <f>+BDATOS!T95</f>
        <v>5</v>
      </c>
      <c r="S95" s="55" t="s">
        <v>483</v>
      </c>
      <c r="T95" s="55" t="s">
        <v>1413</v>
      </c>
      <c r="U95" s="55" t="s">
        <v>119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198" t="str">
        <f>+BDATOS!AC95</f>
        <v>AGUAS DE BOLIVAR</v>
      </c>
      <c r="AB95" s="56" t="s">
        <v>335</v>
      </c>
      <c r="AC95" s="56" t="s">
        <v>338</v>
      </c>
      <c r="AD95" s="29">
        <f t="shared" si="19"/>
        <v>25</v>
      </c>
      <c r="AE95" s="30">
        <f t="shared" si="20"/>
        <v>0</v>
      </c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13">
        <v>25</v>
      </c>
      <c r="AZ95" s="64">
        <v>0</v>
      </c>
      <c r="BA95" s="13">
        <v>0</v>
      </c>
      <c r="BB95" s="64"/>
      <c r="BC95" s="64"/>
      <c r="BD95" s="64"/>
      <c r="BE95" s="64"/>
      <c r="BF95" s="64"/>
      <c r="BG95" s="64"/>
      <c r="BH95" s="13"/>
      <c r="BI95" s="63">
        <f t="shared" si="25"/>
        <v>1</v>
      </c>
      <c r="BJ95" s="13"/>
      <c r="BK95" s="13"/>
      <c r="BL95" s="13"/>
      <c r="BM95" s="56" t="s">
        <v>1905</v>
      </c>
      <c r="BO95" s="13">
        <f t="shared" si="21"/>
        <v>25</v>
      </c>
      <c r="BP95" s="13">
        <f t="shared" si="26"/>
        <v>6.25</v>
      </c>
      <c r="BQ95" s="13">
        <f t="shared" si="27"/>
        <v>18.75</v>
      </c>
      <c r="BR95" s="13">
        <f t="shared" si="22"/>
        <v>10</v>
      </c>
      <c r="BS95" s="13">
        <f t="shared" si="28"/>
        <v>2.5</v>
      </c>
      <c r="BT95" s="13">
        <f t="shared" si="29"/>
        <v>7.5</v>
      </c>
      <c r="BU95" s="13">
        <f t="shared" si="23"/>
        <v>5</v>
      </c>
      <c r="BV95" s="13">
        <f t="shared" si="30"/>
        <v>1.25</v>
      </c>
      <c r="BW95" s="13">
        <f t="shared" si="31"/>
        <v>3.75</v>
      </c>
      <c r="BX95" s="13">
        <f t="shared" si="24"/>
        <v>5</v>
      </c>
      <c r="BY95" s="13">
        <f t="shared" si="32"/>
        <v>1.25</v>
      </c>
      <c r="BZ95" s="13">
        <f t="shared" si="33"/>
        <v>3.75</v>
      </c>
    </row>
    <row r="96" spans="1:78" ht="60" x14ac:dyDescent="0.2">
      <c r="A96" s="13">
        <v>2</v>
      </c>
      <c r="B96" s="4" t="s">
        <v>455</v>
      </c>
      <c r="C96" s="5" t="s">
        <v>40</v>
      </c>
      <c r="D96" s="4" t="s">
        <v>117</v>
      </c>
      <c r="E96" s="7" t="s">
        <v>502</v>
      </c>
      <c r="F96" s="176">
        <v>26</v>
      </c>
      <c r="G96" s="176">
        <v>21</v>
      </c>
      <c r="H96" s="176" t="s">
        <v>497</v>
      </c>
      <c r="I96" s="14" t="s">
        <v>121</v>
      </c>
      <c r="J96" s="198" t="s">
        <v>498</v>
      </c>
      <c r="K96" s="198" t="s">
        <v>501</v>
      </c>
      <c r="L96" s="176" t="s">
        <v>1589</v>
      </c>
      <c r="M96" s="5">
        <v>0</v>
      </c>
      <c r="N96" s="55">
        <f>+BDATOS!P96</f>
        <v>5</v>
      </c>
      <c r="O96" s="55">
        <f>+BDATOS!Q96</f>
        <v>4</v>
      </c>
      <c r="P96" s="55">
        <f>+BDATOS!R96</f>
        <v>1</v>
      </c>
      <c r="Q96" s="55">
        <f>+BDATOS!S96</f>
        <v>2</v>
      </c>
      <c r="R96" s="40">
        <f>+BDATOS!T96</f>
        <v>2</v>
      </c>
      <c r="S96" s="55" t="s">
        <v>483</v>
      </c>
      <c r="T96" s="55" t="s">
        <v>1413</v>
      </c>
      <c r="U96" s="55" t="s">
        <v>119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198" t="str">
        <f>+BDATOS!AC96</f>
        <v>SECRETARÍA DE HÁBITAT  - SERVICIOS PUBLICOS</v>
      </c>
      <c r="AB96" s="21" t="s">
        <v>460</v>
      </c>
      <c r="AC96" s="56" t="s">
        <v>356</v>
      </c>
      <c r="AD96" s="29">
        <f t="shared" si="19"/>
        <v>4</v>
      </c>
      <c r="AE96" s="30">
        <f t="shared" si="20"/>
        <v>0</v>
      </c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13">
        <v>4</v>
      </c>
      <c r="AZ96" s="13">
        <v>0</v>
      </c>
      <c r="BA96" s="13">
        <v>0</v>
      </c>
      <c r="BB96" s="13"/>
      <c r="BC96" s="13"/>
      <c r="BD96" s="13"/>
      <c r="BE96" s="13"/>
      <c r="BF96" s="13"/>
      <c r="BG96" s="13"/>
      <c r="BH96" s="13"/>
      <c r="BI96" s="63">
        <f t="shared" si="25"/>
        <v>1</v>
      </c>
      <c r="BJ96" s="13"/>
      <c r="BK96" s="13"/>
      <c r="BL96" s="13"/>
      <c r="BM96" s="56"/>
      <c r="BO96" s="13">
        <f t="shared" si="21"/>
        <v>4</v>
      </c>
      <c r="BP96" s="13">
        <f t="shared" si="26"/>
        <v>1</v>
      </c>
      <c r="BQ96" s="13">
        <f t="shared" si="27"/>
        <v>3</v>
      </c>
      <c r="BR96" s="13">
        <f t="shared" si="22"/>
        <v>1</v>
      </c>
      <c r="BS96" s="13">
        <f t="shared" si="28"/>
        <v>0.25</v>
      </c>
      <c r="BT96" s="13">
        <f t="shared" si="29"/>
        <v>0.75</v>
      </c>
      <c r="BU96" s="13">
        <f t="shared" si="23"/>
        <v>2</v>
      </c>
      <c r="BV96" s="13">
        <f t="shared" si="30"/>
        <v>0.5</v>
      </c>
      <c r="BW96" s="13">
        <f t="shared" si="31"/>
        <v>1.5</v>
      </c>
      <c r="BX96" s="13">
        <f t="shared" si="24"/>
        <v>2</v>
      </c>
      <c r="BY96" s="13">
        <f t="shared" si="32"/>
        <v>0.5</v>
      </c>
      <c r="BZ96" s="13">
        <f t="shared" si="33"/>
        <v>1.5</v>
      </c>
    </row>
    <row r="97" spans="1:78" ht="60" x14ac:dyDescent="0.2">
      <c r="A97" s="13">
        <v>2</v>
      </c>
      <c r="B97" s="4" t="s">
        <v>455</v>
      </c>
      <c r="C97" s="5" t="s">
        <v>40</v>
      </c>
      <c r="D97" s="4" t="s">
        <v>117</v>
      </c>
      <c r="E97" s="7" t="s">
        <v>503</v>
      </c>
      <c r="F97" s="176">
        <v>13</v>
      </c>
      <c r="G97" s="176">
        <v>18</v>
      </c>
      <c r="H97" s="176" t="s">
        <v>497</v>
      </c>
      <c r="I97" s="14" t="s">
        <v>121</v>
      </c>
      <c r="J97" s="198" t="s">
        <v>504</v>
      </c>
      <c r="K97" s="198" t="s">
        <v>505</v>
      </c>
      <c r="L97" s="176" t="s">
        <v>1589</v>
      </c>
      <c r="M97" s="5">
        <v>13</v>
      </c>
      <c r="N97" s="55">
        <f>+BDATOS!P97</f>
        <v>18</v>
      </c>
      <c r="O97" s="55">
        <f>+BDATOS!Q97</f>
        <v>4</v>
      </c>
      <c r="P97" s="55">
        <f>+BDATOS!R97</f>
        <v>1</v>
      </c>
      <c r="Q97" s="55">
        <f>+BDATOS!S97</f>
        <v>1</v>
      </c>
      <c r="R97" s="40">
        <f>+BDATOS!T97</f>
        <v>2</v>
      </c>
      <c r="S97" s="55" t="s">
        <v>483</v>
      </c>
      <c r="T97" s="55" t="s">
        <v>1413</v>
      </c>
      <c r="U97" s="55" t="s">
        <v>119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198" t="str">
        <f>+BDATOS!AC97</f>
        <v>SECRETARÍA DE HÁBITAT  - SERVICIOS PUBLICOS</v>
      </c>
      <c r="AB97" s="21" t="s">
        <v>460</v>
      </c>
      <c r="AC97" s="56" t="s">
        <v>356</v>
      </c>
      <c r="AD97" s="29">
        <f t="shared" si="19"/>
        <v>4</v>
      </c>
      <c r="AE97" s="30">
        <f t="shared" si="20"/>
        <v>0</v>
      </c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13">
        <v>4</v>
      </c>
      <c r="AZ97" s="13">
        <v>0</v>
      </c>
      <c r="BA97" s="13">
        <v>0</v>
      </c>
      <c r="BB97" s="13"/>
      <c r="BC97" s="13"/>
      <c r="BD97" s="13"/>
      <c r="BE97" s="13"/>
      <c r="BF97" s="13"/>
      <c r="BG97" s="13"/>
      <c r="BH97" s="13"/>
      <c r="BI97" s="63">
        <f t="shared" si="25"/>
        <v>1</v>
      </c>
      <c r="BJ97" s="13"/>
      <c r="BK97" s="13"/>
      <c r="BL97" s="13"/>
      <c r="BM97" s="56"/>
      <c r="BO97" s="13">
        <f t="shared" si="21"/>
        <v>4</v>
      </c>
      <c r="BP97" s="13">
        <f t="shared" si="26"/>
        <v>1</v>
      </c>
      <c r="BQ97" s="13">
        <f t="shared" si="27"/>
        <v>3</v>
      </c>
      <c r="BR97" s="13">
        <f t="shared" si="22"/>
        <v>1</v>
      </c>
      <c r="BS97" s="13">
        <f t="shared" si="28"/>
        <v>0.25</v>
      </c>
      <c r="BT97" s="13">
        <f t="shared" si="29"/>
        <v>0.75</v>
      </c>
      <c r="BU97" s="13">
        <f t="shared" si="23"/>
        <v>1</v>
      </c>
      <c r="BV97" s="13">
        <f t="shared" si="30"/>
        <v>0.25</v>
      </c>
      <c r="BW97" s="13">
        <f t="shared" si="31"/>
        <v>0.75</v>
      </c>
      <c r="BX97" s="13">
        <f t="shared" si="24"/>
        <v>2</v>
      </c>
      <c r="BY97" s="13">
        <f t="shared" si="32"/>
        <v>0.5</v>
      </c>
      <c r="BZ97" s="13">
        <f t="shared" si="33"/>
        <v>1.5</v>
      </c>
    </row>
    <row r="98" spans="1:78" ht="60" x14ac:dyDescent="0.2">
      <c r="A98" s="13">
        <v>2</v>
      </c>
      <c r="B98" s="4" t="s">
        <v>455</v>
      </c>
      <c r="C98" s="5" t="s">
        <v>40</v>
      </c>
      <c r="D98" s="4" t="s">
        <v>117</v>
      </c>
      <c r="E98" s="7" t="s">
        <v>1584</v>
      </c>
      <c r="F98" s="176">
        <v>0</v>
      </c>
      <c r="G98" s="176">
        <v>40</v>
      </c>
      <c r="H98" s="176" t="s">
        <v>507</v>
      </c>
      <c r="I98" s="14" t="s">
        <v>122</v>
      </c>
      <c r="J98" s="198" t="s">
        <v>1490</v>
      </c>
      <c r="K98" s="198" t="s">
        <v>506</v>
      </c>
      <c r="L98" s="176" t="s">
        <v>1589</v>
      </c>
      <c r="M98" s="5">
        <v>0</v>
      </c>
      <c r="N98" s="55">
        <f>+BDATOS!P98</f>
        <v>40</v>
      </c>
      <c r="O98" s="55">
        <f>+BDATOS!Q98</f>
        <v>10</v>
      </c>
      <c r="P98" s="55">
        <f>+BDATOS!R98</f>
        <v>10</v>
      </c>
      <c r="Q98" s="55">
        <f>+BDATOS!S98</f>
        <v>10</v>
      </c>
      <c r="R98" s="40">
        <f>+BDATOS!T98</f>
        <v>10</v>
      </c>
      <c r="S98" s="55" t="s">
        <v>483</v>
      </c>
      <c r="T98" s="55" t="s">
        <v>1413</v>
      </c>
      <c r="U98" s="55" t="s">
        <v>119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198" t="str">
        <f>+BDATOS!AC98</f>
        <v xml:space="preserve">SECRETARÍA DE HÁBITAT </v>
      </c>
      <c r="AB98" s="56" t="s">
        <v>335</v>
      </c>
      <c r="AC98" s="56" t="s">
        <v>338</v>
      </c>
      <c r="AD98" s="29">
        <f t="shared" si="19"/>
        <v>10</v>
      </c>
      <c r="AE98" s="30">
        <f t="shared" si="20"/>
        <v>0</v>
      </c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13">
        <v>0</v>
      </c>
      <c r="AZ98" s="13">
        <v>0</v>
      </c>
      <c r="BA98" s="13">
        <v>0</v>
      </c>
      <c r="BB98" s="13"/>
      <c r="BC98" s="13"/>
      <c r="BD98" s="13"/>
      <c r="BE98" s="13"/>
      <c r="BF98" s="13"/>
      <c r="BG98" s="13"/>
      <c r="BH98" s="13"/>
      <c r="BI98" s="63">
        <f t="shared" si="25"/>
        <v>0</v>
      </c>
      <c r="BJ98" s="13"/>
      <c r="BK98" s="13"/>
      <c r="BL98" s="13"/>
      <c r="BM98" s="56"/>
      <c r="BO98" s="13">
        <f t="shared" si="21"/>
        <v>10</v>
      </c>
      <c r="BP98" s="13">
        <f t="shared" si="26"/>
        <v>2.5</v>
      </c>
      <c r="BQ98" s="13">
        <f t="shared" si="27"/>
        <v>7.5</v>
      </c>
      <c r="BR98" s="13">
        <f t="shared" si="22"/>
        <v>10</v>
      </c>
      <c r="BS98" s="13">
        <f t="shared" si="28"/>
        <v>2.5</v>
      </c>
      <c r="BT98" s="13">
        <f t="shared" si="29"/>
        <v>7.5</v>
      </c>
      <c r="BU98" s="13">
        <f t="shared" si="23"/>
        <v>10</v>
      </c>
      <c r="BV98" s="13">
        <f t="shared" si="30"/>
        <v>2.5</v>
      </c>
      <c r="BW98" s="13">
        <f t="shared" si="31"/>
        <v>7.5</v>
      </c>
      <c r="BX98" s="13">
        <f t="shared" si="24"/>
        <v>10</v>
      </c>
      <c r="BY98" s="13">
        <f t="shared" si="32"/>
        <v>2.5</v>
      </c>
      <c r="BZ98" s="13">
        <f t="shared" si="33"/>
        <v>7.5</v>
      </c>
    </row>
    <row r="99" spans="1:78" ht="60" x14ac:dyDescent="0.2">
      <c r="A99" s="13">
        <v>2</v>
      </c>
      <c r="B99" s="4" t="s">
        <v>455</v>
      </c>
      <c r="C99" s="5" t="s">
        <v>42</v>
      </c>
      <c r="D99" s="4" t="s">
        <v>124</v>
      </c>
      <c r="E99" s="295" t="s">
        <v>508</v>
      </c>
      <c r="F99" s="295">
        <v>94</v>
      </c>
      <c r="G99" s="295">
        <v>100</v>
      </c>
      <c r="H99" s="176" t="s">
        <v>43</v>
      </c>
      <c r="I99" s="14" t="s">
        <v>125</v>
      </c>
      <c r="J99" s="198" t="s">
        <v>510</v>
      </c>
      <c r="K99" s="198" t="s">
        <v>511</v>
      </c>
      <c r="L99" s="176" t="s">
        <v>1589</v>
      </c>
      <c r="M99" s="5">
        <v>0</v>
      </c>
      <c r="N99" s="55">
        <f>+BDATOS!P99</f>
        <v>5</v>
      </c>
      <c r="O99" s="55">
        <f>+BDATOS!Q99</f>
        <v>0</v>
      </c>
      <c r="P99" s="55">
        <f>+BDATOS!R99</f>
        <v>1</v>
      </c>
      <c r="Q99" s="55">
        <f>+BDATOS!S99</f>
        <v>1</v>
      </c>
      <c r="R99" s="40">
        <f>+BDATOS!T99</f>
        <v>2</v>
      </c>
      <c r="S99" s="55" t="s">
        <v>512</v>
      </c>
      <c r="T99" s="55" t="s">
        <v>1414</v>
      </c>
      <c r="U99" s="55" t="s">
        <v>126</v>
      </c>
      <c r="V99" s="17">
        <f>SUM(W99:Z99)</f>
        <v>3397171200</v>
      </c>
      <c r="W99" s="23">
        <v>800000000</v>
      </c>
      <c r="X99" s="23">
        <f t="shared" si="18"/>
        <v>832000000</v>
      </c>
      <c r="Y99" s="23">
        <f t="shared" si="18"/>
        <v>865280000</v>
      </c>
      <c r="Z99" s="23">
        <f t="shared" si="18"/>
        <v>899891200</v>
      </c>
      <c r="AA99" s="198" t="str">
        <f>+BDATOS!AC99</f>
        <v xml:space="preserve">SECRETARÍA DE MINAS Y ENERGIA </v>
      </c>
      <c r="AB99" s="56" t="s">
        <v>442</v>
      </c>
      <c r="AC99" s="56" t="s">
        <v>338</v>
      </c>
      <c r="AD99" s="29">
        <f t="shared" si="19"/>
        <v>0</v>
      </c>
      <c r="AE99" s="30">
        <f t="shared" si="20"/>
        <v>3397171200</v>
      </c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13">
        <v>0</v>
      </c>
      <c r="AZ99" s="13">
        <v>0</v>
      </c>
      <c r="BA99" s="13">
        <v>0</v>
      </c>
      <c r="BB99" s="13"/>
      <c r="BC99" s="13"/>
      <c r="BD99" s="13"/>
      <c r="BE99" s="13"/>
      <c r="BF99" s="13"/>
      <c r="BG99" s="13"/>
      <c r="BH99" s="13"/>
      <c r="BI99" s="63" t="s">
        <v>1844</v>
      </c>
      <c r="BJ99" s="13"/>
      <c r="BK99" s="13"/>
      <c r="BL99" s="13"/>
      <c r="BM99" s="56"/>
      <c r="BO99" s="13">
        <f t="shared" si="21"/>
        <v>0</v>
      </c>
      <c r="BP99" s="13">
        <f t="shared" si="26"/>
        <v>0</v>
      </c>
      <c r="BQ99" s="13">
        <f t="shared" si="27"/>
        <v>0</v>
      </c>
      <c r="BR99" s="13">
        <f t="shared" si="22"/>
        <v>1</v>
      </c>
      <c r="BS99" s="13">
        <f t="shared" si="28"/>
        <v>0.25</v>
      </c>
      <c r="BT99" s="13">
        <f t="shared" si="29"/>
        <v>0.75</v>
      </c>
      <c r="BU99" s="13">
        <f t="shared" si="23"/>
        <v>1</v>
      </c>
      <c r="BV99" s="13">
        <f t="shared" si="30"/>
        <v>0.25</v>
      </c>
      <c r="BW99" s="13">
        <f t="shared" si="31"/>
        <v>0.75</v>
      </c>
      <c r="BX99" s="13">
        <f t="shared" si="24"/>
        <v>2</v>
      </c>
      <c r="BY99" s="13">
        <f t="shared" si="32"/>
        <v>0.5</v>
      </c>
      <c r="BZ99" s="13">
        <f t="shared" si="33"/>
        <v>1.5</v>
      </c>
    </row>
    <row r="100" spans="1:78" ht="60" x14ac:dyDescent="0.2">
      <c r="A100" s="13">
        <v>2</v>
      </c>
      <c r="B100" s="4" t="s">
        <v>455</v>
      </c>
      <c r="C100" s="5" t="s">
        <v>42</v>
      </c>
      <c r="D100" s="4" t="s">
        <v>124</v>
      </c>
      <c r="E100" s="295"/>
      <c r="F100" s="295"/>
      <c r="G100" s="295"/>
      <c r="H100" s="176" t="s">
        <v>43</v>
      </c>
      <c r="I100" s="14" t="s">
        <v>125</v>
      </c>
      <c r="J100" s="198" t="s">
        <v>513</v>
      </c>
      <c r="K100" s="198" t="s">
        <v>514</v>
      </c>
      <c r="L100" s="176" t="s">
        <v>1589</v>
      </c>
      <c r="M100" s="5">
        <v>94</v>
      </c>
      <c r="N100" s="55">
        <f>+BDATOS!P100</f>
        <v>100</v>
      </c>
      <c r="O100" s="55">
        <f>+BDATOS!Q100</f>
        <v>0</v>
      </c>
      <c r="P100" s="55">
        <f>+BDATOS!R100</f>
        <v>2</v>
      </c>
      <c r="Q100" s="55">
        <f>+BDATOS!S100</f>
        <v>2</v>
      </c>
      <c r="R100" s="40">
        <f>+BDATOS!T100</f>
        <v>2</v>
      </c>
      <c r="S100" s="55" t="s">
        <v>512</v>
      </c>
      <c r="T100" s="55" t="s">
        <v>1414</v>
      </c>
      <c r="U100" s="55" t="s">
        <v>1414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198" t="str">
        <f>+BDATOS!AC100</f>
        <v xml:space="preserve">SECRETARÍA DE MINAS Y ENERGIA </v>
      </c>
      <c r="AB100" s="177" t="s">
        <v>442</v>
      </c>
      <c r="AC100" s="56" t="s">
        <v>356</v>
      </c>
      <c r="AD100" s="29">
        <f t="shared" si="19"/>
        <v>0</v>
      </c>
      <c r="AE100" s="30">
        <f t="shared" si="20"/>
        <v>0</v>
      </c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/>
      <c r="BI100" s="63" t="s">
        <v>1844</v>
      </c>
      <c r="BJ100" s="13"/>
      <c r="BK100" s="13"/>
      <c r="BL100" s="13"/>
      <c r="BM100" s="56"/>
      <c r="BO100" s="13">
        <f t="shared" si="21"/>
        <v>0</v>
      </c>
      <c r="BP100" s="13">
        <f t="shared" si="26"/>
        <v>0</v>
      </c>
      <c r="BQ100" s="13">
        <f t="shared" si="27"/>
        <v>0</v>
      </c>
      <c r="BR100" s="13">
        <f t="shared" si="22"/>
        <v>2</v>
      </c>
      <c r="BS100" s="13">
        <f t="shared" si="28"/>
        <v>0.5</v>
      </c>
      <c r="BT100" s="13">
        <f t="shared" si="29"/>
        <v>1.5</v>
      </c>
      <c r="BU100" s="13">
        <f t="shared" si="23"/>
        <v>2</v>
      </c>
      <c r="BV100" s="13">
        <f t="shared" si="30"/>
        <v>0.5</v>
      </c>
      <c r="BW100" s="13">
        <f t="shared" si="31"/>
        <v>1.5</v>
      </c>
      <c r="BX100" s="13">
        <f t="shared" si="24"/>
        <v>2</v>
      </c>
      <c r="BY100" s="13">
        <f t="shared" si="32"/>
        <v>0.5</v>
      </c>
      <c r="BZ100" s="13">
        <f t="shared" si="33"/>
        <v>1.5</v>
      </c>
    </row>
    <row r="101" spans="1:78" ht="60" x14ac:dyDescent="0.2">
      <c r="A101" s="13">
        <v>2</v>
      </c>
      <c r="B101" s="4" t="s">
        <v>455</v>
      </c>
      <c r="C101" s="5" t="s">
        <v>42</v>
      </c>
      <c r="D101" s="4" t="s">
        <v>124</v>
      </c>
      <c r="E101" s="295"/>
      <c r="F101" s="295"/>
      <c r="G101" s="295"/>
      <c r="H101" s="176" t="s">
        <v>43</v>
      </c>
      <c r="I101" s="14" t="s">
        <v>125</v>
      </c>
      <c r="J101" s="198" t="s">
        <v>515</v>
      </c>
      <c r="K101" s="198" t="s">
        <v>509</v>
      </c>
      <c r="L101" s="176" t="s">
        <v>1589</v>
      </c>
      <c r="M101" s="5">
        <v>0</v>
      </c>
      <c r="N101" s="55">
        <f>+BDATOS!P101</f>
        <v>4</v>
      </c>
      <c r="O101" s="55">
        <f>+BDATOS!Q101</f>
        <v>1</v>
      </c>
      <c r="P101" s="55">
        <f>+BDATOS!R101</f>
        <v>1</v>
      </c>
      <c r="Q101" s="55">
        <f>+BDATOS!S101</f>
        <v>1</v>
      </c>
      <c r="R101" s="40">
        <f>+BDATOS!T101</f>
        <v>1</v>
      </c>
      <c r="S101" s="55" t="s">
        <v>512</v>
      </c>
      <c r="T101" s="55" t="s">
        <v>1414</v>
      </c>
      <c r="U101" s="55" t="s">
        <v>1414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198" t="str">
        <f>+BDATOS!AC101</f>
        <v xml:space="preserve">SECRETARÍA DE MINAS Y ENERGIA </v>
      </c>
      <c r="AB101" s="56" t="s">
        <v>442</v>
      </c>
      <c r="AC101" s="56" t="s">
        <v>338</v>
      </c>
      <c r="AD101" s="29">
        <f t="shared" si="19"/>
        <v>1</v>
      </c>
      <c r="AE101" s="30">
        <f t="shared" si="20"/>
        <v>0</v>
      </c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13">
        <v>0</v>
      </c>
      <c r="AZ101" s="13">
        <v>0</v>
      </c>
      <c r="BA101" s="13">
        <v>0</v>
      </c>
      <c r="BB101" s="13"/>
      <c r="BC101" s="13"/>
      <c r="BD101" s="13"/>
      <c r="BE101" s="13"/>
      <c r="BF101" s="13"/>
      <c r="BG101" s="13"/>
      <c r="BH101" s="13"/>
      <c r="BI101" s="63">
        <f>+AY101/AD101</f>
        <v>0</v>
      </c>
      <c r="BJ101" s="13"/>
      <c r="BK101" s="13"/>
      <c r="BL101" s="13"/>
      <c r="BM101" s="56"/>
      <c r="BO101" s="13">
        <f t="shared" si="21"/>
        <v>1</v>
      </c>
      <c r="BP101" s="13">
        <f t="shared" si="26"/>
        <v>0.25</v>
      </c>
      <c r="BQ101" s="13">
        <f t="shared" si="27"/>
        <v>0.75</v>
      </c>
      <c r="BR101" s="13">
        <f t="shared" si="22"/>
        <v>1</v>
      </c>
      <c r="BS101" s="13">
        <f t="shared" si="28"/>
        <v>0.25</v>
      </c>
      <c r="BT101" s="13">
        <f t="shared" si="29"/>
        <v>0.75</v>
      </c>
      <c r="BU101" s="13">
        <f t="shared" si="23"/>
        <v>1</v>
      </c>
      <c r="BV101" s="13">
        <f t="shared" si="30"/>
        <v>0.25</v>
      </c>
      <c r="BW101" s="13">
        <f t="shared" si="31"/>
        <v>0.75</v>
      </c>
      <c r="BX101" s="13">
        <f t="shared" si="24"/>
        <v>1</v>
      </c>
      <c r="BY101" s="13">
        <f t="shared" si="32"/>
        <v>0.25</v>
      </c>
      <c r="BZ101" s="13">
        <f t="shared" si="33"/>
        <v>0.75</v>
      </c>
    </row>
    <row r="102" spans="1:78" ht="67.5" x14ac:dyDescent="0.2">
      <c r="A102" s="13">
        <v>2</v>
      </c>
      <c r="B102" s="4" t="s">
        <v>455</v>
      </c>
      <c r="C102" s="5" t="s">
        <v>42</v>
      </c>
      <c r="D102" s="4" t="s">
        <v>124</v>
      </c>
      <c r="E102" s="295"/>
      <c r="F102" s="295"/>
      <c r="G102" s="295"/>
      <c r="H102" s="176" t="s">
        <v>43</v>
      </c>
      <c r="I102" s="14" t="s">
        <v>125</v>
      </c>
      <c r="J102" s="198" t="s">
        <v>516</v>
      </c>
      <c r="K102" s="198" t="s">
        <v>517</v>
      </c>
      <c r="L102" s="176" t="s">
        <v>1589</v>
      </c>
      <c r="M102" s="5">
        <v>0</v>
      </c>
      <c r="N102" s="55">
        <f>+BDATOS!P102</f>
        <v>100</v>
      </c>
      <c r="O102" s="55">
        <f>+BDATOS!Q102</f>
        <v>0</v>
      </c>
      <c r="P102" s="55">
        <f>+BDATOS!R102</f>
        <v>25</v>
      </c>
      <c r="Q102" s="55">
        <f>+BDATOS!S102</f>
        <v>25</v>
      </c>
      <c r="R102" s="40">
        <f>+BDATOS!T102</f>
        <v>25</v>
      </c>
      <c r="S102" s="55" t="s">
        <v>512</v>
      </c>
      <c r="T102" s="55" t="s">
        <v>1414</v>
      </c>
      <c r="U102" s="55" t="s">
        <v>127</v>
      </c>
      <c r="V102" s="17">
        <f>SUM(W102:Z102)</f>
        <v>12948028711</v>
      </c>
      <c r="W102" s="23">
        <f>1701371170+1948633034+3482488945+3174815562+2640720000</f>
        <v>12948028711</v>
      </c>
      <c r="X102" s="5">
        <v>0</v>
      </c>
      <c r="Y102" s="5">
        <v>0</v>
      </c>
      <c r="Z102" s="5">
        <v>0</v>
      </c>
      <c r="AA102" s="198" t="str">
        <f>+BDATOS!AC102</f>
        <v xml:space="preserve">SECRETARÍA DE MINAS Y ENERGIA </v>
      </c>
      <c r="AB102" s="56" t="s">
        <v>442</v>
      </c>
      <c r="AC102" s="56" t="s">
        <v>338</v>
      </c>
      <c r="AD102" s="29">
        <f t="shared" si="19"/>
        <v>0</v>
      </c>
      <c r="AE102" s="30">
        <f t="shared" si="20"/>
        <v>12948028711</v>
      </c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13">
        <v>0</v>
      </c>
      <c r="AZ102" s="13">
        <v>0</v>
      </c>
      <c r="BA102" s="13">
        <v>0</v>
      </c>
      <c r="BB102" s="13"/>
      <c r="BC102" s="13"/>
      <c r="BD102" s="13"/>
      <c r="BE102" s="13"/>
      <c r="BF102" s="13"/>
      <c r="BG102" s="13"/>
      <c r="BH102" s="13"/>
      <c r="BI102" s="63" t="s">
        <v>1844</v>
      </c>
      <c r="BJ102" s="13"/>
      <c r="BK102" s="13"/>
      <c r="BL102" s="13"/>
      <c r="BM102" s="56"/>
      <c r="BO102" s="13">
        <f t="shared" si="21"/>
        <v>0</v>
      </c>
      <c r="BP102" s="13">
        <f t="shared" si="26"/>
        <v>0</v>
      </c>
      <c r="BQ102" s="13">
        <f t="shared" si="27"/>
        <v>0</v>
      </c>
      <c r="BR102" s="13">
        <f t="shared" si="22"/>
        <v>25</v>
      </c>
      <c r="BS102" s="13">
        <f t="shared" si="28"/>
        <v>6.25</v>
      </c>
      <c r="BT102" s="13">
        <f t="shared" si="29"/>
        <v>18.75</v>
      </c>
      <c r="BU102" s="13">
        <f t="shared" si="23"/>
        <v>25</v>
      </c>
      <c r="BV102" s="13">
        <f t="shared" si="30"/>
        <v>6.25</v>
      </c>
      <c r="BW102" s="13">
        <f t="shared" si="31"/>
        <v>18.75</v>
      </c>
      <c r="BX102" s="13">
        <f t="shared" si="24"/>
        <v>25</v>
      </c>
      <c r="BY102" s="13">
        <f t="shared" si="32"/>
        <v>6.25</v>
      </c>
      <c r="BZ102" s="13">
        <f t="shared" si="33"/>
        <v>18.75</v>
      </c>
    </row>
    <row r="103" spans="1:78" ht="60" x14ac:dyDescent="0.2">
      <c r="A103" s="13">
        <v>2</v>
      </c>
      <c r="B103" s="4" t="s">
        <v>455</v>
      </c>
      <c r="C103" s="5" t="s">
        <v>44</v>
      </c>
      <c r="D103" s="4" t="s">
        <v>518</v>
      </c>
      <c r="E103" s="295" t="s">
        <v>523</v>
      </c>
      <c r="F103" s="295">
        <v>60</v>
      </c>
      <c r="G103" s="295">
        <v>80</v>
      </c>
      <c r="H103" s="176" t="s">
        <v>45</v>
      </c>
      <c r="I103" s="14" t="s">
        <v>128</v>
      </c>
      <c r="J103" s="198" t="s">
        <v>522</v>
      </c>
      <c r="K103" s="198" t="s">
        <v>521</v>
      </c>
      <c r="L103" s="176" t="s">
        <v>1589</v>
      </c>
      <c r="M103" s="5">
        <v>60</v>
      </c>
      <c r="N103" s="55">
        <v>80</v>
      </c>
      <c r="O103" s="55">
        <v>65</v>
      </c>
      <c r="P103" s="55">
        <v>70</v>
      </c>
      <c r="Q103" s="55">
        <v>75</v>
      </c>
      <c r="R103" s="40">
        <v>80</v>
      </c>
      <c r="S103" s="55" t="s">
        <v>512</v>
      </c>
      <c r="T103" s="55" t="s">
        <v>1414</v>
      </c>
      <c r="U103" s="55" t="s">
        <v>127</v>
      </c>
      <c r="V103" s="17">
        <f>SUM(W103:Z103)</f>
        <v>22500000000</v>
      </c>
      <c r="W103" s="5">
        <v>7500000000</v>
      </c>
      <c r="X103" s="5">
        <v>0</v>
      </c>
      <c r="Y103" s="5">
        <v>7500000000</v>
      </c>
      <c r="Z103" s="5">
        <v>7500000000</v>
      </c>
      <c r="AA103" s="198" t="str">
        <f>+BDATOS!AC103</f>
        <v xml:space="preserve">SECRETARÍA DE MINAS Y ENERGIA </v>
      </c>
      <c r="AB103" s="21" t="s">
        <v>442</v>
      </c>
      <c r="AC103" s="56" t="s">
        <v>356</v>
      </c>
      <c r="AD103" s="29">
        <f t="shared" si="19"/>
        <v>65</v>
      </c>
      <c r="AE103" s="30">
        <f t="shared" si="20"/>
        <v>22500000000</v>
      </c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13">
        <v>61</v>
      </c>
      <c r="AZ103" s="13">
        <v>61</v>
      </c>
      <c r="BA103" s="13">
        <v>61</v>
      </c>
      <c r="BB103" s="13"/>
      <c r="BC103" s="13"/>
      <c r="BD103" s="13"/>
      <c r="BE103" s="13"/>
      <c r="BF103" s="13"/>
      <c r="BG103" s="13">
        <v>61</v>
      </c>
      <c r="BH103" s="13">
        <v>61</v>
      </c>
      <c r="BI103" s="63">
        <f t="shared" si="25"/>
        <v>0.93846153846153846</v>
      </c>
      <c r="BJ103" s="13"/>
      <c r="BK103" s="13"/>
      <c r="BL103" s="13"/>
      <c r="BM103" s="56"/>
      <c r="BO103" s="13">
        <f t="shared" si="21"/>
        <v>65</v>
      </c>
      <c r="BP103" s="13">
        <f t="shared" si="26"/>
        <v>16.25</v>
      </c>
      <c r="BQ103" s="13">
        <f t="shared" si="27"/>
        <v>48.75</v>
      </c>
      <c r="BR103" s="13">
        <f t="shared" si="22"/>
        <v>70</v>
      </c>
      <c r="BS103" s="13">
        <f t="shared" si="28"/>
        <v>17.5</v>
      </c>
      <c r="BT103" s="13">
        <f t="shared" si="29"/>
        <v>52.5</v>
      </c>
      <c r="BU103" s="13">
        <f t="shared" si="23"/>
        <v>75</v>
      </c>
      <c r="BV103" s="13">
        <f t="shared" si="30"/>
        <v>18.75</v>
      </c>
      <c r="BW103" s="13">
        <f t="shared" si="31"/>
        <v>56.25</v>
      </c>
      <c r="BX103" s="13">
        <f t="shared" si="24"/>
        <v>80</v>
      </c>
      <c r="BY103" s="13">
        <f t="shared" si="32"/>
        <v>20</v>
      </c>
      <c r="BZ103" s="13">
        <f t="shared" si="33"/>
        <v>60</v>
      </c>
    </row>
    <row r="104" spans="1:78" ht="60" x14ac:dyDescent="0.2">
      <c r="A104" s="13">
        <v>2</v>
      </c>
      <c r="B104" s="4" t="s">
        <v>455</v>
      </c>
      <c r="C104" s="5" t="s">
        <v>44</v>
      </c>
      <c r="D104" s="4" t="s">
        <v>518</v>
      </c>
      <c r="E104" s="295"/>
      <c r="F104" s="295"/>
      <c r="G104" s="295"/>
      <c r="H104" s="176" t="s">
        <v>45</v>
      </c>
      <c r="I104" s="14" t="s">
        <v>128</v>
      </c>
      <c r="J104" s="198" t="s">
        <v>524</v>
      </c>
      <c r="K104" s="198" t="s">
        <v>519</v>
      </c>
      <c r="L104" s="176" t="s">
        <v>1589</v>
      </c>
      <c r="M104" s="5">
        <v>0</v>
      </c>
      <c r="N104" s="55">
        <f>+BDATOS!P104</f>
        <v>15</v>
      </c>
      <c r="O104" s="55">
        <f>+BDATOS!Q104</f>
        <v>0</v>
      </c>
      <c r="P104" s="55">
        <f>+BDATOS!R104</f>
        <v>3</v>
      </c>
      <c r="Q104" s="55">
        <f>+BDATOS!S104</f>
        <v>5</v>
      </c>
      <c r="R104" s="40">
        <f>+BDATOS!T104</f>
        <v>5</v>
      </c>
      <c r="S104" s="55" t="s">
        <v>512</v>
      </c>
      <c r="T104" s="55" t="s">
        <v>1414</v>
      </c>
      <c r="U104" s="55" t="s">
        <v>127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198" t="str">
        <f>+BDATOS!AC104</f>
        <v xml:space="preserve">SECRETARÍA DE MINAS Y ENERGIA </v>
      </c>
      <c r="AB104" s="56" t="s">
        <v>442</v>
      </c>
      <c r="AC104" s="56" t="s">
        <v>338</v>
      </c>
      <c r="AD104" s="29">
        <f t="shared" si="19"/>
        <v>0</v>
      </c>
      <c r="AE104" s="30">
        <f t="shared" si="20"/>
        <v>0</v>
      </c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13">
        <v>0</v>
      </c>
      <c r="AZ104" s="13">
        <v>0</v>
      </c>
      <c r="BA104" s="13">
        <v>0</v>
      </c>
      <c r="BB104" s="13"/>
      <c r="BC104" s="13"/>
      <c r="BD104" s="13"/>
      <c r="BE104" s="13"/>
      <c r="BF104" s="13"/>
      <c r="BG104" s="13"/>
      <c r="BH104" s="13"/>
      <c r="BI104" s="63" t="s">
        <v>1844</v>
      </c>
      <c r="BJ104" s="13"/>
      <c r="BK104" s="13"/>
      <c r="BL104" s="13"/>
      <c r="BM104" s="56"/>
      <c r="BO104" s="13">
        <f t="shared" si="21"/>
        <v>0</v>
      </c>
      <c r="BP104" s="13">
        <f t="shared" si="26"/>
        <v>0</v>
      </c>
      <c r="BQ104" s="13">
        <f t="shared" si="27"/>
        <v>0</v>
      </c>
      <c r="BR104" s="13">
        <f t="shared" si="22"/>
        <v>3</v>
      </c>
      <c r="BS104" s="13">
        <f t="shared" si="28"/>
        <v>0.75</v>
      </c>
      <c r="BT104" s="13">
        <f t="shared" si="29"/>
        <v>2.25</v>
      </c>
      <c r="BU104" s="13">
        <f t="shared" si="23"/>
        <v>5</v>
      </c>
      <c r="BV104" s="13">
        <f t="shared" si="30"/>
        <v>1.25</v>
      </c>
      <c r="BW104" s="13">
        <f t="shared" si="31"/>
        <v>3.75</v>
      </c>
      <c r="BX104" s="13">
        <f t="shared" si="24"/>
        <v>5</v>
      </c>
      <c r="BY104" s="13">
        <f t="shared" si="32"/>
        <v>1.25</v>
      </c>
      <c r="BZ104" s="13">
        <f t="shared" si="33"/>
        <v>3.75</v>
      </c>
    </row>
    <row r="105" spans="1:78" ht="60" x14ac:dyDescent="0.2">
      <c r="A105" s="13">
        <v>2</v>
      </c>
      <c r="B105" s="4" t="s">
        <v>455</v>
      </c>
      <c r="C105" s="5" t="s">
        <v>44</v>
      </c>
      <c r="D105" s="4" t="s">
        <v>518</v>
      </c>
      <c r="E105" s="295"/>
      <c r="F105" s="295"/>
      <c r="G105" s="295"/>
      <c r="H105" s="176" t="s">
        <v>45</v>
      </c>
      <c r="I105" s="14" t="s">
        <v>128</v>
      </c>
      <c r="J105" s="198" t="s">
        <v>525</v>
      </c>
      <c r="K105" s="198" t="s">
        <v>520</v>
      </c>
      <c r="L105" s="176" t="s">
        <v>1589</v>
      </c>
      <c r="M105" s="5">
        <v>0</v>
      </c>
      <c r="N105" s="55">
        <f>+BDATOS!P105</f>
        <v>10</v>
      </c>
      <c r="O105" s="55">
        <f>+BDATOS!Q105</f>
        <v>0</v>
      </c>
      <c r="P105" s="55">
        <f>+BDATOS!R105</f>
        <v>2</v>
      </c>
      <c r="Q105" s="55">
        <f>+BDATOS!S105</f>
        <v>2</v>
      </c>
      <c r="R105" s="40">
        <f>+BDATOS!T105</f>
        <v>4</v>
      </c>
      <c r="S105" s="55" t="s">
        <v>512</v>
      </c>
      <c r="T105" s="55" t="s">
        <v>1414</v>
      </c>
      <c r="U105" s="55" t="s">
        <v>127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198" t="str">
        <f>+BDATOS!AC105</f>
        <v xml:space="preserve">SECRETARÍA DE MINAS Y ENERGIA </v>
      </c>
      <c r="AB105" s="56" t="s">
        <v>442</v>
      </c>
      <c r="AC105" s="56" t="s">
        <v>338</v>
      </c>
      <c r="AD105" s="29">
        <f t="shared" si="19"/>
        <v>0</v>
      </c>
      <c r="AE105" s="30">
        <f t="shared" si="20"/>
        <v>0</v>
      </c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13">
        <v>0</v>
      </c>
      <c r="AZ105" s="13">
        <v>0</v>
      </c>
      <c r="BA105" s="13">
        <v>0</v>
      </c>
      <c r="BB105" s="13"/>
      <c r="BC105" s="13"/>
      <c r="BD105" s="13"/>
      <c r="BE105" s="13"/>
      <c r="BF105" s="13"/>
      <c r="BG105" s="13"/>
      <c r="BH105" s="13"/>
      <c r="BI105" s="63" t="s">
        <v>1844</v>
      </c>
      <c r="BJ105" s="13"/>
      <c r="BK105" s="13"/>
      <c r="BL105" s="13"/>
      <c r="BM105" s="56"/>
      <c r="BO105" s="13">
        <f t="shared" si="21"/>
        <v>0</v>
      </c>
      <c r="BP105" s="13">
        <f t="shared" si="26"/>
        <v>0</v>
      </c>
      <c r="BQ105" s="13">
        <f t="shared" si="27"/>
        <v>0</v>
      </c>
      <c r="BR105" s="13">
        <f t="shared" si="22"/>
        <v>2</v>
      </c>
      <c r="BS105" s="13">
        <f t="shared" si="28"/>
        <v>0.5</v>
      </c>
      <c r="BT105" s="13">
        <f t="shared" si="29"/>
        <v>1.5</v>
      </c>
      <c r="BU105" s="13">
        <f t="shared" si="23"/>
        <v>2</v>
      </c>
      <c r="BV105" s="13">
        <f t="shared" si="30"/>
        <v>0.5</v>
      </c>
      <c r="BW105" s="13">
        <f t="shared" si="31"/>
        <v>1.5</v>
      </c>
      <c r="BX105" s="13">
        <f t="shared" si="24"/>
        <v>4</v>
      </c>
      <c r="BY105" s="13">
        <f t="shared" si="32"/>
        <v>1</v>
      </c>
      <c r="BZ105" s="13">
        <f t="shared" si="33"/>
        <v>3</v>
      </c>
    </row>
    <row r="106" spans="1:78" ht="67.5" x14ac:dyDescent="0.2">
      <c r="A106" s="13">
        <v>2</v>
      </c>
      <c r="B106" s="4" t="s">
        <v>455</v>
      </c>
      <c r="C106" s="5" t="s">
        <v>46</v>
      </c>
      <c r="D106" s="4" t="s">
        <v>129</v>
      </c>
      <c r="E106" s="178" t="s">
        <v>1585</v>
      </c>
      <c r="F106" s="176">
        <v>13.11</v>
      </c>
      <c r="G106" s="176">
        <v>11.11</v>
      </c>
      <c r="H106" s="176" t="s">
        <v>47</v>
      </c>
      <c r="I106" s="14" t="s">
        <v>1491</v>
      </c>
      <c r="J106" s="198" t="s">
        <v>530</v>
      </c>
      <c r="K106" s="198" t="s">
        <v>528</v>
      </c>
      <c r="L106" s="176" t="s">
        <v>1589</v>
      </c>
      <c r="M106" s="5">
        <v>0</v>
      </c>
      <c r="N106" s="55">
        <f>+BDATOS!P106</f>
        <v>8000</v>
      </c>
      <c r="O106" s="55">
        <f>+BDATOS!Q106</f>
        <v>8000</v>
      </c>
      <c r="P106" s="55">
        <f>+BDATOS!R106</f>
        <v>2000</v>
      </c>
      <c r="Q106" s="55">
        <f>+BDATOS!S106</f>
        <v>2000</v>
      </c>
      <c r="R106" s="40">
        <f>+BDATOS!T106</f>
        <v>4000</v>
      </c>
      <c r="S106" s="55" t="s">
        <v>533</v>
      </c>
      <c r="T106" s="55" t="s">
        <v>1415</v>
      </c>
      <c r="U106" s="55" t="s">
        <v>95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198" t="str">
        <f>+BDATOS!AC106</f>
        <v xml:space="preserve">SECRETARÍA DE HÁBITAT </v>
      </c>
      <c r="AB106" s="56" t="s">
        <v>442</v>
      </c>
      <c r="AC106" s="56" t="s">
        <v>338</v>
      </c>
      <c r="AD106" s="29">
        <f t="shared" si="19"/>
        <v>8000</v>
      </c>
      <c r="AE106" s="30">
        <f t="shared" si="20"/>
        <v>0</v>
      </c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13">
        <v>316</v>
      </c>
      <c r="AZ106" s="13">
        <v>0</v>
      </c>
      <c r="BA106" s="13">
        <v>0</v>
      </c>
      <c r="BB106" s="13"/>
      <c r="BC106" s="13"/>
      <c r="BD106" s="13"/>
      <c r="BE106" s="13"/>
      <c r="BF106" s="13"/>
      <c r="BG106" s="13"/>
      <c r="BH106" s="13"/>
      <c r="BI106" s="63">
        <f t="shared" si="25"/>
        <v>3.95E-2</v>
      </c>
      <c r="BJ106" s="13"/>
      <c r="BK106" s="13"/>
      <c r="BL106" s="13"/>
      <c r="BM106" s="56"/>
      <c r="BO106" s="13">
        <f t="shared" si="21"/>
        <v>8000</v>
      </c>
      <c r="BP106" s="13">
        <f t="shared" si="26"/>
        <v>2000</v>
      </c>
      <c r="BQ106" s="13">
        <f t="shared" si="27"/>
        <v>6000</v>
      </c>
      <c r="BR106" s="13">
        <f t="shared" si="22"/>
        <v>2000</v>
      </c>
      <c r="BS106" s="13">
        <f t="shared" si="28"/>
        <v>500</v>
      </c>
      <c r="BT106" s="13">
        <f t="shared" si="29"/>
        <v>1500</v>
      </c>
      <c r="BU106" s="13">
        <f t="shared" si="23"/>
        <v>2000</v>
      </c>
      <c r="BV106" s="13">
        <f t="shared" si="30"/>
        <v>500</v>
      </c>
      <c r="BW106" s="13">
        <f t="shared" si="31"/>
        <v>1500</v>
      </c>
      <c r="BX106" s="13">
        <f t="shared" si="24"/>
        <v>4000</v>
      </c>
      <c r="BY106" s="13">
        <f t="shared" si="32"/>
        <v>1000</v>
      </c>
      <c r="BZ106" s="13">
        <f t="shared" si="33"/>
        <v>3000</v>
      </c>
    </row>
    <row r="107" spans="1:78" ht="72" x14ac:dyDescent="0.2">
      <c r="A107" s="13"/>
      <c r="B107" s="4" t="s">
        <v>113</v>
      </c>
      <c r="C107" s="5" t="s">
        <v>46</v>
      </c>
      <c r="D107" s="4" t="s">
        <v>129</v>
      </c>
      <c r="E107" s="178" t="s">
        <v>1586</v>
      </c>
      <c r="F107" s="176">
        <v>45.04</v>
      </c>
      <c r="G107" s="176">
        <v>43.56</v>
      </c>
      <c r="H107" s="176" t="s">
        <v>534</v>
      </c>
      <c r="I107" s="14" t="s">
        <v>527</v>
      </c>
      <c r="J107" s="198" t="s">
        <v>531</v>
      </c>
      <c r="K107" s="198" t="s">
        <v>529</v>
      </c>
      <c r="L107" s="176" t="s">
        <v>1589</v>
      </c>
      <c r="M107" s="5">
        <v>0</v>
      </c>
      <c r="N107" s="55">
        <f>+BDATOS!P107</f>
        <v>2700</v>
      </c>
      <c r="O107" s="55">
        <f>+BDATOS!Q107</f>
        <v>0</v>
      </c>
      <c r="P107" s="55">
        <f>+BDATOS!R107</f>
        <v>900</v>
      </c>
      <c r="Q107" s="55">
        <f>+BDATOS!S107</f>
        <v>900</v>
      </c>
      <c r="R107" s="40">
        <f>+BDATOS!T107</f>
        <v>900</v>
      </c>
      <c r="S107" s="55" t="s">
        <v>533</v>
      </c>
      <c r="T107" s="55" t="s">
        <v>1415</v>
      </c>
      <c r="U107" s="55" t="s">
        <v>95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198" t="str">
        <f>+BDATOS!AC107</f>
        <v xml:space="preserve">SECRETARÍA DE HÁBITAT </v>
      </c>
      <c r="AB107" s="56" t="s">
        <v>442</v>
      </c>
      <c r="AC107" s="56" t="s">
        <v>338</v>
      </c>
      <c r="AD107" s="29">
        <f t="shared" si="19"/>
        <v>0</v>
      </c>
      <c r="AE107" s="30">
        <f t="shared" si="20"/>
        <v>0</v>
      </c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3">
        <v>0</v>
      </c>
      <c r="BF107" s="13">
        <v>0</v>
      </c>
      <c r="BG107" s="13">
        <v>0</v>
      </c>
      <c r="BH107" s="13"/>
      <c r="BI107" s="63" t="s">
        <v>1844</v>
      </c>
      <c r="BJ107" s="13"/>
      <c r="BK107" s="13"/>
      <c r="BL107" s="13"/>
      <c r="BM107" s="56"/>
      <c r="BO107" s="13">
        <f t="shared" si="21"/>
        <v>0</v>
      </c>
      <c r="BP107" s="13">
        <f t="shared" si="26"/>
        <v>0</v>
      </c>
      <c r="BQ107" s="13">
        <f t="shared" si="27"/>
        <v>0</v>
      </c>
      <c r="BR107" s="13">
        <f t="shared" si="22"/>
        <v>900</v>
      </c>
      <c r="BS107" s="13">
        <f t="shared" si="28"/>
        <v>225</v>
      </c>
      <c r="BT107" s="13">
        <f t="shared" si="29"/>
        <v>675</v>
      </c>
      <c r="BU107" s="13">
        <f t="shared" si="23"/>
        <v>900</v>
      </c>
      <c r="BV107" s="13">
        <f t="shared" si="30"/>
        <v>225</v>
      </c>
      <c r="BW107" s="13">
        <f t="shared" si="31"/>
        <v>675</v>
      </c>
      <c r="BX107" s="13">
        <f t="shared" si="24"/>
        <v>900</v>
      </c>
      <c r="BY107" s="13">
        <f t="shared" si="32"/>
        <v>225</v>
      </c>
      <c r="BZ107" s="13">
        <f t="shared" si="33"/>
        <v>675</v>
      </c>
    </row>
    <row r="108" spans="1:78" ht="72" x14ac:dyDescent="0.2">
      <c r="A108" s="13"/>
      <c r="B108" s="4" t="s">
        <v>113</v>
      </c>
      <c r="C108" s="5" t="s">
        <v>46</v>
      </c>
      <c r="D108" s="4" t="s">
        <v>129</v>
      </c>
      <c r="E108" s="178" t="s">
        <v>526</v>
      </c>
      <c r="F108" s="176">
        <v>0</v>
      </c>
      <c r="G108" s="176">
        <v>3000</v>
      </c>
      <c r="H108" s="176" t="s">
        <v>535</v>
      </c>
      <c r="I108" s="14" t="s">
        <v>130</v>
      </c>
      <c r="J108" s="198" t="s">
        <v>532</v>
      </c>
      <c r="K108" s="198" t="s">
        <v>536</v>
      </c>
      <c r="L108" s="176" t="s">
        <v>1589</v>
      </c>
      <c r="M108" s="5">
        <v>0</v>
      </c>
      <c r="N108" s="55">
        <f>+BDATOS!P108</f>
        <v>3000</v>
      </c>
      <c r="O108" s="55">
        <f>+BDATOS!Q108</f>
        <v>0</v>
      </c>
      <c r="P108" s="55">
        <f>+BDATOS!R108</f>
        <v>500</v>
      </c>
      <c r="Q108" s="55">
        <f>+BDATOS!S108</f>
        <v>1000</v>
      </c>
      <c r="R108" s="40">
        <f>+BDATOS!T108</f>
        <v>1000</v>
      </c>
      <c r="S108" s="55" t="s">
        <v>533</v>
      </c>
      <c r="T108" s="55" t="s">
        <v>1415</v>
      </c>
      <c r="U108" s="55" t="s">
        <v>95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198" t="str">
        <f>+BDATOS!AC108</f>
        <v xml:space="preserve">SECRETARÍA DE HÁBITAT </v>
      </c>
      <c r="AB108" s="56" t="s">
        <v>442</v>
      </c>
      <c r="AC108" s="56" t="s">
        <v>338</v>
      </c>
      <c r="AD108" s="29">
        <f t="shared" si="19"/>
        <v>0</v>
      </c>
      <c r="AE108" s="30">
        <f t="shared" si="20"/>
        <v>0</v>
      </c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/>
      <c r="BI108" s="63" t="s">
        <v>1844</v>
      </c>
      <c r="BJ108" s="13"/>
      <c r="BK108" s="13"/>
      <c r="BL108" s="13"/>
      <c r="BM108" s="56"/>
      <c r="BO108" s="13">
        <f t="shared" si="21"/>
        <v>0</v>
      </c>
      <c r="BP108" s="13">
        <f t="shared" si="26"/>
        <v>0</v>
      </c>
      <c r="BQ108" s="13">
        <f t="shared" si="27"/>
        <v>0</v>
      </c>
      <c r="BR108" s="13">
        <f t="shared" si="22"/>
        <v>500</v>
      </c>
      <c r="BS108" s="13">
        <f t="shared" si="28"/>
        <v>125</v>
      </c>
      <c r="BT108" s="13">
        <f t="shared" si="29"/>
        <v>375</v>
      </c>
      <c r="BU108" s="13">
        <f t="shared" si="23"/>
        <v>1000</v>
      </c>
      <c r="BV108" s="13">
        <f t="shared" si="30"/>
        <v>250</v>
      </c>
      <c r="BW108" s="13">
        <f t="shared" si="31"/>
        <v>750</v>
      </c>
      <c r="BX108" s="13">
        <f t="shared" si="24"/>
        <v>1000</v>
      </c>
      <c r="BY108" s="13">
        <f t="shared" si="32"/>
        <v>250</v>
      </c>
      <c r="BZ108" s="13">
        <f t="shared" si="33"/>
        <v>750</v>
      </c>
    </row>
    <row r="109" spans="1:78" ht="51.75" customHeight="1" x14ac:dyDescent="0.2">
      <c r="A109" s="13"/>
      <c r="B109" s="4"/>
      <c r="C109" s="5"/>
      <c r="D109" s="4"/>
      <c r="E109" s="251"/>
      <c r="F109" s="249"/>
      <c r="G109" s="249"/>
      <c r="H109" s="249"/>
      <c r="I109" s="252"/>
      <c r="J109" s="249" t="s">
        <v>1934</v>
      </c>
      <c r="K109" s="249" t="s">
        <v>1934</v>
      </c>
      <c r="L109" s="249" t="s">
        <v>1589</v>
      </c>
      <c r="M109" s="5">
        <v>0</v>
      </c>
      <c r="N109" s="55">
        <f>+BDATOS!P109</f>
        <v>45</v>
      </c>
      <c r="O109" s="55">
        <f>+BDATOS!Q109</f>
        <v>0</v>
      </c>
      <c r="P109" s="55">
        <f>+BDATOS!R109</f>
        <v>15</v>
      </c>
      <c r="Q109" s="55">
        <f>+BDATOS!S109</f>
        <v>15</v>
      </c>
      <c r="R109" s="55">
        <f>+BDATOS!T109</f>
        <v>15</v>
      </c>
      <c r="S109" s="55"/>
      <c r="T109" s="55"/>
      <c r="U109" s="55"/>
      <c r="V109" s="5"/>
      <c r="W109" s="5"/>
      <c r="X109" s="5"/>
      <c r="Y109" s="5"/>
      <c r="Z109" s="5"/>
      <c r="AA109" s="198" t="str">
        <f>+BDATOS!AC109</f>
        <v xml:space="preserve">SECRETARÍA DE AGRICULTURA -  SALUD Y DESARROLLO SOCIAL </v>
      </c>
      <c r="AB109" s="56"/>
      <c r="AC109" s="56"/>
      <c r="AD109" s="29">
        <f>+BDATOS!AF109</f>
        <v>0</v>
      </c>
      <c r="AE109" s="29">
        <f>+BDATOS!AG109</f>
        <v>0</v>
      </c>
      <c r="AF109" s="29">
        <f>+BDATOS!AH109</f>
        <v>0</v>
      </c>
      <c r="AG109" s="29">
        <f>+BDATOS!AI109</f>
        <v>0</v>
      </c>
      <c r="AH109" s="29">
        <f>+BDATOS!AJ109</f>
        <v>0</v>
      </c>
      <c r="AI109" s="29">
        <f>+BDATOS!AK109</f>
        <v>0</v>
      </c>
      <c r="AJ109" s="29">
        <f>+BDATOS!AL109</f>
        <v>0</v>
      </c>
      <c r="AK109" s="29">
        <f>+BDATOS!AM109</f>
        <v>0</v>
      </c>
      <c r="AL109" s="29">
        <f>+BDATOS!AN109</f>
        <v>0</v>
      </c>
      <c r="AM109" s="29">
        <f>+BDATOS!AO109</f>
        <v>0</v>
      </c>
      <c r="AN109" s="29">
        <f>+BDATOS!AP109</f>
        <v>0</v>
      </c>
      <c r="AO109" s="29">
        <f>+BDATOS!AQ109</f>
        <v>0</v>
      </c>
      <c r="AP109" s="29">
        <f>+BDATOS!AR109</f>
        <v>0</v>
      </c>
      <c r="AQ109" s="29">
        <f>+BDATOS!AS109</f>
        <v>0</v>
      </c>
      <c r="AR109" s="29">
        <f>+BDATOS!AT109</f>
        <v>0</v>
      </c>
      <c r="AS109" s="29">
        <f>+BDATOS!AU109</f>
        <v>0</v>
      </c>
      <c r="AT109" s="29">
        <f>+BDATOS!AV109</f>
        <v>0</v>
      </c>
      <c r="AU109" s="29">
        <f>+BDATOS!AW109</f>
        <v>0</v>
      </c>
      <c r="AV109" s="29">
        <f>+BDATOS!AX109</f>
        <v>0</v>
      </c>
      <c r="AW109" s="29">
        <f>+BDATOS!AY109</f>
        <v>0</v>
      </c>
      <c r="AX109" s="29">
        <f>+BDATOS!AZ109</f>
        <v>0</v>
      </c>
      <c r="AY109" s="29">
        <f>+BDATOS!BA109</f>
        <v>0</v>
      </c>
      <c r="AZ109" s="13"/>
      <c r="BA109" s="13"/>
      <c r="BB109" s="13"/>
      <c r="BC109" s="13"/>
      <c r="BD109" s="13"/>
      <c r="BE109" s="13"/>
      <c r="BF109" s="13"/>
      <c r="BG109" s="13"/>
      <c r="BH109" s="13"/>
      <c r="BI109" s="63"/>
      <c r="BJ109" s="13"/>
      <c r="BK109" s="13"/>
      <c r="BL109" s="13"/>
      <c r="BM109" s="56"/>
      <c r="BO109" s="13">
        <f t="shared" ref="BO109:BO110" si="34">+O109</f>
        <v>0</v>
      </c>
      <c r="BP109" s="13">
        <f t="shared" ref="BP109:BP110" si="35">+BO109*25/100</f>
        <v>0</v>
      </c>
      <c r="BQ109" s="13">
        <f t="shared" ref="BQ109:BQ110" si="36">+BO109*75/100</f>
        <v>0</v>
      </c>
      <c r="BR109" s="13">
        <f t="shared" ref="BR109:BR110" si="37">+P109</f>
        <v>15</v>
      </c>
      <c r="BS109" s="13">
        <f t="shared" ref="BS109:BS110" si="38">+BR109*25/100</f>
        <v>3.75</v>
      </c>
      <c r="BT109" s="13">
        <f t="shared" ref="BT109:BT110" si="39">+BR109*75/100</f>
        <v>11.25</v>
      </c>
      <c r="BU109" s="13">
        <f t="shared" ref="BU109:BU110" si="40">+Q109</f>
        <v>15</v>
      </c>
      <c r="BV109" s="13">
        <f t="shared" ref="BV109:BV110" si="41">+BU109*25/100</f>
        <v>3.75</v>
      </c>
      <c r="BW109" s="13">
        <f t="shared" ref="BW109:BW110" si="42">+BU109*75/100</f>
        <v>11.25</v>
      </c>
      <c r="BX109" s="13">
        <f t="shared" ref="BX109:BX110" si="43">+R109</f>
        <v>15</v>
      </c>
      <c r="BY109" s="13">
        <f t="shared" ref="BY109:BY110" si="44">+BX109*25/100</f>
        <v>3.75</v>
      </c>
      <c r="BZ109" s="13">
        <f t="shared" ref="BZ109:BZ110" si="45">+BX109*75/100</f>
        <v>11.25</v>
      </c>
    </row>
    <row r="110" spans="1:78" ht="51.75" customHeight="1" x14ac:dyDescent="0.2">
      <c r="A110" s="13"/>
      <c r="B110" s="4"/>
      <c r="C110" s="5"/>
      <c r="D110" s="4"/>
      <c r="E110" s="251"/>
      <c r="F110" s="249"/>
      <c r="G110" s="249"/>
      <c r="H110" s="249"/>
      <c r="I110" s="252"/>
      <c r="J110" s="249" t="s">
        <v>1935</v>
      </c>
      <c r="K110" s="249" t="s">
        <v>1935</v>
      </c>
      <c r="L110" s="249" t="s">
        <v>1589</v>
      </c>
      <c r="M110" s="5">
        <v>0</v>
      </c>
      <c r="N110" s="55">
        <f>+BDATOS!P110</f>
        <v>25</v>
      </c>
      <c r="O110" s="55">
        <f>+BDATOS!Q110</f>
        <v>0</v>
      </c>
      <c r="P110" s="55">
        <f>+BDATOS!R110</f>
        <v>5</v>
      </c>
      <c r="Q110" s="55">
        <f>+BDATOS!S110</f>
        <v>10</v>
      </c>
      <c r="R110" s="55">
        <f>+BDATOS!T110</f>
        <v>10</v>
      </c>
      <c r="S110" s="55"/>
      <c r="T110" s="55"/>
      <c r="U110" s="55"/>
      <c r="V110" s="5"/>
      <c r="W110" s="5"/>
      <c r="X110" s="5"/>
      <c r="Y110" s="5"/>
      <c r="Z110" s="5"/>
      <c r="AA110" s="198" t="str">
        <f>+BDATOS!AC110</f>
        <v xml:space="preserve">SECRETARÍA DE AGRICULTURA -  SALUD Y DESARROLLO SOCIAL </v>
      </c>
      <c r="AB110" s="56"/>
      <c r="AC110" s="56"/>
      <c r="AD110" s="29">
        <f>+BDATOS!AF110</f>
        <v>0</v>
      </c>
      <c r="AE110" s="30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13">
        <f>+BDATOS!BA110</f>
        <v>0</v>
      </c>
      <c r="AZ110" s="13"/>
      <c r="BA110" s="13"/>
      <c r="BB110" s="13"/>
      <c r="BC110" s="13"/>
      <c r="BD110" s="13"/>
      <c r="BE110" s="13"/>
      <c r="BF110" s="13"/>
      <c r="BG110" s="13"/>
      <c r="BH110" s="13"/>
      <c r="BI110" s="63"/>
      <c r="BJ110" s="13"/>
      <c r="BK110" s="13"/>
      <c r="BL110" s="13"/>
      <c r="BM110" s="56"/>
      <c r="BO110" s="13">
        <f t="shared" si="34"/>
        <v>0</v>
      </c>
      <c r="BP110" s="13">
        <f t="shared" si="35"/>
        <v>0</v>
      </c>
      <c r="BQ110" s="13">
        <f t="shared" si="36"/>
        <v>0</v>
      </c>
      <c r="BR110" s="13">
        <f t="shared" si="37"/>
        <v>5</v>
      </c>
      <c r="BS110" s="13">
        <f t="shared" si="38"/>
        <v>1.25</v>
      </c>
      <c r="BT110" s="13">
        <f t="shared" si="39"/>
        <v>3.75</v>
      </c>
      <c r="BU110" s="13">
        <f t="shared" si="40"/>
        <v>10</v>
      </c>
      <c r="BV110" s="13">
        <f t="shared" si="41"/>
        <v>2.5</v>
      </c>
      <c r="BW110" s="13">
        <f t="shared" si="42"/>
        <v>7.5</v>
      </c>
      <c r="BX110" s="13">
        <f t="shared" si="43"/>
        <v>10</v>
      </c>
      <c r="BY110" s="13">
        <f t="shared" si="44"/>
        <v>2.5</v>
      </c>
      <c r="BZ110" s="13">
        <f t="shared" si="45"/>
        <v>7.5</v>
      </c>
    </row>
    <row r="111" spans="1:78" ht="117" customHeight="1" x14ac:dyDescent="0.2">
      <c r="A111" s="13">
        <v>2</v>
      </c>
      <c r="B111" s="4" t="s">
        <v>455</v>
      </c>
      <c r="C111" s="5" t="s">
        <v>48</v>
      </c>
      <c r="D111" s="4" t="s">
        <v>132</v>
      </c>
      <c r="E111" s="7" t="s">
        <v>538</v>
      </c>
      <c r="F111" s="176">
        <v>1.41</v>
      </c>
      <c r="G111" s="176">
        <v>1</v>
      </c>
      <c r="H111" s="176" t="s">
        <v>537</v>
      </c>
      <c r="I111" s="14" t="s">
        <v>133</v>
      </c>
      <c r="J111" s="198" t="s">
        <v>539</v>
      </c>
      <c r="K111" s="198" t="s">
        <v>540</v>
      </c>
      <c r="L111" s="176" t="s">
        <v>1589</v>
      </c>
      <c r="M111" s="8">
        <v>0</v>
      </c>
      <c r="N111" s="55">
        <f>+BDATOS!P111</f>
        <v>1</v>
      </c>
      <c r="O111" s="55">
        <f>+BDATOS!Q111</f>
        <v>0</v>
      </c>
      <c r="P111" s="55">
        <f>+BDATOS!R111</f>
        <v>0</v>
      </c>
      <c r="Q111" s="55">
        <f>+BDATOS!S111</f>
        <v>0</v>
      </c>
      <c r="R111" s="40">
        <f>+BDATOS!T111</f>
        <v>0</v>
      </c>
      <c r="S111" s="55" t="s">
        <v>11</v>
      </c>
      <c r="T111" s="55" t="s">
        <v>1416</v>
      </c>
      <c r="U111" s="55" t="s">
        <v>95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198" t="str">
        <f>+BDATOS!AC111</f>
        <v xml:space="preserve">SECRETARÍA DE AGRICULTURA -  SALUD Y DESARROLLO SOCIAL </v>
      </c>
      <c r="AB111" s="56" t="s">
        <v>335</v>
      </c>
      <c r="AC111" s="56" t="s">
        <v>356</v>
      </c>
      <c r="AD111" s="29">
        <f t="shared" si="19"/>
        <v>0</v>
      </c>
      <c r="AE111" s="30">
        <f t="shared" si="20"/>
        <v>0</v>
      </c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13">
        <v>0</v>
      </c>
      <c r="AZ111" s="64">
        <v>0</v>
      </c>
      <c r="BA111" s="64">
        <v>0</v>
      </c>
      <c r="BB111" s="64">
        <v>0</v>
      </c>
      <c r="BC111" s="64">
        <v>0</v>
      </c>
      <c r="BD111" s="13">
        <v>0</v>
      </c>
      <c r="BE111" s="13">
        <v>0</v>
      </c>
      <c r="BF111" s="13">
        <v>0</v>
      </c>
      <c r="BG111" s="13">
        <v>0</v>
      </c>
      <c r="BH111" s="13"/>
      <c r="BI111" s="63" t="s">
        <v>1844</v>
      </c>
      <c r="BJ111" s="13"/>
      <c r="BK111" s="13"/>
      <c r="BL111" s="13"/>
      <c r="BM111" s="56"/>
      <c r="BO111" s="13">
        <f t="shared" si="21"/>
        <v>0</v>
      </c>
      <c r="BP111" s="13">
        <f t="shared" si="26"/>
        <v>0</v>
      </c>
      <c r="BQ111" s="13">
        <f t="shared" si="27"/>
        <v>0</v>
      </c>
      <c r="BR111" s="13">
        <f t="shared" si="22"/>
        <v>0</v>
      </c>
      <c r="BS111" s="13">
        <f t="shared" si="28"/>
        <v>0</v>
      </c>
      <c r="BT111" s="13">
        <f t="shared" si="29"/>
        <v>0</v>
      </c>
      <c r="BU111" s="13">
        <f t="shared" si="23"/>
        <v>0</v>
      </c>
      <c r="BV111" s="13">
        <f t="shared" si="30"/>
        <v>0</v>
      </c>
      <c r="BW111" s="13">
        <f t="shared" si="31"/>
        <v>0</v>
      </c>
      <c r="BX111" s="13">
        <f t="shared" si="24"/>
        <v>0</v>
      </c>
      <c r="BY111" s="13">
        <f t="shared" si="32"/>
        <v>0</v>
      </c>
      <c r="BZ111" s="13">
        <f t="shared" si="33"/>
        <v>0</v>
      </c>
    </row>
    <row r="112" spans="1:78" ht="121.5" customHeight="1" x14ac:dyDescent="0.2">
      <c r="A112" s="13">
        <v>2</v>
      </c>
      <c r="B112" s="4" t="s">
        <v>455</v>
      </c>
      <c r="C112" s="5" t="s">
        <v>48</v>
      </c>
      <c r="D112" s="4" t="s">
        <v>132</v>
      </c>
      <c r="E112" s="7" t="s">
        <v>541</v>
      </c>
      <c r="F112" s="176">
        <v>1.5</v>
      </c>
      <c r="G112" s="176">
        <v>1.1000000000000001</v>
      </c>
      <c r="H112" s="176" t="s">
        <v>542</v>
      </c>
      <c r="I112" s="14" t="s">
        <v>134</v>
      </c>
      <c r="J112" s="198" t="s">
        <v>543</v>
      </c>
      <c r="K112" s="198" t="s">
        <v>544</v>
      </c>
      <c r="L112" s="176" t="s">
        <v>1589</v>
      </c>
      <c r="M112" s="8">
        <v>0</v>
      </c>
      <c r="N112" s="55">
        <f>+BDATOS!P112</f>
        <v>1</v>
      </c>
      <c r="O112" s="55">
        <f>+BDATOS!Q112</f>
        <v>1</v>
      </c>
      <c r="P112" s="55">
        <f>+BDATOS!R112</f>
        <v>0</v>
      </c>
      <c r="Q112" s="55">
        <f>+BDATOS!S112</f>
        <v>0</v>
      </c>
      <c r="R112" s="40">
        <f>+BDATOS!T112</f>
        <v>0</v>
      </c>
      <c r="S112" s="55" t="s">
        <v>11</v>
      </c>
      <c r="T112" s="55" t="s">
        <v>1416</v>
      </c>
      <c r="U112" s="55" t="s">
        <v>95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198" t="str">
        <f>+BDATOS!AC112</f>
        <v xml:space="preserve">SECRETARÍA DE AGRICULTURA -  SALUD Y DESARROLLO SOCIAL </v>
      </c>
      <c r="AB112" s="56" t="s">
        <v>356</v>
      </c>
      <c r="AC112" s="56" t="s">
        <v>356</v>
      </c>
      <c r="AD112" s="29">
        <f t="shared" si="19"/>
        <v>1</v>
      </c>
      <c r="AE112" s="30">
        <f t="shared" si="20"/>
        <v>0</v>
      </c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13">
        <v>0</v>
      </c>
      <c r="AZ112" s="64">
        <v>0</v>
      </c>
      <c r="BA112" s="64">
        <v>0</v>
      </c>
      <c r="BB112" s="64"/>
      <c r="BC112" s="64"/>
      <c r="BD112" s="13"/>
      <c r="BE112" s="13"/>
      <c r="BF112" s="13"/>
      <c r="BG112" s="13"/>
      <c r="BH112" s="13"/>
      <c r="BI112" s="63">
        <f t="shared" si="25"/>
        <v>0</v>
      </c>
      <c r="BJ112" s="13"/>
      <c r="BK112" s="13"/>
      <c r="BL112" s="13"/>
      <c r="BM112" s="56"/>
      <c r="BO112" s="13">
        <f t="shared" si="21"/>
        <v>1</v>
      </c>
      <c r="BP112" s="13">
        <f t="shared" si="26"/>
        <v>0.25</v>
      </c>
      <c r="BQ112" s="13">
        <f t="shared" si="27"/>
        <v>0.75</v>
      </c>
      <c r="BR112" s="13">
        <f t="shared" si="22"/>
        <v>0</v>
      </c>
      <c r="BS112" s="13">
        <f t="shared" si="28"/>
        <v>0</v>
      </c>
      <c r="BT112" s="13">
        <f t="shared" si="29"/>
        <v>0</v>
      </c>
      <c r="BU112" s="13">
        <f t="shared" si="23"/>
        <v>0</v>
      </c>
      <c r="BV112" s="13">
        <f t="shared" si="30"/>
        <v>0</v>
      </c>
      <c r="BW112" s="13">
        <f t="shared" si="31"/>
        <v>0</v>
      </c>
      <c r="BX112" s="13">
        <f t="shared" si="24"/>
        <v>0</v>
      </c>
      <c r="BY112" s="13">
        <f t="shared" si="32"/>
        <v>0</v>
      </c>
      <c r="BZ112" s="13">
        <f t="shared" si="33"/>
        <v>0</v>
      </c>
    </row>
    <row r="113" spans="1:78" ht="154.5" customHeight="1" x14ac:dyDescent="0.2">
      <c r="A113" s="13">
        <v>2</v>
      </c>
      <c r="B113" s="4" t="s">
        <v>455</v>
      </c>
      <c r="C113" s="5" t="s">
        <v>48</v>
      </c>
      <c r="D113" s="4" t="s">
        <v>132</v>
      </c>
      <c r="E113" s="176" t="s">
        <v>545</v>
      </c>
      <c r="F113" s="176" t="s">
        <v>874</v>
      </c>
      <c r="G113" s="176">
        <v>25</v>
      </c>
      <c r="H113" s="176" t="s">
        <v>546</v>
      </c>
      <c r="I113" s="14" t="s">
        <v>135</v>
      </c>
      <c r="J113" s="198" t="s">
        <v>548</v>
      </c>
      <c r="K113" s="198" t="s">
        <v>547</v>
      </c>
      <c r="L113" s="176" t="s">
        <v>1589</v>
      </c>
      <c r="M113" s="8">
        <v>0</v>
      </c>
      <c r="N113" s="55">
        <f>+BDATOS!P113</f>
        <v>25</v>
      </c>
      <c r="O113" s="55">
        <f>+BDATOS!Q113</f>
        <v>5</v>
      </c>
      <c r="P113" s="55">
        <f>+BDATOS!R113</f>
        <v>5</v>
      </c>
      <c r="Q113" s="55">
        <f>+BDATOS!S113</f>
        <v>5</v>
      </c>
      <c r="R113" s="40">
        <f>+BDATOS!T113</f>
        <v>10</v>
      </c>
      <c r="S113" s="8" t="s">
        <v>11</v>
      </c>
      <c r="T113" s="55" t="s">
        <v>1416</v>
      </c>
      <c r="U113" s="55" t="s">
        <v>95</v>
      </c>
      <c r="V113" s="17">
        <f>SUM(W113:Z113)</f>
        <v>1719817920</v>
      </c>
      <c r="W113" s="23">
        <v>405000000</v>
      </c>
      <c r="X113" s="23">
        <f t="shared" si="18"/>
        <v>421200000</v>
      </c>
      <c r="Y113" s="23">
        <f t="shared" si="18"/>
        <v>438048000</v>
      </c>
      <c r="Z113" s="23">
        <f t="shared" si="18"/>
        <v>455569920</v>
      </c>
      <c r="AA113" s="198" t="str">
        <f>+BDATOS!AC113</f>
        <v xml:space="preserve">SECRETARÍA DE AGRICULTURA -  SALUD Y DESARROLLO SOCIAL </v>
      </c>
      <c r="AB113" s="56" t="s">
        <v>356</v>
      </c>
      <c r="AC113" s="56" t="s">
        <v>338</v>
      </c>
      <c r="AD113" s="29">
        <f t="shared" si="19"/>
        <v>5</v>
      </c>
      <c r="AE113" s="30">
        <f t="shared" si="20"/>
        <v>1719817920</v>
      </c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13">
        <v>0</v>
      </c>
      <c r="AZ113" s="64">
        <v>0</v>
      </c>
      <c r="BA113" s="64">
        <v>0</v>
      </c>
      <c r="BB113" s="64"/>
      <c r="BC113" s="64"/>
      <c r="BD113" s="13"/>
      <c r="BE113" s="13"/>
      <c r="BF113" s="13"/>
      <c r="BG113" s="13"/>
      <c r="BH113" s="13"/>
      <c r="BI113" s="63">
        <f t="shared" si="25"/>
        <v>0</v>
      </c>
      <c r="BJ113" s="13"/>
      <c r="BK113" s="13"/>
      <c r="BL113" s="13"/>
      <c r="BM113" s="56"/>
      <c r="BO113" s="13">
        <f t="shared" si="21"/>
        <v>5</v>
      </c>
      <c r="BP113" s="13">
        <f t="shared" si="26"/>
        <v>1.25</v>
      </c>
      <c r="BQ113" s="13">
        <f t="shared" si="27"/>
        <v>3.75</v>
      </c>
      <c r="BR113" s="13">
        <f t="shared" si="22"/>
        <v>5</v>
      </c>
      <c r="BS113" s="13">
        <f t="shared" si="28"/>
        <v>1.25</v>
      </c>
      <c r="BT113" s="13">
        <f t="shared" si="29"/>
        <v>3.75</v>
      </c>
      <c r="BU113" s="13">
        <f t="shared" si="23"/>
        <v>5</v>
      </c>
      <c r="BV113" s="13">
        <f t="shared" si="30"/>
        <v>1.25</v>
      </c>
      <c r="BW113" s="13">
        <f t="shared" si="31"/>
        <v>3.75</v>
      </c>
      <c r="BX113" s="13">
        <f t="shared" si="24"/>
        <v>10</v>
      </c>
      <c r="BY113" s="13">
        <f t="shared" si="32"/>
        <v>2.5</v>
      </c>
      <c r="BZ113" s="13">
        <f t="shared" si="33"/>
        <v>7.5</v>
      </c>
    </row>
    <row r="114" spans="1:78" ht="126" customHeight="1" x14ac:dyDescent="0.2">
      <c r="A114" s="13">
        <v>2</v>
      </c>
      <c r="B114" s="4" t="s">
        <v>455</v>
      </c>
      <c r="C114" s="5" t="s">
        <v>48</v>
      </c>
      <c r="D114" s="4" t="s">
        <v>132</v>
      </c>
      <c r="E114" s="7" t="s">
        <v>550</v>
      </c>
      <c r="F114" s="176">
        <v>61.7</v>
      </c>
      <c r="G114" s="176">
        <v>58</v>
      </c>
      <c r="H114" s="176" t="s">
        <v>1588</v>
      </c>
      <c r="I114" s="14" t="s">
        <v>136</v>
      </c>
      <c r="J114" s="198" t="s">
        <v>552</v>
      </c>
      <c r="K114" s="198" t="s">
        <v>553</v>
      </c>
      <c r="L114" s="176" t="s">
        <v>1589</v>
      </c>
      <c r="M114" s="5">
        <v>0</v>
      </c>
      <c r="N114" s="55">
        <f>+BDATOS!P114</f>
        <v>1</v>
      </c>
      <c r="O114" s="55">
        <f>+BDATOS!Q114</f>
        <v>1</v>
      </c>
      <c r="P114" s="55">
        <f>+BDATOS!R114</f>
        <v>0</v>
      </c>
      <c r="Q114" s="55">
        <f>+BDATOS!S114</f>
        <v>0</v>
      </c>
      <c r="R114" s="40">
        <f>+BDATOS!T114</f>
        <v>0</v>
      </c>
      <c r="S114" s="8" t="s">
        <v>11</v>
      </c>
      <c r="T114" s="55" t="s">
        <v>1416</v>
      </c>
      <c r="U114" s="55" t="s">
        <v>95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198" t="str">
        <f>+BDATOS!AC114</f>
        <v xml:space="preserve">SECRETARÍA DE AGRICULTURA -  SALUD Y DESARROLLO SOCIAL </v>
      </c>
      <c r="AB114" s="56" t="s">
        <v>356</v>
      </c>
      <c r="AC114" s="56" t="s">
        <v>356</v>
      </c>
      <c r="AD114" s="29">
        <f t="shared" si="19"/>
        <v>1</v>
      </c>
      <c r="AE114" s="30">
        <f t="shared" si="20"/>
        <v>0</v>
      </c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13">
        <v>0</v>
      </c>
      <c r="AZ114" s="64">
        <v>0</v>
      </c>
      <c r="BA114" s="64">
        <v>0</v>
      </c>
      <c r="BB114" s="64"/>
      <c r="BC114" s="64"/>
      <c r="BD114" s="13"/>
      <c r="BE114" s="13"/>
      <c r="BF114" s="13"/>
      <c r="BG114" s="13"/>
      <c r="BH114" s="13"/>
      <c r="BI114" s="63">
        <f t="shared" si="25"/>
        <v>0</v>
      </c>
      <c r="BJ114" s="13"/>
      <c r="BK114" s="13"/>
      <c r="BL114" s="13"/>
      <c r="BM114" s="56"/>
      <c r="BO114" s="13">
        <f t="shared" si="21"/>
        <v>1</v>
      </c>
      <c r="BP114" s="13">
        <f t="shared" si="26"/>
        <v>0.25</v>
      </c>
      <c r="BQ114" s="13">
        <f t="shared" si="27"/>
        <v>0.75</v>
      </c>
      <c r="BR114" s="13">
        <f t="shared" si="22"/>
        <v>0</v>
      </c>
      <c r="BS114" s="13">
        <f t="shared" si="28"/>
        <v>0</v>
      </c>
      <c r="BT114" s="13">
        <f t="shared" si="29"/>
        <v>0</v>
      </c>
      <c r="BU114" s="13">
        <f t="shared" si="23"/>
        <v>0</v>
      </c>
      <c r="BV114" s="13">
        <f t="shared" si="30"/>
        <v>0</v>
      </c>
      <c r="BW114" s="13">
        <f t="shared" si="31"/>
        <v>0</v>
      </c>
      <c r="BX114" s="13">
        <f t="shared" si="24"/>
        <v>0</v>
      </c>
      <c r="BY114" s="13">
        <f t="shared" si="32"/>
        <v>0</v>
      </c>
      <c r="BZ114" s="13">
        <f t="shared" si="33"/>
        <v>0</v>
      </c>
    </row>
    <row r="115" spans="1:78" ht="179.25" customHeight="1" x14ac:dyDescent="0.2">
      <c r="A115" s="13">
        <v>2</v>
      </c>
      <c r="B115" s="4" t="s">
        <v>455</v>
      </c>
      <c r="C115" s="5" t="s">
        <v>48</v>
      </c>
      <c r="D115" s="4" t="s">
        <v>132</v>
      </c>
      <c r="E115" s="295" t="s">
        <v>554</v>
      </c>
      <c r="F115" s="295">
        <v>22.8</v>
      </c>
      <c r="G115" s="295">
        <v>20</v>
      </c>
      <c r="H115" s="176" t="s">
        <v>551</v>
      </c>
      <c r="I115" s="14" t="s">
        <v>137</v>
      </c>
      <c r="J115" s="198" t="s">
        <v>555</v>
      </c>
      <c r="K115" s="198" t="s">
        <v>555</v>
      </c>
      <c r="L115" s="176" t="s">
        <v>1589</v>
      </c>
      <c r="M115" s="5">
        <v>0</v>
      </c>
      <c r="N115" s="55">
        <f>+BDATOS!P115</f>
        <v>100</v>
      </c>
      <c r="O115" s="55">
        <f>+BDATOS!Q115</f>
        <v>25</v>
      </c>
      <c r="P115" s="55">
        <f>+BDATOS!R115</f>
        <v>25</v>
      </c>
      <c r="Q115" s="55">
        <f>+BDATOS!S115</f>
        <v>25</v>
      </c>
      <c r="R115" s="40">
        <f>+BDATOS!T115</f>
        <v>25</v>
      </c>
      <c r="S115" s="8" t="s">
        <v>11</v>
      </c>
      <c r="T115" s="55" t="s">
        <v>1416</v>
      </c>
      <c r="U115" s="55" t="s">
        <v>95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198" t="str">
        <f>+BDATOS!AC115</f>
        <v xml:space="preserve">SECRETARÍA DE AGRICULTURA -  SALUD Y DESARROLLO SOCIAL </v>
      </c>
      <c r="AB115" s="56" t="s">
        <v>356</v>
      </c>
      <c r="AC115" s="56" t="s">
        <v>356</v>
      </c>
      <c r="AD115" s="29">
        <f t="shared" si="19"/>
        <v>25</v>
      </c>
      <c r="AE115" s="30">
        <f t="shared" si="20"/>
        <v>0</v>
      </c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13">
        <v>0</v>
      </c>
      <c r="AZ115" s="64">
        <v>0</v>
      </c>
      <c r="BA115" s="64">
        <v>0</v>
      </c>
      <c r="BB115" s="64"/>
      <c r="BC115" s="64"/>
      <c r="BD115" s="13"/>
      <c r="BE115" s="13"/>
      <c r="BF115" s="13"/>
      <c r="BG115" s="13"/>
      <c r="BH115" s="13"/>
      <c r="BI115" s="63">
        <f t="shared" si="25"/>
        <v>0</v>
      </c>
      <c r="BJ115" s="13"/>
      <c r="BK115" s="13"/>
      <c r="BL115" s="13"/>
      <c r="BM115" s="56"/>
      <c r="BO115" s="13">
        <f t="shared" si="21"/>
        <v>25</v>
      </c>
      <c r="BP115" s="13">
        <f t="shared" si="26"/>
        <v>6.25</v>
      </c>
      <c r="BQ115" s="13">
        <f t="shared" si="27"/>
        <v>18.75</v>
      </c>
      <c r="BR115" s="13">
        <f t="shared" si="22"/>
        <v>25</v>
      </c>
      <c r="BS115" s="13">
        <f t="shared" si="28"/>
        <v>6.25</v>
      </c>
      <c r="BT115" s="13">
        <f t="shared" si="29"/>
        <v>18.75</v>
      </c>
      <c r="BU115" s="13">
        <f t="shared" si="23"/>
        <v>25</v>
      </c>
      <c r="BV115" s="13">
        <f t="shared" si="30"/>
        <v>6.25</v>
      </c>
      <c r="BW115" s="13">
        <f t="shared" si="31"/>
        <v>18.75</v>
      </c>
      <c r="BX115" s="13">
        <f t="shared" si="24"/>
        <v>25</v>
      </c>
      <c r="BY115" s="13">
        <f t="shared" si="32"/>
        <v>6.25</v>
      </c>
      <c r="BZ115" s="13">
        <f t="shared" si="33"/>
        <v>18.75</v>
      </c>
    </row>
    <row r="116" spans="1:78" ht="86.25" customHeight="1" x14ac:dyDescent="0.2">
      <c r="A116" s="13">
        <v>2</v>
      </c>
      <c r="B116" s="4" t="s">
        <v>455</v>
      </c>
      <c r="C116" s="5" t="s">
        <v>48</v>
      </c>
      <c r="D116" s="4" t="s">
        <v>132</v>
      </c>
      <c r="E116" s="295"/>
      <c r="F116" s="295"/>
      <c r="G116" s="295"/>
      <c r="H116" s="176" t="s">
        <v>551</v>
      </c>
      <c r="I116" s="14" t="s">
        <v>137</v>
      </c>
      <c r="J116" s="198" t="s">
        <v>1492</v>
      </c>
      <c r="K116" s="198" t="s">
        <v>1492</v>
      </c>
      <c r="L116" s="176" t="s">
        <v>1589</v>
      </c>
      <c r="M116" s="5">
        <v>1</v>
      </c>
      <c r="N116" s="55">
        <f>+BDATOS!P116</f>
        <v>8</v>
      </c>
      <c r="O116" s="55">
        <f>+BDATOS!Q116</f>
        <v>2</v>
      </c>
      <c r="P116" s="55">
        <f>+BDATOS!R116</f>
        <v>2</v>
      </c>
      <c r="Q116" s="55">
        <f>+BDATOS!S116</f>
        <v>2</v>
      </c>
      <c r="R116" s="40">
        <f>+BDATOS!T116</f>
        <v>2</v>
      </c>
      <c r="S116" s="8" t="s">
        <v>11</v>
      </c>
      <c r="T116" s="55" t="s">
        <v>1416</v>
      </c>
      <c r="U116" s="55" t="s">
        <v>95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198" t="str">
        <f>+BDATOS!AC116</f>
        <v xml:space="preserve">SECRETARÍA DE AGRICULTURA -  SALUD Y DESARROLLO SOCIAL </v>
      </c>
      <c r="AB116" s="56"/>
      <c r="AC116" s="56"/>
      <c r="AD116" s="29">
        <f t="shared" si="19"/>
        <v>2</v>
      </c>
      <c r="AE116" s="30">
        <f t="shared" si="20"/>
        <v>0</v>
      </c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13">
        <v>0</v>
      </c>
      <c r="AZ116" s="64">
        <v>0</v>
      </c>
      <c r="BA116" s="64">
        <v>0</v>
      </c>
      <c r="BB116" s="64"/>
      <c r="BC116" s="64"/>
      <c r="BD116" s="13"/>
      <c r="BE116" s="13"/>
      <c r="BF116" s="13"/>
      <c r="BG116" s="13"/>
      <c r="BH116" s="13"/>
      <c r="BI116" s="63">
        <f t="shared" si="25"/>
        <v>0</v>
      </c>
      <c r="BJ116" s="13"/>
      <c r="BK116" s="13"/>
      <c r="BL116" s="13"/>
      <c r="BM116" s="56"/>
      <c r="BO116" s="13">
        <f t="shared" si="21"/>
        <v>2</v>
      </c>
      <c r="BP116" s="13">
        <f t="shared" si="26"/>
        <v>0.5</v>
      </c>
      <c r="BQ116" s="13">
        <f t="shared" si="27"/>
        <v>1.5</v>
      </c>
      <c r="BR116" s="13">
        <f t="shared" si="22"/>
        <v>2</v>
      </c>
      <c r="BS116" s="13">
        <f t="shared" si="28"/>
        <v>0.5</v>
      </c>
      <c r="BT116" s="13">
        <f t="shared" si="29"/>
        <v>1.5</v>
      </c>
      <c r="BU116" s="13">
        <f t="shared" si="23"/>
        <v>2</v>
      </c>
      <c r="BV116" s="13">
        <f t="shared" si="30"/>
        <v>0.5</v>
      </c>
      <c r="BW116" s="13">
        <f t="shared" si="31"/>
        <v>1.5</v>
      </c>
      <c r="BX116" s="13">
        <f t="shared" si="24"/>
        <v>2</v>
      </c>
      <c r="BY116" s="13">
        <f t="shared" si="32"/>
        <v>0.5</v>
      </c>
      <c r="BZ116" s="13">
        <f t="shared" si="33"/>
        <v>1.5</v>
      </c>
    </row>
    <row r="117" spans="1:78" ht="80.25" customHeight="1" x14ac:dyDescent="0.2">
      <c r="A117" s="13">
        <v>2</v>
      </c>
      <c r="B117" s="4" t="s">
        <v>455</v>
      </c>
      <c r="C117" s="5" t="s">
        <v>48</v>
      </c>
      <c r="D117" s="4" t="s">
        <v>132</v>
      </c>
      <c r="E117" s="295"/>
      <c r="F117" s="295"/>
      <c r="G117" s="295"/>
      <c r="H117" s="176" t="s">
        <v>551</v>
      </c>
      <c r="I117" s="14" t="s">
        <v>137</v>
      </c>
      <c r="J117" s="198" t="s">
        <v>1493</v>
      </c>
      <c r="K117" s="198" t="s">
        <v>1493</v>
      </c>
      <c r="L117" s="176" t="s">
        <v>1589</v>
      </c>
      <c r="M117" s="5" t="s">
        <v>874</v>
      </c>
      <c r="N117" s="55">
        <f>+BDATOS!P117</f>
        <v>22</v>
      </c>
      <c r="O117" s="55">
        <f>+BDATOS!Q117</f>
        <v>5</v>
      </c>
      <c r="P117" s="55">
        <f>+BDATOS!R117</f>
        <v>5</v>
      </c>
      <c r="Q117" s="55">
        <f>+BDATOS!S117</f>
        <v>5</v>
      </c>
      <c r="R117" s="40">
        <f>+BDATOS!T117</f>
        <v>7</v>
      </c>
      <c r="S117" s="8" t="s">
        <v>11</v>
      </c>
      <c r="T117" s="55" t="s">
        <v>1416</v>
      </c>
      <c r="U117" s="55" t="s">
        <v>95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198" t="str">
        <f>+BDATOS!AC117</f>
        <v xml:space="preserve">SECRETARÍA DE AGRICULTURA -  SALUD Y DESARROLLO SOCIAL </v>
      </c>
      <c r="AB117" s="56"/>
      <c r="AC117" s="56"/>
      <c r="AD117" s="29">
        <f t="shared" si="19"/>
        <v>5</v>
      </c>
      <c r="AE117" s="30">
        <f t="shared" si="20"/>
        <v>0</v>
      </c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13">
        <v>0</v>
      </c>
      <c r="AZ117" s="64">
        <v>0</v>
      </c>
      <c r="BA117" s="64">
        <v>0</v>
      </c>
      <c r="BB117" s="64"/>
      <c r="BC117" s="64"/>
      <c r="BD117" s="13"/>
      <c r="BE117" s="13"/>
      <c r="BF117" s="13"/>
      <c r="BG117" s="13"/>
      <c r="BH117" s="13"/>
      <c r="BI117" s="63">
        <f t="shared" si="25"/>
        <v>0</v>
      </c>
      <c r="BJ117" s="13"/>
      <c r="BK117" s="13"/>
      <c r="BL117" s="13"/>
      <c r="BM117" s="56"/>
      <c r="BO117" s="13">
        <f t="shared" si="21"/>
        <v>5</v>
      </c>
      <c r="BP117" s="13">
        <f t="shared" si="26"/>
        <v>1.25</v>
      </c>
      <c r="BQ117" s="13">
        <f t="shared" si="27"/>
        <v>3.75</v>
      </c>
      <c r="BR117" s="13">
        <f t="shared" si="22"/>
        <v>5</v>
      </c>
      <c r="BS117" s="13">
        <f t="shared" si="28"/>
        <v>1.25</v>
      </c>
      <c r="BT117" s="13">
        <f t="shared" si="29"/>
        <v>3.75</v>
      </c>
      <c r="BU117" s="13">
        <f t="shared" si="23"/>
        <v>5</v>
      </c>
      <c r="BV117" s="13">
        <f t="shared" si="30"/>
        <v>1.25</v>
      </c>
      <c r="BW117" s="13">
        <f t="shared" si="31"/>
        <v>3.75</v>
      </c>
      <c r="BX117" s="13">
        <f t="shared" si="24"/>
        <v>7</v>
      </c>
      <c r="BY117" s="13">
        <f t="shared" si="32"/>
        <v>1.75</v>
      </c>
      <c r="BZ117" s="13">
        <f t="shared" si="33"/>
        <v>5.25</v>
      </c>
    </row>
    <row r="118" spans="1:78" ht="105.75" customHeight="1" x14ac:dyDescent="0.2">
      <c r="A118" s="13">
        <v>2</v>
      </c>
      <c r="B118" s="4" t="s">
        <v>455</v>
      </c>
      <c r="C118" s="5" t="s">
        <v>48</v>
      </c>
      <c r="D118" s="4" t="s">
        <v>132</v>
      </c>
      <c r="E118" s="295"/>
      <c r="F118" s="295"/>
      <c r="G118" s="295"/>
      <c r="H118" s="176" t="s">
        <v>551</v>
      </c>
      <c r="I118" s="14" t="s">
        <v>137</v>
      </c>
      <c r="J118" s="198" t="s">
        <v>943</v>
      </c>
      <c r="K118" s="198" t="s">
        <v>943</v>
      </c>
      <c r="L118" s="176" t="s">
        <v>1589</v>
      </c>
      <c r="M118" s="5" t="s">
        <v>874</v>
      </c>
      <c r="N118" s="55">
        <f>+BDATOS!P118</f>
        <v>100</v>
      </c>
      <c r="O118" s="55">
        <f>+BDATOS!Q118</f>
        <v>25</v>
      </c>
      <c r="P118" s="55">
        <f>+BDATOS!R118</f>
        <v>25</v>
      </c>
      <c r="Q118" s="55">
        <f>+BDATOS!S118</f>
        <v>25</v>
      </c>
      <c r="R118" s="40">
        <f>+BDATOS!T118</f>
        <v>25</v>
      </c>
      <c r="S118" s="8" t="s">
        <v>11</v>
      </c>
      <c r="T118" s="55" t="s">
        <v>1416</v>
      </c>
      <c r="U118" s="55" t="s">
        <v>95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198" t="str">
        <f>+BDATOS!AC118</f>
        <v xml:space="preserve">SECRETARÍA DE AGRICULTURA -  SALUD Y DESARROLLO SOCIAL </v>
      </c>
      <c r="AB118" s="56"/>
      <c r="AC118" s="56"/>
      <c r="AD118" s="29">
        <f t="shared" si="19"/>
        <v>25</v>
      </c>
      <c r="AE118" s="30">
        <f t="shared" si="20"/>
        <v>0</v>
      </c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13">
        <v>0</v>
      </c>
      <c r="AZ118" s="64">
        <v>0</v>
      </c>
      <c r="BA118" s="64">
        <v>0</v>
      </c>
      <c r="BB118" s="64"/>
      <c r="BC118" s="64"/>
      <c r="BD118" s="13"/>
      <c r="BE118" s="13"/>
      <c r="BF118" s="13"/>
      <c r="BG118" s="13"/>
      <c r="BH118" s="13"/>
      <c r="BI118" s="63">
        <f t="shared" si="25"/>
        <v>0</v>
      </c>
      <c r="BJ118" s="13"/>
      <c r="BK118" s="13"/>
      <c r="BL118" s="13"/>
      <c r="BM118" s="56"/>
      <c r="BO118" s="13">
        <f t="shared" si="21"/>
        <v>25</v>
      </c>
      <c r="BP118" s="13">
        <f t="shared" si="26"/>
        <v>6.25</v>
      </c>
      <c r="BQ118" s="13">
        <f t="shared" si="27"/>
        <v>18.75</v>
      </c>
      <c r="BR118" s="13">
        <f t="shared" si="22"/>
        <v>25</v>
      </c>
      <c r="BS118" s="13">
        <f t="shared" si="28"/>
        <v>6.25</v>
      </c>
      <c r="BT118" s="13">
        <f t="shared" si="29"/>
        <v>18.75</v>
      </c>
      <c r="BU118" s="13">
        <f t="shared" si="23"/>
        <v>25</v>
      </c>
      <c r="BV118" s="13">
        <f t="shared" si="30"/>
        <v>6.25</v>
      </c>
      <c r="BW118" s="13">
        <f t="shared" si="31"/>
        <v>18.75</v>
      </c>
      <c r="BX118" s="13">
        <f t="shared" si="24"/>
        <v>25</v>
      </c>
      <c r="BY118" s="13">
        <f t="shared" si="32"/>
        <v>6.25</v>
      </c>
      <c r="BZ118" s="13">
        <f t="shared" si="33"/>
        <v>18.75</v>
      </c>
    </row>
    <row r="119" spans="1:78" ht="86.25" customHeight="1" x14ac:dyDescent="0.2">
      <c r="A119" s="13">
        <v>2</v>
      </c>
      <c r="B119" s="4" t="s">
        <v>455</v>
      </c>
      <c r="C119" s="5" t="s">
        <v>48</v>
      </c>
      <c r="D119" s="4" t="s">
        <v>132</v>
      </c>
      <c r="E119" s="295"/>
      <c r="F119" s="295"/>
      <c r="G119" s="295"/>
      <c r="H119" s="176" t="s">
        <v>551</v>
      </c>
      <c r="I119" s="14" t="s">
        <v>137</v>
      </c>
      <c r="J119" s="198" t="s">
        <v>944</v>
      </c>
      <c r="K119" s="198" t="s">
        <v>944</v>
      </c>
      <c r="L119" s="176" t="s">
        <v>1589</v>
      </c>
      <c r="M119" s="5" t="s">
        <v>874</v>
      </c>
      <c r="N119" s="55">
        <f>+BDATOS!P119</f>
        <v>90</v>
      </c>
      <c r="O119" s="55">
        <f>+BDATOS!Q119</f>
        <v>10</v>
      </c>
      <c r="P119" s="55">
        <f>+BDATOS!R119</f>
        <v>20</v>
      </c>
      <c r="Q119" s="55">
        <f>+BDATOS!S119</f>
        <v>30</v>
      </c>
      <c r="R119" s="40">
        <f>+BDATOS!T119</f>
        <v>30</v>
      </c>
      <c r="S119" s="8" t="s">
        <v>11</v>
      </c>
      <c r="T119" s="55" t="s">
        <v>1416</v>
      </c>
      <c r="U119" s="55" t="s">
        <v>95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198" t="str">
        <f>+BDATOS!AC119</f>
        <v xml:space="preserve">SECRETARÍA DE AGRICULTURA -  SALUD Y DESARROLLO SOCIAL </v>
      </c>
      <c r="AB119" s="56"/>
      <c r="AC119" s="56"/>
      <c r="AD119" s="29">
        <f t="shared" si="19"/>
        <v>10</v>
      </c>
      <c r="AE119" s="30">
        <f t="shared" si="20"/>
        <v>0</v>
      </c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13">
        <v>0</v>
      </c>
      <c r="AZ119" s="64">
        <v>0</v>
      </c>
      <c r="BA119" s="64">
        <v>0</v>
      </c>
      <c r="BB119" s="64"/>
      <c r="BC119" s="64"/>
      <c r="BD119" s="13"/>
      <c r="BE119" s="13"/>
      <c r="BF119" s="13"/>
      <c r="BG119" s="13"/>
      <c r="BH119" s="13"/>
      <c r="BI119" s="63">
        <f t="shared" si="25"/>
        <v>0</v>
      </c>
      <c r="BJ119" s="13"/>
      <c r="BK119" s="13"/>
      <c r="BL119" s="13"/>
      <c r="BM119" s="56"/>
      <c r="BO119" s="13">
        <f t="shared" si="21"/>
        <v>10</v>
      </c>
      <c r="BP119" s="13">
        <f t="shared" si="26"/>
        <v>2.5</v>
      </c>
      <c r="BQ119" s="13">
        <f t="shared" si="27"/>
        <v>7.5</v>
      </c>
      <c r="BR119" s="13">
        <f t="shared" si="22"/>
        <v>20</v>
      </c>
      <c r="BS119" s="13">
        <f t="shared" si="28"/>
        <v>5</v>
      </c>
      <c r="BT119" s="13">
        <f t="shared" si="29"/>
        <v>15</v>
      </c>
      <c r="BU119" s="13">
        <f t="shared" si="23"/>
        <v>30</v>
      </c>
      <c r="BV119" s="13">
        <f t="shared" si="30"/>
        <v>7.5</v>
      </c>
      <c r="BW119" s="13">
        <f t="shared" si="31"/>
        <v>22.5</v>
      </c>
      <c r="BX119" s="13">
        <f t="shared" si="24"/>
        <v>30</v>
      </c>
      <c r="BY119" s="13">
        <f t="shared" si="32"/>
        <v>7.5</v>
      </c>
      <c r="BZ119" s="13">
        <f t="shared" si="33"/>
        <v>22.5</v>
      </c>
    </row>
    <row r="120" spans="1:78" ht="60" x14ac:dyDescent="0.2">
      <c r="A120" s="13">
        <v>2</v>
      </c>
      <c r="B120" s="4" t="s">
        <v>455</v>
      </c>
      <c r="C120" s="5" t="s">
        <v>49</v>
      </c>
      <c r="D120" s="4" t="s">
        <v>138</v>
      </c>
      <c r="E120" s="7" t="s">
        <v>556</v>
      </c>
      <c r="F120" s="176" t="s">
        <v>874</v>
      </c>
      <c r="G120" s="176">
        <v>25</v>
      </c>
      <c r="H120" s="176" t="s">
        <v>50</v>
      </c>
      <c r="I120" s="77" t="s">
        <v>139</v>
      </c>
      <c r="J120" s="198" t="s">
        <v>558</v>
      </c>
      <c r="K120" s="198" t="s">
        <v>557</v>
      </c>
      <c r="L120" s="176" t="s">
        <v>1589</v>
      </c>
      <c r="M120" s="179">
        <v>6</v>
      </c>
      <c r="N120" s="55">
        <f>+BDATOS!P120</f>
        <v>25</v>
      </c>
      <c r="O120" s="55">
        <f>+BDATOS!Q120</f>
        <v>5</v>
      </c>
      <c r="P120" s="55">
        <f>+BDATOS!R120</f>
        <v>5</v>
      </c>
      <c r="Q120" s="55">
        <f>+BDATOS!S120</f>
        <v>5</v>
      </c>
      <c r="R120" s="40">
        <f>+BDATOS!T120</f>
        <v>10</v>
      </c>
      <c r="S120" s="55" t="s">
        <v>587</v>
      </c>
      <c r="T120" s="55" t="s">
        <v>1412</v>
      </c>
      <c r="U120" s="55" t="s">
        <v>95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198" t="str">
        <f>+BDATOS!AC120</f>
        <v>DIRECCIÓN DE DESARROLLO SOCIAL</v>
      </c>
      <c r="AB120" s="56" t="s">
        <v>356</v>
      </c>
      <c r="AC120" s="56" t="s">
        <v>338</v>
      </c>
      <c r="AD120" s="29">
        <f t="shared" si="19"/>
        <v>5</v>
      </c>
      <c r="AE120" s="30">
        <f t="shared" si="20"/>
        <v>0</v>
      </c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13">
        <v>0</v>
      </c>
      <c r="AZ120" s="13">
        <v>0</v>
      </c>
      <c r="BA120" s="13">
        <v>0</v>
      </c>
      <c r="BB120" s="13"/>
      <c r="BC120" s="13"/>
      <c r="BD120" s="13"/>
      <c r="BE120" s="13"/>
      <c r="BF120" s="13"/>
      <c r="BG120" s="13"/>
      <c r="BH120" s="13"/>
      <c r="BI120" s="63">
        <f t="shared" si="25"/>
        <v>0</v>
      </c>
      <c r="BJ120" s="13"/>
      <c r="BK120" s="13"/>
      <c r="BL120" s="13"/>
      <c r="BM120" s="56"/>
      <c r="BO120" s="13">
        <f t="shared" si="21"/>
        <v>5</v>
      </c>
      <c r="BP120" s="13">
        <f t="shared" si="26"/>
        <v>1.25</v>
      </c>
      <c r="BQ120" s="13">
        <f t="shared" si="27"/>
        <v>3.75</v>
      </c>
      <c r="BR120" s="13">
        <f t="shared" si="22"/>
        <v>5</v>
      </c>
      <c r="BS120" s="13">
        <f t="shared" si="28"/>
        <v>1.25</v>
      </c>
      <c r="BT120" s="13">
        <f t="shared" si="29"/>
        <v>3.75</v>
      </c>
      <c r="BU120" s="13">
        <f t="shared" si="23"/>
        <v>5</v>
      </c>
      <c r="BV120" s="13">
        <f t="shared" si="30"/>
        <v>1.25</v>
      </c>
      <c r="BW120" s="13">
        <f t="shared" si="31"/>
        <v>3.75</v>
      </c>
      <c r="BX120" s="13">
        <f t="shared" si="24"/>
        <v>10</v>
      </c>
      <c r="BY120" s="13">
        <f t="shared" si="32"/>
        <v>2.5</v>
      </c>
      <c r="BZ120" s="13">
        <f t="shared" si="33"/>
        <v>7.5</v>
      </c>
    </row>
    <row r="121" spans="1:78" ht="84" customHeight="1" x14ac:dyDescent="0.2">
      <c r="A121" s="13">
        <v>2</v>
      </c>
      <c r="B121" s="4" t="s">
        <v>455</v>
      </c>
      <c r="C121" s="5" t="s">
        <v>49</v>
      </c>
      <c r="D121" s="4" t="s">
        <v>138</v>
      </c>
      <c r="E121" s="7" t="s">
        <v>559</v>
      </c>
      <c r="F121" s="176">
        <v>1</v>
      </c>
      <c r="G121" s="176">
        <v>45</v>
      </c>
      <c r="H121" s="176" t="s">
        <v>560</v>
      </c>
      <c r="I121" s="77" t="s">
        <v>140</v>
      </c>
      <c r="J121" s="198" t="s">
        <v>1494</v>
      </c>
      <c r="K121" s="198" t="s">
        <v>1494</v>
      </c>
      <c r="L121" s="176" t="s">
        <v>1589</v>
      </c>
      <c r="M121" s="179">
        <v>0</v>
      </c>
      <c r="N121" s="55">
        <f>+BDATOS!P121</f>
        <v>5</v>
      </c>
      <c r="O121" s="55">
        <f>+BDATOS!Q121</f>
        <v>1</v>
      </c>
      <c r="P121" s="55">
        <f>+BDATOS!R121</f>
        <v>1</v>
      </c>
      <c r="Q121" s="55">
        <f>+BDATOS!S121</f>
        <v>1</v>
      </c>
      <c r="R121" s="40">
        <f>+BDATOS!T121</f>
        <v>2</v>
      </c>
      <c r="S121" s="55" t="s">
        <v>587</v>
      </c>
      <c r="T121" s="55" t="s">
        <v>1412</v>
      </c>
      <c r="U121" s="55" t="s">
        <v>95</v>
      </c>
      <c r="V121" s="17">
        <f>SUM(W121:Z121)</f>
        <v>1634892886.464</v>
      </c>
      <c r="W121" s="23">
        <v>385001000</v>
      </c>
      <c r="X121" s="23">
        <f t="shared" si="18"/>
        <v>400401040</v>
      </c>
      <c r="Y121" s="23">
        <f t="shared" si="18"/>
        <v>416417081.60000002</v>
      </c>
      <c r="Z121" s="23">
        <f t="shared" si="18"/>
        <v>433073764.86400002</v>
      </c>
      <c r="AA121" s="198" t="str">
        <f>+BDATOS!AC121</f>
        <v>DIRECCIÓN DE DESARROLLO SOCIAL</v>
      </c>
      <c r="AB121" s="56" t="s">
        <v>356</v>
      </c>
      <c r="AC121" s="56" t="s">
        <v>338</v>
      </c>
      <c r="AD121" s="29">
        <f t="shared" si="19"/>
        <v>1</v>
      </c>
      <c r="AE121" s="30">
        <f t="shared" si="20"/>
        <v>1634892886.464</v>
      </c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13">
        <v>1</v>
      </c>
      <c r="AZ121" s="13">
        <v>0</v>
      </c>
      <c r="BA121" s="13">
        <v>0</v>
      </c>
      <c r="BB121" s="13"/>
      <c r="BC121" s="13"/>
      <c r="BD121" s="13"/>
      <c r="BE121" s="13"/>
      <c r="BF121" s="13"/>
      <c r="BG121" s="13"/>
      <c r="BH121" s="13"/>
      <c r="BI121" s="63">
        <f t="shared" si="25"/>
        <v>1</v>
      </c>
      <c r="BJ121" s="13"/>
      <c r="BK121" s="13"/>
      <c r="BL121" s="13"/>
      <c r="BM121" s="56"/>
      <c r="BO121" s="13">
        <f t="shared" si="21"/>
        <v>1</v>
      </c>
      <c r="BP121" s="13">
        <f t="shared" si="26"/>
        <v>0.25</v>
      </c>
      <c r="BQ121" s="13">
        <f t="shared" si="27"/>
        <v>0.75</v>
      </c>
      <c r="BR121" s="13">
        <f t="shared" si="22"/>
        <v>1</v>
      </c>
      <c r="BS121" s="13">
        <f t="shared" si="28"/>
        <v>0.25</v>
      </c>
      <c r="BT121" s="13">
        <f t="shared" si="29"/>
        <v>0.75</v>
      </c>
      <c r="BU121" s="13">
        <f t="shared" si="23"/>
        <v>1</v>
      </c>
      <c r="BV121" s="13">
        <f t="shared" si="30"/>
        <v>0.25</v>
      </c>
      <c r="BW121" s="13">
        <f t="shared" si="31"/>
        <v>0.75</v>
      </c>
      <c r="BX121" s="13">
        <f t="shared" si="24"/>
        <v>2</v>
      </c>
      <c r="BY121" s="13">
        <f t="shared" si="32"/>
        <v>0.5</v>
      </c>
      <c r="BZ121" s="13">
        <f t="shared" si="33"/>
        <v>1.5</v>
      </c>
    </row>
    <row r="122" spans="1:78" ht="60" x14ac:dyDescent="0.2">
      <c r="A122" s="13">
        <v>2</v>
      </c>
      <c r="B122" s="4" t="s">
        <v>455</v>
      </c>
      <c r="C122" s="5" t="s">
        <v>49</v>
      </c>
      <c r="D122" s="4" t="s">
        <v>138</v>
      </c>
      <c r="E122" s="7" t="s">
        <v>561</v>
      </c>
      <c r="F122" s="176">
        <v>0</v>
      </c>
      <c r="G122" s="176">
        <v>5</v>
      </c>
      <c r="H122" s="176" t="s">
        <v>562</v>
      </c>
      <c r="I122" s="14" t="s">
        <v>141</v>
      </c>
      <c r="J122" s="198" t="s">
        <v>1886</v>
      </c>
      <c r="K122" s="198" t="s">
        <v>563</v>
      </c>
      <c r="L122" s="176" t="s">
        <v>1589</v>
      </c>
      <c r="M122" s="179">
        <v>0</v>
      </c>
      <c r="N122" s="55">
        <f>+BDATOS!P122</f>
        <v>5</v>
      </c>
      <c r="O122" s="55">
        <f>+BDATOS!Q122</f>
        <v>1</v>
      </c>
      <c r="P122" s="55">
        <f>+BDATOS!R122</f>
        <v>1</v>
      </c>
      <c r="Q122" s="55">
        <f>+BDATOS!S122</f>
        <v>1</v>
      </c>
      <c r="R122" s="40">
        <f>+BDATOS!T122</f>
        <v>2</v>
      </c>
      <c r="S122" s="55" t="s">
        <v>587</v>
      </c>
      <c r="T122" s="55" t="s">
        <v>1412</v>
      </c>
      <c r="U122" s="55" t="s">
        <v>95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198" t="str">
        <f>+BDATOS!AC122</f>
        <v>DIRECCIÓN DE DESARROLLO SOCIAL</v>
      </c>
      <c r="AB122" s="56" t="s">
        <v>356</v>
      </c>
      <c r="AC122" s="56" t="s">
        <v>338</v>
      </c>
      <c r="AD122" s="29">
        <f t="shared" si="19"/>
        <v>1</v>
      </c>
      <c r="AE122" s="30">
        <f t="shared" si="20"/>
        <v>0</v>
      </c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13">
        <v>1</v>
      </c>
      <c r="AZ122" s="13">
        <v>0</v>
      </c>
      <c r="BA122" s="13">
        <v>0</v>
      </c>
      <c r="BB122" s="13"/>
      <c r="BC122" s="13"/>
      <c r="BD122" s="13"/>
      <c r="BE122" s="13"/>
      <c r="BF122" s="13"/>
      <c r="BG122" s="13"/>
      <c r="BH122" s="13"/>
      <c r="BI122" s="63">
        <f t="shared" si="25"/>
        <v>1</v>
      </c>
      <c r="BJ122" s="13"/>
      <c r="BK122" s="13"/>
      <c r="BL122" s="13"/>
      <c r="BM122" s="56"/>
      <c r="BO122" s="13">
        <f t="shared" si="21"/>
        <v>1</v>
      </c>
      <c r="BP122" s="13">
        <f t="shared" si="26"/>
        <v>0.25</v>
      </c>
      <c r="BQ122" s="13">
        <f t="shared" si="27"/>
        <v>0.75</v>
      </c>
      <c r="BR122" s="13">
        <f t="shared" si="22"/>
        <v>1</v>
      </c>
      <c r="BS122" s="13">
        <f t="shared" si="28"/>
        <v>0.25</v>
      </c>
      <c r="BT122" s="13">
        <f t="shared" si="29"/>
        <v>0.75</v>
      </c>
      <c r="BU122" s="13">
        <f t="shared" si="23"/>
        <v>1</v>
      </c>
      <c r="BV122" s="13">
        <f t="shared" si="30"/>
        <v>0.25</v>
      </c>
      <c r="BW122" s="13">
        <f t="shared" si="31"/>
        <v>0.75</v>
      </c>
      <c r="BX122" s="13">
        <f t="shared" si="24"/>
        <v>2</v>
      </c>
      <c r="BY122" s="13">
        <f t="shared" si="32"/>
        <v>0.5</v>
      </c>
      <c r="BZ122" s="13">
        <f t="shared" si="33"/>
        <v>1.5</v>
      </c>
    </row>
    <row r="123" spans="1:78" ht="60" x14ac:dyDescent="0.2">
      <c r="A123" s="13">
        <v>2</v>
      </c>
      <c r="B123" s="4" t="s">
        <v>455</v>
      </c>
      <c r="C123" s="5" t="s">
        <v>49</v>
      </c>
      <c r="D123" s="4" t="s">
        <v>138</v>
      </c>
      <c r="E123" s="7" t="s">
        <v>565</v>
      </c>
      <c r="F123" s="176" t="s">
        <v>874</v>
      </c>
      <c r="G123" s="176">
        <v>2</v>
      </c>
      <c r="H123" s="176" t="s">
        <v>566</v>
      </c>
      <c r="I123" s="77" t="s">
        <v>142</v>
      </c>
      <c r="J123" s="198" t="s">
        <v>569</v>
      </c>
      <c r="K123" s="198" t="s">
        <v>568</v>
      </c>
      <c r="L123" s="176" t="s">
        <v>1589</v>
      </c>
      <c r="M123" s="5">
        <v>0</v>
      </c>
      <c r="N123" s="55">
        <f>+BDATOS!P123</f>
        <v>45</v>
      </c>
      <c r="O123" s="55">
        <f>+BDATOS!Q123</f>
        <v>10</v>
      </c>
      <c r="P123" s="55">
        <f>+BDATOS!R123</f>
        <v>10</v>
      </c>
      <c r="Q123" s="55">
        <f>+BDATOS!S123</f>
        <v>10</v>
      </c>
      <c r="R123" s="40">
        <f>+BDATOS!T123</f>
        <v>15</v>
      </c>
      <c r="S123" s="55" t="s">
        <v>587</v>
      </c>
      <c r="T123" s="55" t="s">
        <v>1412</v>
      </c>
      <c r="U123" s="55" t="s">
        <v>95</v>
      </c>
      <c r="V123" s="17">
        <f>SUM(W123:Z123)</f>
        <v>1104084886.464</v>
      </c>
      <c r="W123" s="23">
        <v>260001000</v>
      </c>
      <c r="X123" s="23">
        <f t="shared" si="18"/>
        <v>270401040</v>
      </c>
      <c r="Y123" s="23">
        <f t="shared" si="18"/>
        <v>281217081.60000002</v>
      </c>
      <c r="Z123" s="23">
        <f t="shared" si="18"/>
        <v>292465764.86400002</v>
      </c>
      <c r="AA123" s="198" t="str">
        <f>+BDATOS!AC123</f>
        <v>DIRECCIÓN DE DESARROLLO SOCIAL</v>
      </c>
      <c r="AB123" s="56" t="s">
        <v>356</v>
      </c>
      <c r="AC123" s="56" t="s">
        <v>356</v>
      </c>
      <c r="AD123" s="29">
        <f t="shared" si="19"/>
        <v>10</v>
      </c>
      <c r="AE123" s="30">
        <f t="shared" si="20"/>
        <v>1104084886.464</v>
      </c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13">
        <v>9</v>
      </c>
      <c r="AZ123" s="13">
        <v>0</v>
      </c>
      <c r="BA123" s="13">
        <v>0</v>
      </c>
      <c r="BB123" s="13"/>
      <c r="BC123" s="13"/>
      <c r="BD123" s="13"/>
      <c r="BE123" s="13"/>
      <c r="BF123" s="13"/>
      <c r="BG123" s="13"/>
      <c r="BH123" s="13"/>
      <c r="BI123" s="63">
        <f t="shared" si="25"/>
        <v>0.9</v>
      </c>
      <c r="BJ123" s="13"/>
      <c r="BK123" s="13"/>
      <c r="BL123" s="13"/>
      <c r="BM123" s="56"/>
      <c r="BO123" s="13">
        <f t="shared" si="21"/>
        <v>10</v>
      </c>
      <c r="BP123" s="13">
        <f t="shared" si="26"/>
        <v>2.5</v>
      </c>
      <c r="BQ123" s="13">
        <f t="shared" si="27"/>
        <v>7.5</v>
      </c>
      <c r="BR123" s="13">
        <f t="shared" si="22"/>
        <v>10</v>
      </c>
      <c r="BS123" s="13">
        <f t="shared" si="28"/>
        <v>2.5</v>
      </c>
      <c r="BT123" s="13">
        <f t="shared" si="29"/>
        <v>7.5</v>
      </c>
      <c r="BU123" s="13">
        <f t="shared" si="23"/>
        <v>10</v>
      </c>
      <c r="BV123" s="13">
        <f t="shared" si="30"/>
        <v>2.5</v>
      </c>
      <c r="BW123" s="13">
        <f t="shared" si="31"/>
        <v>7.5</v>
      </c>
      <c r="BX123" s="13">
        <f t="shared" si="24"/>
        <v>15</v>
      </c>
      <c r="BY123" s="13">
        <f t="shared" si="32"/>
        <v>3.75</v>
      </c>
      <c r="BZ123" s="13">
        <f t="shared" si="33"/>
        <v>11.25</v>
      </c>
    </row>
    <row r="124" spans="1:78" ht="60" x14ac:dyDescent="0.2">
      <c r="A124" s="13">
        <v>2</v>
      </c>
      <c r="B124" s="4" t="s">
        <v>455</v>
      </c>
      <c r="C124" s="5" t="s">
        <v>49</v>
      </c>
      <c r="D124" s="4" t="s">
        <v>138</v>
      </c>
      <c r="E124" s="7" t="s">
        <v>567</v>
      </c>
      <c r="F124" s="176">
        <v>0</v>
      </c>
      <c r="G124" s="176">
        <v>1</v>
      </c>
      <c r="H124" s="176" t="s">
        <v>566</v>
      </c>
      <c r="I124" s="77" t="s">
        <v>142</v>
      </c>
      <c r="J124" s="198" t="s">
        <v>570</v>
      </c>
      <c r="K124" s="198" t="s">
        <v>571</v>
      </c>
      <c r="L124" s="176" t="s">
        <v>1589</v>
      </c>
      <c r="M124" s="5">
        <v>0</v>
      </c>
      <c r="N124" s="55">
        <f>+BDATOS!P124</f>
        <v>45</v>
      </c>
      <c r="O124" s="55">
        <f>+BDATOS!Q124</f>
        <v>10</v>
      </c>
      <c r="P124" s="55">
        <f>+BDATOS!R124</f>
        <v>10</v>
      </c>
      <c r="Q124" s="55">
        <f>+BDATOS!S124</f>
        <v>10</v>
      </c>
      <c r="R124" s="40">
        <f>+BDATOS!T124</f>
        <v>15</v>
      </c>
      <c r="S124" s="55" t="s">
        <v>587</v>
      </c>
      <c r="T124" s="55" t="s">
        <v>1412</v>
      </c>
      <c r="U124" s="55" t="s">
        <v>95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198" t="str">
        <f>+BDATOS!AC124</f>
        <v>DIRECCIÓN DE DESARROLLO SOCIAL</v>
      </c>
      <c r="AB124" s="56" t="s">
        <v>356</v>
      </c>
      <c r="AC124" s="56" t="s">
        <v>338</v>
      </c>
      <c r="AD124" s="29">
        <f t="shared" si="19"/>
        <v>10</v>
      </c>
      <c r="AE124" s="30">
        <f t="shared" si="20"/>
        <v>0</v>
      </c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13">
        <v>9</v>
      </c>
      <c r="AZ124" s="13">
        <v>0</v>
      </c>
      <c r="BA124" s="13">
        <v>0</v>
      </c>
      <c r="BB124" s="13"/>
      <c r="BC124" s="13"/>
      <c r="BD124" s="13"/>
      <c r="BE124" s="13"/>
      <c r="BF124" s="13"/>
      <c r="BG124" s="13"/>
      <c r="BH124" s="13"/>
      <c r="BI124" s="63">
        <f t="shared" si="25"/>
        <v>0.9</v>
      </c>
      <c r="BJ124" s="13"/>
      <c r="BK124" s="13"/>
      <c r="BL124" s="13"/>
      <c r="BM124" s="56"/>
      <c r="BO124" s="13">
        <f t="shared" si="21"/>
        <v>10</v>
      </c>
      <c r="BP124" s="13">
        <f t="shared" si="26"/>
        <v>2.5</v>
      </c>
      <c r="BQ124" s="13">
        <f t="shared" si="27"/>
        <v>7.5</v>
      </c>
      <c r="BR124" s="13">
        <f t="shared" si="22"/>
        <v>10</v>
      </c>
      <c r="BS124" s="13">
        <f t="shared" si="28"/>
        <v>2.5</v>
      </c>
      <c r="BT124" s="13">
        <f t="shared" si="29"/>
        <v>7.5</v>
      </c>
      <c r="BU124" s="13">
        <f t="shared" si="23"/>
        <v>10</v>
      </c>
      <c r="BV124" s="13">
        <f t="shared" si="30"/>
        <v>2.5</v>
      </c>
      <c r="BW124" s="13">
        <f t="shared" si="31"/>
        <v>7.5</v>
      </c>
      <c r="BX124" s="13">
        <f t="shared" si="24"/>
        <v>15</v>
      </c>
      <c r="BY124" s="13">
        <f t="shared" si="32"/>
        <v>3.75</v>
      </c>
      <c r="BZ124" s="13">
        <f t="shared" si="33"/>
        <v>11.25</v>
      </c>
    </row>
    <row r="125" spans="1:78" ht="60" x14ac:dyDescent="0.2">
      <c r="A125" s="13">
        <v>2</v>
      </c>
      <c r="B125" s="4" t="s">
        <v>455</v>
      </c>
      <c r="C125" s="5" t="s">
        <v>49</v>
      </c>
      <c r="D125" s="4" t="s">
        <v>138</v>
      </c>
      <c r="E125" s="7" t="s">
        <v>574</v>
      </c>
      <c r="F125" s="176">
        <v>0</v>
      </c>
      <c r="G125" s="176">
        <v>1</v>
      </c>
      <c r="H125" s="176" t="s">
        <v>572</v>
      </c>
      <c r="I125" s="14" t="s">
        <v>573</v>
      </c>
      <c r="J125" s="198" t="s">
        <v>584</v>
      </c>
      <c r="K125" s="198" t="s">
        <v>581</v>
      </c>
      <c r="L125" s="176" t="s">
        <v>1589</v>
      </c>
      <c r="M125" s="5">
        <v>0</v>
      </c>
      <c r="N125" s="55">
        <f>+BDATOS!P125</f>
        <v>10</v>
      </c>
      <c r="O125" s="55">
        <f>+BDATOS!Q125</f>
        <v>2</v>
      </c>
      <c r="P125" s="55">
        <f>+BDATOS!R125</f>
        <v>2</v>
      </c>
      <c r="Q125" s="55">
        <f>+BDATOS!S125</f>
        <v>3</v>
      </c>
      <c r="R125" s="40">
        <f>+BDATOS!T125</f>
        <v>3</v>
      </c>
      <c r="S125" s="55" t="s">
        <v>587</v>
      </c>
      <c r="T125" s="55" t="s">
        <v>1412</v>
      </c>
      <c r="U125" s="55" t="s">
        <v>95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198" t="str">
        <f>+BDATOS!AC125</f>
        <v>DIRECCIÓN DE DESARROLLO SOCIAL</v>
      </c>
      <c r="AB125" s="56" t="s">
        <v>356</v>
      </c>
      <c r="AC125" s="56" t="s">
        <v>338</v>
      </c>
      <c r="AD125" s="29">
        <f t="shared" si="19"/>
        <v>2</v>
      </c>
      <c r="AE125" s="30">
        <f t="shared" si="20"/>
        <v>0</v>
      </c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13">
        <v>1</v>
      </c>
      <c r="AZ125" s="13">
        <v>0</v>
      </c>
      <c r="BA125" s="13">
        <v>0</v>
      </c>
      <c r="BB125" s="13"/>
      <c r="BC125" s="13"/>
      <c r="BD125" s="13"/>
      <c r="BE125" s="13"/>
      <c r="BF125" s="13"/>
      <c r="BG125" s="13"/>
      <c r="BH125" s="13"/>
      <c r="BI125" s="63">
        <f t="shared" si="25"/>
        <v>0.5</v>
      </c>
      <c r="BJ125" s="13"/>
      <c r="BK125" s="13"/>
      <c r="BL125" s="13"/>
      <c r="BM125" s="56"/>
      <c r="BO125" s="13">
        <f t="shared" si="21"/>
        <v>2</v>
      </c>
      <c r="BP125" s="13">
        <f t="shared" si="26"/>
        <v>0.5</v>
      </c>
      <c r="BQ125" s="13">
        <f t="shared" si="27"/>
        <v>1.5</v>
      </c>
      <c r="BR125" s="13">
        <f t="shared" si="22"/>
        <v>2</v>
      </c>
      <c r="BS125" s="13">
        <f t="shared" si="28"/>
        <v>0.5</v>
      </c>
      <c r="BT125" s="13">
        <f t="shared" si="29"/>
        <v>1.5</v>
      </c>
      <c r="BU125" s="13">
        <f t="shared" si="23"/>
        <v>3</v>
      </c>
      <c r="BV125" s="13">
        <f t="shared" si="30"/>
        <v>0.75</v>
      </c>
      <c r="BW125" s="13">
        <f t="shared" si="31"/>
        <v>2.25</v>
      </c>
      <c r="BX125" s="13">
        <f t="shared" si="24"/>
        <v>3</v>
      </c>
      <c r="BY125" s="13">
        <f t="shared" si="32"/>
        <v>0.75</v>
      </c>
      <c r="BZ125" s="13">
        <f t="shared" si="33"/>
        <v>2.25</v>
      </c>
    </row>
    <row r="126" spans="1:78" ht="72" x14ac:dyDescent="0.2">
      <c r="A126" s="13">
        <v>2</v>
      </c>
      <c r="B126" s="4" t="s">
        <v>455</v>
      </c>
      <c r="C126" s="5" t="s">
        <v>49</v>
      </c>
      <c r="D126" s="4" t="s">
        <v>138</v>
      </c>
      <c r="E126" s="7" t="s">
        <v>575</v>
      </c>
      <c r="F126" s="176">
        <v>0</v>
      </c>
      <c r="G126" s="176">
        <v>1</v>
      </c>
      <c r="H126" s="176" t="s">
        <v>579</v>
      </c>
      <c r="I126" s="77" t="s">
        <v>577</v>
      </c>
      <c r="J126" s="198" t="s">
        <v>585</v>
      </c>
      <c r="K126" s="198" t="s">
        <v>582</v>
      </c>
      <c r="L126" s="176" t="s">
        <v>1589</v>
      </c>
      <c r="M126" s="5">
        <v>0</v>
      </c>
      <c r="N126" s="55">
        <f>+BDATOS!P126</f>
        <v>1</v>
      </c>
      <c r="O126" s="55">
        <f>+BDATOS!Q126</f>
        <v>0</v>
      </c>
      <c r="P126" s="55">
        <f>+BDATOS!R126</f>
        <v>1</v>
      </c>
      <c r="Q126" s="55">
        <f>+BDATOS!S126</f>
        <v>0</v>
      </c>
      <c r="R126" s="40">
        <f>+BDATOS!T126</f>
        <v>0</v>
      </c>
      <c r="S126" s="55" t="s">
        <v>587</v>
      </c>
      <c r="T126" s="55" t="s">
        <v>1412</v>
      </c>
      <c r="U126" s="55" t="s">
        <v>95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198" t="str">
        <f>+BDATOS!AC126</f>
        <v>DIRECCIÓN DE DESARROLLO SOCIAL</v>
      </c>
      <c r="AB126" s="56" t="s">
        <v>356</v>
      </c>
      <c r="AC126" s="56" t="s">
        <v>338</v>
      </c>
      <c r="AD126" s="29">
        <f t="shared" si="19"/>
        <v>0</v>
      </c>
      <c r="AE126" s="30">
        <f t="shared" si="20"/>
        <v>0</v>
      </c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/>
      <c r="BI126" s="63" t="s">
        <v>1844</v>
      </c>
      <c r="BJ126" s="13"/>
      <c r="BK126" s="13"/>
      <c r="BL126" s="13"/>
      <c r="BM126" s="56"/>
      <c r="BO126" s="13">
        <f t="shared" si="21"/>
        <v>0</v>
      </c>
      <c r="BP126" s="13">
        <f t="shared" si="26"/>
        <v>0</v>
      </c>
      <c r="BQ126" s="13">
        <f t="shared" si="27"/>
        <v>0</v>
      </c>
      <c r="BR126" s="13">
        <f t="shared" si="22"/>
        <v>1</v>
      </c>
      <c r="BS126" s="13">
        <f t="shared" si="28"/>
        <v>0.25</v>
      </c>
      <c r="BT126" s="13">
        <f t="shared" si="29"/>
        <v>0.75</v>
      </c>
      <c r="BU126" s="13">
        <f t="shared" si="23"/>
        <v>0</v>
      </c>
      <c r="BV126" s="13">
        <f t="shared" si="30"/>
        <v>0</v>
      </c>
      <c r="BW126" s="13">
        <f t="shared" si="31"/>
        <v>0</v>
      </c>
      <c r="BX126" s="13">
        <f t="shared" si="24"/>
        <v>0</v>
      </c>
      <c r="BY126" s="13">
        <f t="shared" si="32"/>
        <v>0</v>
      </c>
      <c r="BZ126" s="13">
        <f t="shared" si="33"/>
        <v>0</v>
      </c>
    </row>
    <row r="127" spans="1:78" ht="60" x14ac:dyDescent="0.2">
      <c r="A127" s="13">
        <v>2</v>
      </c>
      <c r="B127" s="4" t="s">
        <v>455</v>
      </c>
      <c r="C127" s="5" t="s">
        <v>49</v>
      </c>
      <c r="D127" s="4" t="s">
        <v>138</v>
      </c>
      <c r="E127" s="7" t="s">
        <v>576</v>
      </c>
      <c r="F127" s="176">
        <v>0</v>
      </c>
      <c r="G127" s="176">
        <v>45</v>
      </c>
      <c r="H127" s="176" t="s">
        <v>580</v>
      </c>
      <c r="I127" s="14" t="s">
        <v>578</v>
      </c>
      <c r="J127" s="198" t="s">
        <v>586</v>
      </c>
      <c r="K127" s="198" t="s">
        <v>583</v>
      </c>
      <c r="L127" s="176" t="s">
        <v>1589</v>
      </c>
      <c r="M127" s="5">
        <v>0</v>
      </c>
      <c r="N127" s="55">
        <f>+BDATOS!P127</f>
        <v>45</v>
      </c>
      <c r="O127" s="55">
        <f>+BDATOS!Q127</f>
        <v>0</v>
      </c>
      <c r="P127" s="55">
        <f>+BDATOS!R127</f>
        <v>10</v>
      </c>
      <c r="Q127" s="55">
        <f>+BDATOS!S127</f>
        <v>10</v>
      </c>
      <c r="R127" s="40">
        <f>+BDATOS!T127</f>
        <v>15</v>
      </c>
      <c r="S127" s="55" t="s">
        <v>587</v>
      </c>
      <c r="T127" s="55" t="s">
        <v>1412</v>
      </c>
      <c r="U127" s="55" t="s">
        <v>95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198" t="str">
        <f>+BDATOS!AC127</f>
        <v>DIRECCIÓN DE DESARROLLO SOCIAL</v>
      </c>
      <c r="AB127" s="56" t="s">
        <v>356</v>
      </c>
      <c r="AC127" s="56" t="s">
        <v>338</v>
      </c>
      <c r="AD127" s="29">
        <f t="shared" si="19"/>
        <v>0</v>
      </c>
      <c r="AE127" s="30">
        <f t="shared" si="20"/>
        <v>0</v>
      </c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13">
        <v>0</v>
      </c>
      <c r="AZ127" s="13">
        <v>0</v>
      </c>
      <c r="BA127" s="13">
        <v>0</v>
      </c>
      <c r="BB127" s="13"/>
      <c r="BC127" s="13"/>
      <c r="BD127" s="13"/>
      <c r="BE127" s="13"/>
      <c r="BF127" s="13"/>
      <c r="BG127" s="13"/>
      <c r="BH127" s="13"/>
      <c r="BI127" s="63" t="s">
        <v>1844</v>
      </c>
      <c r="BJ127" s="13"/>
      <c r="BK127" s="13"/>
      <c r="BL127" s="13"/>
      <c r="BM127" s="56"/>
      <c r="BO127" s="13">
        <f t="shared" si="21"/>
        <v>0</v>
      </c>
      <c r="BP127" s="13">
        <f t="shared" si="26"/>
        <v>0</v>
      </c>
      <c r="BQ127" s="13">
        <f t="shared" si="27"/>
        <v>0</v>
      </c>
      <c r="BR127" s="13">
        <f t="shared" si="22"/>
        <v>10</v>
      </c>
      <c r="BS127" s="13">
        <f t="shared" si="28"/>
        <v>2.5</v>
      </c>
      <c r="BT127" s="13">
        <f t="shared" si="29"/>
        <v>7.5</v>
      </c>
      <c r="BU127" s="13">
        <f t="shared" si="23"/>
        <v>10</v>
      </c>
      <c r="BV127" s="13">
        <f t="shared" si="30"/>
        <v>2.5</v>
      </c>
      <c r="BW127" s="13">
        <f t="shared" si="31"/>
        <v>7.5</v>
      </c>
      <c r="BX127" s="13">
        <f t="shared" si="24"/>
        <v>15</v>
      </c>
      <c r="BY127" s="13">
        <f t="shared" si="32"/>
        <v>3.75</v>
      </c>
      <c r="BZ127" s="13">
        <f t="shared" si="33"/>
        <v>11.25</v>
      </c>
    </row>
    <row r="128" spans="1:78" ht="60" x14ac:dyDescent="0.2">
      <c r="A128" s="13">
        <v>2</v>
      </c>
      <c r="B128" s="4" t="s">
        <v>455</v>
      </c>
      <c r="C128" s="5" t="s">
        <v>51</v>
      </c>
      <c r="D128" s="4" t="s">
        <v>143</v>
      </c>
      <c r="E128" s="7" t="s">
        <v>588</v>
      </c>
      <c r="F128" s="176">
        <v>0</v>
      </c>
      <c r="G128" s="176">
        <v>1</v>
      </c>
      <c r="H128" s="176" t="s">
        <v>52</v>
      </c>
      <c r="I128" s="14" t="s">
        <v>144</v>
      </c>
      <c r="J128" s="198" t="s">
        <v>589</v>
      </c>
      <c r="K128" s="198" t="s">
        <v>590</v>
      </c>
      <c r="L128" s="176" t="s">
        <v>1589</v>
      </c>
      <c r="M128" s="5">
        <v>0</v>
      </c>
      <c r="N128" s="55">
        <f>+BDATOS!P128</f>
        <v>1</v>
      </c>
      <c r="O128" s="55">
        <f>+BDATOS!Q128</f>
        <v>0</v>
      </c>
      <c r="P128" s="55">
        <f>+BDATOS!R128</f>
        <v>1</v>
      </c>
      <c r="Q128" s="55">
        <f>+BDATOS!S128</f>
        <v>0</v>
      </c>
      <c r="R128" s="40">
        <f>+BDATOS!T128</f>
        <v>0</v>
      </c>
      <c r="S128" s="55" t="s">
        <v>587</v>
      </c>
      <c r="T128" s="55" t="s">
        <v>1412</v>
      </c>
      <c r="U128" s="55" t="s">
        <v>95</v>
      </c>
      <c r="V128" s="17">
        <f>SUM(W128:Z128)</f>
        <v>679434240</v>
      </c>
      <c r="W128" s="23">
        <v>160000000</v>
      </c>
      <c r="X128" s="23">
        <f t="shared" si="18"/>
        <v>166400000</v>
      </c>
      <c r="Y128" s="23">
        <f t="shared" si="18"/>
        <v>173056000</v>
      </c>
      <c r="Z128" s="23">
        <f t="shared" si="18"/>
        <v>179978240</v>
      </c>
      <c r="AA128" s="198" t="str">
        <f>+BDATOS!AC128</f>
        <v>DIRECCIÓN DE DESARROLLO SOCIAL</v>
      </c>
      <c r="AB128" s="56" t="s">
        <v>335</v>
      </c>
      <c r="AC128" s="56" t="s">
        <v>338</v>
      </c>
      <c r="AD128" s="29">
        <f t="shared" si="19"/>
        <v>0</v>
      </c>
      <c r="AE128" s="30">
        <f t="shared" si="20"/>
        <v>679434240</v>
      </c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13">
        <v>0</v>
      </c>
      <c r="AZ128" s="13">
        <v>0</v>
      </c>
      <c r="BA128" s="13">
        <v>0</v>
      </c>
      <c r="BB128" s="13"/>
      <c r="BC128" s="13"/>
      <c r="BD128" s="13"/>
      <c r="BE128" s="13"/>
      <c r="BF128" s="13"/>
      <c r="BG128" s="13"/>
      <c r="BH128" s="13"/>
      <c r="BI128" s="63" t="s">
        <v>1844</v>
      </c>
      <c r="BJ128" s="13"/>
      <c r="BK128" s="13"/>
      <c r="BL128" s="13"/>
      <c r="BM128" s="56"/>
      <c r="BO128" s="13">
        <f t="shared" si="21"/>
        <v>0</v>
      </c>
      <c r="BP128" s="13">
        <f t="shared" si="26"/>
        <v>0</v>
      </c>
      <c r="BQ128" s="13">
        <f t="shared" si="27"/>
        <v>0</v>
      </c>
      <c r="BR128" s="13">
        <f t="shared" si="22"/>
        <v>1</v>
      </c>
      <c r="BS128" s="13">
        <f t="shared" si="28"/>
        <v>0.25</v>
      </c>
      <c r="BT128" s="13">
        <f t="shared" si="29"/>
        <v>0.75</v>
      </c>
      <c r="BU128" s="13">
        <f t="shared" si="23"/>
        <v>0</v>
      </c>
      <c r="BV128" s="13">
        <f t="shared" si="30"/>
        <v>0</v>
      </c>
      <c r="BW128" s="13">
        <f t="shared" si="31"/>
        <v>0</v>
      </c>
      <c r="BX128" s="13">
        <f t="shared" si="24"/>
        <v>0</v>
      </c>
      <c r="BY128" s="13">
        <f t="shared" si="32"/>
        <v>0</v>
      </c>
      <c r="BZ128" s="13">
        <f t="shared" si="33"/>
        <v>0</v>
      </c>
    </row>
    <row r="129" spans="1:78" ht="67.5" x14ac:dyDescent="0.2">
      <c r="A129" s="13">
        <v>2</v>
      </c>
      <c r="B129" s="4" t="s">
        <v>455</v>
      </c>
      <c r="C129" s="5" t="s">
        <v>51</v>
      </c>
      <c r="D129" s="4" t="s">
        <v>143</v>
      </c>
      <c r="E129" s="7" t="s">
        <v>591</v>
      </c>
      <c r="F129" s="176">
        <v>0</v>
      </c>
      <c r="G129" s="176">
        <v>1</v>
      </c>
      <c r="H129" s="176" t="s">
        <v>592</v>
      </c>
      <c r="I129" s="14" t="s">
        <v>145</v>
      </c>
      <c r="J129" s="198" t="s">
        <v>594</v>
      </c>
      <c r="K129" s="198" t="s">
        <v>593</v>
      </c>
      <c r="L129" s="176" t="s">
        <v>1589</v>
      </c>
      <c r="M129" s="5">
        <v>0</v>
      </c>
      <c r="N129" s="55">
        <f>+BDATOS!P129</f>
        <v>54000</v>
      </c>
      <c r="O129" s="55">
        <f>+BDATOS!Q129</f>
        <v>5000</v>
      </c>
      <c r="P129" s="55">
        <f>+BDATOS!R129</f>
        <v>16333</v>
      </c>
      <c r="Q129" s="55">
        <f>+BDATOS!S129</f>
        <v>16333</v>
      </c>
      <c r="R129" s="40">
        <f>+BDATOS!T129</f>
        <v>16334</v>
      </c>
      <c r="S129" s="55" t="s">
        <v>587</v>
      </c>
      <c r="T129" s="55" t="s">
        <v>1412</v>
      </c>
      <c r="U129" s="55" t="s">
        <v>95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198" t="str">
        <f>+BDATOS!AC129</f>
        <v>DIRECCIÓN DE DESARROLLO SOCIAL</v>
      </c>
      <c r="AB129" s="56" t="s">
        <v>356</v>
      </c>
      <c r="AC129" s="56" t="s">
        <v>338</v>
      </c>
      <c r="AD129" s="29">
        <f t="shared" si="19"/>
        <v>5000</v>
      </c>
      <c r="AE129" s="30">
        <f t="shared" si="20"/>
        <v>0</v>
      </c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13">
        <v>1500</v>
      </c>
      <c r="AZ129" s="13">
        <v>0</v>
      </c>
      <c r="BA129" s="13">
        <v>0</v>
      </c>
      <c r="BB129" s="13"/>
      <c r="BC129" s="13"/>
      <c r="BD129" s="13"/>
      <c r="BE129" s="13"/>
      <c r="BF129" s="13"/>
      <c r="BG129" s="13"/>
      <c r="BH129" s="13"/>
      <c r="BI129" s="63">
        <f t="shared" si="25"/>
        <v>0.3</v>
      </c>
      <c r="BJ129" s="13"/>
      <c r="BK129" s="13"/>
      <c r="BL129" s="13"/>
      <c r="BM129" s="56"/>
      <c r="BO129" s="13">
        <f t="shared" si="21"/>
        <v>5000</v>
      </c>
      <c r="BP129" s="13">
        <f t="shared" si="26"/>
        <v>1250</v>
      </c>
      <c r="BQ129" s="13">
        <f t="shared" si="27"/>
        <v>3750</v>
      </c>
      <c r="BR129" s="13">
        <f t="shared" si="22"/>
        <v>16333</v>
      </c>
      <c r="BS129" s="13">
        <f t="shared" si="28"/>
        <v>4083.25</v>
      </c>
      <c r="BT129" s="13">
        <f t="shared" si="29"/>
        <v>12249.75</v>
      </c>
      <c r="BU129" s="13">
        <f t="shared" si="23"/>
        <v>16333</v>
      </c>
      <c r="BV129" s="13">
        <f t="shared" si="30"/>
        <v>4083.25</v>
      </c>
      <c r="BW129" s="13">
        <f t="shared" si="31"/>
        <v>12249.75</v>
      </c>
      <c r="BX129" s="13">
        <f t="shared" si="24"/>
        <v>16334</v>
      </c>
      <c r="BY129" s="13">
        <f t="shared" si="32"/>
        <v>4083.5</v>
      </c>
      <c r="BZ129" s="13">
        <f t="shared" si="33"/>
        <v>12250.5</v>
      </c>
    </row>
    <row r="130" spans="1:78" ht="60" x14ac:dyDescent="0.2">
      <c r="A130" s="13">
        <v>2</v>
      </c>
      <c r="B130" s="4" t="s">
        <v>455</v>
      </c>
      <c r="C130" s="5" t="s">
        <v>51</v>
      </c>
      <c r="D130" s="4" t="s">
        <v>143</v>
      </c>
      <c r="E130" s="7" t="s">
        <v>596</v>
      </c>
      <c r="F130" s="176">
        <v>0</v>
      </c>
      <c r="G130" s="176">
        <v>1</v>
      </c>
      <c r="H130" s="176" t="s">
        <v>595</v>
      </c>
      <c r="I130" s="14" t="s">
        <v>146</v>
      </c>
      <c r="J130" s="198" t="s">
        <v>597</v>
      </c>
      <c r="K130" s="198" t="s">
        <v>598</v>
      </c>
      <c r="L130" s="176" t="s">
        <v>1589</v>
      </c>
      <c r="M130" s="5">
        <v>0</v>
      </c>
      <c r="N130" s="55">
        <f>+BDATOS!P130</f>
        <v>6</v>
      </c>
      <c r="O130" s="55">
        <f>+BDATOS!Q130</f>
        <v>0</v>
      </c>
      <c r="P130" s="55">
        <f>+BDATOS!R130</f>
        <v>1</v>
      </c>
      <c r="Q130" s="55">
        <f>+BDATOS!S130</f>
        <v>2</v>
      </c>
      <c r="R130" s="40">
        <f>+BDATOS!T130</f>
        <v>2</v>
      </c>
      <c r="S130" s="55" t="s">
        <v>587</v>
      </c>
      <c r="T130" s="55" t="s">
        <v>1412</v>
      </c>
      <c r="U130" s="55" t="s">
        <v>95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198" t="str">
        <f>+BDATOS!AC130</f>
        <v>DIRECCIÓN DE DESARROLLO SOCIAL</v>
      </c>
      <c r="AB130" s="56" t="s">
        <v>356</v>
      </c>
      <c r="AC130" s="56" t="s">
        <v>338</v>
      </c>
      <c r="AD130" s="29">
        <f t="shared" si="19"/>
        <v>0</v>
      </c>
      <c r="AE130" s="30">
        <f t="shared" si="20"/>
        <v>0</v>
      </c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13">
        <v>0</v>
      </c>
      <c r="AZ130" s="13">
        <v>0</v>
      </c>
      <c r="BA130" s="13">
        <v>0</v>
      </c>
      <c r="BB130" s="13"/>
      <c r="BC130" s="13"/>
      <c r="BD130" s="13"/>
      <c r="BE130" s="13"/>
      <c r="BF130" s="13"/>
      <c r="BG130" s="13"/>
      <c r="BH130" s="13"/>
      <c r="BI130" s="63" t="s">
        <v>1844</v>
      </c>
      <c r="BJ130" s="13"/>
      <c r="BK130" s="13"/>
      <c r="BL130" s="13"/>
      <c r="BM130" s="56"/>
      <c r="BO130" s="13">
        <f t="shared" si="21"/>
        <v>0</v>
      </c>
      <c r="BP130" s="13">
        <f t="shared" si="26"/>
        <v>0</v>
      </c>
      <c r="BQ130" s="13">
        <f t="shared" si="27"/>
        <v>0</v>
      </c>
      <c r="BR130" s="13">
        <f t="shared" si="22"/>
        <v>1</v>
      </c>
      <c r="BS130" s="13">
        <f t="shared" si="28"/>
        <v>0.25</v>
      </c>
      <c r="BT130" s="13">
        <f t="shared" si="29"/>
        <v>0.75</v>
      </c>
      <c r="BU130" s="13">
        <f t="shared" si="23"/>
        <v>2</v>
      </c>
      <c r="BV130" s="13">
        <f t="shared" si="30"/>
        <v>0.5</v>
      </c>
      <c r="BW130" s="13">
        <f t="shared" si="31"/>
        <v>1.5</v>
      </c>
      <c r="BX130" s="13">
        <f t="shared" si="24"/>
        <v>2</v>
      </c>
      <c r="BY130" s="13">
        <f t="shared" si="32"/>
        <v>0.5</v>
      </c>
      <c r="BZ130" s="13">
        <f t="shared" si="33"/>
        <v>1.5</v>
      </c>
    </row>
    <row r="131" spans="1:78" ht="60" x14ac:dyDescent="0.2">
      <c r="A131" s="13">
        <v>2</v>
      </c>
      <c r="B131" s="4" t="s">
        <v>455</v>
      </c>
      <c r="C131" s="5" t="s">
        <v>51</v>
      </c>
      <c r="D131" s="4" t="s">
        <v>143</v>
      </c>
      <c r="E131" s="7" t="s">
        <v>600</v>
      </c>
      <c r="F131" s="176">
        <v>0</v>
      </c>
      <c r="G131" s="176">
        <v>1</v>
      </c>
      <c r="H131" s="176" t="s">
        <v>599</v>
      </c>
      <c r="I131" s="14" t="s">
        <v>147</v>
      </c>
      <c r="J131" s="198" t="s">
        <v>601</v>
      </c>
      <c r="K131" s="198" t="s">
        <v>602</v>
      </c>
      <c r="L131" s="176" t="s">
        <v>1589</v>
      </c>
      <c r="M131" s="5">
        <v>0</v>
      </c>
      <c r="N131" s="55">
        <f>+BDATOS!P131</f>
        <v>20</v>
      </c>
      <c r="O131" s="55">
        <f>+BDATOS!Q131</f>
        <v>0</v>
      </c>
      <c r="P131" s="55">
        <f>+BDATOS!R131</f>
        <v>7</v>
      </c>
      <c r="Q131" s="55">
        <f>+BDATOS!S131</f>
        <v>6</v>
      </c>
      <c r="R131" s="40">
        <f>+BDATOS!T131</f>
        <v>7</v>
      </c>
      <c r="S131" s="55" t="s">
        <v>587</v>
      </c>
      <c r="T131" s="55" t="s">
        <v>1412</v>
      </c>
      <c r="U131" s="55" t="s">
        <v>95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198" t="str">
        <f>+BDATOS!AC131</f>
        <v>DIRECCIÓN DE DESARROLLO SOCIAL</v>
      </c>
      <c r="AB131" s="56" t="s">
        <v>356</v>
      </c>
      <c r="AC131" s="56" t="s">
        <v>338</v>
      </c>
      <c r="AD131" s="29">
        <f t="shared" si="19"/>
        <v>0</v>
      </c>
      <c r="AE131" s="30">
        <f t="shared" si="20"/>
        <v>0</v>
      </c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13">
        <v>0</v>
      </c>
      <c r="AZ131" s="13">
        <v>0</v>
      </c>
      <c r="BA131" s="13">
        <v>0</v>
      </c>
      <c r="BB131" s="13"/>
      <c r="BC131" s="13"/>
      <c r="BD131" s="13"/>
      <c r="BE131" s="13"/>
      <c r="BF131" s="13"/>
      <c r="BG131" s="13"/>
      <c r="BH131" s="13"/>
      <c r="BI131" s="63" t="s">
        <v>1844</v>
      </c>
      <c r="BJ131" s="13"/>
      <c r="BK131" s="13"/>
      <c r="BL131" s="13"/>
      <c r="BM131" s="56"/>
      <c r="BO131" s="13">
        <f t="shared" si="21"/>
        <v>0</v>
      </c>
      <c r="BP131" s="13">
        <f t="shared" si="26"/>
        <v>0</v>
      </c>
      <c r="BQ131" s="13">
        <f t="shared" si="27"/>
        <v>0</v>
      </c>
      <c r="BR131" s="13">
        <f t="shared" si="22"/>
        <v>7</v>
      </c>
      <c r="BS131" s="13">
        <f t="shared" si="28"/>
        <v>1.75</v>
      </c>
      <c r="BT131" s="13">
        <f t="shared" si="29"/>
        <v>5.25</v>
      </c>
      <c r="BU131" s="13">
        <f t="shared" si="23"/>
        <v>6</v>
      </c>
      <c r="BV131" s="13">
        <f t="shared" si="30"/>
        <v>1.5</v>
      </c>
      <c r="BW131" s="13">
        <f t="shared" si="31"/>
        <v>4.5</v>
      </c>
      <c r="BX131" s="13">
        <f t="shared" si="24"/>
        <v>7</v>
      </c>
      <c r="BY131" s="13">
        <f t="shared" si="32"/>
        <v>1.75</v>
      </c>
      <c r="BZ131" s="13">
        <f t="shared" si="33"/>
        <v>5.25</v>
      </c>
    </row>
    <row r="132" spans="1:78" ht="60" x14ac:dyDescent="0.2">
      <c r="A132" s="13">
        <v>2</v>
      </c>
      <c r="B132" s="4" t="s">
        <v>455</v>
      </c>
      <c r="C132" s="5" t="s">
        <v>51</v>
      </c>
      <c r="D132" s="4" t="s">
        <v>143</v>
      </c>
      <c r="E132" s="7" t="s">
        <v>605</v>
      </c>
      <c r="F132" s="176">
        <v>0</v>
      </c>
      <c r="G132" s="176">
        <v>4</v>
      </c>
      <c r="H132" s="176" t="s">
        <v>604</v>
      </c>
      <c r="I132" s="77" t="s">
        <v>148</v>
      </c>
      <c r="J132" s="198" t="s">
        <v>606</v>
      </c>
      <c r="K132" s="198" t="s">
        <v>607</v>
      </c>
      <c r="L132" s="176" t="s">
        <v>1589</v>
      </c>
      <c r="M132" s="5">
        <v>0</v>
      </c>
      <c r="N132" s="55">
        <f>+BDATOS!P132</f>
        <v>1</v>
      </c>
      <c r="O132" s="55">
        <f>+BDATOS!Q132</f>
        <v>0</v>
      </c>
      <c r="P132" s="55">
        <f>+BDATOS!R132</f>
        <v>1</v>
      </c>
      <c r="Q132" s="55">
        <f>+BDATOS!S132</f>
        <v>0</v>
      </c>
      <c r="R132" s="40">
        <f>+BDATOS!T132</f>
        <v>0</v>
      </c>
      <c r="S132" s="55" t="s">
        <v>587</v>
      </c>
      <c r="T132" s="55" t="s">
        <v>1412</v>
      </c>
      <c r="U132" s="55" t="s">
        <v>95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198" t="str">
        <f>+BDATOS!AC132</f>
        <v>DIRECCIÓN DE DESARROLLO SOCIAL</v>
      </c>
      <c r="AB132" s="56" t="s">
        <v>335</v>
      </c>
      <c r="AC132" s="56" t="s">
        <v>338</v>
      </c>
      <c r="AD132" s="29">
        <f t="shared" si="19"/>
        <v>0</v>
      </c>
      <c r="AE132" s="30">
        <f t="shared" si="20"/>
        <v>0</v>
      </c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13">
        <v>0</v>
      </c>
      <c r="AZ132" s="13">
        <v>0</v>
      </c>
      <c r="BA132" s="13">
        <v>0</v>
      </c>
      <c r="BB132" s="13"/>
      <c r="BC132" s="13"/>
      <c r="BD132" s="13"/>
      <c r="BE132" s="13"/>
      <c r="BF132" s="13"/>
      <c r="BG132" s="13"/>
      <c r="BH132" s="13"/>
      <c r="BI132" s="63" t="s">
        <v>1844</v>
      </c>
      <c r="BJ132" s="13"/>
      <c r="BK132" s="13"/>
      <c r="BL132" s="13"/>
      <c r="BM132" s="56"/>
      <c r="BO132" s="13">
        <f t="shared" si="21"/>
        <v>0</v>
      </c>
      <c r="BP132" s="13">
        <f t="shared" si="26"/>
        <v>0</v>
      </c>
      <c r="BQ132" s="13">
        <f t="shared" si="27"/>
        <v>0</v>
      </c>
      <c r="BR132" s="13">
        <f t="shared" si="22"/>
        <v>1</v>
      </c>
      <c r="BS132" s="13">
        <f t="shared" si="28"/>
        <v>0.25</v>
      </c>
      <c r="BT132" s="13">
        <f t="shared" si="29"/>
        <v>0.75</v>
      </c>
      <c r="BU132" s="13">
        <f t="shared" si="23"/>
        <v>0</v>
      </c>
      <c r="BV132" s="13">
        <f t="shared" si="30"/>
        <v>0</v>
      </c>
      <c r="BW132" s="13">
        <f t="shared" si="31"/>
        <v>0</v>
      </c>
      <c r="BX132" s="13">
        <f t="shared" si="24"/>
        <v>0</v>
      </c>
      <c r="BY132" s="13">
        <f t="shared" si="32"/>
        <v>0</v>
      </c>
      <c r="BZ132" s="13">
        <f t="shared" si="33"/>
        <v>0</v>
      </c>
    </row>
    <row r="133" spans="1:78" ht="67.5" x14ac:dyDescent="0.2">
      <c r="A133" s="13">
        <v>2</v>
      </c>
      <c r="B133" s="4" t="s">
        <v>455</v>
      </c>
      <c r="C133" s="5" t="s">
        <v>51</v>
      </c>
      <c r="D133" s="4" t="s">
        <v>143</v>
      </c>
      <c r="E133" s="7" t="s">
        <v>1590</v>
      </c>
      <c r="F133" s="176">
        <v>0</v>
      </c>
      <c r="G133" s="176">
        <v>9701</v>
      </c>
      <c r="H133" s="176" t="s">
        <v>603</v>
      </c>
      <c r="I133" s="14" t="s">
        <v>149</v>
      </c>
      <c r="J133" s="198" t="s">
        <v>1495</v>
      </c>
      <c r="K133" s="198" t="s">
        <v>609</v>
      </c>
      <c r="L133" s="176" t="s">
        <v>1589</v>
      </c>
      <c r="M133" s="5">
        <v>9701</v>
      </c>
      <c r="N133" s="55">
        <f>+BDATOS!P133</f>
        <v>4800</v>
      </c>
      <c r="O133" s="55">
        <f>+BDATOS!Q133</f>
        <v>0</v>
      </c>
      <c r="P133" s="55">
        <f>+BDATOS!R133</f>
        <v>1200</v>
      </c>
      <c r="Q133" s="55">
        <f>+BDATOS!S133</f>
        <v>1200</v>
      </c>
      <c r="R133" s="40">
        <f>+BDATOS!T133</f>
        <v>1200</v>
      </c>
      <c r="S133" s="55" t="s">
        <v>587</v>
      </c>
      <c r="T133" s="55" t="s">
        <v>1412</v>
      </c>
      <c r="U133" s="55" t="s">
        <v>95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198" t="str">
        <f>+BDATOS!AC133</f>
        <v>DIRECCIÓN DE DESARROLLO SOCIAL</v>
      </c>
      <c r="AB133" s="56" t="s">
        <v>335</v>
      </c>
      <c r="AC133" s="56" t="s">
        <v>338</v>
      </c>
      <c r="AD133" s="29">
        <f t="shared" si="19"/>
        <v>0</v>
      </c>
      <c r="AE133" s="30">
        <f t="shared" si="20"/>
        <v>0</v>
      </c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13">
        <v>0</v>
      </c>
      <c r="AZ133" s="13">
        <v>0</v>
      </c>
      <c r="BA133" s="13">
        <v>0</v>
      </c>
      <c r="BB133" s="13"/>
      <c r="BC133" s="13"/>
      <c r="BD133" s="13"/>
      <c r="BE133" s="13"/>
      <c r="BF133" s="13"/>
      <c r="BG133" s="13"/>
      <c r="BH133" s="13"/>
      <c r="BI133" s="63" t="s">
        <v>1844</v>
      </c>
      <c r="BJ133" s="13"/>
      <c r="BK133" s="13"/>
      <c r="BL133" s="13"/>
      <c r="BM133" s="56"/>
      <c r="BO133" s="13">
        <f t="shared" si="21"/>
        <v>0</v>
      </c>
      <c r="BP133" s="13">
        <f t="shared" si="26"/>
        <v>0</v>
      </c>
      <c r="BQ133" s="13">
        <f t="shared" si="27"/>
        <v>0</v>
      </c>
      <c r="BR133" s="13">
        <f t="shared" si="22"/>
        <v>1200</v>
      </c>
      <c r="BS133" s="13">
        <f t="shared" si="28"/>
        <v>300</v>
      </c>
      <c r="BT133" s="13">
        <f t="shared" si="29"/>
        <v>900</v>
      </c>
      <c r="BU133" s="13">
        <f t="shared" si="23"/>
        <v>1200</v>
      </c>
      <c r="BV133" s="13">
        <f t="shared" si="30"/>
        <v>300</v>
      </c>
      <c r="BW133" s="13">
        <f t="shared" si="31"/>
        <v>900</v>
      </c>
      <c r="BX133" s="13">
        <f t="shared" si="24"/>
        <v>1200</v>
      </c>
      <c r="BY133" s="13">
        <f t="shared" si="32"/>
        <v>300</v>
      </c>
      <c r="BZ133" s="13">
        <f t="shared" si="33"/>
        <v>900</v>
      </c>
    </row>
    <row r="134" spans="1:78" ht="84" x14ac:dyDescent="0.2">
      <c r="A134" s="13">
        <v>2</v>
      </c>
      <c r="B134" s="4" t="s">
        <v>455</v>
      </c>
      <c r="C134" s="5" t="s">
        <v>51</v>
      </c>
      <c r="D134" s="4" t="s">
        <v>143</v>
      </c>
      <c r="E134" s="7" t="s">
        <v>608</v>
      </c>
      <c r="F134" s="176">
        <v>0</v>
      </c>
      <c r="G134" s="176">
        <v>3</v>
      </c>
      <c r="H134" s="176" t="s">
        <v>610</v>
      </c>
      <c r="I134" s="14" t="s">
        <v>150</v>
      </c>
      <c r="J134" s="198" t="s">
        <v>611</v>
      </c>
      <c r="K134" s="198" t="s">
        <v>612</v>
      </c>
      <c r="L134" s="176" t="s">
        <v>1589</v>
      </c>
      <c r="M134" s="5">
        <v>0</v>
      </c>
      <c r="N134" s="55">
        <f>+BDATOS!P134</f>
        <v>3</v>
      </c>
      <c r="O134" s="55">
        <f>+BDATOS!Q134</f>
        <v>0</v>
      </c>
      <c r="P134" s="55">
        <f>+BDATOS!R134</f>
        <v>1</v>
      </c>
      <c r="Q134" s="55">
        <f>+BDATOS!S134</f>
        <v>1</v>
      </c>
      <c r="R134" s="40">
        <f>+BDATOS!T134</f>
        <v>1</v>
      </c>
      <c r="S134" s="55" t="s">
        <v>587</v>
      </c>
      <c r="T134" s="55" t="s">
        <v>1412</v>
      </c>
      <c r="U134" s="55" t="s">
        <v>95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198" t="str">
        <f>+BDATOS!AC134</f>
        <v>DIRECCIÓN DE DESARROLLO SOCIAL</v>
      </c>
      <c r="AB134" s="56" t="s">
        <v>335</v>
      </c>
      <c r="AC134" s="56" t="s">
        <v>338</v>
      </c>
      <c r="AD134" s="29">
        <f t="shared" ref="AD134:AD197" si="46">+O134</f>
        <v>0</v>
      </c>
      <c r="AE134" s="30">
        <f t="shared" ref="AE134:AE197" si="47">+V134</f>
        <v>0</v>
      </c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13">
        <v>0</v>
      </c>
      <c r="AZ134" s="13">
        <v>0</v>
      </c>
      <c r="BA134" s="13">
        <v>0</v>
      </c>
      <c r="BB134" s="13"/>
      <c r="BC134" s="13"/>
      <c r="BD134" s="13"/>
      <c r="BE134" s="13"/>
      <c r="BF134" s="13"/>
      <c r="BG134" s="13"/>
      <c r="BH134" s="13"/>
      <c r="BI134" s="63" t="s">
        <v>1844</v>
      </c>
      <c r="BJ134" s="13"/>
      <c r="BK134" s="13"/>
      <c r="BL134" s="13"/>
      <c r="BM134" s="56"/>
      <c r="BO134" s="13">
        <f t="shared" ref="BO134:BO197" si="48">+O134</f>
        <v>0</v>
      </c>
      <c r="BP134" s="13">
        <f t="shared" si="26"/>
        <v>0</v>
      </c>
      <c r="BQ134" s="13">
        <f t="shared" si="27"/>
        <v>0</v>
      </c>
      <c r="BR134" s="13">
        <f t="shared" ref="BR134:BR197" si="49">+P134</f>
        <v>1</v>
      </c>
      <c r="BS134" s="13">
        <f t="shared" si="28"/>
        <v>0.25</v>
      </c>
      <c r="BT134" s="13">
        <f t="shared" si="29"/>
        <v>0.75</v>
      </c>
      <c r="BU134" s="13">
        <f t="shared" ref="BU134:BU197" si="50">+Q134</f>
        <v>1</v>
      </c>
      <c r="BV134" s="13">
        <f t="shared" si="30"/>
        <v>0.25</v>
      </c>
      <c r="BW134" s="13">
        <f t="shared" si="31"/>
        <v>0.75</v>
      </c>
      <c r="BX134" s="13">
        <f t="shared" ref="BX134:BX197" si="51">+R134</f>
        <v>1</v>
      </c>
      <c r="BY134" s="13">
        <f t="shared" si="32"/>
        <v>0.25</v>
      </c>
      <c r="BZ134" s="13">
        <f t="shared" si="33"/>
        <v>0.75</v>
      </c>
    </row>
    <row r="135" spans="1:78" ht="60" x14ac:dyDescent="0.2">
      <c r="A135" s="13">
        <v>2</v>
      </c>
      <c r="B135" s="4" t="s">
        <v>455</v>
      </c>
      <c r="C135" s="5" t="s">
        <v>51</v>
      </c>
      <c r="D135" s="4" t="s">
        <v>143</v>
      </c>
      <c r="E135" s="7" t="s">
        <v>1497</v>
      </c>
      <c r="F135" s="176">
        <v>0</v>
      </c>
      <c r="G135" s="176">
        <v>1</v>
      </c>
      <c r="H135" s="176" t="s">
        <v>614</v>
      </c>
      <c r="I135" s="14" t="s">
        <v>613</v>
      </c>
      <c r="J135" s="198" t="s">
        <v>1497</v>
      </c>
      <c r="K135" s="198" t="s">
        <v>1497</v>
      </c>
      <c r="L135" s="176" t="s">
        <v>1589</v>
      </c>
      <c r="M135" s="5">
        <v>0</v>
      </c>
      <c r="N135" s="55">
        <f>+BDATOS!P135</f>
        <v>1</v>
      </c>
      <c r="O135" s="55">
        <f>+BDATOS!Q135</f>
        <v>0</v>
      </c>
      <c r="P135" s="55">
        <f>+BDATOS!R135</f>
        <v>1</v>
      </c>
      <c r="Q135" s="55">
        <f>+BDATOS!S135</f>
        <v>0</v>
      </c>
      <c r="R135" s="40">
        <f>+BDATOS!T135</f>
        <v>0</v>
      </c>
      <c r="S135" s="55" t="s">
        <v>587</v>
      </c>
      <c r="T135" s="55" t="s">
        <v>1412</v>
      </c>
      <c r="U135" s="55" t="s">
        <v>95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198" t="str">
        <f>+BDATOS!AC135</f>
        <v>DIRECCIÓN DE DESARROLLO SOCIAL</v>
      </c>
      <c r="AB135" s="56" t="s">
        <v>335</v>
      </c>
      <c r="AC135" s="56" t="s">
        <v>338</v>
      </c>
      <c r="AD135" s="29">
        <f t="shared" si="46"/>
        <v>0</v>
      </c>
      <c r="AE135" s="30">
        <f t="shared" si="47"/>
        <v>0</v>
      </c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13">
        <v>0</v>
      </c>
      <c r="AZ135" s="13">
        <v>0</v>
      </c>
      <c r="BA135" s="13">
        <v>0</v>
      </c>
      <c r="BB135" s="13"/>
      <c r="BC135" s="13"/>
      <c r="BD135" s="13"/>
      <c r="BE135" s="13"/>
      <c r="BF135" s="13"/>
      <c r="BG135" s="13"/>
      <c r="BH135" s="13"/>
      <c r="BI135" s="63" t="s">
        <v>1844</v>
      </c>
      <c r="BJ135" s="13"/>
      <c r="BK135" s="13"/>
      <c r="BL135" s="13"/>
      <c r="BM135" s="56"/>
      <c r="BO135" s="13">
        <f t="shared" si="48"/>
        <v>0</v>
      </c>
      <c r="BP135" s="13">
        <f t="shared" ref="BP135:BP198" si="52">+BO135*25/100</f>
        <v>0</v>
      </c>
      <c r="BQ135" s="13">
        <f t="shared" ref="BQ135:BQ198" si="53">+BO135*75/100</f>
        <v>0</v>
      </c>
      <c r="BR135" s="13">
        <f t="shared" si="49"/>
        <v>1</v>
      </c>
      <c r="BS135" s="13">
        <f t="shared" ref="BS135:BS198" si="54">+BR135*25/100</f>
        <v>0.25</v>
      </c>
      <c r="BT135" s="13">
        <f t="shared" ref="BT135:BT198" si="55">+BR135*75/100</f>
        <v>0.75</v>
      </c>
      <c r="BU135" s="13">
        <f t="shared" si="50"/>
        <v>0</v>
      </c>
      <c r="BV135" s="13">
        <f t="shared" ref="BV135:BV198" si="56">+BU135*25/100</f>
        <v>0</v>
      </c>
      <c r="BW135" s="13">
        <f t="shared" ref="BW135:BW198" si="57">+BU135*75/100</f>
        <v>0</v>
      </c>
      <c r="BX135" s="13">
        <f t="shared" si="51"/>
        <v>0</v>
      </c>
      <c r="BY135" s="13">
        <f t="shared" ref="BY135:BY198" si="58">+BX135*25/100</f>
        <v>0</v>
      </c>
      <c r="BZ135" s="13">
        <f t="shared" ref="BZ135:BZ198" si="59">+BX135*75/100</f>
        <v>0</v>
      </c>
    </row>
    <row r="136" spans="1:78" ht="72" x14ac:dyDescent="0.2">
      <c r="A136" s="13">
        <v>2</v>
      </c>
      <c r="B136" s="4" t="s">
        <v>455</v>
      </c>
      <c r="C136" s="5" t="s">
        <v>51</v>
      </c>
      <c r="D136" s="4" t="s">
        <v>143</v>
      </c>
      <c r="E136" s="7" t="s">
        <v>619</v>
      </c>
      <c r="F136" s="176">
        <v>0</v>
      </c>
      <c r="G136" s="176">
        <v>4</v>
      </c>
      <c r="H136" s="176" t="s">
        <v>618</v>
      </c>
      <c r="I136" s="14" t="s">
        <v>151</v>
      </c>
      <c r="J136" s="198" t="s">
        <v>616</v>
      </c>
      <c r="K136" s="198" t="s">
        <v>615</v>
      </c>
      <c r="L136" s="176" t="s">
        <v>1589</v>
      </c>
      <c r="M136" s="5">
        <v>0</v>
      </c>
      <c r="N136" s="55">
        <f>+BDATOS!P136</f>
        <v>400</v>
      </c>
      <c r="O136" s="55">
        <f>+BDATOS!Q136</f>
        <v>0</v>
      </c>
      <c r="P136" s="55">
        <f>+BDATOS!R136</f>
        <v>100</v>
      </c>
      <c r="Q136" s="55">
        <f>+BDATOS!S136</f>
        <v>200</v>
      </c>
      <c r="R136" s="40">
        <f>+BDATOS!T136</f>
        <v>100</v>
      </c>
      <c r="S136" s="55" t="s">
        <v>587</v>
      </c>
      <c r="T136" s="55" t="s">
        <v>1412</v>
      </c>
      <c r="U136" s="55" t="s">
        <v>95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198" t="str">
        <f>+BDATOS!AC136</f>
        <v>DIRECCIÓN DE DESARROLLO SOCIAL</v>
      </c>
      <c r="AB136" s="56" t="s">
        <v>356</v>
      </c>
      <c r="AC136" s="56" t="s">
        <v>338</v>
      </c>
      <c r="AD136" s="29">
        <f t="shared" si="46"/>
        <v>0</v>
      </c>
      <c r="AE136" s="30">
        <f t="shared" si="47"/>
        <v>0</v>
      </c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13">
        <v>0</v>
      </c>
      <c r="AZ136" s="13">
        <v>0</v>
      </c>
      <c r="BA136" s="13">
        <v>0</v>
      </c>
      <c r="BB136" s="13"/>
      <c r="BC136" s="13"/>
      <c r="BD136" s="13"/>
      <c r="BE136" s="13"/>
      <c r="BF136" s="13"/>
      <c r="BG136" s="13"/>
      <c r="BH136" s="13"/>
      <c r="BI136" s="63" t="s">
        <v>1844</v>
      </c>
      <c r="BJ136" s="13"/>
      <c r="BK136" s="13"/>
      <c r="BL136" s="13"/>
      <c r="BM136" s="56"/>
      <c r="BO136" s="13">
        <f t="shared" si="48"/>
        <v>0</v>
      </c>
      <c r="BP136" s="13">
        <f t="shared" si="52"/>
        <v>0</v>
      </c>
      <c r="BQ136" s="13">
        <f t="shared" si="53"/>
        <v>0</v>
      </c>
      <c r="BR136" s="13">
        <f t="shared" si="49"/>
        <v>100</v>
      </c>
      <c r="BS136" s="13">
        <f t="shared" si="54"/>
        <v>25</v>
      </c>
      <c r="BT136" s="13">
        <f t="shared" si="55"/>
        <v>75</v>
      </c>
      <c r="BU136" s="13">
        <f t="shared" si="50"/>
        <v>200</v>
      </c>
      <c r="BV136" s="13">
        <f t="shared" si="56"/>
        <v>50</v>
      </c>
      <c r="BW136" s="13">
        <f t="shared" si="57"/>
        <v>150</v>
      </c>
      <c r="BX136" s="13">
        <f t="shared" si="51"/>
        <v>100</v>
      </c>
      <c r="BY136" s="13">
        <f t="shared" si="58"/>
        <v>25</v>
      </c>
      <c r="BZ136" s="13">
        <f t="shared" si="59"/>
        <v>75</v>
      </c>
    </row>
    <row r="137" spans="1:78" ht="82.5" customHeight="1" x14ac:dyDescent="0.2">
      <c r="A137" s="13">
        <v>2</v>
      </c>
      <c r="B137" s="4" t="s">
        <v>455</v>
      </c>
      <c r="C137" s="5" t="s">
        <v>51</v>
      </c>
      <c r="D137" s="4" t="s">
        <v>143</v>
      </c>
      <c r="E137" s="7" t="s">
        <v>1591</v>
      </c>
      <c r="F137" s="176">
        <v>0</v>
      </c>
      <c r="G137" s="176">
        <v>100</v>
      </c>
      <c r="H137" s="176" t="s">
        <v>1496</v>
      </c>
      <c r="I137" s="14" t="s">
        <v>617</v>
      </c>
      <c r="J137" s="198" t="s">
        <v>621</v>
      </c>
      <c r="K137" s="198" t="s">
        <v>620</v>
      </c>
      <c r="L137" s="176" t="s">
        <v>1589</v>
      </c>
      <c r="M137" s="5">
        <v>0</v>
      </c>
      <c r="N137" s="55">
        <f>+BDATOS!P137</f>
        <v>4</v>
      </c>
      <c r="O137" s="55">
        <f>+BDATOS!Q137</f>
        <v>2</v>
      </c>
      <c r="P137" s="55">
        <f>+BDATOS!R137</f>
        <v>1</v>
      </c>
      <c r="Q137" s="55">
        <f>+BDATOS!S137</f>
        <v>1</v>
      </c>
      <c r="R137" s="40">
        <f>+BDATOS!T137</f>
        <v>1</v>
      </c>
      <c r="S137" s="55" t="s">
        <v>587</v>
      </c>
      <c r="T137" s="55" t="s">
        <v>1412</v>
      </c>
      <c r="U137" s="55" t="s">
        <v>95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198" t="str">
        <f>+BDATOS!AC137</f>
        <v>DIRECCIÓN DE DESARROLLO SOCIAL</v>
      </c>
      <c r="AB137" s="56" t="s">
        <v>442</v>
      </c>
      <c r="AC137" s="56" t="s">
        <v>338</v>
      </c>
      <c r="AD137" s="29">
        <f t="shared" si="46"/>
        <v>2</v>
      </c>
      <c r="AE137" s="30">
        <f t="shared" si="47"/>
        <v>0</v>
      </c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13">
        <v>2</v>
      </c>
      <c r="AZ137" s="13">
        <v>0</v>
      </c>
      <c r="BA137" s="13">
        <v>0</v>
      </c>
      <c r="BB137" s="13"/>
      <c r="BC137" s="13"/>
      <c r="BD137" s="13"/>
      <c r="BE137" s="13"/>
      <c r="BF137" s="13"/>
      <c r="BG137" s="13"/>
      <c r="BH137" s="13"/>
      <c r="BI137" s="63">
        <f t="shared" ref="BI137:BI199" si="60">+AY137/AD137</f>
        <v>1</v>
      </c>
      <c r="BJ137" s="13"/>
      <c r="BK137" s="13"/>
      <c r="BL137" s="13"/>
      <c r="BM137" s="56"/>
      <c r="BO137" s="13">
        <f t="shared" si="48"/>
        <v>2</v>
      </c>
      <c r="BP137" s="13">
        <f t="shared" si="52"/>
        <v>0.5</v>
      </c>
      <c r="BQ137" s="13">
        <f t="shared" si="53"/>
        <v>1.5</v>
      </c>
      <c r="BR137" s="13">
        <f t="shared" si="49"/>
        <v>1</v>
      </c>
      <c r="BS137" s="13">
        <f t="shared" si="54"/>
        <v>0.25</v>
      </c>
      <c r="BT137" s="13">
        <f t="shared" si="55"/>
        <v>0.75</v>
      </c>
      <c r="BU137" s="13">
        <f t="shared" si="50"/>
        <v>1</v>
      </c>
      <c r="BV137" s="13">
        <f t="shared" si="56"/>
        <v>0.25</v>
      </c>
      <c r="BW137" s="13">
        <f t="shared" si="57"/>
        <v>0.75</v>
      </c>
      <c r="BX137" s="13">
        <f t="shared" si="51"/>
        <v>1</v>
      </c>
      <c r="BY137" s="13">
        <f t="shared" si="58"/>
        <v>0.25</v>
      </c>
      <c r="BZ137" s="13">
        <f t="shared" si="59"/>
        <v>0.75</v>
      </c>
    </row>
    <row r="138" spans="1:78" ht="60" x14ac:dyDescent="0.2">
      <c r="A138" s="13">
        <v>2</v>
      </c>
      <c r="B138" s="4" t="s">
        <v>455</v>
      </c>
      <c r="C138" s="5" t="s">
        <v>53</v>
      </c>
      <c r="D138" s="4" t="s">
        <v>152</v>
      </c>
      <c r="E138" s="7" t="s">
        <v>622</v>
      </c>
      <c r="F138" s="176">
        <v>0</v>
      </c>
      <c r="G138" s="176">
        <v>30</v>
      </c>
      <c r="H138" s="176" t="s">
        <v>54</v>
      </c>
      <c r="I138" s="14" t="s">
        <v>153</v>
      </c>
      <c r="J138" s="198" t="s">
        <v>624</v>
      </c>
      <c r="K138" s="198" t="s">
        <v>623</v>
      </c>
      <c r="L138" s="176" t="s">
        <v>1589</v>
      </c>
      <c r="M138" s="5">
        <v>200</v>
      </c>
      <c r="N138" s="55">
        <f>+BDATOS!P138</f>
        <v>800</v>
      </c>
      <c r="O138" s="55">
        <f>+BDATOS!Q138</f>
        <v>200</v>
      </c>
      <c r="P138" s="55">
        <f>+BDATOS!R138</f>
        <v>200</v>
      </c>
      <c r="Q138" s="55">
        <f>+BDATOS!S138</f>
        <v>200</v>
      </c>
      <c r="R138" s="40">
        <f>+BDATOS!T138</f>
        <v>200</v>
      </c>
      <c r="S138" s="55" t="s">
        <v>587</v>
      </c>
      <c r="T138" s="55" t="s">
        <v>1412</v>
      </c>
      <c r="U138" s="55" t="s">
        <v>95</v>
      </c>
      <c r="V138" s="17">
        <f>SUM(W138:Z138)</f>
        <v>1061616000</v>
      </c>
      <c r="W138" s="23">
        <v>250000000</v>
      </c>
      <c r="X138" s="23">
        <f t="shared" si="18"/>
        <v>260000000</v>
      </c>
      <c r="Y138" s="23">
        <f t="shared" si="18"/>
        <v>270400000</v>
      </c>
      <c r="Z138" s="23">
        <f t="shared" si="18"/>
        <v>281216000</v>
      </c>
      <c r="AA138" s="198" t="str">
        <f>+BDATOS!AC138</f>
        <v>DIRECCIÓN DE DESARROLLO SOCIAL</v>
      </c>
      <c r="AB138" s="56" t="s">
        <v>442</v>
      </c>
      <c r="AC138" s="56" t="s">
        <v>338</v>
      </c>
      <c r="AD138" s="29">
        <f t="shared" si="46"/>
        <v>200</v>
      </c>
      <c r="AE138" s="30">
        <f t="shared" si="47"/>
        <v>1061616000</v>
      </c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13">
        <v>400</v>
      </c>
      <c r="AZ138" s="13">
        <v>0</v>
      </c>
      <c r="BA138" s="13">
        <v>0</v>
      </c>
      <c r="BB138" s="13"/>
      <c r="BC138" s="13"/>
      <c r="BD138" s="13"/>
      <c r="BE138" s="13"/>
      <c r="BF138" s="13"/>
      <c r="BG138" s="13"/>
      <c r="BH138" s="13"/>
      <c r="BI138" s="63">
        <v>1</v>
      </c>
      <c r="BJ138" s="13"/>
      <c r="BK138" s="13"/>
      <c r="BL138" s="13"/>
      <c r="BM138" s="56"/>
      <c r="BO138" s="13">
        <f t="shared" si="48"/>
        <v>200</v>
      </c>
      <c r="BP138" s="13">
        <f t="shared" si="52"/>
        <v>50</v>
      </c>
      <c r="BQ138" s="13">
        <f t="shared" si="53"/>
        <v>150</v>
      </c>
      <c r="BR138" s="13">
        <f t="shared" si="49"/>
        <v>200</v>
      </c>
      <c r="BS138" s="13">
        <f t="shared" si="54"/>
        <v>50</v>
      </c>
      <c r="BT138" s="13">
        <f t="shared" si="55"/>
        <v>150</v>
      </c>
      <c r="BU138" s="13">
        <f t="shared" si="50"/>
        <v>200</v>
      </c>
      <c r="BV138" s="13">
        <f t="shared" si="56"/>
        <v>50</v>
      </c>
      <c r="BW138" s="13">
        <f t="shared" si="57"/>
        <v>150</v>
      </c>
      <c r="BX138" s="13">
        <f t="shared" si="51"/>
        <v>200</v>
      </c>
      <c r="BY138" s="13">
        <f t="shared" si="58"/>
        <v>50</v>
      </c>
      <c r="BZ138" s="13">
        <f t="shared" si="59"/>
        <v>150</v>
      </c>
    </row>
    <row r="139" spans="1:78" ht="60" x14ac:dyDescent="0.2">
      <c r="A139" s="13">
        <v>2</v>
      </c>
      <c r="B139" s="4" t="s">
        <v>455</v>
      </c>
      <c r="C139" s="5" t="s">
        <v>53</v>
      </c>
      <c r="D139" s="4" t="s">
        <v>152</v>
      </c>
      <c r="E139" s="7" t="s">
        <v>626</v>
      </c>
      <c r="F139" s="176">
        <v>0</v>
      </c>
      <c r="G139" s="176">
        <v>100</v>
      </c>
      <c r="H139" s="176" t="s">
        <v>625</v>
      </c>
      <c r="I139" s="14" t="s">
        <v>154</v>
      </c>
      <c r="J139" s="198" t="s">
        <v>628</v>
      </c>
      <c r="K139" s="198" t="s">
        <v>627</v>
      </c>
      <c r="L139" s="176" t="s">
        <v>1589</v>
      </c>
      <c r="M139" s="5">
        <v>0</v>
      </c>
      <c r="N139" s="55">
        <f>+BDATOS!P139</f>
        <v>100</v>
      </c>
      <c r="O139" s="55">
        <f>+BDATOS!Q139</f>
        <v>0</v>
      </c>
      <c r="P139" s="55">
        <f>+BDATOS!R139</f>
        <v>25</v>
      </c>
      <c r="Q139" s="55">
        <f>+BDATOS!S139</f>
        <v>25</v>
      </c>
      <c r="R139" s="40">
        <f>+BDATOS!T139</f>
        <v>50</v>
      </c>
      <c r="S139" s="55" t="s">
        <v>587</v>
      </c>
      <c r="T139" s="55" t="s">
        <v>1412</v>
      </c>
      <c r="U139" s="55" t="s">
        <v>95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198" t="str">
        <f>+BDATOS!AC139</f>
        <v>DIRECCIÓN DE DESARROLLO SOCIAL</v>
      </c>
      <c r="AB139" s="56" t="s">
        <v>442</v>
      </c>
      <c r="AC139" s="56" t="s">
        <v>338</v>
      </c>
      <c r="AD139" s="29">
        <f t="shared" si="46"/>
        <v>0</v>
      </c>
      <c r="AE139" s="30">
        <f t="shared" si="47"/>
        <v>0</v>
      </c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13">
        <v>0</v>
      </c>
      <c r="AZ139" s="13">
        <v>0</v>
      </c>
      <c r="BA139" s="13">
        <v>0</v>
      </c>
      <c r="BB139" s="13"/>
      <c r="BC139" s="13"/>
      <c r="BD139" s="13"/>
      <c r="BE139" s="13"/>
      <c r="BF139" s="13"/>
      <c r="BG139" s="13"/>
      <c r="BH139" s="13"/>
      <c r="BI139" s="63" t="s">
        <v>1844</v>
      </c>
      <c r="BJ139" s="13"/>
      <c r="BK139" s="13"/>
      <c r="BL139" s="13"/>
      <c r="BM139" s="56"/>
      <c r="BO139" s="13">
        <f t="shared" si="48"/>
        <v>0</v>
      </c>
      <c r="BP139" s="13">
        <f t="shared" si="52"/>
        <v>0</v>
      </c>
      <c r="BQ139" s="13">
        <f t="shared" si="53"/>
        <v>0</v>
      </c>
      <c r="BR139" s="13">
        <f t="shared" si="49"/>
        <v>25</v>
      </c>
      <c r="BS139" s="13">
        <f t="shared" si="54"/>
        <v>6.25</v>
      </c>
      <c r="BT139" s="13">
        <f t="shared" si="55"/>
        <v>18.75</v>
      </c>
      <c r="BU139" s="13">
        <f t="shared" si="50"/>
        <v>25</v>
      </c>
      <c r="BV139" s="13">
        <f t="shared" si="56"/>
        <v>6.25</v>
      </c>
      <c r="BW139" s="13">
        <f t="shared" si="57"/>
        <v>18.75</v>
      </c>
      <c r="BX139" s="13">
        <f t="shared" si="51"/>
        <v>50</v>
      </c>
      <c r="BY139" s="13">
        <f t="shared" si="58"/>
        <v>12.5</v>
      </c>
      <c r="BZ139" s="13">
        <f t="shared" si="59"/>
        <v>37.5</v>
      </c>
    </row>
    <row r="140" spans="1:78" ht="60" x14ac:dyDescent="0.2">
      <c r="A140" s="13">
        <v>2</v>
      </c>
      <c r="B140" s="4" t="s">
        <v>455</v>
      </c>
      <c r="C140" s="5" t="s">
        <v>53</v>
      </c>
      <c r="D140" s="4" t="s">
        <v>152</v>
      </c>
      <c r="E140" s="7" t="s">
        <v>629</v>
      </c>
      <c r="F140" s="176">
        <v>0</v>
      </c>
      <c r="G140" s="176">
        <v>100</v>
      </c>
      <c r="H140" s="176" t="s">
        <v>630</v>
      </c>
      <c r="I140" s="14" t="s">
        <v>155</v>
      </c>
      <c r="J140" s="198" t="s">
        <v>632</v>
      </c>
      <c r="K140" s="198" t="s">
        <v>631</v>
      </c>
      <c r="L140" s="176" t="s">
        <v>1589</v>
      </c>
      <c r="M140" s="5">
        <v>1</v>
      </c>
      <c r="N140" s="55">
        <f>+BDATOS!P140</f>
        <v>4</v>
      </c>
      <c r="O140" s="55">
        <f>+BDATOS!Q140</f>
        <v>1</v>
      </c>
      <c r="P140" s="55">
        <f>+BDATOS!R140</f>
        <v>1</v>
      </c>
      <c r="Q140" s="55">
        <f>+BDATOS!S140</f>
        <v>1</v>
      </c>
      <c r="R140" s="40">
        <f>+BDATOS!T140</f>
        <v>1</v>
      </c>
      <c r="S140" s="55" t="s">
        <v>587</v>
      </c>
      <c r="T140" s="55" t="s">
        <v>1412</v>
      </c>
      <c r="U140" s="55" t="s">
        <v>95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198" t="str">
        <f>+BDATOS!AC140</f>
        <v>DIRECCIÓN DE DESARROLLO SOCIAL</v>
      </c>
      <c r="AB140" s="56" t="s">
        <v>442</v>
      </c>
      <c r="AC140" s="56" t="s">
        <v>338</v>
      </c>
      <c r="AD140" s="29">
        <f t="shared" si="46"/>
        <v>1</v>
      </c>
      <c r="AE140" s="30">
        <f t="shared" si="47"/>
        <v>0</v>
      </c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13">
        <v>1</v>
      </c>
      <c r="AZ140" s="13">
        <v>0</v>
      </c>
      <c r="BA140" s="13">
        <v>0</v>
      </c>
      <c r="BB140" s="13"/>
      <c r="BC140" s="13"/>
      <c r="BD140" s="13"/>
      <c r="BE140" s="13"/>
      <c r="BF140" s="13"/>
      <c r="BG140" s="13"/>
      <c r="BH140" s="13"/>
      <c r="BI140" s="63">
        <f t="shared" si="60"/>
        <v>1</v>
      </c>
      <c r="BJ140" s="13"/>
      <c r="BK140" s="13"/>
      <c r="BL140" s="13"/>
      <c r="BM140" s="56"/>
      <c r="BO140" s="13">
        <f t="shared" si="48"/>
        <v>1</v>
      </c>
      <c r="BP140" s="13">
        <f t="shared" si="52"/>
        <v>0.25</v>
      </c>
      <c r="BQ140" s="13">
        <f t="shared" si="53"/>
        <v>0.75</v>
      </c>
      <c r="BR140" s="13">
        <f t="shared" si="49"/>
        <v>1</v>
      </c>
      <c r="BS140" s="13">
        <f t="shared" si="54"/>
        <v>0.25</v>
      </c>
      <c r="BT140" s="13">
        <f t="shared" si="55"/>
        <v>0.75</v>
      </c>
      <c r="BU140" s="13">
        <f t="shared" si="50"/>
        <v>1</v>
      </c>
      <c r="BV140" s="13">
        <f t="shared" si="56"/>
        <v>0.25</v>
      </c>
      <c r="BW140" s="13">
        <f t="shared" si="57"/>
        <v>0.75</v>
      </c>
      <c r="BX140" s="13">
        <f t="shared" si="51"/>
        <v>1</v>
      </c>
      <c r="BY140" s="13">
        <f t="shared" si="58"/>
        <v>0.25</v>
      </c>
      <c r="BZ140" s="13">
        <f t="shared" si="59"/>
        <v>0.75</v>
      </c>
    </row>
    <row r="141" spans="1:78" ht="60" x14ac:dyDescent="0.2">
      <c r="A141" s="13">
        <v>2</v>
      </c>
      <c r="B141" s="4" t="s">
        <v>455</v>
      </c>
      <c r="C141" s="5" t="s">
        <v>53</v>
      </c>
      <c r="D141" s="4" t="s">
        <v>152</v>
      </c>
      <c r="E141" s="7" t="s">
        <v>633</v>
      </c>
      <c r="F141" s="176">
        <v>0</v>
      </c>
      <c r="G141" s="176">
        <v>100</v>
      </c>
      <c r="H141" s="176" t="s">
        <v>639</v>
      </c>
      <c r="I141" s="14" t="s">
        <v>156</v>
      </c>
      <c r="J141" s="198" t="s">
        <v>637</v>
      </c>
      <c r="K141" s="198" t="s">
        <v>635</v>
      </c>
      <c r="L141" s="176" t="s">
        <v>1589</v>
      </c>
      <c r="M141" s="5">
        <v>0</v>
      </c>
      <c r="N141" s="55">
        <f>+BDATOS!P141</f>
        <v>1</v>
      </c>
      <c r="O141" s="55">
        <f>+BDATOS!Q141</f>
        <v>0</v>
      </c>
      <c r="P141" s="55">
        <f>+BDATOS!R141</f>
        <v>0</v>
      </c>
      <c r="Q141" s="55">
        <f>+BDATOS!S141</f>
        <v>1</v>
      </c>
      <c r="R141" s="40">
        <f>+BDATOS!T141</f>
        <v>0</v>
      </c>
      <c r="S141" s="55" t="s">
        <v>587</v>
      </c>
      <c r="T141" s="55" t="s">
        <v>1412</v>
      </c>
      <c r="U141" s="55" t="s">
        <v>95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198" t="str">
        <f>+BDATOS!AC141</f>
        <v>DIRECCIÓN DE DESARROLLO SOCIAL</v>
      </c>
      <c r="AB141" s="56" t="s">
        <v>442</v>
      </c>
      <c r="AC141" s="56" t="s">
        <v>338</v>
      </c>
      <c r="AD141" s="29">
        <f t="shared" si="46"/>
        <v>0</v>
      </c>
      <c r="AE141" s="30">
        <f t="shared" si="47"/>
        <v>0</v>
      </c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13">
        <v>0</v>
      </c>
      <c r="AZ141" s="13">
        <v>0</v>
      </c>
      <c r="BA141" s="13">
        <v>0</v>
      </c>
      <c r="BB141" s="13"/>
      <c r="BC141" s="13"/>
      <c r="BD141" s="13"/>
      <c r="BE141" s="13"/>
      <c r="BF141" s="13"/>
      <c r="BG141" s="13"/>
      <c r="BH141" s="13"/>
      <c r="BI141" s="63" t="s">
        <v>1844</v>
      </c>
      <c r="BJ141" s="13"/>
      <c r="BK141" s="13"/>
      <c r="BL141" s="13"/>
      <c r="BM141" s="56"/>
      <c r="BO141" s="13">
        <f t="shared" si="48"/>
        <v>0</v>
      </c>
      <c r="BP141" s="13">
        <f t="shared" si="52"/>
        <v>0</v>
      </c>
      <c r="BQ141" s="13">
        <f t="shared" si="53"/>
        <v>0</v>
      </c>
      <c r="BR141" s="13">
        <f t="shared" si="49"/>
        <v>0</v>
      </c>
      <c r="BS141" s="13">
        <f t="shared" si="54"/>
        <v>0</v>
      </c>
      <c r="BT141" s="13">
        <f t="shared" si="55"/>
        <v>0</v>
      </c>
      <c r="BU141" s="13">
        <f t="shared" si="50"/>
        <v>1</v>
      </c>
      <c r="BV141" s="13">
        <f t="shared" si="56"/>
        <v>0.25</v>
      </c>
      <c r="BW141" s="13">
        <f t="shared" si="57"/>
        <v>0.75</v>
      </c>
      <c r="BX141" s="13">
        <f t="shared" si="51"/>
        <v>0</v>
      </c>
      <c r="BY141" s="13">
        <f t="shared" si="58"/>
        <v>0</v>
      </c>
      <c r="BZ141" s="13">
        <f t="shared" si="59"/>
        <v>0</v>
      </c>
    </row>
    <row r="142" spans="1:78" ht="60" x14ac:dyDescent="0.2">
      <c r="A142" s="13">
        <v>2</v>
      </c>
      <c r="B142" s="4" t="s">
        <v>455</v>
      </c>
      <c r="C142" s="5" t="s">
        <v>53</v>
      </c>
      <c r="D142" s="4" t="s">
        <v>152</v>
      </c>
      <c r="E142" s="7" t="s">
        <v>634</v>
      </c>
      <c r="F142" s="176">
        <v>0</v>
      </c>
      <c r="G142" s="176">
        <v>96</v>
      </c>
      <c r="H142" s="176" t="s">
        <v>639</v>
      </c>
      <c r="I142" s="14" t="s">
        <v>156</v>
      </c>
      <c r="J142" s="198" t="s">
        <v>638</v>
      </c>
      <c r="K142" s="198" t="s">
        <v>636</v>
      </c>
      <c r="L142" s="176" t="s">
        <v>1589</v>
      </c>
      <c r="M142" s="5">
        <v>0</v>
      </c>
      <c r="N142" s="55">
        <f>+BDATOS!P142</f>
        <v>96</v>
      </c>
      <c r="O142" s="55">
        <f>+BDATOS!Q142</f>
        <v>24</v>
      </c>
      <c r="P142" s="55">
        <f>+BDATOS!R142</f>
        <v>24</v>
      </c>
      <c r="Q142" s="55">
        <f>+BDATOS!S142</f>
        <v>24</v>
      </c>
      <c r="R142" s="40">
        <f>+BDATOS!T142</f>
        <v>24</v>
      </c>
      <c r="S142" s="55" t="s">
        <v>587</v>
      </c>
      <c r="T142" s="55" t="s">
        <v>1412</v>
      </c>
      <c r="U142" s="55" t="s">
        <v>95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198" t="str">
        <f>+BDATOS!AC142</f>
        <v>DIRECCIÓN DE DESARROLLO SOCIAL</v>
      </c>
      <c r="AB142" s="56" t="s">
        <v>442</v>
      </c>
      <c r="AC142" s="56" t="s">
        <v>338</v>
      </c>
      <c r="AD142" s="29">
        <f t="shared" si="46"/>
        <v>24</v>
      </c>
      <c r="AE142" s="30">
        <f t="shared" si="47"/>
        <v>0</v>
      </c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13">
        <v>16</v>
      </c>
      <c r="AZ142" s="13">
        <v>0</v>
      </c>
      <c r="BA142" s="13">
        <v>0</v>
      </c>
      <c r="BB142" s="13"/>
      <c r="BC142" s="13"/>
      <c r="BD142" s="13"/>
      <c r="BE142" s="13"/>
      <c r="BF142" s="13"/>
      <c r="BG142" s="13"/>
      <c r="BH142" s="13"/>
      <c r="BI142" s="63">
        <f t="shared" si="60"/>
        <v>0.66666666666666663</v>
      </c>
      <c r="BJ142" s="13"/>
      <c r="BK142" s="13"/>
      <c r="BL142" s="13"/>
      <c r="BM142" s="56"/>
      <c r="BO142" s="13">
        <f t="shared" si="48"/>
        <v>24</v>
      </c>
      <c r="BP142" s="13">
        <f t="shared" si="52"/>
        <v>6</v>
      </c>
      <c r="BQ142" s="13">
        <f t="shared" si="53"/>
        <v>18</v>
      </c>
      <c r="BR142" s="13">
        <f t="shared" si="49"/>
        <v>24</v>
      </c>
      <c r="BS142" s="13">
        <f t="shared" si="54"/>
        <v>6</v>
      </c>
      <c r="BT142" s="13">
        <f t="shared" si="55"/>
        <v>18</v>
      </c>
      <c r="BU142" s="13">
        <f t="shared" si="50"/>
        <v>24</v>
      </c>
      <c r="BV142" s="13">
        <f t="shared" si="56"/>
        <v>6</v>
      </c>
      <c r="BW142" s="13">
        <f t="shared" si="57"/>
        <v>18</v>
      </c>
      <c r="BX142" s="13">
        <f t="shared" si="51"/>
        <v>24</v>
      </c>
      <c r="BY142" s="13">
        <f t="shared" si="58"/>
        <v>6</v>
      </c>
      <c r="BZ142" s="13">
        <f t="shared" si="59"/>
        <v>18</v>
      </c>
    </row>
    <row r="143" spans="1:78" ht="60" x14ac:dyDescent="0.2">
      <c r="A143" s="13">
        <v>2</v>
      </c>
      <c r="B143" s="4" t="s">
        <v>455</v>
      </c>
      <c r="C143" s="5" t="s">
        <v>53</v>
      </c>
      <c r="D143" s="4" t="s">
        <v>152</v>
      </c>
      <c r="E143" s="7" t="s">
        <v>641</v>
      </c>
      <c r="F143" s="176">
        <v>0</v>
      </c>
      <c r="G143" s="176">
        <v>96</v>
      </c>
      <c r="H143" s="176" t="s">
        <v>653</v>
      </c>
      <c r="I143" s="14" t="s">
        <v>157</v>
      </c>
      <c r="J143" s="198" t="s">
        <v>649</v>
      </c>
      <c r="K143" s="198" t="s">
        <v>650</v>
      </c>
      <c r="L143" s="176" t="s">
        <v>1589</v>
      </c>
      <c r="M143" s="5">
        <v>0</v>
      </c>
      <c r="N143" s="55">
        <f>+BDATOS!P143</f>
        <v>96</v>
      </c>
      <c r="O143" s="55">
        <f>+BDATOS!Q143</f>
        <v>24</v>
      </c>
      <c r="P143" s="55">
        <f>+BDATOS!R143</f>
        <v>24</v>
      </c>
      <c r="Q143" s="55">
        <f>+BDATOS!S143</f>
        <v>24</v>
      </c>
      <c r="R143" s="40">
        <f>+BDATOS!T143</f>
        <v>24</v>
      </c>
      <c r="S143" s="55" t="s">
        <v>587</v>
      </c>
      <c r="T143" s="55" t="s">
        <v>1412</v>
      </c>
      <c r="U143" s="55" t="s">
        <v>95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198" t="str">
        <f>+BDATOS!AC143</f>
        <v>DIRECCIÓN DE DESARROLLO SOCIAL</v>
      </c>
      <c r="AB143" s="56" t="s">
        <v>442</v>
      </c>
      <c r="AC143" s="56" t="s">
        <v>338</v>
      </c>
      <c r="AD143" s="29">
        <f t="shared" si="46"/>
        <v>24</v>
      </c>
      <c r="AE143" s="30">
        <f t="shared" si="47"/>
        <v>0</v>
      </c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13">
        <v>24</v>
      </c>
      <c r="AZ143" s="13">
        <v>0</v>
      </c>
      <c r="BA143" s="13">
        <v>0</v>
      </c>
      <c r="BB143" s="13"/>
      <c r="BC143" s="13"/>
      <c r="BD143" s="13"/>
      <c r="BE143" s="13"/>
      <c r="BF143" s="13"/>
      <c r="BG143" s="13"/>
      <c r="BH143" s="13"/>
      <c r="BI143" s="63">
        <f t="shared" si="60"/>
        <v>1</v>
      </c>
      <c r="BJ143" s="13"/>
      <c r="BK143" s="13"/>
      <c r="BL143" s="13"/>
      <c r="BM143" s="56"/>
      <c r="BO143" s="13">
        <f t="shared" si="48"/>
        <v>24</v>
      </c>
      <c r="BP143" s="13">
        <f t="shared" si="52"/>
        <v>6</v>
      </c>
      <c r="BQ143" s="13">
        <f t="shared" si="53"/>
        <v>18</v>
      </c>
      <c r="BR143" s="13">
        <f t="shared" si="49"/>
        <v>24</v>
      </c>
      <c r="BS143" s="13">
        <f t="shared" si="54"/>
        <v>6</v>
      </c>
      <c r="BT143" s="13">
        <f t="shared" si="55"/>
        <v>18</v>
      </c>
      <c r="BU143" s="13">
        <f t="shared" si="50"/>
        <v>24</v>
      </c>
      <c r="BV143" s="13">
        <f t="shared" si="56"/>
        <v>6</v>
      </c>
      <c r="BW143" s="13">
        <f t="shared" si="57"/>
        <v>18</v>
      </c>
      <c r="BX143" s="13">
        <f t="shared" si="51"/>
        <v>24</v>
      </c>
      <c r="BY143" s="13">
        <f t="shared" si="58"/>
        <v>6</v>
      </c>
      <c r="BZ143" s="13">
        <f t="shared" si="59"/>
        <v>18</v>
      </c>
    </row>
    <row r="144" spans="1:78" ht="60" x14ac:dyDescent="0.2">
      <c r="A144" s="13">
        <v>2</v>
      </c>
      <c r="B144" s="4" t="s">
        <v>455</v>
      </c>
      <c r="C144" s="5" t="s">
        <v>53</v>
      </c>
      <c r="D144" s="4" t="s">
        <v>152</v>
      </c>
      <c r="E144" s="7" t="s">
        <v>642</v>
      </c>
      <c r="F144" s="176">
        <v>0</v>
      </c>
      <c r="G144" s="176">
        <v>45</v>
      </c>
      <c r="H144" s="176" t="s">
        <v>654</v>
      </c>
      <c r="I144" s="14" t="s">
        <v>158</v>
      </c>
      <c r="J144" s="198" t="s">
        <v>651</v>
      </c>
      <c r="K144" s="198" t="s">
        <v>652</v>
      </c>
      <c r="L144" s="176" t="s">
        <v>1589</v>
      </c>
      <c r="M144" s="5">
        <v>0</v>
      </c>
      <c r="N144" s="55">
        <f>+BDATOS!P144</f>
        <v>45</v>
      </c>
      <c r="O144" s="55">
        <f>+BDATOS!Q144</f>
        <v>10</v>
      </c>
      <c r="P144" s="55">
        <f>+BDATOS!R144</f>
        <v>10</v>
      </c>
      <c r="Q144" s="55">
        <f>+BDATOS!S144</f>
        <v>10</v>
      </c>
      <c r="R144" s="40">
        <f>+BDATOS!T144</f>
        <v>15</v>
      </c>
      <c r="S144" s="55" t="s">
        <v>587</v>
      </c>
      <c r="T144" s="55" t="s">
        <v>1412</v>
      </c>
      <c r="U144" s="55" t="s">
        <v>95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198" t="str">
        <f>+BDATOS!AC144</f>
        <v>DIRECCIÓN DE DESARROLLO SOCIAL</v>
      </c>
      <c r="AB144" s="56" t="s">
        <v>442</v>
      </c>
      <c r="AC144" s="56" t="s">
        <v>338</v>
      </c>
      <c r="AD144" s="29">
        <f t="shared" si="46"/>
        <v>10</v>
      </c>
      <c r="AE144" s="30">
        <f t="shared" si="47"/>
        <v>0</v>
      </c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13">
        <v>0</v>
      </c>
      <c r="AZ144" s="13">
        <v>0</v>
      </c>
      <c r="BA144" s="13">
        <v>0</v>
      </c>
      <c r="BB144" s="13"/>
      <c r="BC144" s="13"/>
      <c r="BD144" s="13"/>
      <c r="BE144" s="13"/>
      <c r="BF144" s="13"/>
      <c r="BG144" s="13"/>
      <c r="BH144" s="13"/>
      <c r="BI144" s="63">
        <f t="shared" si="60"/>
        <v>0</v>
      </c>
      <c r="BJ144" s="13"/>
      <c r="BK144" s="13"/>
      <c r="BL144" s="13"/>
      <c r="BM144" s="56"/>
      <c r="BO144" s="13">
        <f t="shared" si="48"/>
        <v>10</v>
      </c>
      <c r="BP144" s="13">
        <f t="shared" si="52"/>
        <v>2.5</v>
      </c>
      <c r="BQ144" s="13">
        <f t="shared" si="53"/>
        <v>7.5</v>
      </c>
      <c r="BR144" s="13">
        <f t="shared" si="49"/>
        <v>10</v>
      </c>
      <c r="BS144" s="13">
        <f t="shared" si="54"/>
        <v>2.5</v>
      </c>
      <c r="BT144" s="13">
        <f t="shared" si="55"/>
        <v>7.5</v>
      </c>
      <c r="BU144" s="13">
        <f t="shared" si="50"/>
        <v>10</v>
      </c>
      <c r="BV144" s="13">
        <f t="shared" si="56"/>
        <v>2.5</v>
      </c>
      <c r="BW144" s="13">
        <f t="shared" si="57"/>
        <v>7.5</v>
      </c>
      <c r="BX144" s="13">
        <f t="shared" si="51"/>
        <v>15</v>
      </c>
      <c r="BY144" s="13">
        <f t="shared" si="58"/>
        <v>3.75</v>
      </c>
      <c r="BZ144" s="13">
        <f t="shared" si="59"/>
        <v>11.25</v>
      </c>
    </row>
    <row r="145" spans="1:78" ht="60" x14ac:dyDescent="0.2">
      <c r="A145" s="13">
        <v>2</v>
      </c>
      <c r="B145" s="4" t="s">
        <v>455</v>
      </c>
      <c r="C145" s="5" t="s">
        <v>53</v>
      </c>
      <c r="D145" s="4" t="s">
        <v>152</v>
      </c>
      <c r="E145" s="7" t="s">
        <v>643</v>
      </c>
      <c r="F145" s="176">
        <v>0</v>
      </c>
      <c r="G145" s="176">
        <v>2</v>
      </c>
      <c r="H145" s="176" t="s">
        <v>655</v>
      </c>
      <c r="I145" s="14" t="s">
        <v>1592</v>
      </c>
      <c r="J145" s="198" t="s">
        <v>658</v>
      </c>
      <c r="K145" s="198" t="s">
        <v>646</v>
      </c>
      <c r="L145" s="176" t="s">
        <v>1589</v>
      </c>
      <c r="M145" s="5">
        <v>0</v>
      </c>
      <c r="N145" s="55">
        <f>+BDATOS!P145</f>
        <v>2</v>
      </c>
      <c r="O145" s="55">
        <f>+BDATOS!Q145</f>
        <v>0</v>
      </c>
      <c r="P145" s="55">
        <f>+BDATOS!R145</f>
        <v>1</v>
      </c>
      <c r="Q145" s="55">
        <f>+BDATOS!S145</f>
        <v>1</v>
      </c>
      <c r="R145" s="40">
        <f>+BDATOS!T145</f>
        <v>0</v>
      </c>
      <c r="S145" s="55" t="s">
        <v>587</v>
      </c>
      <c r="T145" s="55" t="s">
        <v>1412</v>
      </c>
      <c r="U145" s="55" t="s">
        <v>95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198" t="str">
        <f>+BDATOS!AC145</f>
        <v>DIRECCIÓN DE DESARROLLO SOCIAL</v>
      </c>
      <c r="AB145" s="56" t="s">
        <v>442</v>
      </c>
      <c r="AC145" s="56" t="s">
        <v>338</v>
      </c>
      <c r="AD145" s="29">
        <f t="shared" si="46"/>
        <v>0</v>
      </c>
      <c r="AE145" s="30">
        <f t="shared" si="47"/>
        <v>0</v>
      </c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13">
        <v>0</v>
      </c>
      <c r="AZ145" s="13">
        <v>0</v>
      </c>
      <c r="BA145" s="13">
        <v>0</v>
      </c>
      <c r="BB145" s="13"/>
      <c r="BC145" s="13"/>
      <c r="BD145" s="13"/>
      <c r="BE145" s="13"/>
      <c r="BF145" s="13"/>
      <c r="BG145" s="13"/>
      <c r="BH145" s="13"/>
      <c r="BI145" s="63" t="s">
        <v>1844</v>
      </c>
      <c r="BJ145" s="13"/>
      <c r="BK145" s="13"/>
      <c r="BL145" s="13"/>
      <c r="BM145" s="56"/>
      <c r="BO145" s="13">
        <f t="shared" si="48"/>
        <v>0</v>
      </c>
      <c r="BP145" s="13">
        <f t="shared" si="52"/>
        <v>0</v>
      </c>
      <c r="BQ145" s="13">
        <f t="shared" si="53"/>
        <v>0</v>
      </c>
      <c r="BR145" s="13">
        <f t="shared" si="49"/>
        <v>1</v>
      </c>
      <c r="BS145" s="13">
        <f t="shared" si="54"/>
        <v>0.25</v>
      </c>
      <c r="BT145" s="13">
        <f t="shared" si="55"/>
        <v>0.75</v>
      </c>
      <c r="BU145" s="13">
        <f t="shared" si="50"/>
        <v>1</v>
      </c>
      <c r="BV145" s="13">
        <f t="shared" si="56"/>
        <v>0.25</v>
      </c>
      <c r="BW145" s="13">
        <f t="shared" si="57"/>
        <v>0.75</v>
      </c>
      <c r="BX145" s="13">
        <f t="shared" si="51"/>
        <v>0</v>
      </c>
      <c r="BY145" s="13">
        <f t="shared" si="58"/>
        <v>0</v>
      </c>
      <c r="BZ145" s="13">
        <f t="shared" si="59"/>
        <v>0</v>
      </c>
    </row>
    <row r="146" spans="1:78" ht="72" x14ac:dyDescent="0.2">
      <c r="A146" s="13">
        <v>2</v>
      </c>
      <c r="B146" s="4" t="s">
        <v>455</v>
      </c>
      <c r="C146" s="5" t="s">
        <v>53</v>
      </c>
      <c r="D146" s="4" t="s">
        <v>152</v>
      </c>
      <c r="E146" s="7" t="s">
        <v>644</v>
      </c>
      <c r="F146" s="176">
        <v>0</v>
      </c>
      <c r="G146" s="176">
        <v>100</v>
      </c>
      <c r="H146" s="176" t="s">
        <v>656</v>
      </c>
      <c r="I146" s="14" t="s">
        <v>159</v>
      </c>
      <c r="J146" s="198" t="s">
        <v>659</v>
      </c>
      <c r="K146" s="198" t="s">
        <v>647</v>
      </c>
      <c r="L146" s="176" t="s">
        <v>1589</v>
      </c>
      <c r="M146" s="5">
        <v>0</v>
      </c>
      <c r="N146" s="55">
        <f>+BDATOS!P146</f>
        <v>100</v>
      </c>
      <c r="O146" s="55">
        <f>+BDATOS!Q146</f>
        <v>100</v>
      </c>
      <c r="P146" s="55">
        <f>+BDATOS!R146</f>
        <v>25</v>
      </c>
      <c r="Q146" s="55">
        <f>+BDATOS!S146</f>
        <v>25</v>
      </c>
      <c r="R146" s="40">
        <f>+BDATOS!T146</f>
        <v>25</v>
      </c>
      <c r="S146" s="55" t="s">
        <v>587</v>
      </c>
      <c r="T146" s="55" t="s">
        <v>1412</v>
      </c>
      <c r="U146" s="55" t="s">
        <v>95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198" t="str">
        <f>+BDATOS!AC146</f>
        <v>DIRECCIÓN DE DESARROLLO SOCIAL</v>
      </c>
      <c r="AB146" s="56" t="s">
        <v>442</v>
      </c>
      <c r="AC146" s="56" t="s">
        <v>338</v>
      </c>
      <c r="AD146" s="29">
        <f t="shared" si="46"/>
        <v>100</v>
      </c>
      <c r="AE146" s="30">
        <f t="shared" si="47"/>
        <v>0</v>
      </c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13">
        <v>370</v>
      </c>
      <c r="AZ146" s="13">
        <v>0</v>
      </c>
      <c r="BA146" s="13">
        <v>0</v>
      </c>
      <c r="BB146" s="13"/>
      <c r="BC146" s="13"/>
      <c r="BD146" s="13"/>
      <c r="BE146" s="13"/>
      <c r="BF146" s="13"/>
      <c r="BG146" s="13"/>
      <c r="BH146" s="13"/>
      <c r="BI146" s="63">
        <v>1</v>
      </c>
      <c r="BJ146" s="13"/>
      <c r="BK146" s="13"/>
      <c r="BL146" s="13"/>
      <c r="BM146" s="56"/>
      <c r="BO146" s="13">
        <f t="shared" si="48"/>
        <v>100</v>
      </c>
      <c r="BP146" s="13">
        <f t="shared" si="52"/>
        <v>25</v>
      </c>
      <c r="BQ146" s="13">
        <f t="shared" si="53"/>
        <v>75</v>
      </c>
      <c r="BR146" s="13">
        <f t="shared" si="49"/>
        <v>25</v>
      </c>
      <c r="BS146" s="13">
        <f t="shared" si="54"/>
        <v>6.25</v>
      </c>
      <c r="BT146" s="13">
        <f t="shared" si="55"/>
        <v>18.75</v>
      </c>
      <c r="BU146" s="13">
        <f t="shared" si="50"/>
        <v>25</v>
      </c>
      <c r="BV146" s="13">
        <f t="shared" si="56"/>
        <v>6.25</v>
      </c>
      <c r="BW146" s="13">
        <f t="shared" si="57"/>
        <v>18.75</v>
      </c>
      <c r="BX146" s="13">
        <f t="shared" si="51"/>
        <v>25</v>
      </c>
      <c r="BY146" s="13">
        <f t="shared" si="58"/>
        <v>6.25</v>
      </c>
      <c r="BZ146" s="13">
        <f t="shared" si="59"/>
        <v>18.75</v>
      </c>
    </row>
    <row r="147" spans="1:78" ht="67.5" x14ac:dyDescent="0.2">
      <c r="A147" s="13">
        <v>2</v>
      </c>
      <c r="B147" s="4" t="s">
        <v>455</v>
      </c>
      <c r="C147" s="5" t="s">
        <v>53</v>
      </c>
      <c r="D147" s="4" t="s">
        <v>152</v>
      </c>
      <c r="E147" s="7" t="s">
        <v>645</v>
      </c>
      <c r="F147" s="176">
        <v>0</v>
      </c>
      <c r="G147" s="176">
        <v>100</v>
      </c>
      <c r="H147" s="176" t="s">
        <v>657</v>
      </c>
      <c r="I147" s="14" t="s">
        <v>640</v>
      </c>
      <c r="J147" s="198" t="s">
        <v>660</v>
      </c>
      <c r="K147" s="198" t="s">
        <v>648</v>
      </c>
      <c r="L147" s="176" t="s">
        <v>1589</v>
      </c>
      <c r="M147" s="5">
        <v>0</v>
      </c>
      <c r="N147" s="55">
        <f>+BDATOS!P147</f>
        <v>1</v>
      </c>
      <c r="O147" s="55">
        <f>+BDATOS!Q147</f>
        <v>0</v>
      </c>
      <c r="P147" s="55">
        <f>+BDATOS!R147</f>
        <v>1</v>
      </c>
      <c r="Q147" s="55">
        <f>+BDATOS!S147</f>
        <v>0</v>
      </c>
      <c r="R147" s="40">
        <f>+BDATOS!T147</f>
        <v>0</v>
      </c>
      <c r="S147" s="55" t="s">
        <v>587</v>
      </c>
      <c r="T147" s="55" t="s">
        <v>1412</v>
      </c>
      <c r="U147" s="55" t="s">
        <v>95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198" t="str">
        <f>+BDATOS!AC147</f>
        <v>DIRECCIÓN DE DESARROLLO SOCIAL</v>
      </c>
      <c r="AB147" s="56" t="s">
        <v>442</v>
      </c>
      <c r="AC147" s="56" t="s">
        <v>338</v>
      </c>
      <c r="AD147" s="29">
        <f t="shared" si="46"/>
        <v>0</v>
      </c>
      <c r="AE147" s="30">
        <f t="shared" si="47"/>
        <v>0</v>
      </c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13">
        <v>0</v>
      </c>
      <c r="AZ147" s="13">
        <v>0</v>
      </c>
      <c r="BA147" s="13">
        <v>0</v>
      </c>
      <c r="BB147" s="13"/>
      <c r="BC147" s="13"/>
      <c r="BD147" s="13"/>
      <c r="BE147" s="13"/>
      <c r="BF147" s="13"/>
      <c r="BG147" s="13"/>
      <c r="BH147" s="13"/>
      <c r="BI147" s="63" t="s">
        <v>1844</v>
      </c>
      <c r="BJ147" s="13"/>
      <c r="BK147" s="13"/>
      <c r="BL147" s="13"/>
      <c r="BM147" s="56"/>
      <c r="BO147" s="13">
        <f t="shared" si="48"/>
        <v>0</v>
      </c>
      <c r="BP147" s="13">
        <f t="shared" si="52"/>
        <v>0</v>
      </c>
      <c r="BQ147" s="13">
        <f t="shared" si="53"/>
        <v>0</v>
      </c>
      <c r="BR147" s="13">
        <f t="shared" si="49"/>
        <v>1</v>
      </c>
      <c r="BS147" s="13">
        <f t="shared" si="54"/>
        <v>0.25</v>
      </c>
      <c r="BT147" s="13">
        <f t="shared" si="55"/>
        <v>0.75</v>
      </c>
      <c r="BU147" s="13">
        <f t="shared" si="50"/>
        <v>0</v>
      </c>
      <c r="BV147" s="13">
        <f t="shared" si="56"/>
        <v>0</v>
      </c>
      <c r="BW147" s="13">
        <f t="shared" si="57"/>
        <v>0</v>
      </c>
      <c r="BX147" s="13">
        <f t="shared" si="51"/>
        <v>0</v>
      </c>
      <c r="BY147" s="13">
        <f t="shared" si="58"/>
        <v>0</v>
      </c>
      <c r="BZ147" s="13">
        <f t="shared" si="59"/>
        <v>0</v>
      </c>
    </row>
    <row r="148" spans="1:78" ht="60" x14ac:dyDescent="0.2">
      <c r="A148" s="13">
        <v>2</v>
      </c>
      <c r="B148" s="4" t="s">
        <v>455</v>
      </c>
      <c r="C148" s="5" t="s">
        <v>55</v>
      </c>
      <c r="D148" s="4" t="s">
        <v>160</v>
      </c>
      <c r="E148" s="7" t="s">
        <v>661</v>
      </c>
      <c r="F148" s="176">
        <v>0</v>
      </c>
      <c r="G148" s="176">
        <v>100</v>
      </c>
      <c r="H148" s="176" t="s">
        <v>56</v>
      </c>
      <c r="I148" s="77" t="s">
        <v>161</v>
      </c>
      <c r="J148" s="198" t="s">
        <v>662</v>
      </c>
      <c r="K148" s="198" t="s">
        <v>662</v>
      </c>
      <c r="L148" s="176" t="s">
        <v>1589</v>
      </c>
      <c r="M148" s="5">
        <v>0</v>
      </c>
      <c r="N148" s="55">
        <f>+BDATOS!P148</f>
        <v>4</v>
      </c>
      <c r="O148" s="55">
        <f>+BDATOS!Q148</f>
        <v>0</v>
      </c>
      <c r="P148" s="55">
        <f>+BDATOS!R148</f>
        <v>1</v>
      </c>
      <c r="Q148" s="55">
        <f>+BDATOS!S148</f>
        <v>1</v>
      </c>
      <c r="R148" s="40">
        <f>+BDATOS!T148</f>
        <v>1</v>
      </c>
      <c r="S148" s="55" t="s">
        <v>587</v>
      </c>
      <c r="T148" s="55" t="s">
        <v>1412</v>
      </c>
      <c r="U148" s="55" t="s">
        <v>95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198" t="str">
        <f>+BDATOS!AC148</f>
        <v>DIRECCIÓN DE DESARROLLO SOCIAL</v>
      </c>
      <c r="AB148" s="21" t="s">
        <v>663</v>
      </c>
      <c r="AC148" s="56" t="s">
        <v>338</v>
      </c>
      <c r="AD148" s="29">
        <f t="shared" si="46"/>
        <v>0</v>
      </c>
      <c r="AE148" s="30">
        <f t="shared" si="47"/>
        <v>0</v>
      </c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13">
        <v>0</v>
      </c>
      <c r="AZ148" s="13">
        <v>0</v>
      </c>
      <c r="BA148" s="13">
        <v>0</v>
      </c>
      <c r="BB148" s="13"/>
      <c r="BC148" s="13"/>
      <c r="BD148" s="13"/>
      <c r="BE148" s="13"/>
      <c r="BF148" s="13"/>
      <c r="BG148" s="13"/>
      <c r="BH148" s="13"/>
      <c r="BI148" s="63" t="s">
        <v>1844</v>
      </c>
      <c r="BJ148" s="13"/>
      <c r="BK148" s="13"/>
      <c r="BL148" s="13"/>
      <c r="BM148" s="56"/>
      <c r="BO148" s="13">
        <f t="shared" si="48"/>
        <v>0</v>
      </c>
      <c r="BP148" s="13">
        <f t="shared" si="52"/>
        <v>0</v>
      </c>
      <c r="BQ148" s="13">
        <f t="shared" si="53"/>
        <v>0</v>
      </c>
      <c r="BR148" s="13">
        <f t="shared" si="49"/>
        <v>1</v>
      </c>
      <c r="BS148" s="13">
        <f t="shared" si="54"/>
        <v>0.25</v>
      </c>
      <c r="BT148" s="13">
        <f t="shared" si="55"/>
        <v>0.75</v>
      </c>
      <c r="BU148" s="13">
        <f t="shared" si="50"/>
        <v>1</v>
      </c>
      <c r="BV148" s="13">
        <f t="shared" si="56"/>
        <v>0.25</v>
      </c>
      <c r="BW148" s="13">
        <f t="shared" si="57"/>
        <v>0.75</v>
      </c>
      <c r="BX148" s="13">
        <f t="shared" si="51"/>
        <v>1</v>
      </c>
      <c r="BY148" s="13">
        <f t="shared" si="58"/>
        <v>0.25</v>
      </c>
      <c r="BZ148" s="13">
        <f t="shared" si="59"/>
        <v>0.75</v>
      </c>
    </row>
    <row r="149" spans="1:78" ht="57" customHeight="1" x14ac:dyDescent="0.2">
      <c r="A149" s="13">
        <v>2</v>
      </c>
      <c r="B149" s="4" t="s">
        <v>455</v>
      </c>
      <c r="C149" s="5" t="s">
        <v>55</v>
      </c>
      <c r="D149" s="4" t="s">
        <v>160</v>
      </c>
      <c r="E149" s="7" t="s">
        <v>664</v>
      </c>
      <c r="F149" s="176">
        <v>0</v>
      </c>
      <c r="G149" s="176">
        <v>4</v>
      </c>
      <c r="H149" s="176" t="s">
        <v>665</v>
      </c>
      <c r="I149" s="14" t="s">
        <v>162</v>
      </c>
      <c r="J149" s="198" t="s">
        <v>666</v>
      </c>
      <c r="K149" s="198" t="s">
        <v>667</v>
      </c>
      <c r="L149" s="176" t="s">
        <v>1589</v>
      </c>
      <c r="M149" s="5">
        <v>0</v>
      </c>
      <c r="N149" s="55">
        <f>+BDATOS!P149</f>
        <v>4</v>
      </c>
      <c r="O149" s="55">
        <f>+BDATOS!Q149</f>
        <v>1</v>
      </c>
      <c r="P149" s="55">
        <f>+BDATOS!R149</f>
        <v>1</v>
      </c>
      <c r="Q149" s="55">
        <f>+BDATOS!S149</f>
        <v>1</v>
      </c>
      <c r="R149" s="40">
        <f>+BDATOS!T149</f>
        <v>1</v>
      </c>
      <c r="S149" s="55" t="s">
        <v>587</v>
      </c>
      <c r="T149" s="55" t="s">
        <v>1412</v>
      </c>
      <c r="U149" s="55" t="s">
        <v>95</v>
      </c>
      <c r="V149" s="17">
        <f>SUM(W149:Z149)</f>
        <v>148630486.46399999</v>
      </c>
      <c r="W149" s="23">
        <v>35001000</v>
      </c>
      <c r="X149" s="23">
        <f>+W149*1.04</f>
        <v>36401040</v>
      </c>
      <c r="Y149" s="23">
        <f>+X149*1.04</f>
        <v>37857081.600000001</v>
      </c>
      <c r="Z149" s="23">
        <f>+Y149*1.04</f>
        <v>39371364.864</v>
      </c>
      <c r="AA149" s="198" t="str">
        <f>+BDATOS!AC149</f>
        <v>DIRECCIÓN DE DESARROLLO SOCIAL</v>
      </c>
      <c r="AB149" s="56" t="s">
        <v>442</v>
      </c>
      <c r="AC149" s="56" t="s">
        <v>338</v>
      </c>
      <c r="AD149" s="29">
        <f t="shared" si="46"/>
        <v>1</v>
      </c>
      <c r="AE149" s="30">
        <f t="shared" si="47"/>
        <v>148630486.46399999</v>
      </c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13">
        <v>1</v>
      </c>
      <c r="AZ149" s="13">
        <v>0</v>
      </c>
      <c r="BA149" s="13">
        <v>0</v>
      </c>
      <c r="BB149" s="13"/>
      <c r="BC149" s="13"/>
      <c r="BD149" s="13"/>
      <c r="BE149" s="13"/>
      <c r="BF149" s="13"/>
      <c r="BG149" s="13"/>
      <c r="BH149" s="13"/>
      <c r="BI149" s="63">
        <f t="shared" si="60"/>
        <v>1</v>
      </c>
      <c r="BJ149" s="13"/>
      <c r="BK149" s="13"/>
      <c r="BL149" s="13"/>
      <c r="BM149" s="56"/>
      <c r="BO149" s="13">
        <f t="shared" si="48"/>
        <v>1</v>
      </c>
      <c r="BP149" s="13">
        <f t="shared" si="52"/>
        <v>0.25</v>
      </c>
      <c r="BQ149" s="13">
        <f t="shared" si="53"/>
        <v>0.75</v>
      </c>
      <c r="BR149" s="13">
        <f t="shared" si="49"/>
        <v>1</v>
      </c>
      <c r="BS149" s="13">
        <f t="shared" si="54"/>
        <v>0.25</v>
      </c>
      <c r="BT149" s="13">
        <f t="shared" si="55"/>
        <v>0.75</v>
      </c>
      <c r="BU149" s="13">
        <f t="shared" si="50"/>
        <v>1</v>
      </c>
      <c r="BV149" s="13">
        <f t="shared" si="56"/>
        <v>0.25</v>
      </c>
      <c r="BW149" s="13">
        <f t="shared" si="57"/>
        <v>0.75</v>
      </c>
      <c r="BX149" s="13">
        <f t="shared" si="51"/>
        <v>1</v>
      </c>
      <c r="BY149" s="13">
        <f t="shared" si="58"/>
        <v>0.25</v>
      </c>
      <c r="BZ149" s="13">
        <f t="shared" si="59"/>
        <v>0.75</v>
      </c>
    </row>
    <row r="150" spans="1:78" ht="66" customHeight="1" x14ac:dyDescent="0.2">
      <c r="A150" s="13">
        <v>2</v>
      </c>
      <c r="B150" s="4" t="s">
        <v>455</v>
      </c>
      <c r="C150" s="5" t="s">
        <v>55</v>
      </c>
      <c r="D150" s="4" t="s">
        <v>160</v>
      </c>
      <c r="E150" s="7" t="s">
        <v>668</v>
      </c>
      <c r="F150" s="176">
        <v>0</v>
      </c>
      <c r="G150" s="176">
        <v>4</v>
      </c>
      <c r="H150" s="176" t="s">
        <v>669</v>
      </c>
      <c r="I150" s="14" t="s">
        <v>163</v>
      </c>
      <c r="J150" s="198" t="s">
        <v>670</v>
      </c>
      <c r="K150" s="198" t="s">
        <v>668</v>
      </c>
      <c r="L150" s="176" t="s">
        <v>1589</v>
      </c>
      <c r="M150" s="5">
        <v>0</v>
      </c>
      <c r="N150" s="55">
        <f>+BDATOS!P150</f>
        <v>4</v>
      </c>
      <c r="O150" s="55">
        <f>+BDATOS!Q150</f>
        <v>0</v>
      </c>
      <c r="P150" s="55">
        <f>+BDATOS!R150</f>
        <v>1</v>
      </c>
      <c r="Q150" s="55">
        <f>+BDATOS!S150</f>
        <v>1</v>
      </c>
      <c r="R150" s="40">
        <f>+BDATOS!T150</f>
        <v>1</v>
      </c>
      <c r="S150" s="55" t="s">
        <v>587</v>
      </c>
      <c r="T150" s="55" t="s">
        <v>1412</v>
      </c>
      <c r="U150" s="55" t="s">
        <v>95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198" t="str">
        <f>+BDATOS!AC150</f>
        <v>DIRECCIÓN DE DESARROLLO SOCIAL</v>
      </c>
      <c r="AB150" s="56" t="s">
        <v>442</v>
      </c>
      <c r="AC150" s="56" t="s">
        <v>338</v>
      </c>
      <c r="AD150" s="29">
        <f t="shared" si="46"/>
        <v>0</v>
      </c>
      <c r="AE150" s="30">
        <f t="shared" si="47"/>
        <v>0</v>
      </c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13">
        <v>0</v>
      </c>
      <c r="AZ150" s="13">
        <v>0</v>
      </c>
      <c r="BA150" s="13">
        <v>0</v>
      </c>
      <c r="BB150" s="13"/>
      <c r="BC150" s="13"/>
      <c r="BD150" s="13"/>
      <c r="BE150" s="13"/>
      <c r="BF150" s="13"/>
      <c r="BG150" s="13"/>
      <c r="BH150" s="13"/>
      <c r="BI150" s="63" t="s">
        <v>1844</v>
      </c>
      <c r="BJ150" s="13"/>
      <c r="BK150" s="13"/>
      <c r="BL150" s="13"/>
      <c r="BM150" s="56"/>
      <c r="BO150" s="13">
        <f t="shared" si="48"/>
        <v>0</v>
      </c>
      <c r="BP150" s="13">
        <f t="shared" si="52"/>
        <v>0</v>
      </c>
      <c r="BQ150" s="13">
        <f t="shared" si="53"/>
        <v>0</v>
      </c>
      <c r="BR150" s="13">
        <f t="shared" si="49"/>
        <v>1</v>
      </c>
      <c r="BS150" s="13">
        <f t="shared" si="54"/>
        <v>0.25</v>
      </c>
      <c r="BT150" s="13">
        <f t="shared" si="55"/>
        <v>0.75</v>
      </c>
      <c r="BU150" s="13">
        <f t="shared" si="50"/>
        <v>1</v>
      </c>
      <c r="BV150" s="13">
        <f t="shared" si="56"/>
        <v>0.25</v>
      </c>
      <c r="BW150" s="13">
        <f t="shared" si="57"/>
        <v>0.75</v>
      </c>
      <c r="BX150" s="13">
        <f t="shared" si="51"/>
        <v>1</v>
      </c>
      <c r="BY150" s="13">
        <f t="shared" si="58"/>
        <v>0.25</v>
      </c>
      <c r="BZ150" s="13">
        <f t="shared" si="59"/>
        <v>0.75</v>
      </c>
    </row>
    <row r="151" spans="1:78" ht="84" customHeight="1" x14ac:dyDescent="0.2">
      <c r="A151" s="13">
        <v>2</v>
      </c>
      <c r="B151" s="4" t="s">
        <v>455</v>
      </c>
      <c r="C151" s="5" t="s">
        <v>55</v>
      </c>
      <c r="D151" s="4" t="s">
        <v>160</v>
      </c>
      <c r="E151" s="295" t="s">
        <v>672</v>
      </c>
      <c r="F151" s="295">
        <v>0</v>
      </c>
      <c r="G151" s="295">
        <v>7</v>
      </c>
      <c r="H151" s="176" t="s">
        <v>671</v>
      </c>
      <c r="I151" s="14" t="s">
        <v>164</v>
      </c>
      <c r="J151" s="198" t="s">
        <v>673</v>
      </c>
      <c r="K151" s="198" t="s">
        <v>674</v>
      </c>
      <c r="L151" s="176" t="s">
        <v>1589</v>
      </c>
      <c r="M151" s="5">
        <v>0</v>
      </c>
      <c r="N151" s="55">
        <f>+BDATOS!P151</f>
        <v>7</v>
      </c>
      <c r="O151" s="55">
        <f>+BDATOS!Q151</f>
        <v>7</v>
      </c>
      <c r="P151" s="55">
        <f>+BDATOS!R151</f>
        <v>7</v>
      </c>
      <c r="Q151" s="55">
        <f>+BDATOS!S151</f>
        <v>7</v>
      </c>
      <c r="R151" s="40">
        <f>+BDATOS!T151</f>
        <v>7</v>
      </c>
      <c r="S151" s="55" t="s">
        <v>587</v>
      </c>
      <c r="T151" s="55" t="s">
        <v>1412</v>
      </c>
      <c r="U151" s="55" t="s">
        <v>95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198" t="str">
        <f>+BDATOS!AC151</f>
        <v>DIRECCIÓN DE DESARROLLO SOCIAL</v>
      </c>
      <c r="AB151" s="56" t="s">
        <v>442</v>
      </c>
      <c r="AC151" s="56" t="s">
        <v>338</v>
      </c>
      <c r="AD151" s="29">
        <f t="shared" si="46"/>
        <v>7</v>
      </c>
      <c r="AE151" s="30">
        <f t="shared" si="47"/>
        <v>0</v>
      </c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13">
        <v>7</v>
      </c>
      <c r="AZ151" s="13">
        <v>0</v>
      </c>
      <c r="BA151" s="13">
        <v>0</v>
      </c>
      <c r="BB151" s="13"/>
      <c r="BC151" s="13"/>
      <c r="BD151" s="13"/>
      <c r="BE151" s="13"/>
      <c r="BF151" s="13"/>
      <c r="BG151" s="13"/>
      <c r="BH151" s="13"/>
      <c r="BI151" s="63">
        <f t="shared" si="60"/>
        <v>1</v>
      </c>
      <c r="BJ151" s="13"/>
      <c r="BK151" s="13"/>
      <c r="BL151" s="13"/>
      <c r="BM151" s="56"/>
      <c r="BO151" s="13">
        <f t="shared" si="48"/>
        <v>7</v>
      </c>
      <c r="BP151" s="13">
        <f t="shared" si="52"/>
        <v>1.75</v>
      </c>
      <c r="BQ151" s="13">
        <f t="shared" si="53"/>
        <v>5.25</v>
      </c>
      <c r="BR151" s="13">
        <f t="shared" si="49"/>
        <v>7</v>
      </c>
      <c r="BS151" s="13">
        <f t="shared" si="54"/>
        <v>1.75</v>
      </c>
      <c r="BT151" s="13">
        <f t="shared" si="55"/>
        <v>5.25</v>
      </c>
      <c r="BU151" s="13">
        <f t="shared" si="50"/>
        <v>7</v>
      </c>
      <c r="BV151" s="13">
        <f t="shared" si="56"/>
        <v>1.75</v>
      </c>
      <c r="BW151" s="13">
        <f t="shared" si="57"/>
        <v>5.25</v>
      </c>
      <c r="BX151" s="13">
        <f t="shared" si="51"/>
        <v>7</v>
      </c>
      <c r="BY151" s="13">
        <f t="shared" si="58"/>
        <v>1.75</v>
      </c>
      <c r="BZ151" s="13">
        <f t="shared" si="59"/>
        <v>5.25</v>
      </c>
    </row>
    <row r="152" spans="1:78" ht="84" customHeight="1" x14ac:dyDescent="0.2">
      <c r="A152" s="13">
        <v>2</v>
      </c>
      <c r="B152" s="4" t="s">
        <v>455</v>
      </c>
      <c r="C152" s="5" t="s">
        <v>55</v>
      </c>
      <c r="D152" s="4" t="s">
        <v>160</v>
      </c>
      <c r="E152" s="295"/>
      <c r="F152" s="295"/>
      <c r="G152" s="295"/>
      <c r="H152" s="176" t="s">
        <v>671</v>
      </c>
      <c r="I152" s="14" t="s">
        <v>164</v>
      </c>
      <c r="J152" s="198" t="s">
        <v>675</v>
      </c>
      <c r="K152" s="198" t="s">
        <v>676</v>
      </c>
      <c r="L152" s="176" t="s">
        <v>1609</v>
      </c>
      <c r="M152" s="5">
        <v>0</v>
      </c>
      <c r="N152" s="55">
        <f>+BDATOS!P152</f>
        <v>45</v>
      </c>
      <c r="O152" s="55">
        <f>+BDATOS!Q152</f>
        <v>45</v>
      </c>
      <c r="P152" s="55">
        <f>+BDATOS!R152</f>
        <v>45</v>
      </c>
      <c r="Q152" s="55">
        <f>+BDATOS!S152</f>
        <v>45</v>
      </c>
      <c r="R152" s="40">
        <f>+BDATOS!T152</f>
        <v>45</v>
      </c>
      <c r="S152" s="55" t="s">
        <v>587</v>
      </c>
      <c r="T152" s="55" t="s">
        <v>1412</v>
      </c>
      <c r="U152" s="55" t="s">
        <v>95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198" t="str">
        <f>+BDATOS!AC152</f>
        <v>DIRECCIÓN DE DESARROLLO SOCIAL</v>
      </c>
      <c r="AB152" s="56" t="s">
        <v>442</v>
      </c>
      <c r="AC152" s="56" t="s">
        <v>338</v>
      </c>
      <c r="AD152" s="29">
        <f t="shared" si="46"/>
        <v>45</v>
      </c>
      <c r="AE152" s="30">
        <f t="shared" si="47"/>
        <v>0</v>
      </c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13">
        <v>45</v>
      </c>
      <c r="AZ152" s="13">
        <v>0</v>
      </c>
      <c r="BA152" s="13">
        <v>0</v>
      </c>
      <c r="BB152" s="13"/>
      <c r="BC152" s="13"/>
      <c r="BD152" s="13"/>
      <c r="BE152" s="13"/>
      <c r="BF152" s="13"/>
      <c r="BG152" s="13"/>
      <c r="BH152" s="13"/>
      <c r="BI152" s="63">
        <f t="shared" si="60"/>
        <v>1</v>
      </c>
      <c r="BJ152" s="13"/>
      <c r="BK152" s="13"/>
      <c r="BL152" s="13"/>
      <c r="BM152" s="56"/>
      <c r="BO152" s="13">
        <f t="shared" si="48"/>
        <v>45</v>
      </c>
      <c r="BP152" s="13">
        <f t="shared" si="52"/>
        <v>11.25</v>
      </c>
      <c r="BQ152" s="13">
        <f t="shared" si="53"/>
        <v>33.75</v>
      </c>
      <c r="BR152" s="13">
        <f t="shared" si="49"/>
        <v>45</v>
      </c>
      <c r="BS152" s="13">
        <f t="shared" si="54"/>
        <v>11.25</v>
      </c>
      <c r="BT152" s="13">
        <f t="shared" si="55"/>
        <v>33.75</v>
      </c>
      <c r="BU152" s="13">
        <f t="shared" si="50"/>
        <v>45</v>
      </c>
      <c r="BV152" s="13">
        <f t="shared" si="56"/>
        <v>11.25</v>
      </c>
      <c r="BW152" s="13">
        <f t="shared" si="57"/>
        <v>33.75</v>
      </c>
      <c r="BX152" s="13">
        <f t="shared" si="51"/>
        <v>45</v>
      </c>
      <c r="BY152" s="13">
        <f t="shared" si="58"/>
        <v>11.25</v>
      </c>
      <c r="BZ152" s="13">
        <f t="shared" si="59"/>
        <v>33.75</v>
      </c>
    </row>
    <row r="153" spans="1:78" ht="60" x14ac:dyDescent="0.2">
      <c r="A153" s="13">
        <v>2</v>
      </c>
      <c r="B153" s="4" t="s">
        <v>455</v>
      </c>
      <c r="C153" s="5" t="s">
        <v>55</v>
      </c>
      <c r="D153" s="4" t="s">
        <v>160</v>
      </c>
      <c r="E153" s="7" t="s">
        <v>677</v>
      </c>
      <c r="F153" s="176">
        <v>0</v>
      </c>
      <c r="G153" s="176">
        <v>45</v>
      </c>
      <c r="H153" s="176" t="s">
        <v>678</v>
      </c>
      <c r="I153" s="14" t="s">
        <v>165</v>
      </c>
      <c r="J153" s="198" t="s">
        <v>680</v>
      </c>
      <c r="K153" s="198" t="s">
        <v>679</v>
      </c>
      <c r="L153" s="176" t="s">
        <v>1589</v>
      </c>
      <c r="M153" s="5">
        <v>0</v>
      </c>
      <c r="N153" s="55">
        <f>+BDATOS!P153</f>
        <v>2</v>
      </c>
      <c r="O153" s="55">
        <f>+BDATOS!Q153</f>
        <v>0</v>
      </c>
      <c r="P153" s="55">
        <f>+BDATOS!R153</f>
        <v>1</v>
      </c>
      <c r="Q153" s="55">
        <f>+BDATOS!S153</f>
        <v>0</v>
      </c>
      <c r="R153" s="40">
        <f>+BDATOS!T153</f>
        <v>1</v>
      </c>
      <c r="S153" s="55" t="s">
        <v>587</v>
      </c>
      <c r="T153" s="55" t="s">
        <v>1412</v>
      </c>
      <c r="U153" s="55" t="s">
        <v>166</v>
      </c>
      <c r="V153" s="17">
        <f>SUM(W153:Z153)</f>
        <v>25542724388.548801</v>
      </c>
      <c r="W153" s="23">
        <v>6015057325</v>
      </c>
      <c r="X153" s="23">
        <f t="shared" ref="X153:Z154" si="61">+W153*1.04</f>
        <v>6255659618</v>
      </c>
      <c r="Y153" s="23">
        <f t="shared" si="61"/>
        <v>6505886002.7200003</v>
      </c>
      <c r="Z153" s="23">
        <f t="shared" si="61"/>
        <v>6766121442.8288002</v>
      </c>
      <c r="AA153" s="198" t="str">
        <f>+BDATOS!AC153</f>
        <v>DIRECCIÓN DE DESARROLLO SOCIAL</v>
      </c>
      <c r="AB153" s="56" t="s">
        <v>442</v>
      </c>
      <c r="AC153" s="56" t="s">
        <v>338</v>
      </c>
      <c r="AD153" s="29">
        <f t="shared" si="46"/>
        <v>0</v>
      </c>
      <c r="AE153" s="30">
        <f t="shared" si="47"/>
        <v>25542724388.548801</v>
      </c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13">
        <v>0</v>
      </c>
      <c r="AZ153" s="13">
        <v>0</v>
      </c>
      <c r="BA153" s="13">
        <v>0</v>
      </c>
      <c r="BB153" s="13"/>
      <c r="BC153" s="13"/>
      <c r="BD153" s="13"/>
      <c r="BE153" s="13"/>
      <c r="BF153" s="13"/>
      <c r="BG153" s="13"/>
      <c r="BH153" s="13"/>
      <c r="BI153" s="63" t="s">
        <v>1844</v>
      </c>
      <c r="BJ153" s="13"/>
      <c r="BK153" s="13"/>
      <c r="BL153" s="13"/>
      <c r="BM153" s="56"/>
      <c r="BO153" s="13">
        <f t="shared" si="48"/>
        <v>0</v>
      </c>
      <c r="BP153" s="13">
        <f t="shared" si="52"/>
        <v>0</v>
      </c>
      <c r="BQ153" s="13">
        <f t="shared" si="53"/>
        <v>0</v>
      </c>
      <c r="BR153" s="13">
        <f t="shared" si="49"/>
        <v>1</v>
      </c>
      <c r="BS153" s="13">
        <f t="shared" si="54"/>
        <v>0.25</v>
      </c>
      <c r="BT153" s="13">
        <f t="shared" si="55"/>
        <v>0.75</v>
      </c>
      <c r="BU153" s="13">
        <f t="shared" si="50"/>
        <v>0</v>
      </c>
      <c r="BV153" s="13">
        <f t="shared" si="56"/>
        <v>0</v>
      </c>
      <c r="BW153" s="13">
        <f t="shared" si="57"/>
        <v>0</v>
      </c>
      <c r="BX153" s="13">
        <f t="shared" si="51"/>
        <v>1</v>
      </c>
      <c r="BY153" s="13">
        <f t="shared" si="58"/>
        <v>0.25</v>
      </c>
      <c r="BZ153" s="13">
        <f t="shared" si="59"/>
        <v>0.75</v>
      </c>
    </row>
    <row r="154" spans="1:78" ht="87" customHeight="1" x14ac:dyDescent="0.2">
      <c r="A154" s="13">
        <v>2</v>
      </c>
      <c r="B154" s="4" t="s">
        <v>455</v>
      </c>
      <c r="C154" s="5" t="s">
        <v>57</v>
      </c>
      <c r="D154" s="4" t="s">
        <v>167</v>
      </c>
      <c r="E154" s="176" t="s">
        <v>1593</v>
      </c>
      <c r="F154" s="176">
        <v>0</v>
      </c>
      <c r="G154" s="176">
        <v>8</v>
      </c>
      <c r="H154" s="176" t="s">
        <v>58</v>
      </c>
      <c r="I154" s="77" t="s">
        <v>168</v>
      </c>
      <c r="J154" s="198" t="s">
        <v>681</v>
      </c>
      <c r="K154" s="198" t="s">
        <v>682</v>
      </c>
      <c r="L154" s="176" t="s">
        <v>1589</v>
      </c>
      <c r="M154" s="5">
        <v>0</v>
      </c>
      <c r="N154" s="55">
        <f>+BDATOS!P154</f>
        <v>8</v>
      </c>
      <c r="O154" s="55">
        <f>+BDATOS!Q154</f>
        <v>0</v>
      </c>
      <c r="P154" s="55">
        <f>+BDATOS!R154</f>
        <v>2</v>
      </c>
      <c r="Q154" s="55">
        <f>+BDATOS!S154</f>
        <v>2</v>
      </c>
      <c r="R154" s="40">
        <f>+BDATOS!T154</f>
        <v>2</v>
      </c>
      <c r="S154" s="55" t="s">
        <v>587</v>
      </c>
      <c r="T154" s="55" t="s">
        <v>1412</v>
      </c>
      <c r="U154" s="55" t="s">
        <v>95</v>
      </c>
      <c r="V154" s="17">
        <f>SUM(W154:Z154)</f>
        <v>276024406.46400005</v>
      </c>
      <c r="W154" s="23">
        <v>65001000</v>
      </c>
      <c r="X154" s="23">
        <f t="shared" si="61"/>
        <v>67601040</v>
      </c>
      <c r="Y154" s="23">
        <f t="shared" si="61"/>
        <v>70305081.600000009</v>
      </c>
      <c r="Z154" s="23">
        <f t="shared" si="61"/>
        <v>73117284.864000008</v>
      </c>
      <c r="AA154" s="198" t="str">
        <f>+BDATOS!AC154</f>
        <v>DIRECCIÓN DE DESARROLLO SOCIAL</v>
      </c>
      <c r="AB154" s="56" t="s">
        <v>683</v>
      </c>
      <c r="AC154" s="56" t="s">
        <v>338</v>
      </c>
      <c r="AD154" s="29">
        <f t="shared" si="46"/>
        <v>0</v>
      </c>
      <c r="AE154" s="30">
        <f t="shared" si="47"/>
        <v>276024406.46400005</v>
      </c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13">
        <v>0</v>
      </c>
      <c r="AZ154" s="13">
        <v>0</v>
      </c>
      <c r="BA154" s="13">
        <v>0</v>
      </c>
      <c r="BB154" s="13"/>
      <c r="BC154" s="13"/>
      <c r="BD154" s="13"/>
      <c r="BE154" s="13"/>
      <c r="BF154" s="13"/>
      <c r="BG154" s="13"/>
      <c r="BH154" s="13"/>
      <c r="BI154" s="63" t="s">
        <v>1844</v>
      </c>
      <c r="BJ154" s="13"/>
      <c r="BK154" s="13"/>
      <c r="BL154" s="13"/>
      <c r="BM154" s="56"/>
      <c r="BO154" s="13">
        <f t="shared" si="48"/>
        <v>0</v>
      </c>
      <c r="BP154" s="13">
        <f t="shared" si="52"/>
        <v>0</v>
      </c>
      <c r="BQ154" s="13">
        <f t="shared" si="53"/>
        <v>0</v>
      </c>
      <c r="BR154" s="13">
        <f t="shared" si="49"/>
        <v>2</v>
      </c>
      <c r="BS154" s="13">
        <f t="shared" si="54"/>
        <v>0.5</v>
      </c>
      <c r="BT154" s="13">
        <f t="shared" si="55"/>
        <v>1.5</v>
      </c>
      <c r="BU154" s="13">
        <f t="shared" si="50"/>
        <v>2</v>
      </c>
      <c r="BV154" s="13">
        <f t="shared" si="56"/>
        <v>0.5</v>
      </c>
      <c r="BW154" s="13">
        <f t="shared" si="57"/>
        <v>1.5</v>
      </c>
      <c r="BX154" s="13">
        <f t="shared" si="51"/>
        <v>2</v>
      </c>
      <c r="BY154" s="13">
        <f t="shared" si="58"/>
        <v>0.5</v>
      </c>
      <c r="BZ154" s="13">
        <f t="shared" si="59"/>
        <v>1.5</v>
      </c>
    </row>
    <row r="155" spans="1:78" ht="60" x14ac:dyDescent="0.2">
      <c r="A155" s="13">
        <v>2</v>
      </c>
      <c r="B155" s="4" t="s">
        <v>455</v>
      </c>
      <c r="C155" s="5" t="s">
        <v>57</v>
      </c>
      <c r="D155" s="4" t="s">
        <v>167</v>
      </c>
      <c r="E155" s="7" t="s">
        <v>684</v>
      </c>
      <c r="F155" s="176">
        <v>4</v>
      </c>
      <c r="G155" s="176">
        <v>25</v>
      </c>
      <c r="H155" s="176" t="s">
        <v>701</v>
      </c>
      <c r="I155" s="77" t="s">
        <v>169</v>
      </c>
      <c r="J155" s="198" t="s">
        <v>690</v>
      </c>
      <c r="K155" s="198" t="s">
        <v>686</v>
      </c>
      <c r="L155" s="176" t="s">
        <v>1589</v>
      </c>
      <c r="M155" s="5">
        <v>4</v>
      </c>
      <c r="N155" s="55">
        <f>+BDATOS!P155</f>
        <v>25</v>
      </c>
      <c r="O155" s="55">
        <f>+BDATOS!Q155</f>
        <v>7</v>
      </c>
      <c r="P155" s="55">
        <f>+BDATOS!R155</f>
        <v>5</v>
      </c>
      <c r="Q155" s="55">
        <f>+BDATOS!S155</f>
        <v>5</v>
      </c>
      <c r="R155" s="40">
        <f>+BDATOS!T155</f>
        <v>10</v>
      </c>
      <c r="S155" s="55" t="s">
        <v>587</v>
      </c>
      <c r="T155" s="55" t="s">
        <v>1412</v>
      </c>
      <c r="U155" s="55" t="s">
        <v>95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198" t="str">
        <f>+BDATOS!AC155</f>
        <v>DIRECCIÓN DE DESARROLLO SOCIAL</v>
      </c>
      <c r="AB155" s="56" t="s">
        <v>442</v>
      </c>
      <c r="AC155" s="56" t="s">
        <v>338</v>
      </c>
      <c r="AD155" s="29">
        <f t="shared" si="46"/>
        <v>7</v>
      </c>
      <c r="AE155" s="30">
        <f t="shared" si="47"/>
        <v>0</v>
      </c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13">
        <v>7</v>
      </c>
      <c r="AZ155" s="13">
        <v>0</v>
      </c>
      <c r="BA155" s="13">
        <v>0</v>
      </c>
      <c r="BB155" s="13"/>
      <c r="BC155" s="13"/>
      <c r="BD155" s="13"/>
      <c r="BE155" s="13"/>
      <c r="BF155" s="13"/>
      <c r="BG155" s="13"/>
      <c r="BH155" s="13"/>
      <c r="BI155" s="63">
        <f t="shared" si="60"/>
        <v>1</v>
      </c>
      <c r="BJ155" s="13"/>
      <c r="BK155" s="13"/>
      <c r="BL155" s="13"/>
      <c r="BM155" s="56"/>
      <c r="BO155" s="13">
        <f t="shared" si="48"/>
        <v>7</v>
      </c>
      <c r="BP155" s="13">
        <f t="shared" si="52"/>
        <v>1.75</v>
      </c>
      <c r="BQ155" s="13">
        <f t="shared" si="53"/>
        <v>5.25</v>
      </c>
      <c r="BR155" s="13">
        <f t="shared" si="49"/>
        <v>5</v>
      </c>
      <c r="BS155" s="13">
        <f t="shared" si="54"/>
        <v>1.25</v>
      </c>
      <c r="BT155" s="13">
        <f t="shared" si="55"/>
        <v>3.75</v>
      </c>
      <c r="BU155" s="13">
        <f t="shared" si="50"/>
        <v>5</v>
      </c>
      <c r="BV155" s="13">
        <f t="shared" si="56"/>
        <v>1.25</v>
      </c>
      <c r="BW155" s="13">
        <f t="shared" si="57"/>
        <v>3.75</v>
      </c>
      <c r="BX155" s="13">
        <f t="shared" si="51"/>
        <v>10</v>
      </c>
      <c r="BY155" s="13">
        <f t="shared" si="58"/>
        <v>2.5</v>
      </c>
      <c r="BZ155" s="13">
        <f t="shared" si="59"/>
        <v>7.5</v>
      </c>
    </row>
    <row r="156" spans="1:78" ht="78.75" x14ac:dyDescent="0.2">
      <c r="A156" s="13">
        <v>2</v>
      </c>
      <c r="B156" s="4" t="s">
        <v>455</v>
      </c>
      <c r="C156" s="5" t="s">
        <v>57</v>
      </c>
      <c r="D156" s="4" t="s">
        <v>167</v>
      </c>
      <c r="E156" s="7" t="s">
        <v>685</v>
      </c>
      <c r="F156" s="176">
        <v>0</v>
      </c>
      <c r="G156" s="176">
        <v>10</v>
      </c>
      <c r="H156" s="176" t="s">
        <v>702</v>
      </c>
      <c r="I156" s="14" t="s">
        <v>170</v>
      </c>
      <c r="J156" s="198" t="s">
        <v>691</v>
      </c>
      <c r="K156" s="198" t="s">
        <v>687</v>
      </c>
      <c r="L156" s="176" t="s">
        <v>1589</v>
      </c>
      <c r="M156" s="5">
        <v>0</v>
      </c>
      <c r="N156" s="55">
        <f>+BDATOS!P156</f>
        <v>1</v>
      </c>
      <c r="O156" s="55">
        <f>+BDATOS!Q156</f>
        <v>0</v>
      </c>
      <c r="P156" s="55">
        <f>+BDATOS!R156</f>
        <v>1</v>
      </c>
      <c r="Q156" s="55">
        <f>+BDATOS!S156</f>
        <v>0</v>
      </c>
      <c r="R156" s="40">
        <f>+BDATOS!T156</f>
        <v>0</v>
      </c>
      <c r="S156" s="55" t="s">
        <v>587</v>
      </c>
      <c r="T156" s="55" t="s">
        <v>1412</v>
      </c>
      <c r="U156" s="55" t="s">
        <v>95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198" t="str">
        <f>+BDATOS!AC156</f>
        <v>DIRECCIÓN DE DESARROLLO SOCIAL</v>
      </c>
      <c r="AB156" s="56" t="s">
        <v>442</v>
      </c>
      <c r="AC156" s="56" t="s">
        <v>338</v>
      </c>
      <c r="AD156" s="29">
        <f t="shared" si="46"/>
        <v>0</v>
      </c>
      <c r="AE156" s="30">
        <f t="shared" si="47"/>
        <v>0</v>
      </c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13">
        <v>0</v>
      </c>
      <c r="AZ156" s="13">
        <v>0</v>
      </c>
      <c r="BA156" s="13">
        <v>0</v>
      </c>
      <c r="BB156" s="13"/>
      <c r="BC156" s="13"/>
      <c r="BD156" s="13"/>
      <c r="BE156" s="13"/>
      <c r="BF156" s="13"/>
      <c r="BG156" s="13"/>
      <c r="BH156" s="13"/>
      <c r="BI156" s="63" t="s">
        <v>1844</v>
      </c>
      <c r="BJ156" s="13"/>
      <c r="BK156" s="13"/>
      <c r="BL156" s="13"/>
      <c r="BM156" s="56"/>
      <c r="BO156" s="13">
        <f t="shared" si="48"/>
        <v>0</v>
      </c>
      <c r="BP156" s="13">
        <f t="shared" si="52"/>
        <v>0</v>
      </c>
      <c r="BQ156" s="13">
        <f t="shared" si="53"/>
        <v>0</v>
      </c>
      <c r="BR156" s="13">
        <f t="shared" si="49"/>
        <v>1</v>
      </c>
      <c r="BS156" s="13">
        <f t="shared" si="54"/>
        <v>0.25</v>
      </c>
      <c r="BT156" s="13">
        <f t="shared" si="55"/>
        <v>0.75</v>
      </c>
      <c r="BU156" s="13">
        <f t="shared" si="50"/>
        <v>0</v>
      </c>
      <c r="BV156" s="13">
        <f t="shared" si="56"/>
        <v>0</v>
      </c>
      <c r="BW156" s="13">
        <f t="shared" si="57"/>
        <v>0</v>
      </c>
      <c r="BX156" s="13">
        <f t="shared" si="51"/>
        <v>0</v>
      </c>
      <c r="BY156" s="13">
        <f t="shared" si="58"/>
        <v>0</v>
      </c>
      <c r="BZ156" s="13">
        <f t="shared" si="59"/>
        <v>0</v>
      </c>
    </row>
    <row r="157" spans="1:78" ht="60" x14ac:dyDescent="0.2">
      <c r="A157" s="13">
        <v>2</v>
      </c>
      <c r="B157" s="4" t="s">
        <v>455</v>
      </c>
      <c r="C157" s="5" t="s">
        <v>57</v>
      </c>
      <c r="D157" s="4" t="s">
        <v>167</v>
      </c>
      <c r="E157" s="7" t="s">
        <v>694</v>
      </c>
      <c r="F157" s="176">
        <v>38</v>
      </c>
      <c r="G157" s="176">
        <v>45</v>
      </c>
      <c r="H157" s="176" t="s">
        <v>703</v>
      </c>
      <c r="I157" s="14" t="s">
        <v>171</v>
      </c>
      <c r="J157" s="198" t="s">
        <v>692</v>
      </c>
      <c r="K157" s="198" t="s">
        <v>688</v>
      </c>
      <c r="L157" s="176" t="s">
        <v>1589</v>
      </c>
      <c r="M157" s="5">
        <v>38</v>
      </c>
      <c r="N157" s="55">
        <f>+BDATOS!P157</f>
        <v>45</v>
      </c>
      <c r="O157" s="55">
        <f>+BDATOS!Q157</f>
        <v>38</v>
      </c>
      <c r="P157" s="55">
        <f>+BDATOS!R157</f>
        <v>45</v>
      </c>
      <c r="Q157" s="55">
        <f>+BDATOS!S157</f>
        <v>45</v>
      </c>
      <c r="R157" s="40">
        <f>+BDATOS!T157</f>
        <v>45</v>
      </c>
      <c r="S157" s="55" t="s">
        <v>587</v>
      </c>
      <c r="T157" s="55" t="s">
        <v>1412</v>
      </c>
      <c r="U157" s="55" t="s">
        <v>95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198" t="str">
        <f>+BDATOS!AC157</f>
        <v>DIRECCIÓN DE DESARROLLO SOCIAL</v>
      </c>
      <c r="AB157" s="56" t="s">
        <v>442</v>
      </c>
      <c r="AC157" s="56" t="s">
        <v>338</v>
      </c>
      <c r="AD157" s="29">
        <f t="shared" si="46"/>
        <v>38</v>
      </c>
      <c r="AE157" s="30">
        <f t="shared" si="47"/>
        <v>0</v>
      </c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13">
        <v>14</v>
      </c>
      <c r="AZ157" s="13">
        <v>0</v>
      </c>
      <c r="BA157" s="13">
        <v>0</v>
      </c>
      <c r="BB157" s="13"/>
      <c r="BC157" s="13"/>
      <c r="BD157" s="13"/>
      <c r="BE157" s="13"/>
      <c r="BF157" s="13"/>
      <c r="BG157" s="13"/>
      <c r="BH157" s="13"/>
      <c r="BI157" s="63">
        <f t="shared" si="60"/>
        <v>0.36842105263157893</v>
      </c>
      <c r="BJ157" s="13"/>
      <c r="BK157" s="13"/>
      <c r="BL157" s="13"/>
      <c r="BM157" s="56"/>
      <c r="BO157" s="13">
        <f t="shared" si="48"/>
        <v>38</v>
      </c>
      <c r="BP157" s="13">
        <f t="shared" si="52"/>
        <v>9.5</v>
      </c>
      <c r="BQ157" s="13">
        <f t="shared" si="53"/>
        <v>28.5</v>
      </c>
      <c r="BR157" s="13">
        <f t="shared" si="49"/>
        <v>45</v>
      </c>
      <c r="BS157" s="13">
        <f t="shared" si="54"/>
        <v>11.25</v>
      </c>
      <c r="BT157" s="13">
        <f t="shared" si="55"/>
        <v>33.75</v>
      </c>
      <c r="BU157" s="13">
        <f t="shared" si="50"/>
        <v>45</v>
      </c>
      <c r="BV157" s="13">
        <f t="shared" si="56"/>
        <v>11.25</v>
      </c>
      <c r="BW157" s="13">
        <f t="shared" si="57"/>
        <v>33.75</v>
      </c>
      <c r="BX157" s="13">
        <f t="shared" si="51"/>
        <v>45</v>
      </c>
      <c r="BY157" s="13">
        <f t="shared" si="58"/>
        <v>11.25</v>
      </c>
      <c r="BZ157" s="13">
        <f t="shared" si="59"/>
        <v>33.75</v>
      </c>
    </row>
    <row r="158" spans="1:78" ht="60" x14ac:dyDescent="0.2">
      <c r="A158" s="13">
        <v>2</v>
      </c>
      <c r="B158" s="4" t="s">
        <v>455</v>
      </c>
      <c r="C158" s="5" t="s">
        <v>57</v>
      </c>
      <c r="D158" s="4" t="s">
        <v>167</v>
      </c>
      <c r="E158" s="7" t="s">
        <v>695</v>
      </c>
      <c r="F158" s="176">
        <v>0</v>
      </c>
      <c r="G158" s="176">
        <v>1</v>
      </c>
      <c r="H158" s="176" t="s">
        <v>704</v>
      </c>
      <c r="I158" s="14" t="s">
        <v>172</v>
      </c>
      <c r="J158" s="198" t="s">
        <v>693</v>
      </c>
      <c r="K158" s="198" t="s">
        <v>689</v>
      </c>
      <c r="L158" s="176" t="s">
        <v>1589</v>
      </c>
      <c r="M158" s="5">
        <v>0</v>
      </c>
      <c r="N158" s="55">
        <f>+BDATOS!P158</f>
        <v>14</v>
      </c>
      <c r="O158" s="55">
        <f>+BDATOS!Q158</f>
        <v>2</v>
      </c>
      <c r="P158" s="55">
        <f>+BDATOS!R158</f>
        <v>4</v>
      </c>
      <c r="Q158" s="55">
        <f>+BDATOS!S158</f>
        <v>4</v>
      </c>
      <c r="R158" s="40">
        <f>+BDATOS!T158</f>
        <v>4</v>
      </c>
      <c r="S158" s="55" t="s">
        <v>587</v>
      </c>
      <c r="T158" s="55" t="s">
        <v>1412</v>
      </c>
      <c r="U158" s="55" t="s">
        <v>95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198" t="str">
        <f>+BDATOS!AC158</f>
        <v>DIRECCIÓN DE DESARROLLO SOCIAL</v>
      </c>
      <c r="AB158" s="56" t="s">
        <v>700</v>
      </c>
      <c r="AC158" s="56" t="s">
        <v>338</v>
      </c>
      <c r="AD158" s="29">
        <f t="shared" si="46"/>
        <v>2</v>
      </c>
      <c r="AE158" s="30">
        <f t="shared" si="47"/>
        <v>0</v>
      </c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13">
        <v>1</v>
      </c>
      <c r="AZ158" s="13">
        <v>0</v>
      </c>
      <c r="BA158" s="13">
        <v>0</v>
      </c>
      <c r="BB158" s="13"/>
      <c r="BC158" s="13"/>
      <c r="BD158" s="13"/>
      <c r="BE158" s="13"/>
      <c r="BF158" s="13"/>
      <c r="BG158" s="13"/>
      <c r="BH158" s="13"/>
      <c r="BI158" s="63">
        <f t="shared" si="60"/>
        <v>0.5</v>
      </c>
      <c r="BJ158" s="13"/>
      <c r="BK158" s="13"/>
      <c r="BL158" s="13"/>
      <c r="BM158" s="56"/>
      <c r="BO158" s="13">
        <f t="shared" si="48"/>
        <v>2</v>
      </c>
      <c r="BP158" s="13">
        <f t="shared" si="52"/>
        <v>0.5</v>
      </c>
      <c r="BQ158" s="13">
        <f t="shared" si="53"/>
        <v>1.5</v>
      </c>
      <c r="BR158" s="13">
        <f t="shared" si="49"/>
        <v>4</v>
      </c>
      <c r="BS158" s="13">
        <f t="shared" si="54"/>
        <v>1</v>
      </c>
      <c r="BT158" s="13">
        <f t="shared" si="55"/>
        <v>3</v>
      </c>
      <c r="BU158" s="13">
        <f t="shared" si="50"/>
        <v>4</v>
      </c>
      <c r="BV158" s="13">
        <f t="shared" si="56"/>
        <v>1</v>
      </c>
      <c r="BW158" s="13">
        <f t="shared" si="57"/>
        <v>3</v>
      </c>
      <c r="BX158" s="13">
        <f t="shared" si="51"/>
        <v>4</v>
      </c>
      <c r="BY158" s="13">
        <f t="shared" si="58"/>
        <v>1</v>
      </c>
      <c r="BZ158" s="13">
        <f t="shared" si="59"/>
        <v>3</v>
      </c>
    </row>
    <row r="159" spans="1:78" ht="81.75" customHeight="1" x14ac:dyDescent="0.2">
      <c r="A159" s="13">
        <v>2</v>
      </c>
      <c r="B159" s="4" t="s">
        <v>455</v>
      </c>
      <c r="C159" s="5" t="s">
        <v>57</v>
      </c>
      <c r="D159" s="4" t="s">
        <v>167</v>
      </c>
      <c r="E159" s="7" t="s">
        <v>696</v>
      </c>
      <c r="F159" s="176" t="s">
        <v>874</v>
      </c>
      <c r="G159" s="176">
        <v>100</v>
      </c>
      <c r="H159" s="176" t="s">
        <v>705</v>
      </c>
      <c r="I159" s="77" t="s">
        <v>173</v>
      </c>
      <c r="J159" s="198" t="s">
        <v>697</v>
      </c>
      <c r="K159" s="198" t="s">
        <v>698</v>
      </c>
      <c r="L159" s="176" t="s">
        <v>1609</v>
      </c>
      <c r="M159" s="15" t="s">
        <v>874</v>
      </c>
      <c r="N159" s="55">
        <f>+BDATOS!P159</f>
        <v>100</v>
      </c>
      <c r="O159" s="55">
        <f>+BDATOS!Q159</f>
        <v>100</v>
      </c>
      <c r="P159" s="55">
        <f>+BDATOS!R159</f>
        <v>100</v>
      </c>
      <c r="Q159" s="55">
        <f>+BDATOS!S159</f>
        <v>100</v>
      </c>
      <c r="R159" s="40">
        <f>+BDATOS!T159</f>
        <v>100</v>
      </c>
      <c r="S159" s="55" t="s">
        <v>587</v>
      </c>
      <c r="T159" s="55" t="s">
        <v>1412</v>
      </c>
      <c r="U159" s="55" t="s">
        <v>95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198" t="str">
        <f>+BDATOS!AC159</f>
        <v>DIRECCIÓN DE DESARROLLO SOCIAL</v>
      </c>
      <c r="AB159" s="56" t="s">
        <v>699</v>
      </c>
      <c r="AC159" s="56" t="s">
        <v>338</v>
      </c>
      <c r="AD159" s="29">
        <f t="shared" si="46"/>
        <v>100</v>
      </c>
      <c r="AE159" s="30">
        <f t="shared" si="47"/>
        <v>0</v>
      </c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13">
        <v>15</v>
      </c>
      <c r="AZ159" s="13">
        <v>0</v>
      </c>
      <c r="BA159" s="13">
        <v>0</v>
      </c>
      <c r="BB159" s="13"/>
      <c r="BC159" s="13"/>
      <c r="BD159" s="13"/>
      <c r="BE159" s="13"/>
      <c r="BF159" s="13"/>
      <c r="BG159" s="13"/>
      <c r="BH159" s="13"/>
      <c r="BI159" s="63">
        <f t="shared" si="60"/>
        <v>0.15</v>
      </c>
      <c r="BJ159" s="13"/>
      <c r="BK159" s="13"/>
      <c r="BL159" s="13"/>
      <c r="BM159" s="56"/>
      <c r="BO159" s="13">
        <f t="shared" si="48"/>
        <v>100</v>
      </c>
      <c r="BP159" s="13">
        <f t="shared" si="52"/>
        <v>25</v>
      </c>
      <c r="BQ159" s="13">
        <f t="shared" si="53"/>
        <v>75</v>
      </c>
      <c r="BR159" s="13">
        <f t="shared" si="49"/>
        <v>100</v>
      </c>
      <c r="BS159" s="13">
        <f t="shared" si="54"/>
        <v>25</v>
      </c>
      <c r="BT159" s="13">
        <f t="shared" si="55"/>
        <v>75</v>
      </c>
      <c r="BU159" s="13">
        <f t="shared" si="50"/>
        <v>100</v>
      </c>
      <c r="BV159" s="13">
        <f t="shared" si="56"/>
        <v>25</v>
      </c>
      <c r="BW159" s="13">
        <f t="shared" si="57"/>
        <v>75</v>
      </c>
      <c r="BX159" s="13">
        <f t="shared" si="51"/>
        <v>100</v>
      </c>
      <c r="BY159" s="13">
        <f t="shared" si="58"/>
        <v>25</v>
      </c>
      <c r="BZ159" s="13">
        <f t="shared" si="59"/>
        <v>75</v>
      </c>
    </row>
    <row r="160" spans="1:78" ht="83.25" customHeight="1" x14ac:dyDescent="0.2">
      <c r="A160" s="13">
        <v>2</v>
      </c>
      <c r="B160" s="4" t="s">
        <v>455</v>
      </c>
      <c r="C160" s="5" t="s">
        <v>710</v>
      </c>
      <c r="D160" s="4" t="s">
        <v>174</v>
      </c>
      <c r="E160" s="295" t="s">
        <v>706</v>
      </c>
      <c r="F160" s="176" t="s">
        <v>709</v>
      </c>
      <c r="G160" s="176" t="s">
        <v>709</v>
      </c>
      <c r="H160" s="176" t="s">
        <v>707</v>
      </c>
      <c r="I160" s="155" t="s">
        <v>175</v>
      </c>
      <c r="J160" s="198" t="s">
        <v>708</v>
      </c>
      <c r="K160" s="198" t="s">
        <v>708</v>
      </c>
      <c r="L160" s="176" t="s">
        <v>1589</v>
      </c>
      <c r="M160" s="5">
        <v>0</v>
      </c>
      <c r="N160" s="55">
        <f>+BDATOS!P160</f>
        <v>1</v>
      </c>
      <c r="O160" s="55">
        <f>+BDATOS!Q160</f>
        <v>0</v>
      </c>
      <c r="P160" s="55">
        <f>+BDATOS!R160</f>
        <v>0</v>
      </c>
      <c r="Q160" s="55">
        <f>+BDATOS!S160</f>
        <v>0</v>
      </c>
      <c r="R160" s="40">
        <f>+BDATOS!T160</f>
        <v>0</v>
      </c>
      <c r="S160" s="55" t="s">
        <v>587</v>
      </c>
      <c r="T160" s="55" t="s">
        <v>1412</v>
      </c>
      <c r="U160" s="55" t="s">
        <v>95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198" t="str">
        <f>+BDATOS!AC160</f>
        <v>SECRETARIA DEL INTERIOR  ??</v>
      </c>
      <c r="AB160" s="21" t="s">
        <v>699</v>
      </c>
      <c r="AC160" s="56" t="s">
        <v>338</v>
      </c>
      <c r="AD160" s="29">
        <f t="shared" si="46"/>
        <v>0</v>
      </c>
      <c r="AE160" s="30">
        <f t="shared" si="47"/>
        <v>0</v>
      </c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13">
        <v>0</v>
      </c>
      <c r="AZ160" s="64">
        <v>0</v>
      </c>
      <c r="BA160" s="64">
        <v>0</v>
      </c>
      <c r="BB160" s="13"/>
      <c r="BC160" s="64"/>
      <c r="BD160" s="13"/>
      <c r="BE160" s="13"/>
      <c r="BF160" s="13"/>
      <c r="BG160" s="13"/>
      <c r="BH160" s="13"/>
      <c r="BI160" s="63" t="s">
        <v>1844</v>
      </c>
      <c r="BJ160" s="13"/>
      <c r="BK160" s="13"/>
      <c r="BL160" s="13"/>
      <c r="BM160" s="56"/>
      <c r="BO160" s="13">
        <f t="shared" si="48"/>
        <v>0</v>
      </c>
      <c r="BP160" s="13">
        <f t="shared" si="52"/>
        <v>0</v>
      </c>
      <c r="BQ160" s="13">
        <f t="shared" si="53"/>
        <v>0</v>
      </c>
      <c r="BR160" s="13">
        <f t="shared" si="49"/>
        <v>0</v>
      </c>
      <c r="BS160" s="13">
        <f t="shared" si="54"/>
        <v>0</v>
      </c>
      <c r="BT160" s="13">
        <f t="shared" si="55"/>
        <v>0</v>
      </c>
      <c r="BU160" s="13">
        <f t="shared" si="50"/>
        <v>0</v>
      </c>
      <c r="BV160" s="13">
        <f t="shared" si="56"/>
        <v>0</v>
      </c>
      <c r="BW160" s="13">
        <f t="shared" si="57"/>
        <v>0</v>
      </c>
      <c r="BX160" s="13">
        <f t="shared" si="51"/>
        <v>0</v>
      </c>
      <c r="BY160" s="13">
        <f t="shared" si="58"/>
        <v>0</v>
      </c>
      <c r="BZ160" s="13">
        <f t="shared" si="59"/>
        <v>0</v>
      </c>
    </row>
    <row r="161" spans="1:78" ht="60" x14ac:dyDescent="0.2">
      <c r="A161" s="13">
        <v>2</v>
      </c>
      <c r="B161" s="4" t="s">
        <v>455</v>
      </c>
      <c r="C161" s="5" t="s">
        <v>710</v>
      </c>
      <c r="D161" s="4" t="s">
        <v>174</v>
      </c>
      <c r="E161" s="295"/>
      <c r="F161" s="176" t="s">
        <v>709</v>
      </c>
      <c r="G161" s="176" t="s">
        <v>709</v>
      </c>
      <c r="H161" s="176" t="s">
        <v>707</v>
      </c>
      <c r="I161" s="155" t="s">
        <v>175</v>
      </c>
      <c r="J161" s="198" t="s">
        <v>712</v>
      </c>
      <c r="K161" s="198" t="s">
        <v>711</v>
      </c>
      <c r="L161" s="176" t="s">
        <v>1589</v>
      </c>
      <c r="M161" s="5">
        <v>0</v>
      </c>
      <c r="N161" s="55">
        <f>+BDATOS!P161</f>
        <v>1</v>
      </c>
      <c r="O161" s="55">
        <f>+BDATOS!Q161</f>
        <v>0</v>
      </c>
      <c r="P161" s="55">
        <f>+BDATOS!R161</f>
        <v>0</v>
      </c>
      <c r="Q161" s="55">
        <f>+BDATOS!S161</f>
        <v>0</v>
      </c>
      <c r="R161" s="40">
        <f>+BDATOS!T161</f>
        <v>0</v>
      </c>
      <c r="S161" s="55" t="s">
        <v>587</v>
      </c>
      <c r="T161" s="55" t="s">
        <v>1412</v>
      </c>
      <c r="U161" s="55" t="s">
        <v>95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198" t="str">
        <f>+BDATOS!AC161</f>
        <v>SECRETARIA DEL INTERIOR  ??</v>
      </c>
      <c r="AB161" s="56" t="s">
        <v>335</v>
      </c>
      <c r="AC161" s="56" t="s">
        <v>338</v>
      </c>
      <c r="AD161" s="29">
        <f t="shared" si="46"/>
        <v>0</v>
      </c>
      <c r="AE161" s="30">
        <f t="shared" si="47"/>
        <v>0</v>
      </c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13">
        <v>0</v>
      </c>
      <c r="AZ161" s="64">
        <v>0</v>
      </c>
      <c r="BA161" s="64">
        <v>0</v>
      </c>
      <c r="BB161" s="13"/>
      <c r="BC161" s="64"/>
      <c r="BD161" s="13"/>
      <c r="BE161" s="13"/>
      <c r="BF161" s="13"/>
      <c r="BG161" s="13"/>
      <c r="BH161" s="13"/>
      <c r="BI161" s="63" t="s">
        <v>1844</v>
      </c>
      <c r="BJ161" s="13"/>
      <c r="BK161" s="13"/>
      <c r="BL161" s="13"/>
      <c r="BM161" s="56"/>
      <c r="BO161" s="13">
        <f t="shared" si="48"/>
        <v>0</v>
      </c>
      <c r="BP161" s="13">
        <f t="shared" si="52"/>
        <v>0</v>
      </c>
      <c r="BQ161" s="13">
        <f t="shared" si="53"/>
        <v>0</v>
      </c>
      <c r="BR161" s="13">
        <f t="shared" si="49"/>
        <v>0</v>
      </c>
      <c r="BS161" s="13">
        <f t="shared" si="54"/>
        <v>0</v>
      </c>
      <c r="BT161" s="13">
        <f t="shared" si="55"/>
        <v>0</v>
      </c>
      <c r="BU161" s="13">
        <f t="shared" si="50"/>
        <v>0</v>
      </c>
      <c r="BV161" s="13">
        <f t="shared" si="56"/>
        <v>0</v>
      </c>
      <c r="BW161" s="13">
        <f t="shared" si="57"/>
        <v>0</v>
      </c>
      <c r="BX161" s="13">
        <f t="shared" si="51"/>
        <v>0</v>
      </c>
      <c r="BY161" s="13">
        <f t="shared" si="58"/>
        <v>0</v>
      </c>
      <c r="BZ161" s="13">
        <f t="shared" si="59"/>
        <v>0</v>
      </c>
    </row>
    <row r="162" spans="1:78" ht="60" x14ac:dyDescent="0.2">
      <c r="A162" s="13">
        <v>2</v>
      </c>
      <c r="B162" s="4" t="s">
        <v>455</v>
      </c>
      <c r="C162" s="5" t="s">
        <v>710</v>
      </c>
      <c r="D162" s="4" t="s">
        <v>174</v>
      </c>
      <c r="E162" s="295"/>
      <c r="F162" s="176" t="s">
        <v>709</v>
      </c>
      <c r="G162" s="176" t="s">
        <v>709</v>
      </c>
      <c r="H162" s="176" t="s">
        <v>707</v>
      </c>
      <c r="I162" s="155" t="s">
        <v>175</v>
      </c>
      <c r="J162" s="198" t="s">
        <v>713</v>
      </c>
      <c r="K162" s="198" t="s">
        <v>713</v>
      </c>
      <c r="L162" s="176" t="s">
        <v>1589</v>
      </c>
      <c r="M162" s="5">
        <v>0</v>
      </c>
      <c r="N162" s="55">
        <f>+BDATOS!P162</f>
        <v>20</v>
      </c>
      <c r="O162" s="55">
        <f>+BDATOS!Q162</f>
        <v>0</v>
      </c>
      <c r="P162" s="55">
        <f>+BDATOS!R162</f>
        <v>5</v>
      </c>
      <c r="Q162" s="55">
        <f>+BDATOS!S162</f>
        <v>5</v>
      </c>
      <c r="R162" s="40">
        <f>+BDATOS!T162</f>
        <v>5</v>
      </c>
      <c r="S162" s="55" t="s">
        <v>587</v>
      </c>
      <c r="T162" s="55" t="s">
        <v>1412</v>
      </c>
      <c r="U162" s="55" t="s">
        <v>95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198" t="str">
        <f>+BDATOS!AC162</f>
        <v>SECRETARIA DEL INTERIOR  ??</v>
      </c>
      <c r="AB162" s="21" t="s">
        <v>699</v>
      </c>
      <c r="AC162" s="56" t="s">
        <v>338</v>
      </c>
      <c r="AD162" s="29">
        <f t="shared" si="46"/>
        <v>0</v>
      </c>
      <c r="AE162" s="30">
        <f t="shared" si="47"/>
        <v>0</v>
      </c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13">
        <v>0</v>
      </c>
      <c r="AZ162" s="64">
        <v>0</v>
      </c>
      <c r="BA162" s="64">
        <v>0</v>
      </c>
      <c r="BB162" s="13"/>
      <c r="BC162" s="64"/>
      <c r="BD162" s="13"/>
      <c r="BE162" s="13"/>
      <c r="BF162" s="13"/>
      <c r="BG162" s="13"/>
      <c r="BH162" s="13"/>
      <c r="BI162" s="63" t="s">
        <v>1844</v>
      </c>
      <c r="BJ162" s="13"/>
      <c r="BK162" s="13"/>
      <c r="BL162" s="13"/>
      <c r="BM162" s="56"/>
      <c r="BO162" s="13">
        <f t="shared" si="48"/>
        <v>0</v>
      </c>
      <c r="BP162" s="13">
        <f t="shared" si="52"/>
        <v>0</v>
      </c>
      <c r="BQ162" s="13">
        <f t="shared" si="53"/>
        <v>0</v>
      </c>
      <c r="BR162" s="13">
        <f t="shared" si="49"/>
        <v>5</v>
      </c>
      <c r="BS162" s="13">
        <f t="shared" si="54"/>
        <v>1.25</v>
      </c>
      <c r="BT162" s="13">
        <f t="shared" si="55"/>
        <v>3.75</v>
      </c>
      <c r="BU162" s="13">
        <f t="shared" si="50"/>
        <v>5</v>
      </c>
      <c r="BV162" s="13">
        <f t="shared" si="56"/>
        <v>1.25</v>
      </c>
      <c r="BW162" s="13">
        <f t="shared" si="57"/>
        <v>3.75</v>
      </c>
      <c r="BX162" s="13">
        <f t="shared" si="51"/>
        <v>5</v>
      </c>
      <c r="BY162" s="13">
        <f t="shared" si="58"/>
        <v>1.25</v>
      </c>
      <c r="BZ162" s="13">
        <f t="shared" si="59"/>
        <v>3.75</v>
      </c>
    </row>
    <row r="163" spans="1:78" ht="90" customHeight="1" x14ac:dyDescent="0.2">
      <c r="A163" s="13">
        <v>2</v>
      </c>
      <c r="B163" s="4" t="s">
        <v>455</v>
      </c>
      <c r="C163" s="5" t="s">
        <v>710</v>
      </c>
      <c r="D163" s="4" t="s">
        <v>174</v>
      </c>
      <c r="E163" s="295" t="s">
        <v>714</v>
      </c>
      <c r="F163" s="176" t="s">
        <v>709</v>
      </c>
      <c r="G163" s="176" t="s">
        <v>709</v>
      </c>
      <c r="H163" s="176" t="s">
        <v>715</v>
      </c>
      <c r="I163" s="155" t="s">
        <v>176</v>
      </c>
      <c r="J163" s="198" t="s">
        <v>1498</v>
      </c>
      <c r="K163" s="198" t="s">
        <v>716</v>
      </c>
      <c r="L163" s="176" t="s">
        <v>1589</v>
      </c>
      <c r="M163" s="179">
        <v>0</v>
      </c>
      <c r="N163" s="55">
        <f>+BDATOS!P163</f>
        <v>5</v>
      </c>
      <c r="O163" s="55">
        <f>+BDATOS!Q163</f>
        <v>0</v>
      </c>
      <c r="P163" s="55">
        <f>+BDATOS!R163</f>
        <v>1</v>
      </c>
      <c r="Q163" s="55">
        <f>+BDATOS!S163</f>
        <v>1</v>
      </c>
      <c r="R163" s="40">
        <f>+BDATOS!T163</f>
        <v>2</v>
      </c>
      <c r="S163" s="55" t="s">
        <v>587</v>
      </c>
      <c r="T163" s="55" t="s">
        <v>1412</v>
      </c>
      <c r="U163" s="55" t="s">
        <v>95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198" t="str">
        <f>+BDATOS!AC163</f>
        <v>SECRETARIA DEL INTERIOR  ??</v>
      </c>
      <c r="AB163" s="21" t="s">
        <v>699</v>
      </c>
      <c r="AC163" s="56" t="s">
        <v>719</v>
      </c>
      <c r="AD163" s="29">
        <f t="shared" si="46"/>
        <v>0</v>
      </c>
      <c r="AE163" s="30">
        <f t="shared" si="47"/>
        <v>0</v>
      </c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13">
        <v>0</v>
      </c>
      <c r="AZ163" s="64">
        <v>0</v>
      </c>
      <c r="BA163" s="64">
        <v>0</v>
      </c>
      <c r="BB163" s="13"/>
      <c r="BC163" s="64"/>
      <c r="BD163" s="13"/>
      <c r="BE163" s="13"/>
      <c r="BF163" s="13"/>
      <c r="BG163" s="13"/>
      <c r="BH163" s="13"/>
      <c r="BI163" s="63" t="s">
        <v>1844</v>
      </c>
      <c r="BJ163" s="13"/>
      <c r="BK163" s="13"/>
      <c r="BL163" s="13"/>
      <c r="BM163" s="56"/>
      <c r="BO163" s="13">
        <f t="shared" si="48"/>
        <v>0</v>
      </c>
      <c r="BP163" s="13">
        <f t="shared" si="52"/>
        <v>0</v>
      </c>
      <c r="BQ163" s="13">
        <f t="shared" si="53"/>
        <v>0</v>
      </c>
      <c r="BR163" s="13">
        <f t="shared" si="49"/>
        <v>1</v>
      </c>
      <c r="BS163" s="13">
        <f t="shared" si="54"/>
        <v>0.25</v>
      </c>
      <c r="BT163" s="13">
        <f t="shared" si="55"/>
        <v>0.75</v>
      </c>
      <c r="BU163" s="13">
        <f t="shared" si="50"/>
        <v>1</v>
      </c>
      <c r="BV163" s="13">
        <f t="shared" si="56"/>
        <v>0.25</v>
      </c>
      <c r="BW163" s="13">
        <f t="shared" si="57"/>
        <v>0.75</v>
      </c>
      <c r="BX163" s="13">
        <f t="shared" si="51"/>
        <v>2</v>
      </c>
      <c r="BY163" s="13">
        <f t="shared" si="58"/>
        <v>0.5</v>
      </c>
      <c r="BZ163" s="13">
        <f t="shared" si="59"/>
        <v>1.5</v>
      </c>
    </row>
    <row r="164" spans="1:78" ht="97.5" customHeight="1" x14ac:dyDescent="0.2">
      <c r="A164" s="13">
        <v>2</v>
      </c>
      <c r="B164" s="4" t="s">
        <v>455</v>
      </c>
      <c r="C164" s="5" t="s">
        <v>710</v>
      </c>
      <c r="D164" s="4" t="s">
        <v>174</v>
      </c>
      <c r="E164" s="295"/>
      <c r="F164" s="176" t="s">
        <v>709</v>
      </c>
      <c r="G164" s="176" t="s">
        <v>709</v>
      </c>
      <c r="H164" s="176" t="s">
        <v>715</v>
      </c>
      <c r="I164" s="155" t="s">
        <v>176</v>
      </c>
      <c r="J164" s="198" t="s">
        <v>1499</v>
      </c>
      <c r="K164" s="198" t="s">
        <v>717</v>
      </c>
      <c r="L164" s="176" t="s">
        <v>1589</v>
      </c>
      <c r="M164" s="179">
        <v>0</v>
      </c>
      <c r="N164" s="55">
        <f>+BDATOS!P164</f>
        <v>200</v>
      </c>
      <c r="O164" s="55">
        <f>+BDATOS!Q164</f>
        <v>0</v>
      </c>
      <c r="P164" s="55">
        <f>+BDATOS!R164</f>
        <v>25</v>
      </c>
      <c r="Q164" s="55">
        <f>+BDATOS!S164</f>
        <v>25</v>
      </c>
      <c r="R164" s="40">
        <f>+BDATOS!T164</f>
        <v>25</v>
      </c>
      <c r="S164" s="55" t="s">
        <v>587</v>
      </c>
      <c r="T164" s="55" t="s">
        <v>1412</v>
      </c>
      <c r="U164" s="55" t="s">
        <v>95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198" t="str">
        <f>+BDATOS!AC164</f>
        <v>SECRETARIA DEL INTERIOR  ??</v>
      </c>
      <c r="AB164" s="21" t="s">
        <v>699</v>
      </c>
      <c r="AC164" s="56" t="s">
        <v>719</v>
      </c>
      <c r="AD164" s="29">
        <f t="shared" si="46"/>
        <v>0</v>
      </c>
      <c r="AE164" s="30">
        <f t="shared" si="47"/>
        <v>0</v>
      </c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13">
        <v>0</v>
      </c>
      <c r="AZ164" s="64">
        <v>0</v>
      </c>
      <c r="BA164" s="64">
        <v>0</v>
      </c>
      <c r="BB164" s="13"/>
      <c r="BC164" s="64"/>
      <c r="BD164" s="13"/>
      <c r="BE164" s="13"/>
      <c r="BF164" s="13"/>
      <c r="BG164" s="13"/>
      <c r="BH164" s="13"/>
      <c r="BI164" s="63" t="s">
        <v>1844</v>
      </c>
      <c r="BJ164" s="13"/>
      <c r="BK164" s="13"/>
      <c r="BL164" s="13"/>
      <c r="BM164" s="56"/>
      <c r="BO164" s="13">
        <f t="shared" si="48"/>
        <v>0</v>
      </c>
      <c r="BP164" s="13">
        <f t="shared" si="52"/>
        <v>0</v>
      </c>
      <c r="BQ164" s="13">
        <f t="shared" si="53"/>
        <v>0</v>
      </c>
      <c r="BR164" s="13">
        <f t="shared" si="49"/>
        <v>25</v>
      </c>
      <c r="BS164" s="13">
        <f t="shared" si="54"/>
        <v>6.25</v>
      </c>
      <c r="BT164" s="13">
        <f t="shared" si="55"/>
        <v>18.75</v>
      </c>
      <c r="BU164" s="13">
        <f t="shared" si="50"/>
        <v>25</v>
      </c>
      <c r="BV164" s="13">
        <f t="shared" si="56"/>
        <v>6.25</v>
      </c>
      <c r="BW164" s="13">
        <f t="shared" si="57"/>
        <v>18.75</v>
      </c>
      <c r="BX164" s="13">
        <f t="shared" si="51"/>
        <v>25</v>
      </c>
      <c r="BY164" s="13">
        <f t="shared" si="58"/>
        <v>6.25</v>
      </c>
      <c r="BZ164" s="13">
        <f t="shared" si="59"/>
        <v>18.75</v>
      </c>
    </row>
    <row r="165" spans="1:78" ht="94.5" customHeight="1" x14ac:dyDescent="0.2">
      <c r="A165" s="13">
        <v>2</v>
      </c>
      <c r="B165" s="4" t="s">
        <v>455</v>
      </c>
      <c r="C165" s="5" t="s">
        <v>710</v>
      </c>
      <c r="D165" s="4" t="s">
        <v>174</v>
      </c>
      <c r="E165" s="295"/>
      <c r="F165" s="176" t="s">
        <v>709</v>
      </c>
      <c r="G165" s="176" t="s">
        <v>709</v>
      </c>
      <c r="H165" s="176" t="s">
        <v>715</v>
      </c>
      <c r="I165" s="155" t="s">
        <v>176</v>
      </c>
      <c r="J165" s="198" t="s">
        <v>1500</v>
      </c>
      <c r="K165" s="198" t="s">
        <v>718</v>
      </c>
      <c r="L165" s="176" t="s">
        <v>1589</v>
      </c>
      <c r="M165" s="179">
        <v>0</v>
      </c>
      <c r="N165" s="55">
        <f>+BDATOS!P165</f>
        <v>400</v>
      </c>
      <c r="O165" s="55">
        <f>+BDATOS!Q165</f>
        <v>0</v>
      </c>
      <c r="P165" s="55">
        <f>+BDATOS!R165</f>
        <v>100</v>
      </c>
      <c r="Q165" s="55">
        <f>+BDATOS!S165</f>
        <v>100</v>
      </c>
      <c r="R165" s="40">
        <f>+BDATOS!T165</f>
        <v>100</v>
      </c>
      <c r="S165" s="55" t="s">
        <v>587</v>
      </c>
      <c r="T165" s="55" t="s">
        <v>1412</v>
      </c>
      <c r="U165" s="55" t="s">
        <v>95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198" t="str">
        <f>+BDATOS!AC165</f>
        <v>SECRETARIA DEL INTERIOR  ??</v>
      </c>
      <c r="AB165" s="21" t="s">
        <v>699</v>
      </c>
      <c r="AC165" s="56" t="s">
        <v>719</v>
      </c>
      <c r="AD165" s="29">
        <f t="shared" si="46"/>
        <v>0</v>
      </c>
      <c r="AE165" s="30">
        <f t="shared" si="47"/>
        <v>0</v>
      </c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13">
        <v>0</v>
      </c>
      <c r="AZ165" s="64">
        <v>0</v>
      </c>
      <c r="BA165" s="64">
        <v>0</v>
      </c>
      <c r="BB165" s="13"/>
      <c r="BC165" s="64"/>
      <c r="BD165" s="13"/>
      <c r="BE165" s="13"/>
      <c r="BF165" s="13"/>
      <c r="BG165" s="13"/>
      <c r="BH165" s="13"/>
      <c r="BI165" s="63" t="s">
        <v>1844</v>
      </c>
      <c r="BJ165" s="13"/>
      <c r="BK165" s="13"/>
      <c r="BL165" s="13"/>
      <c r="BM165" s="56"/>
      <c r="BO165" s="13">
        <f t="shared" si="48"/>
        <v>0</v>
      </c>
      <c r="BP165" s="13">
        <f t="shared" si="52"/>
        <v>0</v>
      </c>
      <c r="BQ165" s="13">
        <f t="shared" si="53"/>
        <v>0</v>
      </c>
      <c r="BR165" s="13">
        <f t="shared" si="49"/>
        <v>100</v>
      </c>
      <c r="BS165" s="13">
        <f t="shared" si="54"/>
        <v>25</v>
      </c>
      <c r="BT165" s="13">
        <f t="shared" si="55"/>
        <v>75</v>
      </c>
      <c r="BU165" s="13">
        <f t="shared" si="50"/>
        <v>100</v>
      </c>
      <c r="BV165" s="13">
        <f t="shared" si="56"/>
        <v>25</v>
      </c>
      <c r="BW165" s="13">
        <f t="shared" si="57"/>
        <v>75</v>
      </c>
      <c r="BX165" s="13">
        <f t="shared" si="51"/>
        <v>100</v>
      </c>
      <c r="BY165" s="13">
        <f t="shared" si="58"/>
        <v>25</v>
      </c>
      <c r="BZ165" s="13">
        <f t="shared" si="59"/>
        <v>75</v>
      </c>
    </row>
    <row r="166" spans="1:78" ht="60" x14ac:dyDescent="0.2">
      <c r="A166" s="13">
        <v>2</v>
      </c>
      <c r="B166" s="4" t="s">
        <v>455</v>
      </c>
      <c r="C166" s="5" t="s">
        <v>710</v>
      </c>
      <c r="D166" s="4" t="s">
        <v>174</v>
      </c>
      <c r="E166" s="295" t="s">
        <v>714</v>
      </c>
      <c r="F166" s="176" t="s">
        <v>709</v>
      </c>
      <c r="G166" s="176" t="s">
        <v>709</v>
      </c>
      <c r="H166" s="176" t="s">
        <v>721</v>
      </c>
      <c r="I166" s="156" t="s">
        <v>177</v>
      </c>
      <c r="J166" s="198" t="s">
        <v>720</v>
      </c>
      <c r="K166" s="198" t="s">
        <v>720</v>
      </c>
      <c r="L166" s="176" t="s">
        <v>1589</v>
      </c>
      <c r="M166" s="179">
        <v>0</v>
      </c>
      <c r="N166" s="55">
        <f>+BDATOS!P166</f>
        <v>1</v>
      </c>
      <c r="O166" s="55">
        <f>+BDATOS!Q166</f>
        <v>0</v>
      </c>
      <c r="P166" s="55">
        <f>+BDATOS!R166</f>
        <v>1</v>
      </c>
      <c r="Q166" s="55">
        <f>+BDATOS!S166</f>
        <v>0</v>
      </c>
      <c r="R166" s="40">
        <f>+BDATOS!T166</f>
        <v>0</v>
      </c>
      <c r="S166" s="55" t="s">
        <v>587</v>
      </c>
      <c r="T166" s="55" t="s">
        <v>1412</v>
      </c>
      <c r="U166" s="55" t="s">
        <v>95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198" t="str">
        <f>+BDATOS!AC166</f>
        <v>SECRETARIA DEL INTERIOR  ??</v>
      </c>
      <c r="AB166" s="21" t="s">
        <v>699</v>
      </c>
      <c r="AC166" s="56" t="s">
        <v>719</v>
      </c>
      <c r="AD166" s="29">
        <f t="shared" si="46"/>
        <v>0</v>
      </c>
      <c r="AE166" s="30">
        <f t="shared" si="47"/>
        <v>0</v>
      </c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13">
        <v>0</v>
      </c>
      <c r="AZ166" s="64">
        <v>0</v>
      </c>
      <c r="BA166" s="64">
        <v>0</v>
      </c>
      <c r="BB166" s="13"/>
      <c r="BC166" s="64"/>
      <c r="BD166" s="13"/>
      <c r="BE166" s="13"/>
      <c r="BF166" s="13"/>
      <c r="BG166" s="13"/>
      <c r="BH166" s="13"/>
      <c r="BI166" s="63" t="s">
        <v>1844</v>
      </c>
      <c r="BJ166" s="13"/>
      <c r="BK166" s="13"/>
      <c r="BL166" s="13"/>
      <c r="BM166" s="56"/>
      <c r="BO166" s="13">
        <f t="shared" si="48"/>
        <v>0</v>
      </c>
      <c r="BP166" s="13">
        <f t="shared" si="52"/>
        <v>0</v>
      </c>
      <c r="BQ166" s="13">
        <f t="shared" si="53"/>
        <v>0</v>
      </c>
      <c r="BR166" s="13">
        <f t="shared" si="49"/>
        <v>1</v>
      </c>
      <c r="BS166" s="13">
        <f t="shared" si="54"/>
        <v>0.25</v>
      </c>
      <c r="BT166" s="13">
        <f t="shared" si="55"/>
        <v>0.75</v>
      </c>
      <c r="BU166" s="13">
        <f t="shared" si="50"/>
        <v>0</v>
      </c>
      <c r="BV166" s="13">
        <f t="shared" si="56"/>
        <v>0</v>
      </c>
      <c r="BW166" s="13">
        <f t="shared" si="57"/>
        <v>0</v>
      </c>
      <c r="BX166" s="13">
        <f t="shared" si="51"/>
        <v>0</v>
      </c>
      <c r="BY166" s="13">
        <f t="shared" si="58"/>
        <v>0</v>
      </c>
      <c r="BZ166" s="13">
        <f t="shared" si="59"/>
        <v>0</v>
      </c>
    </row>
    <row r="167" spans="1:78" ht="79.5" customHeight="1" x14ac:dyDescent="0.2">
      <c r="A167" s="13">
        <v>2</v>
      </c>
      <c r="B167" s="4" t="s">
        <v>455</v>
      </c>
      <c r="C167" s="5" t="s">
        <v>710</v>
      </c>
      <c r="D167" s="4" t="s">
        <v>174</v>
      </c>
      <c r="E167" s="295"/>
      <c r="F167" s="176" t="s">
        <v>709</v>
      </c>
      <c r="G167" s="176" t="s">
        <v>709</v>
      </c>
      <c r="H167" s="176" t="s">
        <v>721</v>
      </c>
      <c r="I167" s="156" t="s">
        <v>177</v>
      </c>
      <c r="J167" s="198" t="s">
        <v>724</v>
      </c>
      <c r="K167" s="198" t="s">
        <v>723</v>
      </c>
      <c r="L167" s="176" t="s">
        <v>1589</v>
      </c>
      <c r="M167" s="179">
        <v>0</v>
      </c>
      <c r="N167" s="55">
        <f>+BDATOS!P167</f>
        <v>1</v>
      </c>
      <c r="O167" s="55">
        <f>+BDATOS!Q167</f>
        <v>0</v>
      </c>
      <c r="P167" s="55">
        <f>+BDATOS!R167</f>
        <v>1</v>
      </c>
      <c r="Q167" s="55">
        <f>+BDATOS!S167</f>
        <v>0</v>
      </c>
      <c r="R167" s="40">
        <f>+BDATOS!T167</f>
        <v>0</v>
      </c>
      <c r="S167" s="55" t="s">
        <v>587</v>
      </c>
      <c r="T167" s="55" t="s">
        <v>1412</v>
      </c>
      <c r="U167" s="55" t="s">
        <v>95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198" t="str">
        <f>+BDATOS!AC167</f>
        <v>SECRETARIA DEL INTERIOR  ??</v>
      </c>
      <c r="AB167" s="56" t="s">
        <v>356</v>
      </c>
      <c r="AC167" s="56" t="s">
        <v>719</v>
      </c>
      <c r="AD167" s="29">
        <f t="shared" si="46"/>
        <v>0</v>
      </c>
      <c r="AE167" s="30">
        <f t="shared" si="47"/>
        <v>0</v>
      </c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13">
        <v>0</v>
      </c>
      <c r="AZ167" s="64">
        <v>0</v>
      </c>
      <c r="BA167" s="64">
        <v>0</v>
      </c>
      <c r="BB167" s="13"/>
      <c r="BC167" s="64"/>
      <c r="BD167" s="13"/>
      <c r="BE167" s="13"/>
      <c r="BF167" s="13"/>
      <c r="BG167" s="13"/>
      <c r="BH167" s="13"/>
      <c r="BI167" s="63" t="s">
        <v>1844</v>
      </c>
      <c r="BJ167" s="13"/>
      <c r="BK167" s="13"/>
      <c r="BL167" s="13"/>
      <c r="BM167" s="56"/>
      <c r="BO167" s="13">
        <f t="shared" si="48"/>
        <v>0</v>
      </c>
      <c r="BP167" s="13">
        <f t="shared" si="52"/>
        <v>0</v>
      </c>
      <c r="BQ167" s="13">
        <f t="shared" si="53"/>
        <v>0</v>
      </c>
      <c r="BR167" s="13">
        <f t="shared" si="49"/>
        <v>1</v>
      </c>
      <c r="BS167" s="13">
        <f t="shared" si="54"/>
        <v>0.25</v>
      </c>
      <c r="BT167" s="13">
        <f t="shared" si="55"/>
        <v>0.75</v>
      </c>
      <c r="BU167" s="13">
        <f t="shared" si="50"/>
        <v>0</v>
      </c>
      <c r="BV167" s="13">
        <f t="shared" si="56"/>
        <v>0</v>
      </c>
      <c r="BW167" s="13">
        <f t="shared" si="57"/>
        <v>0</v>
      </c>
      <c r="BX167" s="13">
        <f t="shared" si="51"/>
        <v>0</v>
      </c>
      <c r="BY167" s="13">
        <f t="shared" si="58"/>
        <v>0</v>
      </c>
      <c r="BZ167" s="13">
        <f t="shared" si="59"/>
        <v>0</v>
      </c>
    </row>
    <row r="168" spans="1:78" ht="77.25" customHeight="1" x14ac:dyDescent="0.2">
      <c r="A168" s="13">
        <v>2</v>
      </c>
      <c r="B168" s="4" t="s">
        <v>455</v>
      </c>
      <c r="C168" s="5" t="s">
        <v>710</v>
      </c>
      <c r="D168" s="4" t="s">
        <v>174</v>
      </c>
      <c r="E168" s="176" t="s">
        <v>709</v>
      </c>
      <c r="F168" s="176" t="s">
        <v>709</v>
      </c>
      <c r="G168" s="176" t="s">
        <v>709</v>
      </c>
      <c r="H168" s="176" t="s">
        <v>722</v>
      </c>
      <c r="I168" s="155" t="s">
        <v>178</v>
      </c>
      <c r="J168" s="198" t="s">
        <v>1502</v>
      </c>
      <c r="K168" s="198" t="s">
        <v>1501</v>
      </c>
      <c r="L168" s="176" t="s">
        <v>1589</v>
      </c>
      <c r="M168" s="179">
        <v>0</v>
      </c>
      <c r="N168" s="55">
        <f>+BDATOS!P168</f>
        <v>20</v>
      </c>
      <c r="O168" s="55">
        <f>+BDATOS!Q168</f>
        <v>5</v>
      </c>
      <c r="P168" s="55">
        <f>+BDATOS!R168</f>
        <v>5</v>
      </c>
      <c r="Q168" s="55">
        <f>+BDATOS!S168</f>
        <v>5</v>
      </c>
      <c r="R168" s="40">
        <f>+BDATOS!T168</f>
        <v>5</v>
      </c>
      <c r="S168" s="55" t="s">
        <v>587</v>
      </c>
      <c r="T168" s="55" t="s">
        <v>1412</v>
      </c>
      <c r="U168" s="55" t="s">
        <v>95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198" t="str">
        <f>+BDATOS!AC168</f>
        <v>SECRETARIA DEL INTERIOR  ??</v>
      </c>
      <c r="AB168" s="21" t="s">
        <v>699</v>
      </c>
      <c r="AC168" s="56" t="s">
        <v>719</v>
      </c>
      <c r="AD168" s="29">
        <f t="shared" si="46"/>
        <v>5</v>
      </c>
      <c r="AE168" s="30">
        <f t="shared" si="47"/>
        <v>0</v>
      </c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13">
        <v>0</v>
      </c>
      <c r="AZ168" s="64">
        <v>0</v>
      </c>
      <c r="BA168" s="64">
        <v>0</v>
      </c>
      <c r="BB168" s="13"/>
      <c r="BC168" s="64"/>
      <c r="BD168" s="13"/>
      <c r="BE168" s="13"/>
      <c r="BF168" s="13"/>
      <c r="BG168" s="13"/>
      <c r="BH168" s="13"/>
      <c r="BI168" s="63">
        <f t="shared" si="60"/>
        <v>0</v>
      </c>
      <c r="BJ168" s="13"/>
      <c r="BK168" s="13"/>
      <c r="BL168" s="13"/>
      <c r="BM168" s="56"/>
      <c r="BO168" s="13">
        <f t="shared" si="48"/>
        <v>5</v>
      </c>
      <c r="BP168" s="13">
        <f t="shared" si="52"/>
        <v>1.25</v>
      </c>
      <c r="BQ168" s="13">
        <f t="shared" si="53"/>
        <v>3.75</v>
      </c>
      <c r="BR168" s="13">
        <f t="shared" si="49"/>
        <v>5</v>
      </c>
      <c r="BS168" s="13">
        <f t="shared" si="54"/>
        <v>1.25</v>
      </c>
      <c r="BT168" s="13">
        <f t="shared" si="55"/>
        <v>3.75</v>
      </c>
      <c r="BU168" s="13">
        <f t="shared" si="50"/>
        <v>5</v>
      </c>
      <c r="BV168" s="13">
        <f t="shared" si="56"/>
        <v>1.25</v>
      </c>
      <c r="BW168" s="13">
        <f t="shared" si="57"/>
        <v>3.75</v>
      </c>
      <c r="BX168" s="13">
        <f t="shared" si="51"/>
        <v>5</v>
      </c>
      <c r="BY168" s="13">
        <f t="shared" si="58"/>
        <v>1.25</v>
      </c>
      <c r="BZ168" s="13">
        <f t="shared" si="59"/>
        <v>3.75</v>
      </c>
    </row>
    <row r="169" spans="1:78" ht="121.5" customHeight="1" x14ac:dyDescent="0.2">
      <c r="A169" s="13">
        <v>2</v>
      </c>
      <c r="B169" s="4" t="s">
        <v>455</v>
      </c>
      <c r="C169" s="5" t="s">
        <v>710</v>
      </c>
      <c r="D169" s="4" t="s">
        <v>174</v>
      </c>
      <c r="E169" s="176" t="s">
        <v>709</v>
      </c>
      <c r="F169" s="176" t="s">
        <v>709</v>
      </c>
      <c r="G169" s="176" t="s">
        <v>709</v>
      </c>
      <c r="H169" s="176" t="s">
        <v>727</v>
      </c>
      <c r="I169" s="156" t="s">
        <v>725</v>
      </c>
      <c r="J169" s="198" t="s">
        <v>1504</v>
      </c>
      <c r="K169" s="198" t="s">
        <v>1503</v>
      </c>
      <c r="L169" s="176" t="s">
        <v>1589</v>
      </c>
      <c r="M169" s="179">
        <v>0</v>
      </c>
      <c r="N169" s="55">
        <f>+BDATOS!P169</f>
        <v>1</v>
      </c>
      <c r="O169" s="55">
        <f>+BDATOS!Q169</f>
        <v>0</v>
      </c>
      <c r="P169" s="55">
        <f>+BDATOS!R169</f>
        <v>1</v>
      </c>
      <c r="Q169" s="55">
        <f>+BDATOS!S169</f>
        <v>0</v>
      </c>
      <c r="R169" s="40">
        <f>+BDATOS!T169</f>
        <v>0</v>
      </c>
      <c r="S169" s="55" t="s">
        <v>587</v>
      </c>
      <c r="T169" s="55" t="s">
        <v>1412</v>
      </c>
      <c r="U169" s="55" t="s">
        <v>95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198" t="str">
        <f>+BDATOS!AC169</f>
        <v>SECRETARIA DEL INTERIOR  ??</v>
      </c>
      <c r="AB169" s="21" t="s">
        <v>699</v>
      </c>
      <c r="AC169" s="56" t="s">
        <v>719</v>
      </c>
      <c r="AD169" s="29">
        <f t="shared" si="46"/>
        <v>0</v>
      </c>
      <c r="AE169" s="30">
        <f t="shared" si="47"/>
        <v>0</v>
      </c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13">
        <v>0</v>
      </c>
      <c r="AZ169" s="64">
        <v>0</v>
      </c>
      <c r="BA169" s="64">
        <v>0</v>
      </c>
      <c r="BB169" s="13"/>
      <c r="BC169" s="64"/>
      <c r="BD169" s="13"/>
      <c r="BE169" s="13"/>
      <c r="BF169" s="13"/>
      <c r="BG169" s="13"/>
      <c r="BH169" s="13"/>
      <c r="BI169" s="63" t="s">
        <v>1844</v>
      </c>
      <c r="BJ169" s="13"/>
      <c r="BK169" s="13"/>
      <c r="BL169" s="13"/>
      <c r="BM169" s="56"/>
      <c r="BO169" s="13">
        <f t="shared" si="48"/>
        <v>0</v>
      </c>
      <c r="BP169" s="13">
        <f t="shared" si="52"/>
        <v>0</v>
      </c>
      <c r="BQ169" s="13">
        <f t="shared" si="53"/>
        <v>0</v>
      </c>
      <c r="BR169" s="13">
        <f t="shared" si="49"/>
        <v>1</v>
      </c>
      <c r="BS169" s="13">
        <f t="shared" si="54"/>
        <v>0.25</v>
      </c>
      <c r="BT169" s="13">
        <f t="shared" si="55"/>
        <v>0.75</v>
      </c>
      <c r="BU169" s="13">
        <f t="shared" si="50"/>
        <v>0</v>
      </c>
      <c r="BV169" s="13">
        <f t="shared" si="56"/>
        <v>0</v>
      </c>
      <c r="BW169" s="13">
        <f t="shared" si="57"/>
        <v>0</v>
      </c>
      <c r="BX169" s="13">
        <f t="shared" si="51"/>
        <v>0</v>
      </c>
      <c r="BY169" s="13">
        <f t="shared" si="58"/>
        <v>0</v>
      </c>
      <c r="BZ169" s="13">
        <f t="shared" si="59"/>
        <v>0</v>
      </c>
    </row>
    <row r="170" spans="1:78" ht="60" x14ac:dyDescent="0.2">
      <c r="A170" s="13">
        <v>2</v>
      </c>
      <c r="B170" s="4" t="s">
        <v>455</v>
      </c>
      <c r="C170" s="5" t="s">
        <v>710</v>
      </c>
      <c r="D170" s="4" t="s">
        <v>174</v>
      </c>
      <c r="E170" s="176" t="s">
        <v>709</v>
      </c>
      <c r="F170" s="176" t="s">
        <v>709</v>
      </c>
      <c r="G170" s="176" t="s">
        <v>709</v>
      </c>
      <c r="H170" s="176" t="s">
        <v>728</v>
      </c>
      <c r="I170" s="155" t="s">
        <v>726</v>
      </c>
      <c r="J170" s="198" t="s">
        <v>1505</v>
      </c>
      <c r="K170" s="198" t="s">
        <v>1506</v>
      </c>
      <c r="L170" s="176" t="s">
        <v>1589</v>
      </c>
      <c r="M170" s="179">
        <v>0</v>
      </c>
      <c r="N170" s="55">
        <f>+BDATOS!P170</f>
        <v>10</v>
      </c>
      <c r="O170" s="55">
        <f>+BDATOS!Q170</f>
        <v>2</v>
      </c>
      <c r="P170" s="55">
        <f>+BDATOS!R170</f>
        <v>2</v>
      </c>
      <c r="Q170" s="55">
        <f>+BDATOS!S170</f>
        <v>3</v>
      </c>
      <c r="R170" s="40">
        <f>+BDATOS!T170</f>
        <v>3</v>
      </c>
      <c r="S170" s="55" t="s">
        <v>587</v>
      </c>
      <c r="T170" s="55" t="s">
        <v>1412</v>
      </c>
      <c r="U170" s="55" t="s">
        <v>95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198" t="str">
        <f>+BDATOS!AC170</f>
        <v>SECRETARIA DEL INTERIOR  ??</v>
      </c>
      <c r="AB170" s="21" t="s">
        <v>699</v>
      </c>
      <c r="AC170" s="56" t="s">
        <v>719</v>
      </c>
      <c r="AD170" s="29">
        <f t="shared" si="46"/>
        <v>2</v>
      </c>
      <c r="AE170" s="30">
        <f t="shared" si="47"/>
        <v>0</v>
      </c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13">
        <v>0</v>
      </c>
      <c r="AZ170" s="64">
        <v>0</v>
      </c>
      <c r="BA170" s="64">
        <v>0</v>
      </c>
      <c r="BB170" s="13"/>
      <c r="BC170" s="64"/>
      <c r="BD170" s="13"/>
      <c r="BE170" s="13"/>
      <c r="BF170" s="13"/>
      <c r="BG170" s="13"/>
      <c r="BH170" s="13"/>
      <c r="BI170" s="63">
        <f t="shared" si="60"/>
        <v>0</v>
      </c>
      <c r="BJ170" s="13"/>
      <c r="BK170" s="13"/>
      <c r="BL170" s="13"/>
      <c r="BM170" s="56"/>
      <c r="BO170" s="13">
        <f t="shared" si="48"/>
        <v>2</v>
      </c>
      <c r="BP170" s="13">
        <f t="shared" si="52"/>
        <v>0.5</v>
      </c>
      <c r="BQ170" s="13">
        <f t="shared" si="53"/>
        <v>1.5</v>
      </c>
      <c r="BR170" s="13">
        <f t="shared" si="49"/>
        <v>2</v>
      </c>
      <c r="BS170" s="13">
        <f t="shared" si="54"/>
        <v>0.5</v>
      </c>
      <c r="BT170" s="13">
        <f t="shared" si="55"/>
        <v>1.5</v>
      </c>
      <c r="BU170" s="13">
        <f t="shared" si="50"/>
        <v>3</v>
      </c>
      <c r="BV170" s="13">
        <f t="shared" si="56"/>
        <v>0.75</v>
      </c>
      <c r="BW170" s="13">
        <f t="shared" si="57"/>
        <v>2.25</v>
      </c>
      <c r="BX170" s="13">
        <f t="shared" si="51"/>
        <v>3</v>
      </c>
      <c r="BY170" s="13">
        <f t="shared" si="58"/>
        <v>0.75</v>
      </c>
      <c r="BZ170" s="13">
        <f t="shared" si="59"/>
        <v>2.25</v>
      </c>
    </row>
    <row r="171" spans="1:78" ht="60" x14ac:dyDescent="0.2">
      <c r="A171" s="13">
        <v>2</v>
      </c>
      <c r="B171" s="4" t="s">
        <v>455</v>
      </c>
      <c r="C171" s="5" t="s">
        <v>729</v>
      </c>
      <c r="D171" s="4" t="s">
        <v>179</v>
      </c>
      <c r="E171" s="7" t="s">
        <v>732</v>
      </c>
      <c r="F171" s="176">
        <v>0</v>
      </c>
      <c r="G171" s="176">
        <v>60</v>
      </c>
      <c r="H171" s="176" t="s">
        <v>733</v>
      </c>
      <c r="I171" s="14" t="s">
        <v>180</v>
      </c>
      <c r="J171" s="198" t="s">
        <v>731</v>
      </c>
      <c r="K171" s="198" t="s">
        <v>730</v>
      </c>
      <c r="L171" s="176" t="s">
        <v>1589</v>
      </c>
      <c r="M171" s="15">
        <v>0</v>
      </c>
      <c r="N171" s="55">
        <f>+BDATOS!P171</f>
        <v>60</v>
      </c>
      <c r="O171" s="55">
        <f>+BDATOS!Q171</f>
        <v>10</v>
      </c>
      <c r="P171" s="55">
        <f>+BDATOS!R171</f>
        <v>10</v>
      </c>
      <c r="Q171" s="55">
        <f>+BDATOS!S171</f>
        <v>20</v>
      </c>
      <c r="R171" s="40">
        <f>+BDATOS!T171</f>
        <v>20</v>
      </c>
      <c r="S171" s="55" t="s">
        <v>587</v>
      </c>
      <c r="T171" s="55" t="s">
        <v>1412</v>
      </c>
      <c r="U171" s="55" t="s">
        <v>95</v>
      </c>
      <c r="V171" s="17">
        <f>SUM(W171:Z171)</f>
        <v>424646400</v>
      </c>
      <c r="W171" s="23">
        <v>100000000</v>
      </c>
      <c r="X171" s="23">
        <f>+W171*1.04</f>
        <v>104000000</v>
      </c>
      <c r="Y171" s="23">
        <f>+X171*1.04</f>
        <v>108160000</v>
      </c>
      <c r="Z171" s="23">
        <f>+Y171*1.04</f>
        <v>112486400</v>
      </c>
      <c r="AA171" s="198" t="str">
        <f>+BDATOS!AC171</f>
        <v>SECRETARÍA DE VÍCTIMAS</v>
      </c>
      <c r="AB171" s="56" t="s">
        <v>356</v>
      </c>
      <c r="AC171" s="56" t="s">
        <v>338</v>
      </c>
      <c r="AD171" s="29">
        <f t="shared" si="46"/>
        <v>10</v>
      </c>
      <c r="AE171" s="30">
        <f t="shared" si="47"/>
        <v>424646400</v>
      </c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13">
        <v>0</v>
      </c>
      <c r="AZ171" s="13"/>
      <c r="BA171" s="13"/>
      <c r="BB171" s="13"/>
      <c r="BC171" s="13"/>
      <c r="BD171" s="13"/>
      <c r="BE171" s="13"/>
      <c r="BF171" s="13"/>
      <c r="BG171" s="13"/>
      <c r="BH171" s="13"/>
      <c r="BI171" s="63">
        <f t="shared" si="60"/>
        <v>0</v>
      </c>
      <c r="BJ171" s="13"/>
      <c r="BK171" s="13"/>
      <c r="BL171" s="13"/>
      <c r="BM171" s="56"/>
      <c r="BO171" s="13">
        <f t="shared" si="48"/>
        <v>10</v>
      </c>
      <c r="BP171" s="13">
        <f t="shared" si="52"/>
        <v>2.5</v>
      </c>
      <c r="BQ171" s="13">
        <f t="shared" si="53"/>
        <v>7.5</v>
      </c>
      <c r="BR171" s="13">
        <f t="shared" si="49"/>
        <v>10</v>
      </c>
      <c r="BS171" s="13">
        <f t="shared" si="54"/>
        <v>2.5</v>
      </c>
      <c r="BT171" s="13">
        <f t="shared" si="55"/>
        <v>7.5</v>
      </c>
      <c r="BU171" s="13">
        <f t="shared" si="50"/>
        <v>20</v>
      </c>
      <c r="BV171" s="13">
        <f t="shared" si="56"/>
        <v>5</v>
      </c>
      <c r="BW171" s="13">
        <f t="shared" si="57"/>
        <v>15</v>
      </c>
      <c r="BX171" s="13">
        <f t="shared" si="51"/>
        <v>20</v>
      </c>
      <c r="BY171" s="13">
        <f t="shared" si="58"/>
        <v>5</v>
      </c>
      <c r="BZ171" s="13">
        <f t="shared" si="59"/>
        <v>15</v>
      </c>
    </row>
    <row r="172" spans="1:78" ht="80.25" customHeight="1" x14ac:dyDescent="0.2">
      <c r="A172" s="13">
        <v>2</v>
      </c>
      <c r="B172" s="4" t="s">
        <v>455</v>
      </c>
      <c r="C172" s="5" t="s">
        <v>729</v>
      </c>
      <c r="D172" s="4" t="s">
        <v>179</v>
      </c>
      <c r="E172" s="295" t="s">
        <v>737</v>
      </c>
      <c r="F172" s="176">
        <v>0</v>
      </c>
      <c r="G172" s="176">
        <v>12</v>
      </c>
      <c r="H172" s="176" t="s">
        <v>734</v>
      </c>
      <c r="I172" s="14" t="s">
        <v>180</v>
      </c>
      <c r="J172" s="198" t="s">
        <v>736</v>
      </c>
      <c r="K172" s="198" t="s">
        <v>735</v>
      </c>
      <c r="L172" s="176" t="s">
        <v>1589</v>
      </c>
      <c r="M172" s="15">
        <v>0</v>
      </c>
      <c r="N172" s="55">
        <f>+BDATOS!P172</f>
        <v>12</v>
      </c>
      <c r="O172" s="55">
        <f>+BDATOS!Q172</f>
        <v>2</v>
      </c>
      <c r="P172" s="55">
        <f>+BDATOS!R172</f>
        <v>4</v>
      </c>
      <c r="Q172" s="55">
        <f>+BDATOS!S172</f>
        <v>4</v>
      </c>
      <c r="R172" s="40">
        <f>+BDATOS!T172</f>
        <v>4</v>
      </c>
      <c r="S172" s="55" t="s">
        <v>587</v>
      </c>
      <c r="T172" s="55" t="s">
        <v>1412</v>
      </c>
      <c r="U172" s="55" t="s">
        <v>95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198" t="str">
        <f>+BDATOS!AC172</f>
        <v>SECRETARÍA DE VÍCTIMAS</v>
      </c>
      <c r="AB172" s="56" t="s">
        <v>356</v>
      </c>
      <c r="AC172" s="56" t="s">
        <v>338</v>
      </c>
      <c r="AD172" s="29">
        <f t="shared" si="46"/>
        <v>2</v>
      </c>
      <c r="AE172" s="30">
        <f t="shared" si="47"/>
        <v>0</v>
      </c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13">
        <v>0</v>
      </c>
      <c r="AZ172" s="13"/>
      <c r="BA172" s="13"/>
      <c r="BB172" s="13"/>
      <c r="BC172" s="13"/>
      <c r="BD172" s="13"/>
      <c r="BE172" s="13"/>
      <c r="BF172" s="13"/>
      <c r="BG172" s="13"/>
      <c r="BH172" s="13"/>
      <c r="BI172" s="63">
        <f t="shared" si="60"/>
        <v>0</v>
      </c>
      <c r="BJ172" s="13"/>
      <c r="BK172" s="13"/>
      <c r="BL172" s="13"/>
      <c r="BM172" s="56"/>
      <c r="BO172" s="13">
        <f t="shared" si="48"/>
        <v>2</v>
      </c>
      <c r="BP172" s="13">
        <f t="shared" si="52"/>
        <v>0.5</v>
      </c>
      <c r="BQ172" s="13">
        <f t="shared" si="53"/>
        <v>1.5</v>
      </c>
      <c r="BR172" s="13">
        <f t="shared" si="49"/>
        <v>4</v>
      </c>
      <c r="BS172" s="13">
        <f t="shared" si="54"/>
        <v>1</v>
      </c>
      <c r="BT172" s="13">
        <f t="shared" si="55"/>
        <v>3</v>
      </c>
      <c r="BU172" s="13">
        <f t="shared" si="50"/>
        <v>4</v>
      </c>
      <c r="BV172" s="13">
        <f t="shared" si="56"/>
        <v>1</v>
      </c>
      <c r="BW172" s="13">
        <f t="shared" si="57"/>
        <v>3</v>
      </c>
      <c r="BX172" s="13">
        <f t="shared" si="51"/>
        <v>4</v>
      </c>
      <c r="BY172" s="13">
        <f t="shared" si="58"/>
        <v>1</v>
      </c>
      <c r="BZ172" s="13">
        <f t="shared" si="59"/>
        <v>3</v>
      </c>
    </row>
    <row r="173" spans="1:78" ht="67.5" customHeight="1" x14ac:dyDescent="0.2">
      <c r="A173" s="13">
        <v>2</v>
      </c>
      <c r="B173" s="4" t="s">
        <v>455</v>
      </c>
      <c r="C173" s="5" t="s">
        <v>729</v>
      </c>
      <c r="D173" s="4" t="s">
        <v>179</v>
      </c>
      <c r="E173" s="295"/>
      <c r="F173" s="176">
        <v>0</v>
      </c>
      <c r="G173" s="176">
        <v>7</v>
      </c>
      <c r="H173" s="176" t="s">
        <v>734</v>
      </c>
      <c r="I173" s="14" t="s">
        <v>180</v>
      </c>
      <c r="J173" s="198" t="s">
        <v>739</v>
      </c>
      <c r="K173" s="198" t="s">
        <v>738</v>
      </c>
      <c r="L173" s="176" t="s">
        <v>1589</v>
      </c>
      <c r="M173" s="15">
        <v>0</v>
      </c>
      <c r="N173" s="55">
        <f>+BDATOS!P173</f>
        <v>7</v>
      </c>
      <c r="O173" s="55">
        <f>+BDATOS!Q173</f>
        <v>1</v>
      </c>
      <c r="P173" s="55">
        <f>+BDATOS!R173</f>
        <v>2</v>
      </c>
      <c r="Q173" s="55">
        <f>+BDATOS!S173</f>
        <v>2</v>
      </c>
      <c r="R173" s="40">
        <f>+BDATOS!T173</f>
        <v>2</v>
      </c>
      <c r="S173" s="55" t="s">
        <v>587</v>
      </c>
      <c r="T173" s="55" t="s">
        <v>1412</v>
      </c>
      <c r="U173" s="55" t="s">
        <v>95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198" t="str">
        <f>+BDATOS!AC173</f>
        <v>SECRETARÍA DE VÍCTIMAS</v>
      </c>
      <c r="AB173" s="56" t="s">
        <v>356</v>
      </c>
      <c r="AC173" s="56" t="s">
        <v>338</v>
      </c>
      <c r="AD173" s="29">
        <f t="shared" si="46"/>
        <v>1</v>
      </c>
      <c r="AE173" s="30">
        <f t="shared" si="47"/>
        <v>0</v>
      </c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13">
        <v>0</v>
      </c>
      <c r="AZ173" s="13"/>
      <c r="BA173" s="13"/>
      <c r="BB173" s="13"/>
      <c r="BC173" s="13"/>
      <c r="BD173" s="13"/>
      <c r="BE173" s="13"/>
      <c r="BF173" s="13"/>
      <c r="BG173" s="13"/>
      <c r="BH173" s="13"/>
      <c r="BI173" s="63">
        <f t="shared" si="60"/>
        <v>0</v>
      </c>
      <c r="BJ173" s="13"/>
      <c r="BK173" s="13"/>
      <c r="BL173" s="13"/>
      <c r="BM173" s="56"/>
      <c r="BO173" s="13">
        <f t="shared" si="48"/>
        <v>1</v>
      </c>
      <c r="BP173" s="13">
        <f t="shared" si="52"/>
        <v>0.25</v>
      </c>
      <c r="BQ173" s="13">
        <f t="shared" si="53"/>
        <v>0.75</v>
      </c>
      <c r="BR173" s="13">
        <f t="shared" si="49"/>
        <v>2</v>
      </c>
      <c r="BS173" s="13">
        <f t="shared" si="54"/>
        <v>0.5</v>
      </c>
      <c r="BT173" s="13">
        <f t="shared" si="55"/>
        <v>1.5</v>
      </c>
      <c r="BU173" s="13">
        <f t="shared" si="50"/>
        <v>2</v>
      </c>
      <c r="BV173" s="13">
        <f t="shared" si="56"/>
        <v>0.5</v>
      </c>
      <c r="BW173" s="13">
        <f t="shared" si="57"/>
        <v>1.5</v>
      </c>
      <c r="BX173" s="13">
        <f t="shared" si="51"/>
        <v>2</v>
      </c>
      <c r="BY173" s="13">
        <f t="shared" si="58"/>
        <v>0.5</v>
      </c>
      <c r="BZ173" s="13">
        <f t="shared" si="59"/>
        <v>1.5</v>
      </c>
    </row>
    <row r="174" spans="1:78" ht="117" customHeight="1" x14ac:dyDescent="0.2">
      <c r="A174" s="13">
        <v>2</v>
      </c>
      <c r="B174" s="4" t="s">
        <v>455</v>
      </c>
      <c r="C174" s="5" t="s">
        <v>729</v>
      </c>
      <c r="D174" s="4" t="s">
        <v>179</v>
      </c>
      <c r="E174" s="295" t="s">
        <v>743</v>
      </c>
      <c r="F174" s="176">
        <v>0</v>
      </c>
      <c r="G174" s="176">
        <v>200</v>
      </c>
      <c r="H174" s="176" t="s">
        <v>740</v>
      </c>
      <c r="I174" s="14" t="s">
        <v>181</v>
      </c>
      <c r="J174" s="198" t="s">
        <v>742</v>
      </c>
      <c r="K174" s="198" t="s">
        <v>741</v>
      </c>
      <c r="L174" s="176" t="s">
        <v>1589</v>
      </c>
      <c r="M174" s="15">
        <v>0</v>
      </c>
      <c r="N174" s="55">
        <f>+BDATOS!P174</f>
        <v>200</v>
      </c>
      <c r="O174" s="55">
        <f>+BDATOS!Q174</f>
        <v>50</v>
      </c>
      <c r="P174" s="55">
        <f>+BDATOS!R174</f>
        <v>50</v>
      </c>
      <c r="Q174" s="55">
        <f>+BDATOS!S174</f>
        <v>50</v>
      </c>
      <c r="R174" s="40">
        <f>+BDATOS!T174</f>
        <v>50</v>
      </c>
      <c r="S174" s="55" t="s">
        <v>587</v>
      </c>
      <c r="T174" s="55" t="s">
        <v>1412</v>
      </c>
      <c r="U174" s="55" t="s">
        <v>95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198" t="str">
        <f>+BDATOS!AC174</f>
        <v>SECRETARÍA DE VÍCTIMAS</v>
      </c>
      <c r="AB174" s="56" t="s">
        <v>356</v>
      </c>
      <c r="AC174" s="56" t="s">
        <v>338</v>
      </c>
      <c r="AD174" s="29">
        <f t="shared" si="46"/>
        <v>50</v>
      </c>
      <c r="AE174" s="30">
        <f t="shared" si="47"/>
        <v>0</v>
      </c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13">
        <v>0</v>
      </c>
      <c r="AZ174" s="13"/>
      <c r="BA174" s="13"/>
      <c r="BB174" s="13"/>
      <c r="BC174" s="13"/>
      <c r="BD174" s="13"/>
      <c r="BE174" s="13"/>
      <c r="BF174" s="13"/>
      <c r="BG174" s="13"/>
      <c r="BH174" s="13"/>
      <c r="BI174" s="63">
        <f t="shared" si="60"/>
        <v>0</v>
      </c>
      <c r="BJ174" s="13"/>
      <c r="BK174" s="13"/>
      <c r="BL174" s="13"/>
      <c r="BM174" s="56"/>
      <c r="BO174" s="13">
        <f t="shared" si="48"/>
        <v>50</v>
      </c>
      <c r="BP174" s="13">
        <f t="shared" si="52"/>
        <v>12.5</v>
      </c>
      <c r="BQ174" s="13">
        <f t="shared" si="53"/>
        <v>37.5</v>
      </c>
      <c r="BR174" s="13">
        <f t="shared" si="49"/>
        <v>50</v>
      </c>
      <c r="BS174" s="13">
        <f t="shared" si="54"/>
        <v>12.5</v>
      </c>
      <c r="BT174" s="13">
        <f t="shared" si="55"/>
        <v>37.5</v>
      </c>
      <c r="BU174" s="13">
        <f t="shared" si="50"/>
        <v>50</v>
      </c>
      <c r="BV174" s="13">
        <f t="shared" si="56"/>
        <v>12.5</v>
      </c>
      <c r="BW174" s="13">
        <f t="shared" si="57"/>
        <v>37.5</v>
      </c>
      <c r="BX174" s="13">
        <f t="shared" si="51"/>
        <v>50</v>
      </c>
      <c r="BY174" s="13">
        <f t="shared" si="58"/>
        <v>12.5</v>
      </c>
      <c r="BZ174" s="13">
        <f t="shared" si="59"/>
        <v>37.5</v>
      </c>
    </row>
    <row r="175" spans="1:78" ht="81" customHeight="1" x14ac:dyDescent="0.2">
      <c r="A175" s="13">
        <v>2</v>
      </c>
      <c r="B175" s="4" t="s">
        <v>455</v>
      </c>
      <c r="C175" s="5" t="s">
        <v>729</v>
      </c>
      <c r="D175" s="4" t="s">
        <v>179</v>
      </c>
      <c r="E175" s="295"/>
      <c r="F175" s="176">
        <v>0</v>
      </c>
      <c r="G175" s="176">
        <v>12</v>
      </c>
      <c r="H175" s="176" t="s">
        <v>740</v>
      </c>
      <c r="I175" s="14" t="s">
        <v>181</v>
      </c>
      <c r="J175" s="198" t="s">
        <v>744</v>
      </c>
      <c r="K175" s="198" t="s">
        <v>745</v>
      </c>
      <c r="L175" s="176" t="s">
        <v>1589</v>
      </c>
      <c r="M175" s="15">
        <v>0</v>
      </c>
      <c r="N175" s="55">
        <f>+BDATOS!P175</f>
        <v>12</v>
      </c>
      <c r="O175" s="55">
        <f>+BDATOS!Q175</f>
        <v>2</v>
      </c>
      <c r="P175" s="55">
        <f>+BDATOS!R175</f>
        <v>2</v>
      </c>
      <c r="Q175" s="55">
        <f>+BDATOS!S175</f>
        <v>4</v>
      </c>
      <c r="R175" s="40">
        <f>+BDATOS!T175</f>
        <v>4</v>
      </c>
      <c r="S175" s="55" t="s">
        <v>587</v>
      </c>
      <c r="T175" s="55" t="s">
        <v>1412</v>
      </c>
      <c r="U175" s="55" t="s">
        <v>95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198" t="str">
        <f>+BDATOS!AC175</f>
        <v>SECRETARÍA DE VÍCTIMAS</v>
      </c>
      <c r="AB175" s="56" t="s">
        <v>356</v>
      </c>
      <c r="AC175" s="56" t="s">
        <v>338</v>
      </c>
      <c r="AD175" s="29">
        <f t="shared" si="46"/>
        <v>2</v>
      </c>
      <c r="AE175" s="30">
        <f t="shared" si="47"/>
        <v>0</v>
      </c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13">
        <v>0</v>
      </c>
      <c r="AZ175" s="13"/>
      <c r="BA175" s="13"/>
      <c r="BB175" s="13"/>
      <c r="BC175" s="13"/>
      <c r="BD175" s="13"/>
      <c r="BE175" s="13"/>
      <c r="BF175" s="13"/>
      <c r="BG175" s="13"/>
      <c r="BH175" s="13"/>
      <c r="BI175" s="63">
        <f t="shared" si="60"/>
        <v>0</v>
      </c>
      <c r="BJ175" s="13"/>
      <c r="BK175" s="13"/>
      <c r="BL175" s="13"/>
      <c r="BM175" s="56"/>
      <c r="BO175" s="13">
        <f t="shared" si="48"/>
        <v>2</v>
      </c>
      <c r="BP175" s="13">
        <f t="shared" si="52"/>
        <v>0.5</v>
      </c>
      <c r="BQ175" s="13">
        <f t="shared" si="53"/>
        <v>1.5</v>
      </c>
      <c r="BR175" s="13">
        <f t="shared" si="49"/>
        <v>2</v>
      </c>
      <c r="BS175" s="13">
        <f t="shared" si="54"/>
        <v>0.5</v>
      </c>
      <c r="BT175" s="13">
        <f t="shared" si="55"/>
        <v>1.5</v>
      </c>
      <c r="BU175" s="13">
        <f t="shared" si="50"/>
        <v>4</v>
      </c>
      <c r="BV175" s="13">
        <f t="shared" si="56"/>
        <v>1</v>
      </c>
      <c r="BW175" s="13">
        <f t="shared" si="57"/>
        <v>3</v>
      </c>
      <c r="BX175" s="13">
        <f t="shared" si="51"/>
        <v>4</v>
      </c>
      <c r="BY175" s="13">
        <f t="shared" si="58"/>
        <v>1</v>
      </c>
      <c r="BZ175" s="13">
        <f t="shared" si="59"/>
        <v>3</v>
      </c>
    </row>
    <row r="176" spans="1:78" ht="94.5" customHeight="1" x14ac:dyDescent="0.2">
      <c r="A176" s="13">
        <v>2</v>
      </c>
      <c r="B176" s="4" t="s">
        <v>455</v>
      </c>
      <c r="C176" s="5" t="s">
        <v>729</v>
      </c>
      <c r="D176" s="4" t="s">
        <v>179</v>
      </c>
      <c r="E176" s="7" t="s">
        <v>751</v>
      </c>
      <c r="F176" s="176">
        <v>0</v>
      </c>
      <c r="G176" s="176">
        <v>7</v>
      </c>
      <c r="H176" s="176" t="s">
        <v>746</v>
      </c>
      <c r="I176" s="14" t="s">
        <v>182</v>
      </c>
      <c r="J176" s="198" t="s">
        <v>749</v>
      </c>
      <c r="K176" s="198" t="s">
        <v>747</v>
      </c>
      <c r="L176" s="176" t="s">
        <v>1589</v>
      </c>
      <c r="M176" s="15">
        <v>0</v>
      </c>
      <c r="N176" s="55">
        <f>+BDATOS!P176</f>
        <v>7</v>
      </c>
      <c r="O176" s="55">
        <f>+BDATOS!Q176</f>
        <v>1</v>
      </c>
      <c r="P176" s="55">
        <f>+BDATOS!R176</f>
        <v>2</v>
      </c>
      <c r="Q176" s="55">
        <f>+BDATOS!S176</f>
        <v>2</v>
      </c>
      <c r="R176" s="40">
        <f>+BDATOS!T176</f>
        <v>2</v>
      </c>
      <c r="S176" s="55" t="s">
        <v>587</v>
      </c>
      <c r="T176" s="55" t="s">
        <v>1412</v>
      </c>
      <c r="U176" s="55" t="s">
        <v>95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198" t="str">
        <f>+BDATOS!AC176</f>
        <v>SECRETARÍA DE VÍCTIMAS</v>
      </c>
      <c r="AB176" s="56" t="s">
        <v>356</v>
      </c>
      <c r="AC176" s="56" t="s">
        <v>338</v>
      </c>
      <c r="AD176" s="29">
        <f t="shared" si="46"/>
        <v>1</v>
      </c>
      <c r="AE176" s="30">
        <f t="shared" si="47"/>
        <v>0</v>
      </c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13">
        <v>0</v>
      </c>
      <c r="AZ176" s="13"/>
      <c r="BA176" s="13"/>
      <c r="BB176" s="13"/>
      <c r="BC176" s="13"/>
      <c r="BD176" s="13"/>
      <c r="BE176" s="13"/>
      <c r="BF176" s="13"/>
      <c r="BG176" s="13"/>
      <c r="BH176" s="13"/>
      <c r="BI176" s="63">
        <f t="shared" si="60"/>
        <v>0</v>
      </c>
      <c r="BJ176" s="13"/>
      <c r="BK176" s="13"/>
      <c r="BL176" s="13"/>
      <c r="BM176" s="56"/>
      <c r="BO176" s="13">
        <f t="shared" si="48"/>
        <v>1</v>
      </c>
      <c r="BP176" s="13">
        <f t="shared" si="52"/>
        <v>0.25</v>
      </c>
      <c r="BQ176" s="13">
        <f t="shared" si="53"/>
        <v>0.75</v>
      </c>
      <c r="BR176" s="13">
        <f t="shared" si="49"/>
        <v>2</v>
      </c>
      <c r="BS176" s="13">
        <f t="shared" si="54"/>
        <v>0.5</v>
      </c>
      <c r="BT176" s="13">
        <f t="shared" si="55"/>
        <v>1.5</v>
      </c>
      <c r="BU176" s="13">
        <f t="shared" si="50"/>
        <v>2</v>
      </c>
      <c r="BV176" s="13">
        <f t="shared" si="56"/>
        <v>0.5</v>
      </c>
      <c r="BW176" s="13">
        <f t="shared" si="57"/>
        <v>1.5</v>
      </c>
      <c r="BX176" s="13">
        <f t="shared" si="51"/>
        <v>2</v>
      </c>
      <c r="BY176" s="13">
        <f t="shared" si="58"/>
        <v>0.5</v>
      </c>
      <c r="BZ176" s="13">
        <f t="shared" si="59"/>
        <v>1.5</v>
      </c>
    </row>
    <row r="177" spans="1:78" ht="117" customHeight="1" x14ac:dyDescent="0.2">
      <c r="A177" s="13">
        <v>2</v>
      </c>
      <c r="B177" s="4" t="s">
        <v>455</v>
      </c>
      <c r="C177" s="5" t="s">
        <v>729</v>
      </c>
      <c r="D177" s="4" t="s">
        <v>179</v>
      </c>
      <c r="E177" s="7" t="s">
        <v>752</v>
      </c>
      <c r="F177" s="176">
        <v>0</v>
      </c>
      <c r="G177" s="176">
        <v>7</v>
      </c>
      <c r="H177" s="176" t="s">
        <v>746</v>
      </c>
      <c r="I177" s="14" t="s">
        <v>182</v>
      </c>
      <c r="J177" s="198" t="s">
        <v>750</v>
      </c>
      <c r="K177" s="198" t="s">
        <v>748</v>
      </c>
      <c r="L177" s="176" t="s">
        <v>1589</v>
      </c>
      <c r="M177" s="15">
        <v>0</v>
      </c>
      <c r="N177" s="55">
        <f>+BDATOS!P177</f>
        <v>7</v>
      </c>
      <c r="O177" s="55">
        <f>+BDATOS!Q177</f>
        <v>1</v>
      </c>
      <c r="P177" s="55">
        <f>+BDATOS!R177</f>
        <v>2</v>
      </c>
      <c r="Q177" s="55">
        <f>+BDATOS!S177</f>
        <v>2</v>
      </c>
      <c r="R177" s="40">
        <f>+BDATOS!T177</f>
        <v>2</v>
      </c>
      <c r="S177" s="55" t="s">
        <v>587</v>
      </c>
      <c r="T177" s="55" t="s">
        <v>1412</v>
      </c>
      <c r="U177" s="55" t="s">
        <v>95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198" t="str">
        <f>+BDATOS!AC177</f>
        <v>SECRETARÍA DE VÍCTIMAS</v>
      </c>
      <c r="AB177" s="56" t="s">
        <v>356</v>
      </c>
      <c r="AC177" s="56" t="s">
        <v>338</v>
      </c>
      <c r="AD177" s="29">
        <f t="shared" si="46"/>
        <v>1</v>
      </c>
      <c r="AE177" s="30">
        <f t="shared" si="47"/>
        <v>0</v>
      </c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13">
        <v>0</v>
      </c>
      <c r="AZ177" s="13"/>
      <c r="BA177" s="13"/>
      <c r="BB177" s="13"/>
      <c r="BC177" s="13"/>
      <c r="BD177" s="13"/>
      <c r="BE177" s="13"/>
      <c r="BF177" s="13"/>
      <c r="BG177" s="13"/>
      <c r="BH177" s="13"/>
      <c r="BI177" s="63">
        <f t="shared" si="60"/>
        <v>0</v>
      </c>
      <c r="BJ177" s="13"/>
      <c r="BK177" s="13"/>
      <c r="BL177" s="13"/>
      <c r="BM177" s="56"/>
      <c r="BO177" s="13">
        <f t="shared" si="48"/>
        <v>1</v>
      </c>
      <c r="BP177" s="13">
        <f t="shared" si="52"/>
        <v>0.25</v>
      </c>
      <c r="BQ177" s="13">
        <f t="shared" si="53"/>
        <v>0.75</v>
      </c>
      <c r="BR177" s="13">
        <f t="shared" si="49"/>
        <v>2</v>
      </c>
      <c r="BS177" s="13">
        <f t="shared" si="54"/>
        <v>0.5</v>
      </c>
      <c r="BT177" s="13">
        <f t="shared" si="55"/>
        <v>1.5</v>
      </c>
      <c r="BU177" s="13">
        <f t="shared" si="50"/>
        <v>2</v>
      </c>
      <c r="BV177" s="13">
        <f t="shared" si="56"/>
        <v>0.5</v>
      </c>
      <c r="BW177" s="13">
        <f t="shared" si="57"/>
        <v>1.5</v>
      </c>
      <c r="BX177" s="13">
        <f t="shared" si="51"/>
        <v>2</v>
      </c>
      <c r="BY177" s="13">
        <f t="shared" si="58"/>
        <v>0.5</v>
      </c>
      <c r="BZ177" s="13">
        <f t="shared" si="59"/>
        <v>1.5</v>
      </c>
    </row>
    <row r="178" spans="1:78" ht="81.75" customHeight="1" x14ac:dyDescent="0.2">
      <c r="A178" s="13">
        <v>2</v>
      </c>
      <c r="B178" s="4" t="s">
        <v>455</v>
      </c>
      <c r="C178" s="5" t="s">
        <v>729</v>
      </c>
      <c r="D178" s="4" t="s">
        <v>179</v>
      </c>
      <c r="E178" s="7" t="s">
        <v>756</v>
      </c>
      <c r="F178" s="176">
        <v>0</v>
      </c>
      <c r="G178" s="176">
        <v>4</v>
      </c>
      <c r="H178" s="176" t="s">
        <v>753</v>
      </c>
      <c r="I178" s="14" t="s">
        <v>183</v>
      </c>
      <c r="J178" s="198" t="s">
        <v>755</v>
      </c>
      <c r="K178" s="198" t="s">
        <v>754</v>
      </c>
      <c r="L178" s="176" t="s">
        <v>1589</v>
      </c>
      <c r="M178" s="15">
        <v>0</v>
      </c>
      <c r="N178" s="55">
        <f>+BDATOS!P178</f>
        <v>4</v>
      </c>
      <c r="O178" s="55">
        <f>+BDATOS!Q178</f>
        <v>1</v>
      </c>
      <c r="P178" s="55">
        <f>+BDATOS!R178</f>
        <v>1</v>
      </c>
      <c r="Q178" s="55">
        <f>+BDATOS!S178</f>
        <v>1</v>
      </c>
      <c r="R178" s="40">
        <f>+BDATOS!T178</f>
        <v>1</v>
      </c>
      <c r="S178" s="55" t="s">
        <v>587</v>
      </c>
      <c r="T178" s="55" t="s">
        <v>1412</v>
      </c>
      <c r="U178" s="55" t="s">
        <v>95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198" t="str">
        <f>+BDATOS!AC178</f>
        <v>SECRETARÍA DE VÍCTIMAS</v>
      </c>
      <c r="AB178" s="56" t="s">
        <v>356</v>
      </c>
      <c r="AC178" s="56" t="s">
        <v>338</v>
      </c>
      <c r="AD178" s="29">
        <f t="shared" si="46"/>
        <v>1</v>
      </c>
      <c r="AE178" s="30">
        <f t="shared" si="47"/>
        <v>0</v>
      </c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13">
        <v>0</v>
      </c>
      <c r="AZ178" s="13"/>
      <c r="BA178" s="13"/>
      <c r="BB178" s="13"/>
      <c r="BC178" s="13"/>
      <c r="BD178" s="13"/>
      <c r="BE178" s="13"/>
      <c r="BF178" s="13"/>
      <c r="BG178" s="13"/>
      <c r="BH178" s="13"/>
      <c r="BI178" s="63">
        <f t="shared" si="60"/>
        <v>0</v>
      </c>
      <c r="BJ178" s="13"/>
      <c r="BK178" s="13"/>
      <c r="BL178" s="13"/>
      <c r="BM178" s="56"/>
      <c r="BO178" s="13">
        <f t="shared" si="48"/>
        <v>1</v>
      </c>
      <c r="BP178" s="13">
        <f t="shared" si="52"/>
        <v>0.25</v>
      </c>
      <c r="BQ178" s="13">
        <f t="shared" si="53"/>
        <v>0.75</v>
      </c>
      <c r="BR178" s="13">
        <f t="shared" si="49"/>
        <v>1</v>
      </c>
      <c r="BS178" s="13">
        <f t="shared" si="54"/>
        <v>0.25</v>
      </c>
      <c r="BT178" s="13">
        <f t="shared" si="55"/>
        <v>0.75</v>
      </c>
      <c r="BU178" s="13">
        <f t="shared" si="50"/>
        <v>1</v>
      </c>
      <c r="BV178" s="13">
        <f t="shared" si="56"/>
        <v>0.25</v>
      </c>
      <c r="BW178" s="13">
        <f t="shared" si="57"/>
        <v>0.75</v>
      </c>
      <c r="BX178" s="13">
        <f t="shared" si="51"/>
        <v>1</v>
      </c>
      <c r="BY178" s="13">
        <f t="shared" si="58"/>
        <v>0.25</v>
      </c>
      <c r="BZ178" s="13">
        <f t="shared" si="59"/>
        <v>0.75</v>
      </c>
    </row>
    <row r="179" spans="1:78" ht="66.75" customHeight="1" x14ac:dyDescent="0.2">
      <c r="A179" s="13">
        <v>2</v>
      </c>
      <c r="B179" s="4" t="s">
        <v>455</v>
      </c>
      <c r="C179" s="5" t="s">
        <v>729</v>
      </c>
      <c r="D179" s="4" t="s">
        <v>179</v>
      </c>
      <c r="E179" s="7" t="s">
        <v>762</v>
      </c>
      <c r="F179" s="176">
        <v>0</v>
      </c>
      <c r="G179" s="176">
        <v>1</v>
      </c>
      <c r="H179" s="176" t="s">
        <v>757</v>
      </c>
      <c r="I179" s="14" t="s">
        <v>184</v>
      </c>
      <c r="J179" s="198" t="s">
        <v>758</v>
      </c>
      <c r="K179" s="198" t="s">
        <v>758</v>
      </c>
      <c r="L179" s="176" t="s">
        <v>1589</v>
      </c>
      <c r="M179" s="15">
        <v>0</v>
      </c>
      <c r="N179" s="55">
        <f>+BDATOS!P179</f>
        <v>1</v>
      </c>
      <c r="O179" s="55">
        <f>+BDATOS!Q179</f>
        <v>0</v>
      </c>
      <c r="P179" s="55">
        <f>+BDATOS!R179</f>
        <v>1</v>
      </c>
      <c r="Q179" s="55">
        <f>+BDATOS!S179</f>
        <v>0</v>
      </c>
      <c r="R179" s="40">
        <f>+BDATOS!T179</f>
        <v>0</v>
      </c>
      <c r="S179" s="55" t="s">
        <v>587</v>
      </c>
      <c r="T179" s="55" t="s">
        <v>1412</v>
      </c>
      <c r="U179" s="55" t="s">
        <v>95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198" t="str">
        <f>+BDATOS!AC179</f>
        <v>SECRETARÍA DE VÍCTIMAS</v>
      </c>
      <c r="AB179" s="21" t="s">
        <v>761</v>
      </c>
      <c r="AC179" s="56" t="s">
        <v>338</v>
      </c>
      <c r="AD179" s="29">
        <f t="shared" si="46"/>
        <v>0</v>
      </c>
      <c r="AE179" s="30">
        <f t="shared" si="47"/>
        <v>0</v>
      </c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13">
        <v>0</v>
      </c>
      <c r="AZ179" s="13"/>
      <c r="BA179" s="13"/>
      <c r="BB179" s="13"/>
      <c r="BC179" s="13"/>
      <c r="BD179" s="13"/>
      <c r="BE179" s="13"/>
      <c r="BF179" s="13"/>
      <c r="BG179" s="13"/>
      <c r="BH179" s="13"/>
      <c r="BI179" s="63" t="s">
        <v>1844</v>
      </c>
      <c r="BJ179" s="13"/>
      <c r="BK179" s="13"/>
      <c r="BL179" s="13"/>
      <c r="BM179" s="56"/>
      <c r="BO179" s="13">
        <f t="shared" si="48"/>
        <v>0</v>
      </c>
      <c r="BP179" s="13">
        <f t="shared" si="52"/>
        <v>0</v>
      </c>
      <c r="BQ179" s="13">
        <f t="shared" si="53"/>
        <v>0</v>
      </c>
      <c r="BR179" s="13">
        <f t="shared" si="49"/>
        <v>1</v>
      </c>
      <c r="BS179" s="13">
        <f t="shared" si="54"/>
        <v>0.25</v>
      </c>
      <c r="BT179" s="13">
        <f t="shared" si="55"/>
        <v>0.75</v>
      </c>
      <c r="BU179" s="13">
        <f t="shared" si="50"/>
        <v>0</v>
      </c>
      <c r="BV179" s="13">
        <f t="shared" si="56"/>
        <v>0</v>
      </c>
      <c r="BW179" s="13">
        <f t="shared" si="57"/>
        <v>0</v>
      </c>
      <c r="BX179" s="13">
        <f t="shared" si="51"/>
        <v>0</v>
      </c>
      <c r="BY179" s="13">
        <f t="shared" si="58"/>
        <v>0</v>
      </c>
      <c r="BZ179" s="13">
        <f t="shared" si="59"/>
        <v>0</v>
      </c>
    </row>
    <row r="180" spans="1:78" ht="66.75" customHeight="1" x14ac:dyDescent="0.2">
      <c r="A180" s="13">
        <v>2</v>
      </c>
      <c r="B180" s="4" t="s">
        <v>455</v>
      </c>
      <c r="C180" s="5" t="s">
        <v>729</v>
      </c>
      <c r="D180" s="4" t="s">
        <v>179</v>
      </c>
      <c r="E180" s="7" t="s">
        <v>763</v>
      </c>
      <c r="F180" s="176">
        <v>0</v>
      </c>
      <c r="G180" s="176">
        <v>1</v>
      </c>
      <c r="H180" s="176" t="s">
        <v>757</v>
      </c>
      <c r="I180" s="14" t="s">
        <v>184</v>
      </c>
      <c r="J180" s="198" t="s">
        <v>759</v>
      </c>
      <c r="K180" s="198" t="s">
        <v>760</v>
      </c>
      <c r="L180" s="176" t="s">
        <v>1589</v>
      </c>
      <c r="M180" s="15">
        <v>0</v>
      </c>
      <c r="N180" s="55">
        <f>+BDATOS!P180</f>
        <v>1</v>
      </c>
      <c r="O180" s="55">
        <f>+BDATOS!Q180</f>
        <v>0</v>
      </c>
      <c r="P180" s="55">
        <f>+BDATOS!R180</f>
        <v>1</v>
      </c>
      <c r="Q180" s="55">
        <f>+BDATOS!S180</f>
        <v>0</v>
      </c>
      <c r="R180" s="40">
        <f>+BDATOS!T180</f>
        <v>0</v>
      </c>
      <c r="S180" s="55" t="s">
        <v>587</v>
      </c>
      <c r="T180" s="55" t="s">
        <v>1412</v>
      </c>
      <c r="U180" s="55" t="s">
        <v>95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198" t="str">
        <f>+BDATOS!AC180</f>
        <v>SECRETARÍA DE VÍCTIMAS</v>
      </c>
      <c r="AB180" s="56" t="s">
        <v>356</v>
      </c>
      <c r="AC180" s="56" t="s">
        <v>338</v>
      </c>
      <c r="AD180" s="29">
        <f t="shared" si="46"/>
        <v>0</v>
      </c>
      <c r="AE180" s="30">
        <f t="shared" si="47"/>
        <v>0</v>
      </c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13">
        <v>0</v>
      </c>
      <c r="AZ180" s="13"/>
      <c r="BA180" s="13"/>
      <c r="BB180" s="13"/>
      <c r="BC180" s="13"/>
      <c r="BD180" s="13"/>
      <c r="BE180" s="13"/>
      <c r="BF180" s="13"/>
      <c r="BG180" s="13"/>
      <c r="BH180" s="13"/>
      <c r="BI180" s="63" t="s">
        <v>1844</v>
      </c>
      <c r="BJ180" s="13"/>
      <c r="BK180" s="13"/>
      <c r="BL180" s="13"/>
      <c r="BM180" s="56"/>
      <c r="BO180" s="13">
        <f t="shared" si="48"/>
        <v>0</v>
      </c>
      <c r="BP180" s="13">
        <f t="shared" si="52"/>
        <v>0</v>
      </c>
      <c r="BQ180" s="13">
        <f t="shared" si="53"/>
        <v>0</v>
      </c>
      <c r="BR180" s="13">
        <f t="shared" si="49"/>
        <v>1</v>
      </c>
      <c r="BS180" s="13">
        <f t="shared" si="54"/>
        <v>0.25</v>
      </c>
      <c r="BT180" s="13">
        <f t="shared" si="55"/>
        <v>0.75</v>
      </c>
      <c r="BU180" s="13">
        <f t="shared" si="50"/>
        <v>0</v>
      </c>
      <c r="BV180" s="13">
        <f t="shared" si="56"/>
        <v>0</v>
      </c>
      <c r="BW180" s="13">
        <f t="shared" si="57"/>
        <v>0</v>
      </c>
      <c r="BX180" s="13">
        <f t="shared" si="51"/>
        <v>0</v>
      </c>
      <c r="BY180" s="13">
        <f t="shared" si="58"/>
        <v>0</v>
      </c>
      <c r="BZ180" s="13">
        <f t="shared" si="59"/>
        <v>0</v>
      </c>
    </row>
    <row r="181" spans="1:78" ht="38.25" customHeight="1" x14ac:dyDescent="0.2">
      <c r="A181" s="13">
        <v>2</v>
      </c>
      <c r="B181" s="4" t="s">
        <v>455</v>
      </c>
      <c r="C181" s="5" t="s">
        <v>833</v>
      </c>
      <c r="D181" s="4" t="s">
        <v>186</v>
      </c>
      <c r="E181" s="295" t="s">
        <v>778</v>
      </c>
      <c r="F181" s="295">
        <v>6</v>
      </c>
      <c r="G181" s="295">
        <v>40</v>
      </c>
      <c r="H181" s="176" t="s">
        <v>832</v>
      </c>
      <c r="I181" s="14" t="s">
        <v>187</v>
      </c>
      <c r="J181" s="198" t="s">
        <v>766</v>
      </c>
      <c r="K181" s="198" t="s">
        <v>765</v>
      </c>
      <c r="L181" s="176" t="s">
        <v>1589</v>
      </c>
      <c r="M181" s="5">
        <v>0</v>
      </c>
      <c r="N181" s="55">
        <f>+BDATOS!P181</f>
        <v>1800</v>
      </c>
      <c r="O181" s="55">
        <f>+BDATOS!Q181</f>
        <v>450</v>
      </c>
      <c r="P181" s="55">
        <f>+BDATOS!R181</f>
        <v>450</v>
      </c>
      <c r="Q181" s="55">
        <f>+BDATOS!S181</f>
        <v>450</v>
      </c>
      <c r="R181" s="40">
        <f>+BDATOS!T181</f>
        <v>450</v>
      </c>
      <c r="S181" s="5" t="s">
        <v>773</v>
      </c>
      <c r="T181" s="5" t="s">
        <v>1417</v>
      </c>
      <c r="U181" s="55" t="s">
        <v>188</v>
      </c>
      <c r="V181" s="25">
        <f>SUM(W181:Z181)</f>
        <v>75791022445.773697</v>
      </c>
      <c r="W181" s="23">
        <f>16025707912+1822323402</f>
        <v>17848031314</v>
      </c>
      <c r="X181" s="23">
        <f t="shared" ref="X181:Z182" si="62">+W181*1.04</f>
        <v>18561952566.560001</v>
      </c>
      <c r="Y181" s="23">
        <f t="shared" si="62"/>
        <v>19304430669.222401</v>
      </c>
      <c r="Z181" s="23">
        <f t="shared" si="62"/>
        <v>20076607895.991299</v>
      </c>
      <c r="AA181" s="198" t="str">
        <f>+BDATOS!AC181</f>
        <v>SECRETARÍA DE EDUCACIÓN</v>
      </c>
      <c r="AB181" s="56" t="s">
        <v>356</v>
      </c>
      <c r="AC181" s="56" t="s">
        <v>338</v>
      </c>
      <c r="AD181" s="29">
        <f t="shared" si="46"/>
        <v>450</v>
      </c>
      <c r="AE181" s="30">
        <f t="shared" si="47"/>
        <v>75791022445.773697</v>
      </c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13">
        <v>0</v>
      </c>
      <c r="AZ181" s="13"/>
      <c r="BA181" s="13"/>
      <c r="BB181" s="13"/>
      <c r="BC181" s="13"/>
      <c r="BD181" s="13"/>
      <c r="BE181" s="13"/>
      <c r="BF181" s="13"/>
      <c r="BG181" s="13"/>
      <c r="BH181" s="13"/>
      <c r="BI181" s="63">
        <f t="shared" si="60"/>
        <v>0</v>
      </c>
      <c r="BJ181" s="13"/>
      <c r="BK181" s="13"/>
      <c r="BL181" s="13"/>
      <c r="BM181" s="56"/>
      <c r="BO181" s="13">
        <f t="shared" si="48"/>
        <v>450</v>
      </c>
      <c r="BP181" s="13">
        <f t="shared" si="52"/>
        <v>112.5</v>
      </c>
      <c r="BQ181" s="13">
        <f t="shared" si="53"/>
        <v>337.5</v>
      </c>
      <c r="BR181" s="13">
        <f t="shared" si="49"/>
        <v>450</v>
      </c>
      <c r="BS181" s="13">
        <f t="shared" si="54"/>
        <v>112.5</v>
      </c>
      <c r="BT181" s="13">
        <f t="shared" si="55"/>
        <v>337.5</v>
      </c>
      <c r="BU181" s="13">
        <f t="shared" si="50"/>
        <v>450</v>
      </c>
      <c r="BV181" s="13">
        <f t="shared" si="56"/>
        <v>112.5</v>
      </c>
      <c r="BW181" s="13">
        <f t="shared" si="57"/>
        <v>337.5</v>
      </c>
      <c r="BX181" s="13">
        <f t="shared" si="51"/>
        <v>450</v>
      </c>
      <c r="BY181" s="13">
        <f t="shared" si="58"/>
        <v>112.5</v>
      </c>
      <c r="BZ181" s="13">
        <f t="shared" si="59"/>
        <v>337.5</v>
      </c>
    </row>
    <row r="182" spans="1:78" ht="38.25" customHeight="1" x14ac:dyDescent="0.2">
      <c r="A182" s="13">
        <v>2</v>
      </c>
      <c r="B182" s="4" t="s">
        <v>455</v>
      </c>
      <c r="C182" s="5" t="s">
        <v>833</v>
      </c>
      <c r="D182" s="4" t="s">
        <v>186</v>
      </c>
      <c r="E182" s="295"/>
      <c r="F182" s="295"/>
      <c r="G182" s="295"/>
      <c r="H182" s="176" t="s">
        <v>832</v>
      </c>
      <c r="I182" s="14" t="s">
        <v>187</v>
      </c>
      <c r="J182" s="198" t="s">
        <v>768</v>
      </c>
      <c r="K182" s="198" t="s">
        <v>767</v>
      </c>
      <c r="L182" s="176" t="s">
        <v>1589</v>
      </c>
      <c r="M182" s="5">
        <v>0</v>
      </c>
      <c r="N182" s="55">
        <f>+BDATOS!P182</f>
        <v>262</v>
      </c>
      <c r="O182" s="55">
        <f>+BDATOS!Q182</f>
        <v>65</v>
      </c>
      <c r="P182" s="55">
        <f>+BDATOS!R182</f>
        <v>65</v>
      </c>
      <c r="Q182" s="55">
        <f>+BDATOS!S182</f>
        <v>66</v>
      </c>
      <c r="R182" s="40">
        <f>+BDATOS!T182</f>
        <v>66</v>
      </c>
      <c r="S182" s="5" t="s">
        <v>773</v>
      </c>
      <c r="T182" s="5" t="s">
        <v>1417</v>
      </c>
      <c r="U182" s="55" t="s">
        <v>95</v>
      </c>
      <c r="V182" s="25">
        <f>SUM(W182:Z182)</f>
        <v>28230831030.251522</v>
      </c>
      <c r="W182" s="23">
        <f>6648079680</f>
        <v>6648079680</v>
      </c>
      <c r="X182" s="23">
        <f t="shared" si="62"/>
        <v>6914002867.1999998</v>
      </c>
      <c r="Y182" s="23">
        <f t="shared" si="62"/>
        <v>7190562981.8880005</v>
      </c>
      <c r="Z182" s="23">
        <f t="shared" si="62"/>
        <v>7478185501.1635208</v>
      </c>
      <c r="AA182" s="198" t="str">
        <f>+BDATOS!AC182</f>
        <v>SECRETARÍA DE EDUCACIÓN</v>
      </c>
      <c r="AB182" s="56" t="s">
        <v>356</v>
      </c>
      <c r="AC182" s="56" t="s">
        <v>356</v>
      </c>
      <c r="AD182" s="29">
        <f t="shared" si="46"/>
        <v>65</v>
      </c>
      <c r="AE182" s="30">
        <f t="shared" si="47"/>
        <v>28230831030.251522</v>
      </c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13">
        <v>0</v>
      </c>
      <c r="AZ182" s="13"/>
      <c r="BA182" s="13"/>
      <c r="BB182" s="13"/>
      <c r="BC182" s="13"/>
      <c r="BD182" s="13"/>
      <c r="BE182" s="13"/>
      <c r="BF182" s="13"/>
      <c r="BG182" s="13"/>
      <c r="BH182" s="13"/>
      <c r="BI182" s="63">
        <f t="shared" si="60"/>
        <v>0</v>
      </c>
      <c r="BJ182" s="13"/>
      <c r="BK182" s="13"/>
      <c r="BL182" s="13"/>
      <c r="BM182" s="56"/>
      <c r="BO182" s="13">
        <f t="shared" si="48"/>
        <v>65</v>
      </c>
      <c r="BP182" s="13">
        <f t="shared" si="52"/>
        <v>16.25</v>
      </c>
      <c r="BQ182" s="13">
        <f t="shared" si="53"/>
        <v>48.75</v>
      </c>
      <c r="BR182" s="13">
        <f t="shared" si="49"/>
        <v>65</v>
      </c>
      <c r="BS182" s="13">
        <f t="shared" si="54"/>
        <v>16.25</v>
      </c>
      <c r="BT182" s="13">
        <f t="shared" si="55"/>
        <v>48.75</v>
      </c>
      <c r="BU182" s="13">
        <f t="shared" si="50"/>
        <v>66</v>
      </c>
      <c r="BV182" s="13">
        <f t="shared" si="56"/>
        <v>16.5</v>
      </c>
      <c r="BW182" s="13">
        <f t="shared" si="57"/>
        <v>49.5</v>
      </c>
      <c r="BX182" s="13">
        <f t="shared" si="51"/>
        <v>66</v>
      </c>
      <c r="BY182" s="13">
        <f t="shared" si="58"/>
        <v>16.5</v>
      </c>
      <c r="BZ182" s="13">
        <f t="shared" si="59"/>
        <v>49.5</v>
      </c>
    </row>
    <row r="183" spans="1:78" ht="38.25" customHeight="1" x14ac:dyDescent="0.2">
      <c r="A183" s="13">
        <v>2</v>
      </c>
      <c r="B183" s="4" t="s">
        <v>455</v>
      </c>
      <c r="C183" s="5" t="s">
        <v>833</v>
      </c>
      <c r="D183" s="4" t="s">
        <v>186</v>
      </c>
      <c r="E183" s="295"/>
      <c r="F183" s="295"/>
      <c r="G183" s="295"/>
      <c r="H183" s="176" t="s">
        <v>832</v>
      </c>
      <c r="I183" s="14" t="s">
        <v>187</v>
      </c>
      <c r="J183" s="198" t="s">
        <v>770</v>
      </c>
      <c r="K183" s="198" t="s">
        <v>769</v>
      </c>
      <c r="L183" s="176" t="s">
        <v>1589</v>
      </c>
      <c r="M183" s="5">
        <v>0</v>
      </c>
      <c r="N183" s="55">
        <f>+BDATOS!P183</f>
        <v>38</v>
      </c>
      <c r="O183" s="55">
        <f>+BDATOS!Q183</f>
        <v>9</v>
      </c>
      <c r="P183" s="55">
        <f>+BDATOS!R183</f>
        <v>9</v>
      </c>
      <c r="Q183" s="55">
        <f>+BDATOS!S183</f>
        <v>10</v>
      </c>
      <c r="R183" s="40">
        <f>+BDATOS!T183</f>
        <v>10</v>
      </c>
      <c r="S183" s="5" t="s">
        <v>773</v>
      </c>
      <c r="T183" s="5" t="s">
        <v>1417</v>
      </c>
      <c r="U183" s="55" t="s">
        <v>95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198" t="str">
        <f>+BDATOS!AC183</f>
        <v>SECRETARÍA DE EDUCACIÓN</v>
      </c>
      <c r="AB183" s="56" t="s">
        <v>356</v>
      </c>
      <c r="AC183" s="56" t="s">
        <v>356</v>
      </c>
      <c r="AD183" s="29">
        <f t="shared" si="46"/>
        <v>9</v>
      </c>
      <c r="AE183" s="30">
        <f t="shared" si="47"/>
        <v>0</v>
      </c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13">
        <v>0</v>
      </c>
      <c r="AZ183" s="13"/>
      <c r="BA183" s="13"/>
      <c r="BB183" s="13"/>
      <c r="BC183" s="13"/>
      <c r="BD183" s="13"/>
      <c r="BE183" s="13"/>
      <c r="BF183" s="13"/>
      <c r="BG183" s="13"/>
      <c r="BH183" s="13"/>
      <c r="BI183" s="63">
        <f t="shared" si="60"/>
        <v>0</v>
      </c>
      <c r="BJ183" s="13"/>
      <c r="BK183" s="13"/>
      <c r="BL183" s="13"/>
      <c r="BM183" s="56"/>
      <c r="BO183" s="13">
        <f t="shared" si="48"/>
        <v>9</v>
      </c>
      <c r="BP183" s="13">
        <f t="shared" si="52"/>
        <v>2.25</v>
      </c>
      <c r="BQ183" s="13">
        <f t="shared" si="53"/>
        <v>6.75</v>
      </c>
      <c r="BR183" s="13">
        <f t="shared" si="49"/>
        <v>9</v>
      </c>
      <c r="BS183" s="13">
        <f t="shared" si="54"/>
        <v>2.25</v>
      </c>
      <c r="BT183" s="13">
        <f t="shared" si="55"/>
        <v>6.75</v>
      </c>
      <c r="BU183" s="13">
        <f t="shared" si="50"/>
        <v>10</v>
      </c>
      <c r="BV183" s="13">
        <f t="shared" si="56"/>
        <v>2.5</v>
      </c>
      <c r="BW183" s="13">
        <f t="shared" si="57"/>
        <v>7.5</v>
      </c>
      <c r="BX183" s="13">
        <f t="shared" si="51"/>
        <v>10</v>
      </c>
      <c r="BY183" s="13">
        <f t="shared" si="58"/>
        <v>2.5</v>
      </c>
      <c r="BZ183" s="13">
        <f t="shared" si="59"/>
        <v>7.5</v>
      </c>
    </row>
    <row r="184" spans="1:78" ht="47.25" customHeight="1" x14ac:dyDescent="0.2">
      <c r="A184" s="13">
        <v>2</v>
      </c>
      <c r="B184" s="4" t="s">
        <v>455</v>
      </c>
      <c r="C184" s="5" t="s">
        <v>833</v>
      </c>
      <c r="D184" s="4" t="s">
        <v>186</v>
      </c>
      <c r="E184" s="295"/>
      <c r="F184" s="295"/>
      <c r="G184" s="295"/>
      <c r="H184" s="176" t="s">
        <v>832</v>
      </c>
      <c r="I184" s="14" t="s">
        <v>187</v>
      </c>
      <c r="J184" s="198" t="s">
        <v>772</v>
      </c>
      <c r="K184" s="198" t="s">
        <v>771</v>
      </c>
      <c r="L184" s="176" t="s">
        <v>1589</v>
      </c>
      <c r="M184" s="5">
        <v>0</v>
      </c>
      <c r="N184" s="55">
        <f>+BDATOS!P184</f>
        <v>25</v>
      </c>
      <c r="O184" s="55">
        <f>+BDATOS!Q184</f>
        <v>9</v>
      </c>
      <c r="P184" s="55">
        <f>+BDATOS!R184</f>
        <v>9</v>
      </c>
      <c r="Q184" s="55">
        <f>+BDATOS!S184</f>
        <v>10</v>
      </c>
      <c r="R184" s="40">
        <f>+BDATOS!T184</f>
        <v>10</v>
      </c>
      <c r="S184" s="5" t="s">
        <v>773</v>
      </c>
      <c r="T184" s="5" t="s">
        <v>1417</v>
      </c>
      <c r="U184" s="55" t="s">
        <v>95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198" t="str">
        <f>+BDATOS!AC184</f>
        <v>SECRETARÍA DE EDUCACIÓN</v>
      </c>
      <c r="AB184" s="56" t="s">
        <v>356</v>
      </c>
      <c r="AC184" s="56" t="s">
        <v>356</v>
      </c>
      <c r="AD184" s="29">
        <f t="shared" si="46"/>
        <v>9</v>
      </c>
      <c r="AE184" s="30">
        <f t="shared" si="47"/>
        <v>0</v>
      </c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13">
        <v>0</v>
      </c>
      <c r="AZ184" s="13"/>
      <c r="BA184" s="13"/>
      <c r="BB184" s="13"/>
      <c r="BC184" s="13"/>
      <c r="BD184" s="13"/>
      <c r="BE184" s="13"/>
      <c r="BF184" s="13"/>
      <c r="BG184" s="13"/>
      <c r="BH184" s="13"/>
      <c r="BI184" s="63">
        <f t="shared" si="60"/>
        <v>0</v>
      </c>
      <c r="BJ184" s="13"/>
      <c r="BK184" s="13"/>
      <c r="BL184" s="13"/>
      <c r="BM184" s="56"/>
      <c r="BO184" s="13">
        <f t="shared" si="48"/>
        <v>9</v>
      </c>
      <c r="BP184" s="13">
        <f t="shared" si="52"/>
        <v>2.25</v>
      </c>
      <c r="BQ184" s="13">
        <f t="shared" si="53"/>
        <v>6.75</v>
      </c>
      <c r="BR184" s="13">
        <f t="shared" si="49"/>
        <v>9</v>
      </c>
      <c r="BS184" s="13">
        <f t="shared" si="54"/>
        <v>2.25</v>
      </c>
      <c r="BT184" s="13">
        <f t="shared" si="55"/>
        <v>6.75</v>
      </c>
      <c r="BU184" s="13">
        <f t="shared" si="50"/>
        <v>10</v>
      </c>
      <c r="BV184" s="13">
        <f t="shared" si="56"/>
        <v>2.5</v>
      </c>
      <c r="BW184" s="13">
        <f t="shared" si="57"/>
        <v>7.5</v>
      </c>
      <c r="BX184" s="13">
        <f t="shared" si="51"/>
        <v>10</v>
      </c>
      <c r="BY184" s="13">
        <f t="shared" si="58"/>
        <v>2.5</v>
      </c>
      <c r="BZ184" s="13">
        <f t="shared" si="59"/>
        <v>7.5</v>
      </c>
    </row>
    <row r="185" spans="1:78" ht="47.25" customHeight="1" x14ac:dyDescent="0.2">
      <c r="A185" s="13">
        <v>2</v>
      </c>
      <c r="B185" s="4" t="s">
        <v>455</v>
      </c>
      <c r="C185" s="5" t="s">
        <v>833</v>
      </c>
      <c r="D185" s="4" t="s">
        <v>186</v>
      </c>
      <c r="E185" s="295"/>
      <c r="F185" s="295"/>
      <c r="G185" s="295"/>
      <c r="H185" s="176" t="s">
        <v>832</v>
      </c>
      <c r="I185" s="14" t="s">
        <v>187</v>
      </c>
      <c r="J185" s="198" t="s">
        <v>776</v>
      </c>
      <c r="K185" s="198" t="s">
        <v>774</v>
      </c>
      <c r="L185" s="176" t="s">
        <v>1589</v>
      </c>
      <c r="M185" s="5">
        <v>120.652</v>
      </c>
      <c r="N185" s="55">
        <f>+BDATOS!P185</f>
        <v>414143</v>
      </c>
      <c r="O185" s="55">
        <f>+BDATOS!Q185</f>
        <v>103535</v>
      </c>
      <c r="P185" s="55">
        <f>+BDATOS!R185</f>
        <v>103536</v>
      </c>
      <c r="Q185" s="55">
        <f>+BDATOS!S185</f>
        <v>103536</v>
      </c>
      <c r="R185" s="40">
        <f>+BDATOS!T185</f>
        <v>103536</v>
      </c>
      <c r="S185" s="5" t="s">
        <v>773</v>
      </c>
      <c r="T185" s="5" t="s">
        <v>1417</v>
      </c>
      <c r="U185" s="55" t="s">
        <v>95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198" t="str">
        <f>+BDATOS!AC185</f>
        <v>SECRETARÍA DE EDUCACIÓN</v>
      </c>
      <c r="AB185" s="56" t="s">
        <v>356</v>
      </c>
      <c r="AC185" s="56" t="s">
        <v>356</v>
      </c>
      <c r="AD185" s="29">
        <f t="shared" si="46"/>
        <v>103535</v>
      </c>
      <c r="AE185" s="30">
        <f t="shared" si="47"/>
        <v>0</v>
      </c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13">
        <v>0</v>
      </c>
      <c r="AZ185" s="13"/>
      <c r="BA185" s="13"/>
      <c r="BB185" s="13"/>
      <c r="BC185" s="13"/>
      <c r="BD185" s="13"/>
      <c r="BE185" s="13"/>
      <c r="BF185" s="13"/>
      <c r="BG185" s="13"/>
      <c r="BH185" s="13"/>
      <c r="BI185" s="63">
        <f t="shared" si="60"/>
        <v>0</v>
      </c>
      <c r="BJ185" s="13"/>
      <c r="BK185" s="13"/>
      <c r="BL185" s="13"/>
      <c r="BM185" s="56"/>
      <c r="BO185" s="13">
        <f t="shared" si="48"/>
        <v>103535</v>
      </c>
      <c r="BP185" s="13">
        <f t="shared" si="52"/>
        <v>25883.75</v>
      </c>
      <c r="BQ185" s="13">
        <f t="shared" si="53"/>
        <v>77651.25</v>
      </c>
      <c r="BR185" s="13">
        <f t="shared" si="49"/>
        <v>103536</v>
      </c>
      <c r="BS185" s="13">
        <f t="shared" si="54"/>
        <v>25884</v>
      </c>
      <c r="BT185" s="13">
        <f t="shared" si="55"/>
        <v>77652</v>
      </c>
      <c r="BU185" s="13">
        <f t="shared" si="50"/>
        <v>103536</v>
      </c>
      <c r="BV185" s="13">
        <f t="shared" si="56"/>
        <v>25884</v>
      </c>
      <c r="BW185" s="13">
        <f t="shared" si="57"/>
        <v>77652</v>
      </c>
      <c r="BX185" s="13">
        <f t="shared" si="51"/>
        <v>103536</v>
      </c>
      <c r="BY185" s="13">
        <f t="shared" si="58"/>
        <v>25884</v>
      </c>
      <c r="BZ185" s="13">
        <f t="shared" si="59"/>
        <v>77652</v>
      </c>
    </row>
    <row r="186" spans="1:78" ht="47.25" customHeight="1" x14ac:dyDescent="0.2">
      <c r="A186" s="13">
        <v>2</v>
      </c>
      <c r="B186" s="4" t="s">
        <v>455</v>
      </c>
      <c r="C186" s="5" t="s">
        <v>833</v>
      </c>
      <c r="D186" s="4" t="s">
        <v>186</v>
      </c>
      <c r="E186" s="295"/>
      <c r="F186" s="295"/>
      <c r="G186" s="295"/>
      <c r="H186" s="176" t="s">
        <v>832</v>
      </c>
      <c r="I186" s="14" t="s">
        <v>187</v>
      </c>
      <c r="J186" s="198" t="s">
        <v>777</v>
      </c>
      <c r="K186" s="198" t="s">
        <v>775</v>
      </c>
      <c r="L186" s="176" t="s">
        <v>1589</v>
      </c>
      <c r="M186" s="5">
        <v>8.7550000000000008</v>
      </c>
      <c r="N186" s="55">
        <f>+BDATOS!P186</f>
        <v>600</v>
      </c>
      <c r="O186" s="55">
        <f>+BDATOS!Q186</f>
        <v>150</v>
      </c>
      <c r="P186" s="55">
        <f>+BDATOS!R186</f>
        <v>150</v>
      </c>
      <c r="Q186" s="55">
        <f>+BDATOS!S186</f>
        <v>150</v>
      </c>
      <c r="R186" s="40">
        <f>+BDATOS!T186</f>
        <v>150</v>
      </c>
      <c r="S186" s="5" t="s">
        <v>773</v>
      </c>
      <c r="T186" s="5" t="s">
        <v>1417</v>
      </c>
      <c r="U186" s="55" t="s">
        <v>95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198" t="str">
        <f>+BDATOS!AC186</f>
        <v>SECRETARÍA DE EDUCACIÓN</v>
      </c>
      <c r="AB186" s="56" t="s">
        <v>356</v>
      </c>
      <c r="AC186" s="56" t="s">
        <v>356</v>
      </c>
      <c r="AD186" s="29">
        <f t="shared" si="46"/>
        <v>150</v>
      </c>
      <c r="AE186" s="30">
        <f t="shared" si="47"/>
        <v>0</v>
      </c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13">
        <v>0</v>
      </c>
      <c r="AZ186" s="13"/>
      <c r="BA186" s="13"/>
      <c r="BB186" s="13"/>
      <c r="BC186" s="13"/>
      <c r="BD186" s="13"/>
      <c r="BE186" s="13"/>
      <c r="BF186" s="13"/>
      <c r="BG186" s="13"/>
      <c r="BH186" s="13"/>
      <c r="BI186" s="63">
        <f t="shared" si="60"/>
        <v>0</v>
      </c>
      <c r="BJ186" s="13"/>
      <c r="BK186" s="13"/>
      <c r="BL186" s="13"/>
      <c r="BM186" s="56"/>
      <c r="BO186" s="13">
        <f t="shared" si="48"/>
        <v>150</v>
      </c>
      <c r="BP186" s="13">
        <f t="shared" si="52"/>
        <v>37.5</v>
      </c>
      <c r="BQ186" s="13">
        <f t="shared" si="53"/>
        <v>112.5</v>
      </c>
      <c r="BR186" s="13">
        <f t="shared" si="49"/>
        <v>150</v>
      </c>
      <c r="BS186" s="13">
        <f t="shared" si="54"/>
        <v>37.5</v>
      </c>
      <c r="BT186" s="13">
        <f t="shared" si="55"/>
        <v>112.5</v>
      </c>
      <c r="BU186" s="13">
        <f t="shared" si="50"/>
        <v>150</v>
      </c>
      <c r="BV186" s="13">
        <f t="shared" si="56"/>
        <v>37.5</v>
      </c>
      <c r="BW186" s="13">
        <f t="shared" si="57"/>
        <v>112.5</v>
      </c>
      <c r="BX186" s="13">
        <f t="shared" si="51"/>
        <v>150</v>
      </c>
      <c r="BY186" s="13">
        <f t="shared" si="58"/>
        <v>37.5</v>
      </c>
      <c r="BZ186" s="13">
        <f t="shared" si="59"/>
        <v>112.5</v>
      </c>
    </row>
    <row r="187" spans="1:78" ht="67.5" customHeight="1" x14ac:dyDescent="0.2">
      <c r="A187" s="13">
        <v>2</v>
      </c>
      <c r="B187" s="4" t="s">
        <v>455</v>
      </c>
      <c r="C187" s="5" t="s">
        <v>833</v>
      </c>
      <c r="D187" s="4" t="s">
        <v>186</v>
      </c>
      <c r="E187" s="295" t="s">
        <v>779</v>
      </c>
      <c r="F187" s="295" t="s">
        <v>1595</v>
      </c>
      <c r="G187" s="295" t="s">
        <v>1596</v>
      </c>
      <c r="H187" s="176" t="s">
        <v>834</v>
      </c>
      <c r="I187" s="14" t="s">
        <v>189</v>
      </c>
      <c r="J187" s="198" t="s">
        <v>780</v>
      </c>
      <c r="K187" s="198" t="s">
        <v>785</v>
      </c>
      <c r="L187" s="176" t="s">
        <v>1589</v>
      </c>
      <c r="M187" s="5">
        <v>0</v>
      </c>
      <c r="N187" s="55">
        <f>+BDATOS!P187</f>
        <v>70</v>
      </c>
      <c r="O187" s="55">
        <f>+BDATOS!Q187</f>
        <v>10</v>
      </c>
      <c r="P187" s="55">
        <f>+BDATOS!R187</f>
        <v>20</v>
      </c>
      <c r="Q187" s="55">
        <f>+BDATOS!S187</f>
        <v>20</v>
      </c>
      <c r="R187" s="40">
        <f>+BDATOS!T187</f>
        <v>20</v>
      </c>
      <c r="S187" s="5" t="s">
        <v>773</v>
      </c>
      <c r="T187" s="5" t="s">
        <v>1417</v>
      </c>
      <c r="U187" s="55" t="s">
        <v>95</v>
      </c>
      <c r="V187" s="25">
        <f t="shared" ref="V187:V188" si="63">SUM(W187:Z187)</f>
        <v>1273939200</v>
      </c>
      <c r="W187" s="23">
        <v>300000000</v>
      </c>
      <c r="X187" s="23">
        <f>+W187*1.04</f>
        <v>312000000</v>
      </c>
      <c r="Y187" s="23">
        <f>+X187*1.04</f>
        <v>324480000</v>
      </c>
      <c r="Z187" s="23">
        <f>+Y187*1.04</f>
        <v>337459200</v>
      </c>
      <c r="AA187" s="198" t="str">
        <f>+BDATOS!AC187</f>
        <v>SECRETARÍA DE EDUCACIÓN</v>
      </c>
      <c r="AB187" s="56" t="s">
        <v>356</v>
      </c>
      <c r="AC187" s="56" t="s">
        <v>356</v>
      </c>
      <c r="AD187" s="29">
        <f t="shared" si="46"/>
        <v>10</v>
      </c>
      <c r="AE187" s="30">
        <f t="shared" si="47"/>
        <v>1273939200</v>
      </c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13">
        <v>0</v>
      </c>
      <c r="AZ187" s="13"/>
      <c r="BA187" s="13"/>
      <c r="BB187" s="13"/>
      <c r="BC187" s="13"/>
      <c r="BD187" s="13"/>
      <c r="BE187" s="13"/>
      <c r="BF187" s="13"/>
      <c r="BG187" s="13"/>
      <c r="BH187" s="13"/>
      <c r="BI187" s="63">
        <f t="shared" si="60"/>
        <v>0</v>
      </c>
      <c r="BJ187" s="13"/>
      <c r="BK187" s="13"/>
      <c r="BL187" s="13"/>
      <c r="BM187" s="56"/>
      <c r="BO187" s="13">
        <f t="shared" si="48"/>
        <v>10</v>
      </c>
      <c r="BP187" s="13">
        <f t="shared" si="52"/>
        <v>2.5</v>
      </c>
      <c r="BQ187" s="13">
        <f t="shared" si="53"/>
        <v>7.5</v>
      </c>
      <c r="BR187" s="13">
        <f t="shared" si="49"/>
        <v>20</v>
      </c>
      <c r="BS187" s="13">
        <f t="shared" si="54"/>
        <v>5</v>
      </c>
      <c r="BT187" s="13">
        <f t="shared" si="55"/>
        <v>15</v>
      </c>
      <c r="BU187" s="13">
        <f t="shared" si="50"/>
        <v>20</v>
      </c>
      <c r="BV187" s="13">
        <f t="shared" si="56"/>
        <v>5</v>
      </c>
      <c r="BW187" s="13">
        <f t="shared" si="57"/>
        <v>15</v>
      </c>
      <c r="BX187" s="13">
        <f t="shared" si="51"/>
        <v>20</v>
      </c>
      <c r="BY187" s="13">
        <f t="shared" si="58"/>
        <v>5</v>
      </c>
      <c r="BZ187" s="13">
        <f t="shared" si="59"/>
        <v>15</v>
      </c>
    </row>
    <row r="188" spans="1:78" ht="60" x14ac:dyDescent="0.2">
      <c r="A188" s="13">
        <v>2</v>
      </c>
      <c r="B188" s="4" t="s">
        <v>455</v>
      </c>
      <c r="C188" s="5" t="s">
        <v>833</v>
      </c>
      <c r="D188" s="4" t="s">
        <v>186</v>
      </c>
      <c r="E188" s="295"/>
      <c r="F188" s="295"/>
      <c r="G188" s="295"/>
      <c r="H188" s="176" t="s">
        <v>834</v>
      </c>
      <c r="I188" s="14" t="s">
        <v>189</v>
      </c>
      <c r="J188" s="198" t="s">
        <v>781</v>
      </c>
      <c r="K188" s="198" t="s">
        <v>786</v>
      </c>
      <c r="L188" s="176" t="s">
        <v>1589</v>
      </c>
      <c r="M188" s="5">
        <v>140</v>
      </c>
      <c r="N188" s="55">
        <f>+BDATOS!P188</f>
        <v>300</v>
      </c>
      <c r="O188" s="55">
        <f>+BDATOS!Q188</f>
        <v>70</v>
      </c>
      <c r="P188" s="55">
        <f>+BDATOS!R188</f>
        <v>75</v>
      </c>
      <c r="Q188" s="55">
        <f>+BDATOS!S188</f>
        <v>75</v>
      </c>
      <c r="R188" s="40">
        <f>+BDATOS!T188</f>
        <v>75</v>
      </c>
      <c r="S188" s="5" t="s">
        <v>773</v>
      </c>
      <c r="T188" s="5" t="s">
        <v>1417</v>
      </c>
      <c r="U188" s="55" t="s">
        <v>190</v>
      </c>
      <c r="V188" s="25">
        <f t="shared" si="63"/>
        <v>20000000000</v>
      </c>
      <c r="W188" s="23">
        <v>20000000000</v>
      </c>
      <c r="X188" s="5">
        <v>0</v>
      </c>
      <c r="Y188" s="5">
        <v>0</v>
      </c>
      <c r="Z188" s="5">
        <v>0</v>
      </c>
      <c r="AA188" s="198" t="str">
        <f>+BDATOS!AC188</f>
        <v>SECRETARÍA DE EDUCACIÓN</v>
      </c>
      <c r="AB188" s="56" t="s">
        <v>356</v>
      </c>
      <c r="AC188" s="56" t="s">
        <v>356</v>
      </c>
      <c r="AD188" s="29">
        <f t="shared" si="46"/>
        <v>70</v>
      </c>
      <c r="AE188" s="30">
        <f t="shared" si="47"/>
        <v>20000000000</v>
      </c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13">
        <v>0</v>
      </c>
      <c r="AZ188" s="13"/>
      <c r="BA188" s="13"/>
      <c r="BB188" s="13"/>
      <c r="BC188" s="13"/>
      <c r="BD188" s="13"/>
      <c r="BE188" s="13"/>
      <c r="BF188" s="13"/>
      <c r="BG188" s="13"/>
      <c r="BH188" s="13"/>
      <c r="BI188" s="63">
        <f t="shared" si="60"/>
        <v>0</v>
      </c>
      <c r="BJ188" s="13"/>
      <c r="BK188" s="13"/>
      <c r="BL188" s="13"/>
      <c r="BM188" s="56"/>
      <c r="BO188" s="13">
        <f t="shared" si="48"/>
        <v>70</v>
      </c>
      <c r="BP188" s="13">
        <f t="shared" si="52"/>
        <v>17.5</v>
      </c>
      <c r="BQ188" s="13">
        <f t="shared" si="53"/>
        <v>52.5</v>
      </c>
      <c r="BR188" s="13">
        <f t="shared" si="49"/>
        <v>75</v>
      </c>
      <c r="BS188" s="13">
        <f t="shared" si="54"/>
        <v>18.75</v>
      </c>
      <c r="BT188" s="13">
        <f t="shared" si="55"/>
        <v>56.25</v>
      </c>
      <c r="BU188" s="13">
        <f t="shared" si="50"/>
        <v>75</v>
      </c>
      <c r="BV188" s="13">
        <f t="shared" si="56"/>
        <v>18.75</v>
      </c>
      <c r="BW188" s="13">
        <f t="shared" si="57"/>
        <v>56.25</v>
      </c>
      <c r="BX188" s="13">
        <f t="shared" si="51"/>
        <v>75</v>
      </c>
      <c r="BY188" s="13">
        <f t="shared" si="58"/>
        <v>18.75</v>
      </c>
      <c r="BZ188" s="13">
        <f t="shared" si="59"/>
        <v>56.25</v>
      </c>
    </row>
    <row r="189" spans="1:78" ht="60" x14ac:dyDescent="0.2">
      <c r="A189" s="13">
        <v>2</v>
      </c>
      <c r="B189" s="4" t="s">
        <v>455</v>
      </c>
      <c r="C189" s="5" t="s">
        <v>833</v>
      </c>
      <c r="D189" s="4" t="s">
        <v>186</v>
      </c>
      <c r="E189" s="295"/>
      <c r="F189" s="295"/>
      <c r="G189" s="295"/>
      <c r="H189" s="176" t="s">
        <v>834</v>
      </c>
      <c r="I189" s="14" t="s">
        <v>189</v>
      </c>
      <c r="J189" s="198" t="s">
        <v>782</v>
      </c>
      <c r="K189" s="198" t="s">
        <v>787</v>
      </c>
      <c r="L189" s="176" t="s">
        <v>1589</v>
      </c>
      <c r="M189" s="5">
        <v>5</v>
      </c>
      <c r="N189" s="55">
        <f>+BDATOS!P189</f>
        <v>20</v>
      </c>
      <c r="O189" s="55">
        <f>+BDATOS!Q189</f>
        <v>5</v>
      </c>
      <c r="P189" s="55">
        <f>+BDATOS!R189</f>
        <v>5</v>
      </c>
      <c r="Q189" s="55">
        <f>+BDATOS!S189</f>
        <v>5</v>
      </c>
      <c r="R189" s="40">
        <f>+BDATOS!T189</f>
        <v>5</v>
      </c>
      <c r="S189" s="5" t="s">
        <v>773</v>
      </c>
      <c r="T189" s="5" t="s">
        <v>1417</v>
      </c>
      <c r="U189" s="55" t="s">
        <v>95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198" t="str">
        <f>+BDATOS!AC189</f>
        <v>SECRETARÍA DE EDUCACIÓN</v>
      </c>
      <c r="AB189" s="56" t="s">
        <v>356</v>
      </c>
      <c r="AC189" s="56" t="s">
        <v>356</v>
      </c>
      <c r="AD189" s="29">
        <f t="shared" si="46"/>
        <v>5</v>
      </c>
      <c r="AE189" s="30">
        <f t="shared" si="47"/>
        <v>0</v>
      </c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13">
        <v>3</v>
      </c>
      <c r="AZ189" s="13"/>
      <c r="BA189" s="13"/>
      <c r="BB189" s="13"/>
      <c r="BC189" s="13"/>
      <c r="BD189" s="13"/>
      <c r="BE189" s="13"/>
      <c r="BF189" s="13"/>
      <c r="BG189" s="13"/>
      <c r="BH189" s="13"/>
      <c r="BI189" s="63">
        <f t="shared" si="60"/>
        <v>0.6</v>
      </c>
      <c r="BJ189" s="13"/>
      <c r="BK189" s="13"/>
      <c r="BL189" s="13"/>
      <c r="BM189" s="56"/>
      <c r="BO189" s="13">
        <f t="shared" si="48"/>
        <v>5</v>
      </c>
      <c r="BP189" s="13">
        <f t="shared" si="52"/>
        <v>1.25</v>
      </c>
      <c r="BQ189" s="13">
        <f t="shared" si="53"/>
        <v>3.75</v>
      </c>
      <c r="BR189" s="13">
        <f t="shared" si="49"/>
        <v>5</v>
      </c>
      <c r="BS189" s="13">
        <f t="shared" si="54"/>
        <v>1.25</v>
      </c>
      <c r="BT189" s="13">
        <f t="shared" si="55"/>
        <v>3.75</v>
      </c>
      <c r="BU189" s="13">
        <f t="shared" si="50"/>
        <v>5</v>
      </c>
      <c r="BV189" s="13">
        <f t="shared" si="56"/>
        <v>1.25</v>
      </c>
      <c r="BW189" s="13">
        <f t="shared" si="57"/>
        <v>3.75</v>
      </c>
      <c r="BX189" s="13">
        <f t="shared" si="51"/>
        <v>5</v>
      </c>
      <c r="BY189" s="13">
        <f t="shared" si="58"/>
        <v>1.25</v>
      </c>
      <c r="BZ189" s="13">
        <f t="shared" si="59"/>
        <v>3.75</v>
      </c>
    </row>
    <row r="190" spans="1:78" ht="60" x14ac:dyDescent="0.2">
      <c r="A190" s="13">
        <v>2</v>
      </c>
      <c r="B190" s="4" t="s">
        <v>455</v>
      </c>
      <c r="C190" s="5" t="s">
        <v>833</v>
      </c>
      <c r="D190" s="4" t="s">
        <v>186</v>
      </c>
      <c r="E190" s="295"/>
      <c r="F190" s="295"/>
      <c r="G190" s="295"/>
      <c r="H190" s="176" t="s">
        <v>834</v>
      </c>
      <c r="I190" s="14" t="s">
        <v>189</v>
      </c>
      <c r="J190" s="198" t="s">
        <v>783</v>
      </c>
      <c r="K190" s="198" t="s">
        <v>788</v>
      </c>
      <c r="L190" s="176" t="s">
        <v>1589</v>
      </c>
      <c r="M190" s="5">
        <v>102</v>
      </c>
      <c r="N190" s="55">
        <f>+BDATOS!P190</f>
        <v>216</v>
      </c>
      <c r="O190" s="55">
        <f>+BDATOS!Q190</f>
        <v>54</v>
      </c>
      <c r="P190" s="55">
        <f>+BDATOS!R190</f>
        <v>54</v>
      </c>
      <c r="Q190" s="55">
        <f>+BDATOS!S190</f>
        <v>54</v>
      </c>
      <c r="R190" s="40">
        <f>+BDATOS!T190</f>
        <v>54</v>
      </c>
      <c r="S190" s="5" t="s">
        <v>773</v>
      </c>
      <c r="T190" s="5" t="s">
        <v>1417</v>
      </c>
      <c r="U190" s="55" t="s">
        <v>95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198" t="str">
        <f>+BDATOS!AC190</f>
        <v>SECRETARÍA DE EDUCACIÓN</v>
      </c>
      <c r="AB190" s="56" t="s">
        <v>356</v>
      </c>
      <c r="AC190" s="56" t="s">
        <v>356</v>
      </c>
      <c r="AD190" s="29">
        <f t="shared" si="46"/>
        <v>54</v>
      </c>
      <c r="AE190" s="30">
        <f t="shared" si="47"/>
        <v>0</v>
      </c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13">
        <v>14</v>
      </c>
      <c r="AZ190" s="13"/>
      <c r="BA190" s="13"/>
      <c r="BB190" s="13"/>
      <c r="BC190" s="13"/>
      <c r="BD190" s="13"/>
      <c r="BE190" s="13"/>
      <c r="BF190" s="13"/>
      <c r="BG190" s="13"/>
      <c r="BH190" s="13"/>
      <c r="BI190" s="63">
        <f t="shared" si="60"/>
        <v>0.25925925925925924</v>
      </c>
      <c r="BJ190" s="13"/>
      <c r="BK190" s="13"/>
      <c r="BL190" s="13"/>
      <c r="BM190" s="56"/>
      <c r="BO190" s="13">
        <f t="shared" si="48"/>
        <v>54</v>
      </c>
      <c r="BP190" s="13">
        <f t="shared" si="52"/>
        <v>13.5</v>
      </c>
      <c r="BQ190" s="13">
        <f t="shared" si="53"/>
        <v>40.5</v>
      </c>
      <c r="BR190" s="13">
        <f t="shared" si="49"/>
        <v>54</v>
      </c>
      <c r="BS190" s="13">
        <f t="shared" si="54"/>
        <v>13.5</v>
      </c>
      <c r="BT190" s="13">
        <f t="shared" si="55"/>
        <v>40.5</v>
      </c>
      <c r="BU190" s="13">
        <f t="shared" si="50"/>
        <v>54</v>
      </c>
      <c r="BV190" s="13">
        <f t="shared" si="56"/>
        <v>13.5</v>
      </c>
      <c r="BW190" s="13">
        <f t="shared" si="57"/>
        <v>40.5</v>
      </c>
      <c r="BX190" s="13">
        <f t="shared" si="51"/>
        <v>54</v>
      </c>
      <c r="BY190" s="13">
        <f t="shared" si="58"/>
        <v>13.5</v>
      </c>
      <c r="BZ190" s="13">
        <f t="shared" si="59"/>
        <v>40.5</v>
      </c>
    </row>
    <row r="191" spans="1:78" ht="60" x14ac:dyDescent="0.2">
      <c r="A191" s="13">
        <v>2</v>
      </c>
      <c r="B191" s="4" t="s">
        <v>455</v>
      </c>
      <c r="C191" s="5" t="s">
        <v>833</v>
      </c>
      <c r="D191" s="4" t="s">
        <v>186</v>
      </c>
      <c r="E191" s="295"/>
      <c r="F191" s="295"/>
      <c r="G191" s="295"/>
      <c r="H191" s="176" t="s">
        <v>834</v>
      </c>
      <c r="I191" s="14" t="s">
        <v>189</v>
      </c>
      <c r="J191" s="198" t="s">
        <v>784</v>
      </c>
      <c r="K191" s="198" t="s">
        <v>789</v>
      </c>
      <c r="L191" s="176" t="s">
        <v>1589</v>
      </c>
      <c r="M191" s="5">
        <v>0</v>
      </c>
      <c r="N191" s="55">
        <f>+BDATOS!P191</f>
        <v>24</v>
      </c>
      <c r="O191" s="55">
        <f>+BDATOS!Q191</f>
        <v>6</v>
      </c>
      <c r="P191" s="55">
        <f>+BDATOS!R191</f>
        <v>6</v>
      </c>
      <c r="Q191" s="55">
        <f>+BDATOS!S191</f>
        <v>6</v>
      </c>
      <c r="R191" s="40">
        <f>+BDATOS!T191</f>
        <v>6</v>
      </c>
      <c r="S191" s="5" t="s">
        <v>773</v>
      </c>
      <c r="T191" s="5" t="s">
        <v>1417</v>
      </c>
      <c r="U191" s="55" t="s">
        <v>95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198" t="str">
        <f>+BDATOS!AC191</f>
        <v>SECRETARÍA DE EDUCACIÓN</v>
      </c>
      <c r="AB191" s="56" t="s">
        <v>356</v>
      </c>
      <c r="AC191" s="56" t="s">
        <v>356</v>
      </c>
      <c r="AD191" s="29">
        <f t="shared" si="46"/>
        <v>6</v>
      </c>
      <c r="AE191" s="30">
        <f t="shared" si="47"/>
        <v>0</v>
      </c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13">
        <v>6</v>
      </c>
      <c r="AZ191" s="13"/>
      <c r="BA191" s="13"/>
      <c r="BB191" s="13"/>
      <c r="BC191" s="13"/>
      <c r="BD191" s="13"/>
      <c r="BE191" s="13"/>
      <c r="BF191" s="13"/>
      <c r="BG191" s="13"/>
      <c r="BH191" s="13"/>
      <c r="BI191" s="63">
        <f t="shared" si="60"/>
        <v>1</v>
      </c>
      <c r="BJ191" s="13"/>
      <c r="BK191" s="13"/>
      <c r="BL191" s="13"/>
      <c r="BM191" s="56"/>
      <c r="BO191" s="13">
        <f t="shared" si="48"/>
        <v>6</v>
      </c>
      <c r="BP191" s="13">
        <f t="shared" si="52"/>
        <v>1.5</v>
      </c>
      <c r="BQ191" s="13">
        <f t="shared" si="53"/>
        <v>4.5</v>
      </c>
      <c r="BR191" s="13">
        <f t="shared" si="49"/>
        <v>6</v>
      </c>
      <c r="BS191" s="13">
        <f t="shared" si="54"/>
        <v>1.5</v>
      </c>
      <c r="BT191" s="13">
        <f t="shared" si="55"/>
        <v>4.5</v>
      </c>
      <c r="BU191" s="13">
        <f t="shared" si="50"/>
        <v>6</v>
      </c>
      <c r="BV191" s="13">
        <f t="shared" si="56"/>
        <v>1.5</v>
      </c>
      <c r="BW191" s="13">
        <f t="shared" si="57"/>
        <v>4.5</v>
      </c>
      <c r="BX191" s="13">
        <f t="shared" si="51"/>
        <v>6</v>
      </c>
      <c r="BY191" s="13">
        <f t="shared" si="58"/>
        <v>1.5</v>
      </c>
      <c r="BZ191" s="13">
        <f t="shared" si="59"/>
        <v>4.5</v>
      </c>
    </row>
    <row r="192" spans="1:78" ht="60" x14ac:dyDescent="0.2">
      <c r="A192" s="13">
        <v>2</v>
      </c>
      <c r="B192" s="4" t="s">
        <v>455</v>
      </c>
      <c r="C192" s="5" t="s">
        <v>833</v>
      </c>
      <c r="D192" s="4" t="s">
        <v>186</v>
      </c>
      <c r="E192" s="295"/>
      <c r="F192" s="295"/>
      <c r="G192" s="295"/>
      <c r="H192" s="176" t="s">
        <v>834</v>
      </c>
      <c r="I192" s="14" t="s">
        <v>189</v>
      </c>
      <c r="J192" s="198" t="s">
        <v>793</v>
      </c>
      <c r="K192" s="198" t="s">
        <v>790</v>
      </c>
      <c r="L192" s="176" t="s">
        <v>1609</v>
      </c>
      <c r="M192" s="5">
        <v>21</v>
      </c>
      <c r="N192" s="55">
        <f>+BDATOS!P192</f>
        <v>224</v>
      </c>
      <c r="O192" s="55">
        <f>+BDATOS!Q192</f>
        <v>224</v>
      </c>
      <c r="P192" s="55">
        <f>+BDATOS!R192</f>
        <v>224</v>
      </c>
      <c r="Q192" s="55">
        <f>+BDATOS!S192</f>
        <v>224</v>
      </c>
      <c r="R192" s="40">
        <f>+BDATOS!T192</f>
        <v>224</v>
      </c>
      <c r="S192" s="5" t="s">
        <v>773</v>
      </c>
      <c r="T192" s="5" t="s">
        <v>1417</v>
      </c>
      <c r="U192" s="55" t="s">
        <v>95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198" t="str">
        <f>+BDATOS!AC192</f>
        <v>SECRETARÍA DE EDUCACIÓN</v>
      </c>
      <c r="AB192" s="56" t="s">
        <v>356</v>
      </c>
      <c r="AC192" s="56" t="s">
        <v>356</v>
      </c>
      <c r="AD192" s="29">
        <f t="shared" si="46"/>
        <v>224</v>
      </c>
      <c r="AE192" s="30">
        <f t="shared" si="47"/>
        <v>0</v>
      </c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13">
        <v>114</v>
      </c>
      <c r="AZ192" s="13"/>
      <c r="BA192" s="13"/>
      <c r="BB192" s="13"/>
      <c r="BC192" s="13"/>
      <c r="BD192" s="13"/>
      <c r="BE192" s="13"/>
      <c r="BF192" s="13"/>
      <c r="BG192" s="13"/>
      <c r="BH192" s="13"/>
      <c r="BI192" s="63">
        <f t="shared" si="60"/>
        <v>0.5089285714285714</v>
      </c>
      <c r="BJ192" s="13"/>
      <c r="BK192" s="13"/>
      <c r="BL192" s="13"/>
      <c r="BM192" s="56"/>
      <c r="BO192" s="13">
        <f t="shared" si="48"/>
        <v>224</v>
      </c>
      <c r="BP192" s="13">
        <f t="shared" si="52"/>
        <v>56</v>
      </c>
      <c r="BQ192" s="13">
        <f t="shared" si="53"/>
        <v>168</v>
      </c>
      <c r="BR192" s="13">
        <f t="shared" si="49"/>
        <v>224</v>
      </c>
      <c r="BS192" s="13">
        <f t="shared" si="54"/>
        <v>56</v>
      </c>
      <c r="BT192" s="13">
        <f t="shared" si="55"/>
        <v>168</v>
      </c>
      <c r="BU192" s="13">
        <f t="shared" si="50"/>
        <v>224</v>
      </c>
      <c r="BV192" s="13">
        <f t="shared" si="56"/>
        <v>56</v>
      </c>
      <c r="BW192" s="13">
        <f t="shared" si="57"/>
        <v>168</v>
      </c>
      <c r="BX192" s="13">
        <f t="shared" si="51"/>
        <v>224</v>
      </c>
      <c r="BY192" s="13">
        <f t="shared" si="58"/>
        <v>56</v>
      </c>
      <c r="BZ192" s="13">
        <f t="shared" si="59"/>
        <v>168</v>
      </c>
    </row>
    <row r="193" spans="1:78" ht="60" x14ac:dyDescent="0.2">
      <c r="A193" s="13">
        <v>2</v>
      </c>
      <c r="B193" s="4" t="s">
        <v>455</v>
      </c>
      <c r="C193" s="5" t="s">
        <v>833</v>
      </c>
      <c r="D193" s="4" t="s">
        <v>186</v>
      </c>
      <c r="E193" s="295"/>
      <c r="F193" s="295"/>
      <c r="G193" s="295"/>
      <c r="H193" s="176" t="s">
        <v>834</v>
      </c>
      <c r="I193" s="14" t="s">
        <v>189</v>
      </c>
      <c r="J193" s="198" t="s">
        <v>794</v>
      </c>
      <c r="K193" s="198" t="s">
        <v>797</v>
      </c>
      <c r="L193" s="176" t="s">
        <v>1609</v>
      </c>
      <c r="M193" s="5">
        <v>0</v>
      </c>
      <c r="N193" s="55">
        <f>+BDATOS!P193</f>
        <v>224</v>
      </c>
      <c r="O193" s="55">
        <f>+BDATOS!Q193</f>
        <v>224</v>
      </c>
      <c r="P193" s="55">
        <f>+BDATOS!R193</f>
        <v>224</v>
      </c>
      <c r="Q193" s="55">
        <f>+BDATOS!S193</f>
        <v>224</v>
      </c>
      <c r="R193" s="40">
        <f>+BDATOS!T193</f>
        <v>224</v>
      </c>
      <c r="S193" s="5" t="s">
        <v>773</v>
      </c>
      <c r="T193" s="5" t="s">
        <v>1417</v>
      </c>
      <c r="U193" s="55" t="s">
        <v>95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198" t="str">
        <f>+BDATOS!AC193</f>
        <v>SECRETARÍA DE EDUCACIÓN</v>
      </c>
      <c r="AB193" s="56" t="s">
        <v>356</v>
      </c>
      <c r="AC193" s="56" t="s">
        <v>356</v>
      </c>
      <c r="AD193" s="29">
        <f t="shared" si="46"/>
        <v>224</v>
      </c>
      <c r="AE193" s="30">
        <f t="shared" si="47"/>
        <v>0</v>
      </c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13">
        <v>0</v>
      </c>
      <c r="AZ193" s="13"/>
      <c r="BA193" s="13"/>
      <c r="BB193" s="13"/>
      <c r="BC193" s="13"/>
      <c r="BD193" s="13"/>
      <c r="BE193" s="13"/>
      <c r="BF193" s="13"/>
      <c r="BG193" s="13"/>
      <c r="BH193" s="13"/>
      <c r="BI193" s="63">
        <f t="shared" si="60"/>
        <v>0</v>
      </c>
      <c r="BJ193" s="13"/>
      <c r="BK193" s="13"/>
      <c r="BL193" s="13"/>
      <c r="BM193" s="56"/>
      <c r="BO193" s="13">
        <f t="shared" si="48"/>
        <v>224</v>
      </c>
      <c r="BP193" s="13">
        <f t="shared" si="52"/>
        <v>56</v>
      </c>
      <c r="BQ193" s="13">
        <f t="shared" si="53"/>
        <v>168</v>
      </c>
      <c r="BR193" s="13">
        <f t="shared" si="49"/>
        <v>224</v>
      </c>
      <c r="BS193" s="13">
        <f t="shared" si="54"/>
        <v>56</v>
      </c>
      <c r="BT193" s="13">
        <f t="shared" si="55"/>
        <v>168</v>
      </c>
      <c r="BU193" s="13">
        <f t="shared" si="50"/>
        <v>224</v>
      </c>
      <c r="BV193" s="13">
        <f t="shared" si="56"/>
        <v>56</v>
      </c>
      <c r="BW193" s="13">
        <f t="shared" si="57"/>
        <v>168</v>
      </c>
      <c r="BX193" s="13">
        <f t="shared" si="51"/>
        <v>224</v>
      </c>
      <c r="BY193" s="13">
        <f t="shared" si="58"/>
        <v>56</v>
      </c>
      <c r="BZ193" s="13">
        <f t="shared" si="59"/>
        <v>168</v>
      </c>
    </row>
    <row r="194" spans="1:78" ht="67.5" x14ac:dyDescent="0.2">
      <c r="A194" s="13">
        <v>2</v>
      </c>
      <c r="B194" s="4" t="s">
        <v>455</v>
      </c>
      <c r="C194" s="5" t="s">
        <v>833</v>
      </c>
      <c r="D194" s="4" t="s">
        <v>186</v>
      </c>
      <c r="E194" s="295"/>
      <c r="F194" s="295"/>
      <c r="G194" s="295"/>
      <c r="H194" s="176" t="s">
        <v>834</v>
      </c>
      <c r="I194" s="14" t="s">
        <v>189</v>
      </c>
      <c r="J194" s="198" t="s">
        <v>795</v>
      </c>
      <c r="K194" s="198" t="s">
        <v>791</v>
      </c>
      <c r="L194" s="176" t="s">
        <v>1609</v>
      </c>
      <c r="M194" s="5">
        <v>224</v>
      </c>
      <c r="N194" s="55">
        <f>+BDATOS!P194</f>
        <v>224</v>
      </c>
      <c r="O194" s="55">
        <f>+BDATOS!Q194</f>
        <v>224</v>
      </c>
      <c r="P194" s="55">
        <f>+BDATOS!R194</f>
        <v>224</v>
      </c>
      <c r="Q194" s="55">
        <f>+BDATOS!S194</f>
        <v>224</v>
      </c>
      <c r="R194" s="40">
        <f>+BDATOS!T194</f>
        <v>224</v>
      </c>
      <c r="S194" s="5" t="s">
        <v>773</v>
      </c>
      <c r="T194" s="5" t="s">
        <v>1417</v>
      </c>
      <c r="U194" s="55" t="s">
        <v>95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198" t="str">
        <f>+BDATOS!AC194</f>
        <v>SECRETARÍA DE EDUCACIÓN</v>
      </c>
      <c r="AB194" s="56" t="s">
        <v>356</v>
      </c>
      <c r="AC194" s="56" t="s">
        <v>356</v>
      </c>
      <c r="AD194" s="29">
        <f t="shared" si="46"/>
        <v>224</v>
      </c>
      <c r="AE194" s="30">
        <f t="shared" si="47"/>
        <v>0</v>
      </c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13">
        <v>190</v>
      </c>
      <c r="AZ194" s="13"/>
      <c r="BA194" s="13"/>
      <c r="BB194" s="13"/>
      <c r="BC194" s="13"/>
      <c r="BD194" s="13"/>
      <c r="BE194" s="13"/>
      <c r="BF194" s="13"/>
      <c r="BG194" s="13"/>
      <c r="BH194" s="13"/>
      <c r="BI194" s="63">
        <f t="shared" si="60"/>
        <v>0.8482142857142857</v>
      </c>
      <c r="BJ194" s="13"/>
      <c r="BK194" s="13"/>
      <c r="BL194" s="13"/>
      <c r="BM194" s="56"/>
      <c r="BO194" s="13">
        <f t="shared" si="48"/>
        <v>224</v>
      </c>
      <c r="BP194" s="13">
        <f t="shared" si="52"/>
        <v>56</v>
      </c>
      <c r="BQ194" s="13">
        <f t="shared" si="53"/>
        <v>168</v>
      </c>
      <c r="BR194" s="13">
        <f t="shared" si="49"/>
        <v>224</v>
      </c>
      <c r="BS194" s="13">
        <f t="shared" si="54"/>
        <v>56</v>
      </c>
      <c r="BT194" s="13">
        <f t="shared" si="55"/>
        <v>168</v>
      </c>
      <c r="BU194" s="13">
        <f t="shared" si="50"/>
        <v>224</v>
      </c>
      <c r="BV194" s="13">
        <f t="shared" si="56"/>
        <v>56</v>
      </c>
      <c r="BW194" s="13">
        <f t="shared" si="57"/>
        <v>168</v>
      </c>
      <c r="BX194" s="13">
        <f t="shared" si="51"/>
        <v>224</v>
      </c>
      <c r="BY194" s="13">
        <f t="shared" si="58"/>
        <v>56</v>
      </c>
      <c r="BZ194" s="13">
        <f t="shared" si="59"/>
        <v>168</v>
      </c>
    </row>
    <row r="195" spans="1:78" ht="60" x14ac:dyDescent="0.2">
      <c r="A195" s="13">
        <v>2</v>
      </c>
      <c r="B195" s="4" t="s">
        <v>455</v>
      </c>
      <c r="C195" s="5" t="s">
        <v>833</v>
      </c>
      <c r="D195" s="4" t="s">
        <v>186</v>
      </c>
      <c r="E195" s="295"/>
      <c r="F195" s="295"/>
      <c r="G195" s="295"/>
      <c r="H195" s="176" t="s">
        <v>834</v>
      </c>
      <c r="I195" s="14" t="s">
        <v>189</v>
      </c>
      <c r="J195" s="198" t="s">
        <v>796</v>
      </c>
      <c r="K195" s="198" t="s">
        <v>792</v>
      </c>
      <c r="L195" s="176" t="s">
        <v>1609</v>
      </c>
      <c r="M195" s="5">
        <v>224</v>
      </c>
      <c r="N195" s="55">
        <f>+BDATOS!P195</f>
        <v>224</v>
      </c>
      <c r="O195" s="55">
        <f>+BDATOS!Q195</f>
        <v>224</v>
      </c>
      <c r="P195" s="55">
        <f>+BDATOS!R195</f>
        <v>224</v>
      </c>
      <c r="Q195" s="55">
        <f>+BDATOS!S195</f>
        <v>224</v>
      </c>
      <c r="R195" s="40">
        <f>+BDATOS!T195</f>
        <v>224</v>
      </c>
      <c r="S195" s="5" t="s">
        <v>773</v>
      </c>
      <c r="T195" s="5" t="s">
        <v>1417</v>
      </c>
      <c r="U195" s="55" t="s">
        <v>95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198" t="str">
        <f>+BDATOS!AC195</f>
        <v>SECRETARÍA DE EDUCACIÓN</v>
      </c>
      <c r="AB195" s="56" t="s">
        <v>356</v>
      </c>
      <c r="AC195" s="56" t="s">
        <v>356</v>
      </c>
      <c r="AD195" s="29">
        <f t="shared" si="46"/>
        <v>224</v>
      </c>
      <c r="AE195" s="30">
        <f t="shared" si="47"/>
        <v>0</v>
      </c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13">
        <v>90</v>
      </c>
      <c r="AZ195" s="13"/>
      <c r="BA195" s="13"/>
      <c r="BB195" s="13"/>
      <c r="BC195" s="13"/>
      <c r="BD195" s="13"/>
      <c r="BE195" s="13"/>
      <c r="BF195" s="13"/>
      <c r="BG195" s="13"/>
      <c r="BH195" s="13"/>
      <c r="BI195" s="63">
        <f t="shared" si="60"/>
        <v>0.4017857142857143</v>
      </c>
      <c r="BJ195" s="13"/>
      <c r="BK195" s="13"/>
      <c r="BL195" s="13"/>
      <c r="BM195" s="56"/>
      <c r="BO195" s="13">
        <f t="shared" si="48"/>
        <v>224</v>
      </c>
      <c r="BP195" s="13">
        <f t="shared" si="52"/>
        <v>56</v>
      </c>
      <c r="BQ195" s="13">
        <f t="shared" si="53"/>
        <v>168</v>
      </c>
      <c r="BR195" s="13">
        <f t="shared" si="49"/>
        <v>224</v>
      </c>
      <c r="BS195" s="13">
        <f t="shared" si="54"/>
        <v>56</v>
      </c>
      <c r="BT195" s="13">
        <f t="shared" si="55"/>
        <v>168</v>
      </c>
      <c r="BU195" s="13">
        <f t="shared" si="50"/>
        <v>224</v>
      </c>
      <c r="BV195" s="13">
        <f t="shared" si="56"/>
        <v>56</v>
      </c>
      <c r="BW195" s="13">
        <f t="shared" si="57"/>
        <v>168</v>
      </c>
      <c r="BX195" s="13">
        <f t="shared" si="51"/>
        <v>224</v>
      </c>
      <c r="BY195" s="13">
        <f t="shared" si="58"/>
        <v>56</v>
      </c>
      <c r="BZ195" s="13">
        <f t="shared" si="59"/>
        <v>168</v>
      </c>
    </row>
    <row r="196" spans="1:78" ht="60" x14ac:dyDescent="0.2">
      <c r="A196" s="13">
        <v>2</v>
      </c>
      <c r="B196" s="4" t="s">
        <v>455</v>
      </c>
      <c r="C196" s="5" t="s">
        <v>833</v>
      </c>
      <c r="D196" s="4" t="s">
        <v>186</v>
      </c>
      <c r="E196" s="295"/>
      <c r="F196" s="295"/>
      <c r="G196" s="295"/>
      <c r="H196" s="176" t="s">
        <v>834</v>
      </c>
      <c r="I196" s="14" t="s">
        <v>189</v>
      </c>
      <c r="J196" s="198" t="s">
        <v>798</v>
      </c>
      <c r="K196" s="198" t="s">
        <v>799</v>
      </c>
      <c r="L196" s="176" t="s">
        <v>1589</v>
      </c>
      <c r="M196" s="5">
        <v>30</v>
      </c>
      <c r="N196" s="55">
        <f>+BDATOS!P196</f>
        <v>96</v>
      </c>
      <c r="O196" s="55">
        <f>+BDATOS!Q196</f>
        <v>21</v>
      </c>
      <c r="P196" s="55">
        <f>+BDATOS!R196</f>
        <v>24</v>
      </c>
      <c r="Q196" s="55">
        <f>+BDATOS!S196</f>
        <v>24</v>
      </c>
      <c r="R196" s="40">
        <f>+BDATOS!T196</f>
        <v>24</v>
      </c>
      <c r="S196" s="5" t="s">
        <v>773</v>
      </c>
      <c r="T196" s="5" t="s">
        <v>1417</v>
      </c>
      <c r="U196" s="55" t="s">
        <v>95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198" t="str">
        <f>+BDATOS!AC196</f>
        <v>SECRETARÍA DE EDUCACIÓN</v>
      </c>
      <c r="AB196" s="56" t="s">
        <v>356</v>
      </c>
      <c r="AC196" s="56" t="s">
        <v>356</v>
      </c>
      <c r="AD196" s="29">
        <f t="shared" si="46"/>
        <v>21</v>
      </c>
      <c r="AE196" s="30">
        <f t="shared" si="47"/>
        <v>0</v>
      </c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13">
        <v>2</v>
      </c>
      <c r="AZ196" s="13"/>
      <c r="BA196" s="13"/>
      <c r="BB196" s="13"/>
      <c r="BC196" s="13"/>
      <c r="BD196" s="13"/>
      <c r="BE196" s="13"/>
      <c r="BF196" s="13"/>
      <c r="BG196" s="13"/>
      <c r="BH196" s="13"/>
      <c r="BI196" s="63">
        <f t="shared" si="60"/>
        <v>9.5238095238095233E-2</v>
      </c>
      <c r="BJ196" s="13"/>
      <c r="BK196" s="13"/>
      <c r="BL196" s="13"/>
      <c r="BM196" s="56"/>
      <c r="BO196" s="13">
        <f t="shared" si="48"/>
        <v>21</v>
      </c>
      <c r="BP196" s="13">
        <f t="shared" si="52"/>
        <v>5.25</v>
      </c>
      <c r="BQ196" s="13">
        <f t="shared" si="53"/>
        <v>15.75</v>
      </c>
      <c r="BR196" s="13">
        <f t="shared" si="49"/>
        <v>24</v>
      </c>
      <c r="BS196" s="13">
        <f t="shared" si="54"/>
        <v>6</v>
      </c>
      <c r="BT196" s="13">
        <f t="shared" si="55"/>
        <v>18</v>
      </c>
      <c r="BU196" s="13">
        <f t="shared" si="50"/>
        <v>24</v>
      </c>
      <c r="BV196" s="13">
        <f t="shared" si="56"/>
        <v>6</v>
      </c>
      <c r="BW196" s="13">
        <f t="shared" si="57"/>
        <v>18</v>
      </c>
      <c r="BX196" s="13">
        <f t="shared" si="51"/>
        <v>24</v>
      </c>
      <c r="BY196" s="13">
        <f t="shared" si="58"/>
        <v>6</v>
      </c>
      <c r="BZ196" s="13">
        <f t="shared" si="59"/>
        <v>18</v>
      </c>
    </row>
    <row r="197" spans="1:78" ht="60" x14ac:dyDescent="0.2">
      <c r="A197" s="13">
        <v>2</v>
      </c>
      <c r="B197" s="4" t="s">
        <v>455</v>
      </c>
      <c r="C197" s="5" t="s">
        <v>833</v>
      </c>
      <c r="D197" s="4" t="s">
        <v>186</v>
      </c>
      <c r="E197" s="295"/>
      <c r="F197" s="295"/>
      <c r="G197" s="295"/>
      <c r="H197" s="176" t="s">
        <v>834</v>
      </c>
      <c r="I197" s="14" t="s">
        <v>189</v>
      </c>
      <c r="J197" s="198" t="s">
        <v>806</v>
      </c>
      <c r="K197" s="198" t="s">
        <v>800</v>
      </c>
      <c r="L197" s="176" t="s">
        <v>1589</v>
      </c>
      <c r="M197" s="5">
        <v>0</v>
      </c>
      <c r="N197" s="55">
        <f>+BDATOS!P197</f>
        <v>55</v>
      </c>
      <c r="O197" s="55">
        <f>+BDATOS!Q197</f>
        <v>10</v>
      </c>
      <c r="P197" s="55">
        <f>+BDATOS!R197</f>
        <v>10</v>
      </c>
      <c r="Q197" s="55">
        <f>+BDATOS!S197</f>
        <v>15</v>
      </c>
      <c r="R197" s="40">
        <f>+BDATOS!T197</f>
        <v>20</v>
      </c>
      <c r="S197" s="5" t="s">
        <v>773</v>
      </c>
      <c r="T197" s="5" t="s">
        <v>1417</v>
      </c>
      <c r="U197" s="55" t="s">
        <v>95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198" t="str">
        <f>+BDATOS!AC197</f>
        <v>SECRETARÍA DE EDUCACIÓN</v>
      </c>
      <c r="AB197" s="56" t="s">
        <v>356</v>
      </c>
      <c r="AC197" s="56" t="s">
        <v>356</v>
      </c>
      <c r="AD197" s="29">
        <f t="shared" si="46"/>
        <v>10</v>
      </c>
      <c r="AE197" s="30">
        <f t="shared" si="47"/>
        <v>0</v>
      </c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13">
        <v>1</v>
      </c>
      <c r="AZ197" s="13"/>
      <c r="BA197" s="13"/>
      <c r="BB197" s="13"/>
      <c r="BC197" s="13"/>
      <c r="BD197" s="13"/>
      <c r="BE197" s="13"/>
      <c r="BF197" s="13"/>
      <c r="BG197" s="13"/>
      <c r="BH197" s="13"/>
      <c r="BI197" s="63">
        <f t="shared" si="60"/>
        <v>0.1</v>
      </c>
      <c r="BJ197" s="13"/>
      <c r="BK197" s="13"/>
      <c r="BL197" s="13"/>
      <c r="BM197" s="56"/>
      <c r="BO197" s="13">
        <f t="shared" si="48"/>
        <v>10</v>
      </c>
      <c r="BP197" s="13">
        <f t="shared" si="52"/>
        <v>2.5</v>
      </c>
      <c r="BQ197" s="13">
        <f t="shared" si="53"/>
        <v>7.5</v>
      </c>
      <c r="BR197" s="13">
        <f t="shared" si="49"/>
        <v>10</v>
      </c>
      <c r="BS197" s="13">
        <f t="shared" si="54"/>
        <v>2.5</v>
      </c>
      <c r="BT197" s="13">
        <f t="shared" si="55"/>
        <v>7.5</v>
      </c>
      <c r="BU197" s="13">
        <f t="shared" si="50"/>
        <v>15</v>
      </c>
      <c r="BV197" s="13">
        <f t="shared" si="56"/>
        <v>3.75</v>
      </c>
      <c r="BW197" s="13">
        <f t="shared" si="57"/>
        <v>11.25</v>
      </c>
      <c r="BX197" s="13">
        <f t="shared" si="51"/>
        <v>20</v>
      </c>
      <c r="BY197" s="13">
        <f t="shared" si="58"/>
        <v>5</v>
      </c>
      <c r="BZ197" s="13">
        <f t="shared" si="59"/>
        <v>15</v>
      </c>
    </row>
    <row r="198" spans="1:78" ht="60" x14ac:dyDescent="0.2">
      <c r="A198" s="13">
        <v>2</v>
      </c>
      <c r="B198" s="4" t="s">
        <v>455</v>
      </c>
      <c r="C198" s="5" t="s">
        <v>833</v>
      </c>
      <c r="D198" s="4" t="s">
        <v>186</v>
      </c>
      <c r="E198" s="295"/>
      <c r="F198" s="295"/>
      <c r="G198" s="295"/>
      <c r="H198" s="176" t="s">
        <v>834</v>
      </c>
      <c r="I198" s="14" t="s">
        <v>189</v>
      </c>
      <c r="J198" s="198" t="s">
        <v>807</v>
      </c>
      <c r="K198" s="198" t="s">
        <v>801</v>
      </c>
      <c r="L198" s="176" t="s">
        <v>1589</v>
      </c>
      <c r="M198" s="5">
        <v>0</v>
      </c>
      <c r="N198" s="55">
        <f>+BDATOS!P198</f>
        <v>32</v>
      </c>
      <c r="O198" s="55">
        <f>+BDATOS!Q198</f>
        <v>8</v>
      </c>
      <c r="P198" s="55">
        <f>+BDATOS!R198</f>
        <v>8</v>
      </c>
      <c r="Q198" s="55">
        <f>+BDATOS!S198</f>
        <v>8</v>
      </c>
      <c r="R198" s="40">
        <f>+BDATOS!T198</f>
        <v>8</v>
      </c>
      <c r="S198" s="5" t="s">
        <v>773</v>
      </c>
      <c r="T198" s="5" t="s">
        <v>1417</v>
      </c>
      <c r="U198" s="55" t="s">
        <v>95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198" t="str">
        <f>+BDATOS!AC198</f>
        <v>SECRETARÍA DE EDUCACIÓN</v>
      </c>
      <c r="AB198" s="56" t="s">
        <v>356</v>
      </c>
      <c r="AC198" s="56" t="s">
        <v>356</v>
      </c>
      <c r="AD198" s="29">
        <f t="shared" ref="AD198:AD261" si="64">+O198</f>
        <v>8</v>
      </c>
      <c r="AE198" s="30">
        <f t="shared" ref="AE198:AE263" si="65">+V198</f>
        <v>0</v>
      </c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13">
        <v>0</v>
      </c>
      <c r="AZ198" s="13"/>
      <c r="BA198" s="13"/>
      <c r="BB198" s="13"/>
      <c r="BC198" s="13"/>
      <c r="BD198" s="13"/>
      <c r="BE198" s="13"/>
      <c r="BF198" s="13"/>
      <c r="BG198" s="13"/>
      <c r="BH198" s="13"/>
      <c r="BI198" s="63">
        <f t="shared" si="60"/>
        <v>0</v>
      </c>
      <c r="BJ198" s="13"/>
      <c r="BK198" s="13"/>
      <c r="BL198" s="13"/>
      <c r="BM198" s="56"/>
      <c r="BO198" s="13">
        <f t="shared" ref="BO198:BO261" si="66">+O198</f>
        <v>8</v>
      </c>
      <c r="BP198" s="13">
        <f t="shared" si="52"/>
        <v>2</v>
      </c>
      <c r="BQ198" s="13">
        <f t="shared" si="53"/>
        <v>6</v>
      </c>
      <c r="BR198" s="13">
        <f t="shared" ref="BR198:BR261" si="67">+P198</f>
        <v>8</v>
      </c>
      <c r="BS198" s="13">
        <f t="shared" si="54"/>
        <v>2</v>
      </c>
      <c r="BT198" s="13">
        <f t="shared" si="55"/>
        <v>6</v>
      </c>
      <c r="BU198" s="13">
        <f t="shared" ref="BU198:BU261" si="68">+Q198</f>
        <v>8</v>
      </c>
      <c r="BV198" s="13">
        <f t="shared" si="56"/>
        <v>2</v>
      </c>
      <c r="BW198" s="13">
        <f t="shared" si="57"/>
        <v>6</v>
      </c>
      <c r="BX198" s="13">
        <f t="shared" ref="BX198:BX261" si="69">+R198</f>
        <v>8</v>
      </c>
      <c r="BY198" s="13">
        <f t="shared" si="58"/>
        <v>2</v>
      </c>
      <c r="BZ198" s="13">
        <f t="shared" si="59"/>
        <v>6</v>
      </c>
    </row>
    <row r="199" spans="1:78" ht="60" x14ac:dyDescent="0.2">
      <c r="A199" s="13">
        <v>2</v>
      </c>
      <c r="B199" s="4" t="s">
        <v>455</v>
      </c>
      <c r="C199" s="5" t="s">
        <v>833</v>
      </c>
      <c r="D199" s="4" t="s">
        <v>186</v>
      </c>
      <c r="E199" s="295"/>
      <c r="F199" s="295"/>
      <c r="G199" s="295"/>
      <c r="H199" s="176" t="s">
        <v>834</v>
      </c>
      <c r="I199" s="14" t="s">
        <v>189</v>
      </c>
      <c r="J199" s="198" t="s">
        <v>808</v>
      </c>
      <c r="K199" s="198" t="s">
        <v>802</v>
      </c>
      <c r="L199" s="176" t="s">
        <v>1589</v>
      </c>
      <c r="M199" s="5">
        <v>60</v>
      </c>
      <c r="N199" s="55">
        <f>+BDATOS!P199</f>
        <v>112</v>
      </c>
      <c r="O199" s="55">
        <f>+BDATOS!Q199</f>
        <v>28</v>
      </c>
      <c r="P199" s="55">
        <f>+BDATOS!R199</f>
        <v>28</v>
      </c>
      <c r="Q199" s="55">
        <f>+BDATOS!S199</f>
        <v>28</v>
      </c>
      <c r="R199" s="40">
        <f>+BDATOS!T199</f>
        <v>28</v>
      </c>
      <c r="S199" s="5" t="s">
        <v>773</v>
      </c>
      <c r="T199" s="5" t="s">
        <v>1417</v>
      </c>
      <c r="U199" s="55" t="s">
        <v>95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198" t="str">
        <f>+BDATOS!AC199</f>
        <v>SECRETARÍA DE EDUCACIÓN</v>
      </c>
      <c r="AB199" s="56" t="s">
        <v>356</v>
      </c>
      <c r="AC199" s="56" t="s">
        <v>356</v>
      </c>
      <c r="AD199" s="29">
        <f t="shared" si="64"/>
        <v>28</v>
      </c>
      <c r="AE199" s="30">
        <f t="shared" si="65"/>
        <v>0</v>
      </c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13">
        <v>25</v>
      </c>
      <c r="AZ199" s="13"/>
      <c r="BA199" s="13"/>
      <c r="BB199" s="13"/>
      <c r="BC199" s="13"/>
      <c r="BD199" s="13"/>
      <c r="BE199" s="13"/>
      <c r="BF199" s="13"/>
      <c r="BG199" s="13"/>
      <c r="BH199" s="13"/>
      <c r="BI199" s="63">
        <f t="shared" si="60"/>
        <v>0.8928571428571429</v>
      </c>
      <c r="BJ199" s="13"/>
      <c r="BK199" s="13"/>
      <c r="BL199" s="13"/>
      <c r="BM199" s="56"/>
      <c r="BO199" s="13">
        <f t="shared" si="66"/>
        <v>28</v>
      </c>
      <c r="BP199" s="13">
        <f t="shared" ref="BP199:BP262" si="70">+BO199*25/100</f>
        <v>7</v>
      </c>
      <c r="BQ199" s="13">
        <f t="shared" ref="BQ199:BQ262" si="71">+BO199*75/100</f>
        <v>21</v>
      </c>
      <c r="BR199" s="13">
        <f t="shared" si="67"/>
        <v>28</v>
      </c>
      <c r="BS199" s="13">
        <f t="shared" ref="BS199:BS262" si="72">+BR199*25/100</f>
        <v>7</v>
      </c>
      <c r="BT199" s="13">
        <f t="shared" ref="BT199:BT262" si="73">+BR199*75/100</f>
        <v>21</v>
      </c>
      <c r="BU199" s="13">
        <f t="shared" si="68"/>
        <v>28</v>
      </c>
      <c r="BV199" s="13">
        <f t="shared" ref="BV199:BV262" si="74">+BU199*25/100</f>
        <v>7</v>
      </c>
      <c r="BW199" s="13">
        <f t="shared" ref="BW199:BW262" si="75">+BU199*75/100</f>
        <v>21</v>
      </c>
      <c r="BX199" s="13">
        <f t="shared" si="69"/>
        <v>28</v>
      </c>
      <c r="BY199" s="13">
        <f t="shared" ref="BY199:BY262" si="76">+BX199*25/100</f>
        <v>7</v>
      </c>
      <c r="BZ199" s="13">
        <f t="shared" ref="BZ199:BZ262" si="77">+BX199*75/100</f>
        <v>21</v>
      </c>
    </row>
    <row r="200" spans="1:78" ht="78.75" x14ac:dyDescent="0.2">
      <c r="A200" s="13">
        <v>2</v>
      </c>
      <c r="B200" s="4" t="s">
        <v>455</v>
      </c>
      <c r="C200" s="5" t="s">
        <v>833</v>
      </c>
      <c r="D200" s="4" t="s">
        <v>186</v>
      </c>
      <c r="E200" s="295"/>
      <c r="F200" s="295"/>
      <c r="G200" s="295"/>
      <c r="H200" s="176" t="s">
        <v>834</v>
      </c>
      <c r="I200" s="14" t="s">
        <v>189</v>
      </c>
      <c r="J200" s="198" t="s">
        <v>809</v>
      </c>
      <c r="K200" s="198" t="s">
        <v>803</v>
      </c>
      <c r="L200" s="176" t="s">
        <v>1589</v>
      </c>
      <c r="M200" s="5">
        <v>0</v>
      </c>
      <c r="N200" s="55">
        <f>+BDATOS!P200</f>
        <v>100</v>
      </c>
      <c r="O200" s="55">
        <f>+BDATOS!Q200</f>
        <v>0</v>
      </c>
      <c r="P200" s="55">
        <f>+BDATOS!R200</f>
        <v>25</v>
      </c>
      <c r="Q200" s="55">
        <f>+BDATOS!S200</f>
        <v>25</v>
      </c>
      <c r="R200" s="40">
        <f>+BDATOS!T200</f>
        <v>50</v>
      </c>
      <c r="S200" s="5" t="s">
        <v>773</v>
      </c>
      <c r="T200" s="5" t="s">
        <v>1417</v>
      </c>
      <c r="U200" s="55" t="s">
        <v>95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198" t="str">
        <f>+BDATOS!AC200</f>
        <v>SECRETARÍA DE EDUCACIÓN</v>
      </c>
      <c r="AB200" s="56" t="s">
        <v>356</v>
      </c>
      <c r="AC200" s="56" t="s">
        <v>356</v>
      </c>
      <c r="AD200" s="29">
        <f t="shared" si="64"/>
        <v>0</v>
      </c>
      <c r="AE200" s="30">
        <f t="shared" si="65"/>
        <v>0</v>
      </c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13">
        <v>0</v>
      </c>
      <c r="AZ200" s="13"/>
      <c r="BA200" s="13"/>
      <c r="BB200" s="13"/>
      <c r="BC200" s="13"/>
      <c r="BD200" s="13"/>
      <c r="BE200" s="13"/>
      <c r="BF200" s="13"/>
      <c r="BG200" s="13"/>
      <c r="BH200" s="13"/>
      <c r="BI200" s="63" t="s">
        <v>1844</v>
      </c>
      <c r="BJ200" s="13"/>
      <c r="BK200" s="13"/>
      <c r="BL200" s="13"/>
      <c r="BM200" s="56"/>
      <c r="BO200" s="13">
        <f t="shared" si="66"/>
        <v>0</v>
      </c>
      <c r="BP200" s="13">
        <f t="shared" si="70"/>
        <v>0</v>
      </c>
      <c r="BQ200" s="13">
        <f t="shared" si="71"/>
        <v>0</v>
      </c>
      <c r="BR200" s="13">
        <f t="shared" si="67"/>
        <v>25</v>
      </c>
      <c r="BS200" s="13">
        <f t="shared" si="72"/>
        <v>6.25</v>
      </c>
      <c r="BT200" s="13">
        <f t="shared" si="73"/>
        <v>18.75</v>
      </c>
      <c r="BU200" s="13">
        <f t="shared" si="68"/>
        <v>25</v>
      </c>
      <c r="BV200" s="13">
        <f t="shared" si="74"/>
        <v>6.25</v>
      </c>
      <c r="BW200" s="13">
        <f t="shared" si="75"/>
        <v>18.75</v>
      </c>
      <c r="BX200" s="13">
        <f t="shared" si="69"/>
        <v>50</v>
      </c>
      <c r="BY200" s="13">
        <f t="shared" si="76"/>
        <v>12.5</v>
      </c>
      <c r="BZ200" s="13">
        <f t="shared" si="77"/>
        <v>37.5</v>
      </c>
    </row>
    <row r="201" spans="1:78" ht="60" x14ac:dyDescent="0.2">
      <c r="A201" s="13">
        <v>2</v>
      </c>
      <c r="B201" s="4" t="s">
        <v>455</v>
      </c>
      <c r="C201" s="5" t="s">
        <v>833</v>
      </c>
      <c r="D201" s="4" t="s">
        <v>186</v>
      </c>
      <c r="E201" s="295"/>
      <c r="F201" s="295"/>
      <c r="G201" s="295"/>
      <c r="H201" s="176" t="s">
        <v>834</v>
      </c>
      <c r="I201" s="14" t="s">
        <v>189</v>
      </c>
      <c r="J201" s="198" t="s">
        <v>810</v>
      </c>
      <c r="K201" s="198" t="s">
        <v>804</v>
      </c>
      <c r="L201" s="176" t="s">
        <v>1589</v>
      </c>
      <c r="M201" s="5">
        <v>641</v>
      </c>
      <c r="N201" s="55">
        <f>+BDATOS!P201</f>
        <v>3031</v>
      </c>
      <c r="O201" s="55">
        <f>+BDATOS!Q201</f>
        <v>2856</v>
      </c>
      <c r="P201" s="55">
        <f>+BDATOS!R201</f>
        <v>758</v>
      </c>
      <c r="Q201" s="55">
        <f>+BDATOS!S201</f>
        <v>758</v>
      </c>
      <c r="R201" s="40">
        <f>+BDATOS!T201</f>
        <v>758</v>
      </c>
      <c r="S201" s="5" t="s">
        <v>773</v>
      </c>
      <c r="T201" s="5" t="s">
        <v>1417</v>
      </c>
      <c r="U201" s="55" t="s">
        <v>95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198" t="str">
        <f>+BDATOS!AC201</f>
        <v>SECRETARÍA DE EDUCACIÓN</v>
      </c>
      <c r="AB201" s="56" t="s">
        <v>356</v>
      </c>
      <c r="AC201" s="56" t="s">
        <v>356</v>
      </c>
      <c r="AD201" s="29">
        <f t="shared" si="64"/>
        <v>2856</v>
      </c>
      <c r="AE201" s="30">
        <f t="shared" si="65"/>
        <v>0</v>
      </c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13">
        <v>2856</v>
      </c>
      <c r="AZ201" s="13"/>
      <c r="BA201" s="13"/>
      <c r="BB201" s="13"/>
      <c r="BC201" s="13"/>
      <c r="BD201" s="13"/>
      <c r="BE201" s="13"/>
      <c r="BF201" s="13"/>
      <c r="BG201" s="13"/>
      <c r="BH201" s="13"/>
      <c r="BI201" s="63">
        <f t="shared" ref="BI201:BI264" si="78">+AY201/AD201</f>
        <v>1</v>
      </c>
      <c r="BJ201" s="13"/>
      <c r="BK201" s="13"/>
      <c r="BL201" s="13"/>
      <c r="BM201" s="56"/>
      <c r="BO201" s="13">
        <f t="shared" si="66"/>
        <v>2856</v>
      </c>
      <c r="BP201" s="13">
        <f t="shared" si="70"/>
        <v>714</v>
      </c>
      <c r="BQ201" s="13">
        <f t="shared" si="71"/>
        <v>2142</v>
      </c>
      <c r="BR201" s="13">
        <f t="shared" si="67"/>
        <v>758</v>
      </c>
      <c r="BS201" s="13">
        <f t="shared" si="72"/>
        <v>189.5</v>
      </c>
      <c r="BT201" s="13">
        <f t="shared" si="73"/>
        <v>568.5</v>
      </c>
      <c r="BU201" s="13">
        <f t="shared" si="68"/>
        <v>758</v>
      </c>
      <c r="BV201" s="13">
        <f t="shared" si="74"/>
        <v>189.5</v>
      </c>
      <c r="BW201" s="13">
        <f t="shared" si="75"/>
        <v>568.5</v>
      </c>
      <c r="BX201" s="13">
        <f t="shared" si="69"/>
        <v>758</v>
      </c>
      <c r="BY201" s="13">
        <f t="shared" si="76"/>
        <v>189.5</v>
      </c>
      <c r="BZ201" s="13">
        <f t="shared" si="77"/>
        <v>568.5</v>
      </c>
    </row>
    <row r="202" spans="1:78" ht="60" x14ac:dyDescent="0.2">
      <c r="A202" s="13">
        <v>2</v>
      </c>
      <c r="B202" s="4" t="s">
        <v>455</v>
      </c>
      <c r="C202" s="5" t="s">
        <v>833</v>
      </c>
      <c r="D202" s="4" t="s">
        <v>186</v>
      </c>
      <c r="E202" s="295"/>
      <c r="F202" s="295"/>
      <c r="G202" s="295"/>
      <c r="H202" s="176" t="s">
        <v>834</v>
      </c>
      <c r="I202" s="14" t="s">
        <v>189</v>
      </c>
      <c r="J202" s="198" t="s">
        <v>811</v>
      </c>
      <c r="K202" s="198" t="s">
        <v>805</v>
      </c>
      <c r="L202" s="176" t="s">
        <v>1589</v>
      </c>
      <c r="M202" s="5">
        <v>88</v>
      </c>
      <c r="N202" s="55">
        <f>+BDATOS!P202</f>
        <v>426</v>
      </c>
      <c r="O202" s="55">
        <f>+BDATOS!Q202</f>
        <v>401</v>
      </c>
      <c r="P202" s="55">
        <f>+BDATOS!R202</f>
        <v>106</v>
      </c>
      <c r="Q202" s="55">
        <f>+BDATOS!S202</f>
        <v>107</v>
      </c>
      <c r="R202" s="40">
        <f>+BDATOS!T202</f>
        <v>107</v>
      </c>
      <c r="S202" s="5" t="s">
        <v>773</v>
      </c>
      <c r="T202" s="5" t="s">
        <v>1417</v>
      </c>
      <c r="U202" s="55" t="s">
        <v>95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198" t="str">
        <f>+BDATOS!AC202</f>
        <v>SECRETARÍA DE EDUCACIÓN</v>
      </c>
      <c r="AB202" s="56" t="s">
        <v>356</v>
      </c>
      <c r="AC202" s="56" t="s">
        <v>356</v>
      </c>
      <c r="AD202" s="29">
        <f t="shared" si="64"/>
        <v>401</v>
      </c>
      <c r="AE202" s="30">
        <f t="shared" si="65"/>
        <v>0</v>
      </c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13">
        <v>401</v>
      </c>
      <c r="AZ202" s="13"/>
      <c r="BA202" s="13"/>
      <c r="BB202" s="13"/>
      <c r="BC202" s="13"/>
      <c r="BD202" s="13"/>
      <c r="BE202" s="13"/>
      <c r="BF202" s="13"/>
      <c r="BG202" s="13"/>
      <c r="BH202" s="13"/>
      <c r="BI202" s="63">
        <f t="shared" si="78"/>
        <v>1</v>
      </c>
      <c r="BJ202" s="13"/>
      <c r="BK202" s="13"/>
      <c r="BL202" s="13"/>
      <c r="BM202" s="56"/>
      <c r="BO202" s="13">
        <f t="shared" si="66"/>
        <v>401</v>
      </c>
      <c r="BP202" s="13">
        <f t="shared" si="70"/>
        <v>100.25</v>
      </c>
      <c r="BQ202" s="13">
        <f t="shared" si="71"/>
        <v>300.75</v>
      </c>
      <c r="BR202" s="13">
        <f t="shared" si="67"/>
        <v>106</v>
      </c>
      <c r="BS202" s="13">
        <f t="shared" si="72"/>
        <v>26.5</v>
      </c>
      <c r="BT202" s="13">
        <f t="shared" si="73"/>
        <v>79.5</v>
      </c>
      <c r="BU202" s="13">
        <f t="shared" si="68"/>
        <v>107</v>
      </c>
      <c r="BV202" s="13">
        <f t="shared" si="74"/>
        <v>26.75</v>
      </c>
      <c r="BW202" s="13">
        <f t="shared" si="75"/>
        <v>80.25</v>
      </c>
      <c r="BX202" s="13">
        <f t="shared" si="69"/>
        <v>107</v>
      </c>
      <c r="BY202" s="13">
        <f t="shared" si="76"/>
        <v>26.75</v>
      </c>
      <c r="BZ202" s="13">
        <f t="shared" si="77"/>
        <v>80.25</v>
      </c>
    </row>
    <row r="203" spans="1:78" ht="60" x14ac:dyDescent="0.2">
      <c r="A203" s="13">
        <v>2</v>
      </c>
      <c r="B203" s="4" t="s">
        <v>455</v>
      </c>
      <c r="C203" s="5" t="s">
        <v>833</v>
      </c>
      <c r="D203" s="4" t="s">
        <v>186</v>
      </c>
      <c r="E203" s="295"/>
      <c r="F203" s="295"/>
      <c r="G203" s="295"/>
      <c r="H203" s="176" t="s">
        <v>834</v>
      </c>
      <c r="I203" s="14" t="s">
        <v>189</v>
      </c>
      <c r="J203" s="198" t="s">
        <v>816</v>
      </c>
      <c r="K203" s="198" t="s">
        <v>812</v>
      </c>
      <c r="L203" s="176" t="s">
        <v>1589</v>
      </c>
      <c r="M203" s="5">
        <v>12</v>
      </c>
      <c r="N203" s="55">
        <f>+BDATOS!P203</f>
        <v>20</v>
      </c>
      <c r="O203" s="55">
        <f>+BDATOS!Q203</f>
        <v>14</v>
      </c>
      <c r="P203" s="55">
        <f>+BDATOS!R203</f>
        <v>5</v>
      </c>
      <c r="Q203" s="55">
        <f>+BDATOS!S203</f>
        <v>5</v>
      </c>
      <c r="R203" s="40">
        <f>+BDATOS!T203</f>
        <v>5</v>
      </c>
      <c r="S203" s="5" t="s">
        <v>773</v>
      </c>
      <c r="T203" s="5" t="s">
        <v>1417</v>
      </c>
      <c r="U203" s="55" t="s">
        <v>95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198" t="str">
        <f>+BDATOS!AC203</f>
        <v>SECRETARÍA DE EDUCACIÓN</v>
      </c>
      <c r="AB203" s="56" t="s">
        <v>356</v>
      </c>
      <c r="AC203" s="56" t="s">
        <v>356</v>
      </c>
      <c r="AD203" s="29">
        <f t="shared" si="64"/>
        <v>14</v>
      </c>
      <c r="AE203" s="30">
        <f t="shared" si="65"/>
        <v>0</v>
      </c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13">
        <v>0</v>
      </c>
      <c r="AZ203" s="13"/>
      <c r="BA203" s="13"/>
      <c r="BB203" s="13"/>
      <c r="BC203" s="13"/>
      <c r="BD203" s="13"/>
      <c r="BE203" s="13"/>
      <c r="BF203" s="13"/>
      <c r="BG203" s="13"/>
      <c r="BH203" s="13"/>
      <c r="BI203" s="63">
        <f t="shared" si="78"/>
        <v>0</v>
      </c>
      <c r="BJ203" s="13"/>
      <c r="BK203" s="13"/>
      <c r="BL203" s="13"/>
      <c r="BM203" s="56"/>
      <c r="BO203" s="13">
        <f t="shared" si="66"/>
        <v>14</v>
      </c>
      <c r="BP203" s="13">
        <f t="shared" si="70"/>
        <v>3.5</v>
      </c>
      <c r="BQ203" s="13">
        <f t="shared" si="71"/>
        <v>10.5</v>
      </c>
      <c r="BR203" s="13">
        <f t="shared" si="67"/>
        <v>5</v>
      </c>
      <c r="BS203" s="13">
        <f t="shared" si="72"/>
        <v>1.25</v>
      </c>
      <c r="BT203" s="13">
        <f t="shared" si="73"/>
        <v>3.75</v>
      </c>
      <c r="BU203" s="13">
        <f t="shared" si="68"/>
        <v>5</v>
      </c>
      <c r="BV203" s="13">
        <f t="shared" si="74"/>
        <v>1.25</v>
      </c>
      <c r="BW203" s="13">
        <f t="shared" si="75"/>
        <v>3.75</v>
      </c>
      <c r="BX203" s="13">
        <f t="shared" si="69"/>
        <v>5</v>
      </c>
      <c r="BY203" s="13">
        <f t="shared" si="76"/>
        <v>1.25</v>
      </c>
      <c r="BZ203" s="13">
        <f t="shared" si="77"/>
        <v>3.75</v>
      </c>
    </row>
    <row r="204" spans="1:78" ht="60" x14ac:dyDescent="0.2">
      <c r="A204" s="13">
        <v>2</v>
      </c>
      <c r="B204" s="4" t="s">
        <v>455</v>
      </c>
      <c r="C204" s="5" t="s">
        <v>833</v>
      </c>
      <c r="D204" s="4" t="s">
        <v>186</v>
      </c>
      <c r="E204" s="295" t="s">
        <v>836</v>
      </c>
      <c r="F204" s="176">
        <v>100</v>
      </c>
      <c r="G204" s="176">
        <v>100</v>
      </c>
      <c r="H204" s="176" t="s">
        <v>835</v>
      </c>
      <c r="I204" s="14" t="s">
        <v>191</v>
      </c>
      <c r="J204" s="198" t="s">
        <v>817</v>
      </c>
      <c r="K204" s="198" t="s">
        <v>813</v>
      </c>
      <c r="L204" s="176" t="s">
        <v>1589</v>
      </c>
      <c r="M204" s="5">
        <v>100</v>
      </c>
      <c r="N204" s="55">
        <f>+BDATOS!P204</f>
        <v>224</v>
      </c>
      <c r="O204" s="55">
        <f>+BDATOS!Q204</f>
        <v>56</v>
      </c>
      <c r="P204" s="55">
        <f>+BDATOS!R204</f>
        <v>56</v>
      </c>
      <c r="Q204" s="55">
        <f>+BDATOS!S204</f>
        <v>56</v>
      </c>
      <c r="R204" s="40">
        <f>+BDATOS!T204</f>
        <v>56</v>
      </c>
      <c r="S204" s="5" t="s">
        <v>773</v>
      </c>
      <c r="T204" s="5" t="s">
        <v>1417</v>
      </c>
      <c r="U204" s="55" t="s">
        <v>95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198" t="str">
        <f>+BDATOS!AC204</f>
        <v>SECRETARÍA DE EDUCACIÓN</v>
      </c>
      <c r="AB204" s="56" t="s">
        <v>356</v>
      </c>
      <c r="AC204" s="56" t="s">
        <v>356</v>
      </c>
      <c r="AD204" s="29">
        <f t="shared" si="64"/>
        <v>56</v>
      </c>
      <c r="AE204" s="30">
        <f t="shared" si="65"/>
        <v>0</v>
      </c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13">
        <v>0</v>
      </c>
      <c r="AZ204" s="13"/>
      <c r="BA204" s="13"/>
      <c r="BB204" s="13"/>
      <c r="BC204" s="13"/>
      <c r="BD204" s="13"/>
      <c r="BE204" s="13"/>
      <c r="BF204" s="13"/>
      <c r="BG204" s="13"/>
      <c r="BH204" s="13"/>
      <c r="BI204" s="63">
        <f t="shared" si="78"/>
        <v>0</v>
      </c>
      <c r="BJ204" s="13"/>
      <c r="BK204" s="13"/>
      <c r="BL204" s="13"/>
      <c r="BM204" s="56"/>
      <c r="BO204" s="13">
        <f t="shared" si="66"/>
        <v>56</v>
      </c>
      <c r="BP204" s="13">
        <f t="shared" si="70"/>
        <v>14</v>
      </c>
      <c r="BQ204" s="13">
        <f t="shared" si="71"/>
        <v>42</v>
      </c>
      <c r="BR204" s="13">
        <f t="shared" si="67"/>
        <v>56</v>
      </c>
      <c r="BS204" s="13">
        <f t="shared" si="72"/>
        <v>14</v>
      </c>
      <c r="BT204" s="13">
        <f t="shared" si="73"/>
        <v>42</v>
      </c>
      <c r="BU204" s="13">
        <f t="shared" si="68"/>
        <v>56</v>
      </c>
      <c r="BV204" s="13">
        <f t="shared" si="74"/>
        <v>14</v>
      </c>
      <c r="BW204" s="13">
        <f t="shared" si="75"/>
        <v>42</v>
      </c>
      <c r="BX204" s="13">
        <f t="shared" si="69"/>
        <v>56</v>
      </c>
      <c r="BY204" s="13">
        <f t="shared" si="76"/>
        <v>14</v>
      </c>
      <c r="BZ204" s="13">
        <f t="shared" si="77"/>
        <v>42</v>
      </c>
    </row>
    <row r="205" spans="1:78" ht="60" x14ac:dyDescent="0.2">
      <c r="A205" s="13">
        <v>2</v>
      </c>
      <c r="B205" s="4" t="s">
        <v>455</v>
      </c>
      <c r="C205" s="5" t="s">
        <v>833</v>
      </c>
      <c r="D205" s="4" t="s">
        <v>186</v>
      </c>
      <c r="E205" s="295"/>
      <c r="F205" s="295">
        <v>40</v>
      </c>
      <c r="G205" s="295">
        <v>100</v>
      </c>
      <c r="H205" s="176" t="s">
        <v>835</v>
      </c>
      <c r="I205" s="14" t="s">
        <v>191</v>
      </c>
      <c r="J205" s="198" t="s">
        <v>818</v>
      </c>
      <c r="K205" s="198" t="s">
        <v>814</v>
      </c>
      <c r="L205" s="176" t="s">
        <v>1589</v>
      </c>
      <c r="M205" s="5">
        <v>0</v>
      </c>
      <c r="N205" s="55">
        <f>+BDATOS!P205</f>
        <v>1</v>
      </c>
      <c r="O205" s="55">
        <f>+BDATOS!Q205</f>
        <v>1</v>
      </c>
      <c r="P205" s="55">
        <f>+BDATOS!R205</f>
        <v>0</v>
      </c>
      <c r="Q205" s="55">
        <f>+BDATOS!S205</f>
        <v>0</v>
      </c>
      <c r="R205" s="40">
        <f>+BDATOS!T205</f>
        <v>0</v>
      </c>
      <c r="S205" s="5" t="s">
        <v>773</v>
      </c>
      <c r="T205" s="5" t="s">
        <v>1417</v>
      </c>
      <c r="U205" s="55" t="s">
        <v>95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198" t="str">
        <f>+BDATOS!AC205</f>
        <v>SECRETARÍA DE EDUCACIÓN</v>
      </c>
      <c r="AB205" s="56" t="s">
        <v>356</v>
      </c>
      <c r="AC205" s="56" t="s">
        <v>356</v>
      </c>
      <c r="AD205" s="29">
        <f t="shared" si="64"/>
        <v>1</v>
      </c>
      <c r="AE205" s="30">
        <f t="shared" si="65"/>
        <v>0</v>
      </c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13">
        <v>0</v>
      </c>
      <c r="AZ205" s="13"/>
      <c r="BA205" s="13"/>
      <c r="BB205" s="13"/>
      <c r="BC205" s="13"/>
      <c r="BD205" s="13"/>
      <c r="BE205" s="13"/>
      <c r="BF205" s="13"/>
      <c r="BG205" s="13"/>
      <c r="BH205" s="13"/>
      <c r="BI205" s="63">
        <f t="shared" si="78"/>
        <v>0</v>
      </c>
      <c r="BJ205" s="13"/>
      <c r="BK205" s="13"/>
      <c r="BL205" s="13"/>
      <c r="BM205" s="56"/>
      <c r="BO205" s="13">
        <f t="shared" si="66"/>
        <v>1</v>
      </c>
      <c r="BP205" s="13">
        <f t="shared" si="70"/>
        <v>0.25</v>
      </c>
      <c r="BQ205" s="13">
        <f t="shared" si="71"/>
        <v>0.75</v>
      </c>
      <c r="BR205" s="13">
        <f t="shared" si="67"/>
        <v>0</v>
      </c>
      <c r="BS205" s="13">
        <f t="shared" si="72"/>
        <v>0</v>
      </c>
      <c r="BT205" s="13">
        <f t="shared" si="73"/>
        <v>0</v>
      </c>
      <c r="BU205" s="13">
        <f t="shared" si="68"/>
        <v>0</v>
      </c>
      <c r="BV205" s="13">
        <f t="shared" si="74"/>
        <v>0</v>
      </c>
      <c r="BW205" s="13">
        <f t="shared" si="75"/>
        <v>0</v>
      </c>
      <c r="BX205" s="13">
        <f t="shared" si="69"/>
        <v>0</v>
      </c>
      <c r="BY205" s="13">
        <f t="shared" si="76"/>
        <v>0</v>
      </c>
      <c r="BZ205" s="13">
        <f t="shared" si="77"/>
        <v>0</v>
      </c>
    </row>
    <row r="206" spans="1:78" ht="87" customHeight="1" x14ac:dyDescent="0.2">
      <c r="A206" s="13">
        <v>2</v>
      </c>
      <c r="B206" s="4" t="s">
        <v>455</v>
      </c>
      <c r="C206" s="5" t="s">
        <v>833</v>
      </c>
      <c r="D206" s="4" t="s">
        <v>186</v>
      </c>
      <c r="E206" s="295"/>
      <c r="F206" s="295"/>
      <c r="G206" s="295"/>
      <c r="H206" s="176" t="s">
        <v>835</v>
      </c>
      <c r="I206" s="14" t="s">
        <v>191</v>
      </c>
      <c r="J206" s="198" t="s">
        <v>819</v>
      </c>
      <c r="K206" s="198" t="s">
        <v>815</v>
      </c>
      <c r="L206" s="176" t="s">
        <v>1609</v>
      </c>
      <c r="M206" s="5">
        <v>100</v>
      </c>
      <c r="N206" s="55">
        <f>+BDATOS!P206</f>
        <v>224</v>
      </c>
      <c r="O206" s="55">
        <f>+BDATOS!Q206</f>
        <v>224</v>
      </c>
      <c r="P206" s="55">
        <f>+BDATOS!R206</f>
        <v>56</v>
      </c>
      <c r="Q206" s="55">
        <f>+BDATOS!S206</f>
        <v>56</v>
      </c>
      <c r="R206" s="40">
        <f>+BDATOS!T206</f>
        <v>56</v>
      </c>
      <c r="S206" s="5" t="s">
        <v>773</v>
      </c>
      <c r="T206" s="5" t="s">
        <v>1417</v>
      </c>
      <c r="U206" s="55" t="s">
        <v>95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198" t="str">
        <f>+BDATOS!AC206</f>
        <v>SECRETARÍA DE EDUCACIÓN</v>
      </c>
      <c r="AB206" s="56" t="s">
        <v>356</v>
      </c>
      <c r="AC206" s="56" t="s">
        <v>356</v>
      </c>
      <c r="AD206" s="29">
        <f t="shared" si="64"/>
        <v>224</v>
      </c>
      <c r="AE206" s="30">
        <f t="shared" si="65"/>
        <v>0</v>
      </c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13">
        <v>224</v>
      </c>
      <c r="AZ206" s="13"/>
      <c r="BA206" s="13"/>
      <c r="BB206" s="13"/>
      <c r="BC206" s="13"/>
      <c r="BD206" s="13"/>
      <c r="BE206" s="13"/>
      <c r="BF206" s="13"/>
      <c r="BG206" s="13"/>
      <c r="BH206" s="13"/>
      <c r="BI206" s="63">
        <f t="shared" si="78"/>
        <v>1</v>
      </c>
      <c r="BJ206" s="13"/>
      <c r="BK206" s="13"/>
      <c r="BL206" s="13"/>
      <c r="BM206" s="56"/>
      <c r="BO206" s="13">
        <f t="shared" si="66"/>
        <v>224</v>
      </c>
      <c r="BP206" s="13">
        <f t="shared" si="70"/>
        <v>56</v>
      </c>
      <c r="BQ206" s="13">
        <f t="shared" si="71"/>
        <v>168</v>
      </c>
      <c r="BR206" s="13">
        <f t="shared" si="67"/>
        <v>56</v>
      </c>
      <c r="BS206" s="13">
        <f t="shared" si="72"/>
        <v>14</v>
      </c>
      <c r="BT206" s="13">
        <f t="shared" si="73"/>
        <v>42</v>
      </c>
      <c r="BU206" s="13">
        <f t="shared" si="68"/>
        <v>56</v>
      </c>
      <c r="BV206" s="13">
        <f t="shared" si="74"/>
        <v>14</v>
      </c>
      <c r="BW206" s="13">
        <f t="shared" si="75"/>
        <v>42</v>
      </c>
      <c r="BX206" s="13">
        <f t="shared" si="69"/>
        <v>56</v>
      </c>
      <c r="BY206" s="13">
        <f t="shared" si="76"/>
        <v>14</v>
      </c>
      <c r="BZ206" s="13">
        <f t="shared" si="77"/>
        <v>42</v>
      </c>
    </row>
    <row r="207" spans="1:78" ht="60" x14ac:dyDescent="0.2">
      <c r="A207" s="13">
        <v>2</v>
      </c>
      <c r="B207" s="4" t="s">
        <v>455</v>
      </c>
      <c r="C207" s="5" t="s">
        <v>833</v>
      </c>
      <c r="D207" s="4" t="s">
        <v>186</v>
      </c>
      <c r="E207" s="295" t="s">
        <v>838</v>
      </c>
      <c r="F207" s="295">
        <v>7</v>
      </c>
      <c r="G207" s="295">
        <v>50</v>
      </c>
      <c r="H207" s="176" t="s">
        <v>837</v>
      </c>
      <c r="I207" s="14" t="s">
        <v>192</v>
      </c>
      <c r="J207" s="198" t="s">
        <v>825</v>
      </c>
      <c r="K207" s="198" t="s">
        <v>820</v>
      </c>
      <c r="L207" s="176" t="s">
        <v>1589</v>
      </c>
      <c r="M207" s="5">
        <v>0</v>
      </c>
      <c r="N207" s="55">
        <f>+BDATOS!P207</f>
        <v>1</v>
      </c>
      <c r="O207" s="55">
        <f>+BDATOS!Q207</f>
        <v>0</v>
      </c>
      <c r="P207" s="55">
        <f>+BDATOS!R207</f>
        <v>1</v>
      </c>
      <c r="Q207" s="55">
        <f>+BDATOS!S207</f>
        <v>0</v>
      </c>
      <c r="R207" s="40">
        <f>+BDATOS!T207</f>
        <v>0</v>
      </c>
      <c r="S207" s="5" t="s">
        <v>773</v>
      </c>
      <c r="T207" s="5" t="s">
        <v>1417</v>
      </c>
      <c r="U207" s="55" t="s">
        <v>95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198" t="str">
        <f>+BDATOS!AC207</f>
        <v>SECRETARÍA DE EDUCACIÓN</v>
      </c>
      <c r="AB207" s="56" t="s">
        <v>356</v>
      </c>
      <c r="AC207" s="56" t="s">
        <v>356</v>
      </c>
      <c r="AD207" s="29">
        <f t="shared" si="64"/>
        <v>0</v>
      </c>
      <c r="AE207" s="30">
        <f t="shared" si="65"/>
        <v>0</v>
      </c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13">
        <v>0</v>
      </c>
      <c r="AZ207" s="13"/>
      <c r="BA207" s="13"/>
      <c r="BB207" s="13"/>
      <c r="BC207" s="13"/>
      <c r="BD207" s="13"/>
      <c r="BE207" s="13"/>
      <c r="BF207" s="13"/>
      <c r="BG207" s="13"/>
      <c r="BH207" s="13"/>
      <c r="BI207" s="63" t="s">
        <v>1844</v>
      </c>
      <c r="BJ207" s="13"/>
      <c r="BK207" s="13"/>
      <c r="BL207" s="13"/>
      <c r="BM207" s="56"/>
      <c r="BO207" s="13">
        <f t="shared" si="66"/>
        <v>0</v>
      </c>
      <c r="BP207" s="13">
        <f t="shared" si="70"/>
        <v>0</v>
      </c>
      <c r="BQ207" s="13">
        <f t="shared" si="71"/>
        <v>0</v>
      </c>
      <c r="BR207" s="13">
        <f t="shared" si="67"/>
        <v>1</v>
      </c>
      <c r="BS207" s="13">
        <f t="shared" si="72"/>
        <v>0.25</v>
      </c>
      <c r="BT207" s="13">
        <f t="shared" si="73"/>
        <v>0.75</v>
      </c>
      <c r="BU207" s="13">
        <f t="shared" si="68"/>
        <v>0</v>
      </c>
      <c r="BV207" s="13">
        <f t="shared" si="74"/>
        <v>0</v>
      </c>
      <c r="BW207" s="13">
        <f t="shared" si="75"/>
        <v>0</v>
      </c>
      <c r="BX207" s="13">
        <f t="shared" si="69"/>
        <v>0</v>
      </c>
      <c r="BY207" s="13">
        <f t="shared" si="76"/>
        <v>0</v>
      </c>
      <c r="BZ207" s="13">
        <f t="shared" si="77"/>
        <v>0</v>
      </c>
    </row>
    <row r="208" spans="1:78" ht="60" x14ac:dyDescent="0.2">
      <c r="A208" s="13">
        <v>2</v>
      </c>
      <c r="B208" s="4" t="s">
        <v>455</v>
      </c>
      <c r="C208" s="5" t="s">
        <v>833</v>
      </c>
      <c r="D208" s="4" t="s">
        <v>186</v>
      </c>
      <c r="E208" s="295"/>
      <c r="F208" s="295"/>
      <c r="G208" s="295"/>
      <c r="H208" s="176" t="s">
        <v>837</v>
      </c>
      <c r="I208" s="14" t="s">
        <v>192</v>
      </c>
      <c r="J208" s="198" t="s">
        <v>826</v>
      </c>
      <c r="K208" s="198" t="s">
        <v>831</v>
      </c>
      <c r="L208" s="176" t="s">
        <v>1589</v>
      </c>
      <c r="M208" s="5">
        <v>0</v>
      </c>
      <c r="N208" s="55">
        <f>+BDATOS!P208</f>
        <v>60</v>
      </c>
      <c r="O208" s="55">
        <f>+BDATOS!Q208</f>
        <v>10</v>
      </c>
      <c r="P208" s="55">
        <f>+BDATOS!R208</f>
        <v>10</v>
      </c>
      <c r="Q208" s="55">
        <f>+BDATOS!S208</f>
        <v>20</v>
      </c>
      <c r="R208" s="40">
        <f>+BDATOS!T208</f>
        <v>20</v>
      </c>
      <c r="S208" s="5" t="s">
        <v>773</v>
      </c>
      <c r="T208" s="5" t="s">
        <v>1417</v>
      </c>
      <c r="U208" s="55" t="s">
        <v>95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198" t="str">
        <f>+BDATOS!AC208</f>
        <v>SECRETARÍA DE EDUCACIÓN</v>
      </c>
      <c r="AB208" s="56" t="s">
        <v>356</v>
      </c>
      <c r="AC208" s="56" t="s">
        <v>356</v>
      </c>
      <c r="AD208" s="29">
        <f t="shared" si="64"/>
        <v>10</v>
      </c>
      <c r="AE208" s="30">
        <f t="shared" si="65"/>
        <v>0</v>
      </c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13">
        <v>4</v>
      </c>
      <c r="AZ208" s="13"/>
      <c r="BA208" s="13"/>
      <c r="BB208" s="13"/>
      <c r="BC208" s="13"/>
      <c r="BD208" s="13"/>
      <c r="BE208" s="13"/>
      <c r="BF208" s="13"/>
      <c r="BG208" s="13"/>
      <c r="BH208" s="13"/>
      <c r="BI208" s="63">
        <f t="shared" si="78"/>
        <v>0.4</v>
      </c>
      <c r="BJ208" s="13"/>
      <c r="BK208" s="13"/>
      <c r="BL208" s="13"/>
      <c r="BM208" s="56"/>
      <c r="BO208" s="13">
        <f t="shared" si="66"/>
        <v>10</v>
      </c>
      <c r="BP208" s="13">
        <f t="shared" si="70"/>
        <v>2.5</v>
      </c>
      <c r="BQ208" s="13">
        <f t="shared" si="71"/>
        <v>7.5</v>
      </c>
      <c r="BR208" s="13">
        <f t="shared" si="67"/>
        <v>10</v>
      </c>
      <c r="BS208" s="13">
        <f t="shared" si="72"/>
        <v>2.5</v>
      </c>
      <c r="BT208" s="13">
        <f t="shared" si="73"/>
        <v>7.5</v>
      </c>
      <c r="BU208" s="13">
        <f t="shared" si="68"/>
        <v>20</v>
      </c>
      <c r="BV208" s="13">
        <f t="shared" si="74"/>
        <v>5</v>
      </c>
      <c r="BW208" s="13">
        <f t="shared" si="75"/>
        <v>15</v>
      </c>
      <c r="BX208" s="13">
        <f t="shared" si="69"/>
        <v>20</v>
      </c>
      <c r="BY208" s="13">
        <f t="shared" si="76"/>
        <v>5</v>
      </c>
      <c r="BZ208" s="13">
        <f t="shared" si="77"/>
        <v>15</v>
      </c>
    </row>
    <row r="209" spans="1:78" ht="60" x14ac:dyDescent="0.2">
      <c r="A209" s="13">
        <v>2</v>
      </c>
      <c r="B209" s="4" t="s">
        <v>455</v>
      </c>
      <c r="C209" s="5" t="s">
        <v>833</v>
      </c>
      <c r="D209" s="4" t="s">
        <v>186</v>
      </c>
      <c r="E209" s="295"/>
      <c r="F209" s="295"/>
      <c r="G209" s="295"/>
      <c r="H209" s="176" t="s">
        <v>837</v>
      </c>
      <c r="I209" s="14" t="s">
        <v>192</v>
      </c>
      <c r="J209" s="198" t="s">
        <v>827</v>
      </c>
      <c r="K209" s="198" t="s">
        <v>821</v>
      </c>
      <c r="L209" s="176" t="s">
        <v>1589</v>
      </c>
      <c r="M209" s="5">
        <v>20</v>
      </c>
      <c r="N209" s="55">
        <f>+BDATOS!P209</f>
        <v>350</v>
      </c>
      <c r="O209" s="55">
        <f>+BDATOS!Q209</f>
        <v>87</v>
      </c>
      <c r="P209" s="55">
        <f>+BDATOS!R209</f>
        <v>87</v>
      </c>
      <c r="Q209" s="55">
        <f>+BDATOS!S209</f>
        <v>88</v>
      </c>
      <c r="R209" s="40">
        <f>+BDATOS!T209</f>
        <v>88</v>
      </c>
      <c r="S209" s="5" t="s">
        <v>773</v>
      </c>
      <c r="T209" s="5" t="s">
        <v>1417</v>
      </c>
      <c r="U209" s="55" t="s">
        <v>95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198" t="str">
        <f>+BDATOS!AC209</f>
        <v>SECRETARÍA DE EDUCACIÓN</v>
      </c>
      <c r="AB209" s="56" t="s">
        <v>356</v>
      </c>
      <c r="AC209" s="56" t="s">
        <v>356</v>
      </c>
      <c r="AD209" s="29">
        <f t="shared" si="64"/>
        <v>87</v>
      </c>
      <c r="AE209" s="30">
        <f t="shared" si="65"/>
        <v>0</v>
      </c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13">
        <v>62</v>
      </c>
      <c r="AZ209" s="13"/>
      <c r="BA209" s="13"/>
      <c r="BB209" s="13"/>
      <c r="BC209" s="13"/>
      <c r="BD209" s="13"/>
      <c r="BE209" s="13"/>
      <c r="BF209" s="13"/>
      <c r="BG209" s="13"/>
      <c r="BH209" s="13"/>
      <c r="BI209" s="63">
        <f t="shared" si="78"/>
        <v>0.71264367816091956</v>
      </c>
      <c r="BJ209" s="13"/>
      <c r="BK209" s="13"/>
      <c r="BL209" s="13"/>
      <c r="BM209" s="56"/>
      <c r="BO209" s="13">
        <f t="shared" si="66"/>
        <v>87</v>
      </c>
      <c r="BP209" s="13">
        <f t="shared" si="70"/>
        <v>21.75</v>
      </c>
      <c r="BQ209" s="13">
        <f t="shared" si="71"/>
        <v>65.25</v>
      </c>
      <c r="BR209" s="13">
        <f t="shared" si="67"/>
        <v>87</v>
      </c>
      <c r="BS209" s="13">
        <f t="shared" si="72"/>
        <v>21.75</v>
      </c>
      <c r="BT209" s="13">
        <f t="shared" si="73"/>
        <v>65.25</v>
      </c>
      <c r="BU209" s="13">
        <f t="shared" si="68"/>
        <v>88</v>
      </c>
      <c r="BV209" s="13">
        <f t="shared" si="74"/>
        <v>22</v>
      </c>
      <c r="BW209" s="13">
        <f t="shared" si="75"/>
        <v>66</v>
      </c>
      <c r="BX209" s="13">
        <f t="shared" si="69"/>
        <v>88</v>
      </c>
      <c r="BY209" s="13">
        <f t="shared" si="76"/>
        <v>22</v>
      </c>
      <c r="BZ209" s="13">
        <f t="shared" si="77"/>
        <v>66</v>
      </c>
    </row>
    <row r="210" spans="1:78" ht="60" x14ac:dyDescent="0.2">
      <c r="A210" s="13">
        <v>2</v>
      </c>
      <c r="B210" s="4" t="s">
        <v>455</v>
      </c>
      <c r="C210" s="5" t="s">
        <v>833</v>
      </c>
      <c r="D210" s="4" t="s">
        <v>186</v>
      </c>
      <c r="E210" s="299" t="s">
        <v>840</v>
      </c>
      <c r="F210" s="299">
        <v>28.9</v>
      </c>
      <c r="G210" s="299">
        <v>30</v>
      </c>
      <c r="H210" s="176" t="s">
        <v>839</v>
      </c>
      <c r="I210" s="14" t="s">
        <v>193</v>
      </c>
      <c r="J210" s="198" t="s">
        <v>828</v>
      </c>
      <c r="K210" s="198" t="s">
        <v>822</v>
      </c>
      <c r="L210" s="176" t="s">
        <v>1589</v>
      </c>
      <c r="M210" s="5">
        <v>6</v>
      </c>
      <c r="N210" s="55">
        <f>+BDATOS!P210</f>
        <v>20</v>
      </c>
      <c r="O210" s="55">
        <f>+BDATOS!Q210</f>
        <v>5</v>
      </c>
      <c r="P210" s="55">
        <f>+BDATOS!R210</f>
        <v>5</v>
      </c>
      <c r="Q210" s="55">
        <f>+BDATOS!S210</f>
        <v>5</v>
      </c>
      <c r="R210" s="40">
        <f>+BDATOS!T210</f>
        <v>5</v>
      </c>
      <c r="S210" s="5" t="s">
        <v>773</v>
      </c>
      <c r="T210" s="5" t="s">
        <v>1417</v>
      </c>
      <c r="U210" s="55" t="s">
        <v>95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198" t="str">
        <f>+BDATOS!AC210</f>
        <v>SECRETARÍA DE EDUCACIÓN</v>
      </c>
      <c r="AB210" s="56" t="s">
        <v>356</v>
      </c>
      <c r="AC210" s="56" t="s">
        <v>356</v>
      </c>
      <c r="AD210" s="29">
        <f t="shared" si="64"/>
        <v>5</v>
      </c>
      <c r="AE210" s="30">
        <f t="shared" si="65"/>
        <v>0</v>
      </c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13">
        <v>1</v>
      </c>
      <c r="AZ210" s="13"/>
      <c r="BA210" s="13"/>
      <c r="BB210" s="13"/>
      <c r="BC210" s="13"/>
      <c r="BD210" s="13"/>
      <c r="BE210" s="13"/>
      <c r="BF210" s="13"/>
      <c r="BG210" s="13"/>
      <c r="BH210" s="13"/>
      <c r="BI210" s="63">
        <f t="shared" si="78"/>
        <v>0.2</v>
      </c>
      <c r="BJ210" s="13"/>
      <c r="BK210" s="13"/>
      <c r="BL210" s="13"/>
      <c r="BM210" s="56"/>
      <c r="BO210" s="13">
        <f t="shared" si="66"/>
        <v>5</v>
      </c>
      <c r="BP210" s="13">
        <f t="shared" si="70"/>
        <v>1.25</v>
      </c>
      <c r="BQ210" s="13">
        <f t="shared" si="71"/>
        <v>3.75</v>
      </c>
      <c r="BR210" s="13">
        <f t="shared" si="67"/>
        <v>5</v>
      </c>
      <c r="BS210" s="13">
        <f t="shared" si="72"/>
        <v>1.25</v>
      </c>
      <c r="BT210" s="13">
        <f t="shared" si="73"/>
        <v>3.75</v>
      </c>
      <c r="BU210" s="13">
        <f t="shared" si="68"/>
        <v>5</v>
      </c>
      <c r="BV210" s="13">
        <f t="shared" si="74"/>
        <v>1.25</v>
      </c>
      <c r="BW210" s="13">
        <f t="shared" si="75"/>
        <v>3.75</v>
      </c>
      <c r="BX210" s="13">
        <f t="shared" si="69"/>
        <v>5</v>
      </c>
      <c r="BY210" s="13">
        <f t="shared" si="76"/>
        <v>1.25</v>
      </c>
      <c r="BZ210" s="13">
        <f t="shared" si="77"/>
        <v>3.75</v>
      </c>
    </row>
    <row r="211" spans="1:78" ht="60" x14ac:dyDescent="0.2">
      <c r="A211" s="13">
        <v>2</v>
      </c>
      <c r="B211" s="4" t="s">
        <v>455</v>
      </c>
      <c r="C211" s="5" t="s">
        <v>833</v>
      </c>
      <c r="D211" s="4" t="s">
        <v>186</v>
      </c>
      <c r="E211" s="299"/>
      <c r="F211" s="299"/>
      <c r="G211" s="299"/>
      <c r="H211" s="176" t="s">
        <v>839</v>
      </c>
      <c r="I211" s="14" t="s">
        <v>193</v>
      </c>
      <c r="J211" s="198" t="s">
        <v>829</v>
      </c>
      <c r="K211" s="198" t="s">
        <v>823</v>
      </c>
      <c r="L211" s="176" t="s">
        <v>1589</v>
      </c>
      <c r="M211" s="5">
        <v>0</v>
      </c>
      <c r="N211" s="55">
        <f>+BDATOS!P211</f>
        <v>224</v>
      </c>
      <c r="O211" s="55">
        <f>+BDATOS!Q211</f>
        <v>56</v>
      </c>
      <c r="P211" s="55">
        <f>+BDATOS!R211</f>
        <v>56</v>
      </c>
      <c r="Q211" s="55">
        <f>+BDATOS!S211</f>
        <v>56</v>
      </c>
      <c r="R211" s="40">
        <f>+BDATOS!T211</f>
        <v>56</v>
      </c>
      <c r="S211" s="5" t="s">
        <v>773</v>
      </c>
      <c r="T211" s="5" t="s">
        <v>1417</v>
      </c>
      <c r="U211" s="55" t="s">
        <v>95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198" t="str">
        <f>+BDATOS!AC211</f>
        <v>SECRETARÍA DE EDUCACIÓN</v>
      </c>
      <c r="AB211" s="56" t="s">
        <v>356</v>
      </c>
      <c r="AC211" s="56" t="s">
        <v>356</v>
      </c>
      <c r="AD211" s="29">
        <f t="shared" si="64"/>
        <v>56</v>
      </c>
      <c r="AE211" s="30">
        <f t="shared" si="65"/>
        <v>0</v>
      </c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13">
        <v>14</v>
      </c>
      <c r="AZ211" s="13"/>
      <c r="BA211" s="13"/>
      <c r="BB211" s="13"/>
      <c r="BC211" s="13"/>
      <c r="BD211" s="13"/>
      <c r="BE211" s="13"/>
      <c r="BF211" s="13"/>
      <c r="BG211" s="13"/>
      <c r="BH211" s="13"/>
      <c r="BI211" s="63">
        <f t="shared" si="78"/>
        <v>0.25</v>
      </c>
      <c r="BJ211" s="13"/>
      <c r="BK211" s="13"/>
      <c r="BL211" s="13"/>
      <c r="BM211" s="56"/>
      <c r="BO211" s="13">
        <f t="shared" si="66"/>
        <v>56</v>
      </c>
      <c r="BP211" s="13">
        <f t="shared" si="70"/>
        <v>14</v>
      </c>
      <c r="BQ211" s="13">
        <f t="shared" si="71"/>
        <v>42</v>
      </c>
      <c r="BR211" s="13">
        <f t="shared" si="67"/>
        <v>56</v>
      </c>
      <c r="BS211" s="13">
        <f t="shared" si="72"/>
        <v>14</v>
      </c>
      <c r="BT211" s="13">
        <f t="shared" si="73"/>
        <v>42</v>
      </c>
      <c r="BU211" s="13">
        <f t="shared" si="68"/>
        <v>56</v>
      </c>
      <c r="BV211" s="13">
        <f t="shared" si="74"/>
        <v>14</v>
      </c>
      <c r="BW211" s="13">
        <f t="shared" si="75"/>
        <v>42</v>
      </c>
      <c r="BX211" s="13">
        <f t="shared" si="69"/>
        <v>56</v>
      </c>
      <c r="BY211" s="13">
        <f t="shared" si="76"/>
        <v>14</v>
      </c>
      <c r="BZ211" s="13">
        <f t="shared" si="77"/>
        <v>42</v>
      </c>
    </row>
    <row r="212" spans="1:78" ht="66" customHeight="1" x14ac:dyDescent="0.2">
      <c r="A212" s="13">
        <v>2</v>
      </c>
      <c r="B212" s="4" t="s">
        <v>455</v>
      </c>
      <c r="C212" s="5" t="s">
        <v>833</v>
      </c>
      <c r="D212" s="4" t="s">
        <v>186</v>
      </c>
      <c r="E212" s="295" t="s">
        <v>841</v>
      </c>
      <c r="F212" s="295" t="s">
        <v>874</v>
      </c>
      <c r="G212" s="295" t="s">
        <v>709</v>
      </c>
      <c r="H212" s="176" t="s">
        <v>839</v>
      </c>
      <c r="I212" s="14" t="s">
        <v>193</v>
      </c>
      <c r="J212" s="198" t="s">
        <v>830</v>
      </c>
      <c r="K212" s="198" t="s">
        <v>824</v>
      </c>
      <c r="L212" s="176" t="s">
        <v>1589</v>
      </c>
      <c r="M212" s="5">
        <v>0</v>
      </c>
      <c r="N212" s="55">
        <f>+BDATOS!P212</f>
        <v>3</v>
      </c>
      <c r="O212" s="55">
        <f>+BDATOS!Q212</f>
        <v>0</v>
      </c>
      <c r="P212" s="55">
        <f>+BDATOS!R212</f>
        <v>1</v>
      </c>
      <c r="Q212" s="55">
        <f>+BDATOS!S212</f>
        <v>1</v>
      </c>
      <c r="R212" s="40">
        <f>+BDATOS!T212</f>
        <v>1</v>
      </c>
      <c r="S212" s="5" t="s">
        <v>773</v>
      </c>
      <c r="T212" s="5" t="s">
        <v>1417</v>
      </c>
      <c r="U212" s="55" t="s">
        <v>95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198" t="str">
        <f>+BDATOS!AC212</f>
        <v>SECRETARÍA DE EDUCACIÓN</v>
      </c>
      <c r="AB212" s="56" t="s">
        <v>356</v>
      </c>
      <c r="AC212" s="56" t="s">
        <v>356</v>
      </c>
      <c r="AD212" s="29">
        <f t="shared" si="64"/>
        <v>0</v>
      </c>
      <c r="AE212" s="30">
        <f t="shared" si="65"/>
        <v>0</v>
      </c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13">
        <v>0</v>
      </c>
      <c r="AZ212" s="13"/>
      <c r="BA212" s="13"/>
      <c r="BB212" s="13"/>
      <c r="BC212" s="13"/>
      <c r="BD212" s="13"/>
      <c r="BE212" s="13"/>
      <c r="BF212" s="13"/>
      <c r="BG212" s="13"/>
      <c r="BH212" s="13"/>
      <c r="BI212" s="63" t="s">
        <v>1844</v>
      </c>
      <c r="BJ212" s="13"/>
      <c r="BK212" s="13"/>
      <c r="BL212" s="13"/>
      <c r="BM212" s="56"/>
      <c r="BO212" s="13">
        <f t="shared" si="66"/>
        <v>0</v>
      </c>
      <c r="BP212" s="13">
        <f t="shared" si="70"/>
        <v>0</v>
      </c>
      <c r="BQ212" s="13">
        <f t="shared" si="71"/>
        <v>0</v>
      </c>
      <c r="BR212" s="13">
        <f t="shared" si="67"/>
        <v>1</v>
      </c>
      <c r="BS212" s="13">
        <f t="shared" si="72"/>
        <v>0.25</v>
      </c>
      <c r="BT212" s="13">
        <f t="shared" si="73"/>
        <v>0.75</v>
      </c>
      <c r="BU212" s="13">
        <f t="shared" si="68"/>
        <v>1</v>
      </c>
      <c r="BV212" s="13">
        <f t="shared" si="74"/>
        <v>0.25</v>
      </c>
      <c r="BW212" s="13">
        <f t="shared" si="75"/>
        <v>0.75</v>
      </c>
      <c r="BX212" s="13">
        <f t="shared" si="69"/>
        <v>1</v>
      </c>
      <c r="BY212" s="13">
        <f t="shared" si="76"/>
        <v>0.25</v>
      </c>
      <c r="BZ212" s="13">
        <f t="shared" si="77"/>
        <v>0.75</v>
      </c>
    </row>
    <row r="213" spans="1:78" ht="67.5" x14ac:dyDescent="0.2">
      <c r="A213" s="13">
        <v>2</v>
      </c>
      <c r="B213" s="4" t="s">
        <v>455</v>
      </c>
      <c r="C213" s="5" t="s">
        <v>833</v>
      </c>
      <c r="D213" s="4" t="s">
        <v>186</v>
      </c>
      <c r="E213" s="295"/>
      <c r="F213" s="295"/>
      <c r="G213" s="295"/>
      <c r="H213" s="176" t="s">
        <v>839</v>
      </c>
      <c r="I213" s="14" t="s">
        <v>193</v>
      </c>
      <c r="J213" s="198" t="s">
        <v>843</v>
      </c>
      <c r="K213" s="198" t="s">
        <v>842</v>
      </c>
      <c r="L213" s="176" t="s">
        <v>1589</v>
      </c>
      <c r="M213" s="5">
        <v>0</v>
      </c>
      <c r="N213" s="55">
        <f>+BDATOS!P213</f>
        <v>2</v>
      </c>
      <c r="O213" s="55">
        <f>+BDATOS!Q213</f>
        <v>0</v>
      </c>
      <c r="P213" s="55">
        <f>+BDATOS!R213</f>
        <v>1</v>
      </c>
      <c r="Q213" s="55">
        <f>+BDATOS!S213</f>
        <v>1</v>
      </c>
      <c r="R213" s="40">
        <f>+BDATOS!T213</f>
        <v>0</v>
      </c>
      <c r="S213" s="5" t="s">
        <v>773</v>
      </c>
      <c r="T213" s="5" t="s">
        <v>1417</v>
      </c>
      <c r="U213" s="55" t="s">
        <v>95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198" t="str">
        <f>+BDATOS!AC213</f>
        <v>SECRETARÍA DE EDUCACIÓN</v>
      </c>
      <c r="AB213" s="56" t="s">
        <v>356</v>
      </c>
      <c r="AC213" s="56" t="s">
        <v>356</v>
      </c>
      <c r="AD213" s="29">
        <f t="shared" si="64"/>
        <v>0</v>
      </c>
      <c r="AE213" s="30">
        <f t="shared" si="65"/>
        <v>0</v>
      </c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13">
        <v>0</v>
      </c>
      <c r="AZ213" s="13"/>
      <c r="BA213" s="13"/>
      <c r="BB213" s="13"/>
      <c r="BC213" s="13"/>
      <c r="BD213" s="13"/>
      <c r="BE213" s="13"/>
      <c r="BF213" s="13"/>
      <c r="BG213" s="13"/>
      <c r="BH213" s="13"/>
      <c r="BI213" s="63" t="s">
        <v>1844</v>
      </c>
      <c r="BJ213" s="13"/>
      <c r="BK213" s="13"/>
      <c r="BL213" s="13"/>
      <c r="BM213" s="56"/>
      <c r="BO213" s="13">
        <f t="shared" si="66"/>
        <v>0</v>
      </c>
      <c r="BP213" s="13">
        <f t="shared" si="70"/>
        <v>0</v>
      </c>
      <c r="BQ213" s="13">
        <f t="shared" si="71"/>
        <v>0</v>
      </c>
      <c r="BR213" s="13">
        <f t="shared" si="67"/>
        <v>1</v>
      </c>
      <c r="BS213" s="13">
        <f t="shared" si="72"/>
        <v>0.25</v>
      </c>
      <c r="BT213" s="13">
        <f t="shared" si="73"/>
        <v>0.75</v>
      </c>
      <c r="BU213" s="13">
        <f t="shared" si="68"/>
        <v>1</v>
      </c>
      <c r="BV213" s="13">
        <f t="shared" si="74"/>
        <v>0.25</v>
      </c>
      <c r="BW213" s="13">
        <f t="shared" si="75"/>
        <v>0.75</v>
      </c>
      <c r="BX213" s="13">
        <f t="shared" si="69"/>
        <v>0</v>
      </c>
      <c r="BY213" s="13">
        <f t="shared" si="76"/>
        <v>0</v>
      </c>
      <c r="BZ213" s="13">
        <f t="shared" si="77"/>
        <v>0</v>
      </c>
    </row>
    <row r="214" spans="1:78" ht="66.75" customHeight="1" x14ac:dyDescent="0.2">
      <c r="A214" s="13">
        <v>2</v>
      </c>
      <c r="B214" s="4" t="s">
        <v>455</v>
      </c>
      <c r="C214" s="5" t="s">
        <v>833</v>
      </c>
      <c r="D214" s="4" t="s">
        <v>186</v>
      </c>
      <c r="E214" s="295" t="s">
        <v>849</v>
      </c>
      <c r="F214" s="295">
        <v>5</v>
      </c>
      <c r="G214" s="295">
        <v>70</v>
      </c>
      <c r="H214" s="176" t="s">
        <v>848</v>
      </c>
      <c r="I214" s="14" t="s">
        <v>194</v>
      </c>
      <c r="J214" s="198" t="s">
        <v>844</v>
      </c>
      <c r="K214" s="198" t="s">
        <v>846</v>
      </c>
      <c r="L214" s="176" t="s">
        <v>1589</v>
      </c>
      <c r="M214" s="5">
        <v>10</v>
      </c>
      <c r="N214" s="55">
        <f>+BDATOS!P214</f>
        <v>224</v>
      </c>
      <c r="O214" s="55">
        <f>+BDATOS!Q214</f>
        <v>10</v>
      </c>
      <c r="P214" s="55">
        <f>+BDATOS!R214</f>
        <v>56</v>
      </c>
      <c r="Q214" s="55">
        <f>+BDATOS!S214</f>
        <v>56</v>
      </c>
      <c r="R214" s="40">
        <f>+BDATOS!T214</f>
        <v>56</v>
      </c>
      <c r="S214" s="5" t="s">
        <v>773</v>
      </c>
      <c r="T214" s="5" t="s">
        <v>1417</v>
      </c>
      <c r="U214" s="55" t="s">
        <v>95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198" t="str">
        <f>+BDATOS!AC214</f>
        <v>SECRETARÍA DE EDUCACIÓN</v>
      </c>
      <c r="AB214" s="56" t="s">
        <v>356</v>
      </c>
      <c r="AC214" s="56" t="s">
        <v>356</v>
      </c>
      <c r="AD214" s="29">
        <f t="shared" si="64"/>
        <v>10</v>
      </c>
      <c r="AE214" s="30">
        <f t="shared" si="65"/>
        <v>0</v>
      </c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13">
        <v>4</v>
      </c>
      <c r="AZ214" s="13"/>
      <c r="BA214" s="13"/>
      <c r="BB214" s="13"/>
      <c r="BC214" s="13"/>
      <c r="BD214" s="13"/>
      <c r="BE214" s="13"/>
      <c r="BF214" s="13"/>
      <c r="BG214" s="13"/>
      <c r="BH214" s="13"/>
      <c r="BI214" s="63">
        <f t="shared" si="78"/>
        <v>0.4</v>
      </c>
      <c r="BJ214" s="13"/>
      <c r="BK214" s="13"/>
      <c r="BL214" s="13"/>
      <c r="BM214" s="56"/>
      <c r="BO214" s="13">
        <f t="shared" si="66"/>
        <v>10</v>
      </c>
      <c r="BP214" s="13">
        <f t="shared" si="70"/>
        <v>2.5</v>
      </c>
      <c r="BQ214" s="13">
        <f t="shared" si="71"/>
        <v>7.5</v>
      </c>
      <c r="BR214" s="13">
        <f t="shared" si="67"/>
        <v>56</v>
      </c>
      <c r="BS214" s="13">
        <f t="shared" si="72"/>
        <v>14</v>
      </c>
      <c r="BT214" s="13">
        <f t="shared" si="73"/>
        <v>42</v>
      </c>
      <c r="BU214" s="13">
        <f t="shared" si="68"/>
        <v>56</v>
      </c>
      <c r="BV214" s="13">
        <f t="shared" si="74"/>
        <v>14</v>
      </c>
      <c r="BW214" s="13">
        <f t="shared" si="75"/>
        <v>42</v>
      </c>
      <c r="BX214" s="13">
        <f t="shared" si="69"/>
        <v>56</v>
      </c>
      <c r="BY214" s="13">
        <f t="shared" si="76"/>
        <v>14</v>
      </c>
      <c r="BZ214" s="13">
        <f t="shared" si="77"/>
        <v>42</v>
      </c>
    </row>
    <row r="215" spans="1:78" ht="60" x14ac:dyDescent="0.2">
      <c r="A215" s="13">
        <v>2</v>
      </c>
      <c r="B215" s="4" t="s">
        <v>455</v>
      </c>
      <c r="C215" s="5" t="s">
        <v>833</v>
      </c>
      <c r="D215" s="4" t="s">
        <v>186</v>
      </c>
      <c r="E215" s="295"/>
      <c r="F215" s="295"/>
      <c r="G215" s="295"/>
      <c r="H215" s="176" t="s">
        <v>848</v>
      </c>
      <c r="I215" s="14" t="s">
        <v>194</v>
      </c>
      <c r="J215" s="198" t="s">
        <v>845</v>
      </c>
      <c r="K215" s="198" t="s">
        <v>847</v>
      </c>
      <c r="L215" s="176" t="s">
        <v>1589</v>
      </c>
      <c r="M215" s="5">
        <v>3</v>
      </c>
      <c r="N215" s="55">
        <f>+BDATOS!P215</f>
        <v>224</v>
      </c>
      <c r="O215" s="55">
        <f>+BDATOS!Q215</f>
        <v>10</v>
      </c>
      <c r="P215" s="55">
        <f>+BDATOS!R215</f>
        <v>56</v>
      </c>
      <c r="Q215" s="55">
        <f>+BDATOS!S215</f>
        <v>56</v>
      </c>
      <c r="R215" s="40">
        <f>+BDATOS!T215</f>
        <v>56</v>
      </c>
      <c r="S215" s="5" t="s">
        <v>773</v>
      </c>
      <c r="T215" s="5" t="s">
        <v>1417</v>
      </c>
      <c r="U215" s="55" t="s">
        <v>95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198" t="str">
        <f>+BDATOS!AC215</f>
        <v>SECRETARÍA DE EDUCACIÓN</v>
      </c>
      <c r="AB215" s="56" t="s">
        <v>356</v>
      </c>
      <c r="AC215" s="56" t="s">
        <v>356</v>
      </c>
      <c r="AD215" s="29">
        <f t="shared" si="64"/>
        <v>10</v>
      </c>
      <c r="AE215" s="30">
        <f t="shared" si="65"/>
        <v>0</v>
      </c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13">
        <v>3</v>
      </c>
      <c r="AZ215" s="13"/>
      <c r="BA215" s="13"/>
      <c r="BB215" s="13"/>
      <c r="BC215" s="13"/>
      <c r="BD215" s="13"/>
      <c r="BE215" s="13"/>
      <c r="BF215" s="13"/>
      <c r="BG215" s="13"/>
      <c r="BH215" s="13"/>
      <c r="BI215" s="63">
        <f t="shared" si="78"/>
        <v>0.3</v>
      </c>
      <c r="BJ215" s="13"/>
      <c r="BK215" s="13"/>
      <c r="BL215" s="13"/>
      <c r="BM215" s="56"/>
      <c r="BO215" s="13">
        <f t="shared" si="66"/>
        <v>10</v>
      </c>
      <c r="BP215" s="13">
        <f t="shared" si="70"/>
        <v>2.5</v>
      </c>
      <c r="BQ215" s="13">
        <f t="shared" si="71"/>
        <v>7.5</v>
      </c>
      <c r="BR215" s="13">
        <f t="shared" si="67"/>
        <v>56</v>
      </c>
      <c r="BS215" s="13">
        <f t="shared" si="72"/>
        <v>14</v>
      </c>
      <c r="BT215" s="13">
        <f t="shared" si="73"/>
        <v>42</v>
      </c>
      <c r="BU215" s="13">
        <f t="shared" si="68"/>
        <v>56</v>
      </c>
      <c r="BV215" s="13">
        <f t="shared" si="74"/>
        <v>14</v>
      </c>
      <c r="BW215" s="13">
        <f t="shared" si="75"/>
        <v>42</v>
      </c>
      <c r="BX215" s="13">
        <f t="shared" si="69"/>
        <v>56</v>
      </c>
      <c r="BY215" s="13">
        <f t="shared" si="76"/>
        <v>14</v>
      </c>
      <c r="BZ215" s="13">
        <f t="shared" si="77"/>
        <v>42</v>
      </c>
    </row>
    <row r="216" spans="1:78" ht="60" x14ac:dyDescent="0.2">
      <c r="A216" s="13">
        <v>2</v>
      </c>
      <c r="B216" s="4" t="s">
        <v>455</v>
      </c>
      <c r="C216" s="5" t="s">
        <v>833</v>
      </c>
      <c r="D216" s="4" t="s">
        <v>186</v>
      </c>
      <c r="E216" s="295"/>
      <c r="F216" s="295"/>
      <c r="G216" s="295"/>
      <c r="H216" s="176" t="s">
        <v>848</v>
      </c>
      <c r="I216" s="14" t="s">
        <v>194</v>
      </c>
      <c r="J216" s="198" t="s">
        <v>850</v>
      </c>
      <c r="K216" s="198" t="s">
        <v>851</v>
      </c>
      <c r="L216" s="176" t="s">
        <v>1589</v>
      </c>
      <c r="M216" s="5">
        <v>0</v>
      </c>
      <c r="N216" s="55">
        <f>+BDATOS!P216</f>
        <v>224</v>
      </c>
      <c r="O216" s="55">
        <f>+BDATOS!Q216</f>
        <v>10</v>
      </c>
      <c r="P216" s="55">
        <f>+BDATOS!R216</f>
        <v>56</v>
      </c>
      <c r="Q216" s="55">
        <f>+BDATOS!S216</f>
        <v>56</v>
      </c>
      <c r="R216" s="40">
        <f>+BDATOS!T216</f>
        <v>56</v>
      </c>
      <c r="S216" s="5" t="s">
        <v>773</v>
      </c>
      <c r="T216" s="5" t="s">
        <v>1417</v>
      </c>
      <c r="U216" s="55" t="s">
        <v>95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198" t="str">
        <f>+BDATOS!AC216</f>
        <v>SECRETARÍA DE EDUCACIÓN</v>
      </c>
      <c r="AB216" s="56" t="s">
        <v>356</v>
      </c>
      <c r="AC216" s="56" t="s">
        <v>356</v>
      </c>
      <c r="AD216" s="29">
        <f t="shared" si="64"/>
        <v>10</v>
      </c>
      <c r="AE216" s="30">
        <f t="shared" si="65"/>
        <v>0</v>
      </c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13">
        <v>4</v>
      </c>
      <c r="AZ216" s="13"/>
      <c r="BA216" s="13"/>
      <c r="BB216" s="13"/>
      <c r="BC216" s="13"/>
      <c r="BD216" s="13"/>
      <c r="BE216" s="13"/>
      <c r="BF216" s="13"/>
      <c r="BG216" s="13"/>
      <c r="BH216" s="13"/>
      <c r="BI216" s="63">
        <f t="shared" si="78"/>
        <v>0.4</v>
      </c>
      <c r="BJ216" s="13"/>
      <c r="BK216" s="13"/>
      <c r="BL216" s="13"/>
      <c r="BM216" s="56"/>
      <c r="BO216" s="13">
        <f t="shared" si="66"/>
        <v>10</v>
      </c>
      <c r="BP216" s="13">
        <f t="shared" si="70"/>
        <v>2.5</v>
      </c>
      <c r="BQ216" s="13">
        <f t="shared" si="71"/>
        <v>7.5</v>
      </c>
      <c r="BR216" s="13">
        <f t="shared" si="67"/>
        <v>56</v>
      </c>
      <c r="BS216" s="13">
        <f t="shared" si="72"/>
        <v>14</v>
      </c>
      <c r="BT216" s="13">
        <f t="shared" si="73"/>
        <v>42</v>
      </c>
      <c r="BU216" s="13">
        <f t="shared" si="68"/>
        <v>56</v>
      </c>
      <c r="BV216" s="13">
        <f t="shared" si="74"/>
        <v>14</v>
      </c>
      <c r="BW216" s="13">
        <f t="shared" si="75"/>
        <v>42</v>
      </c>
      <c r="BX216" s="13">
        <f t="shared" si="69"/>
        <v>56</v>
      </c>
      <c r="BY216" s="13">
        <f t="shared" si="76"/>
        <v>14</v>
      </c>
      <c r="BZ216" s="13">
        <f t="shared" si="77"/>
        <v>42</v>
      </c>
    </row>
    <row r="217" spans="1:78" ht="75.75" customHeight="1" x14ac:dyDescent="0.2">
      <c r="A217" s="13">
        <v>2</v>
      </c>
      <c r="B217" s="4" t="s">
        <v>455</v>
      </c>
      <c r="C217" s="5" t="s">
        <v>833</v>
      </c>
      <c r="D217" s="4" t="s">
        <v>186</v>
      </c>
      <c r="E217" s="7" t="s">
        <v>853</v>
      </c>
      <c r="F217" s="176">
        <v>0</v>
      </c>
      <c r="G217" s="176">
        <v>20</v>
      </c>
      <c r="H217" s="176" t="s">
        <v>852</v>
      </c>
      <c r="I217" s="14" t="s">
        <v>195</v>
      </c>
      <c r="J217" s="198" t="s">
        <v>854</v>
      </c>
      <c r="K217" s="198" t="s">
        <v>855</v>
      </c>
      <c r="L217" s="176" t="s">
        <v>1589</v>
      </c>
      <c r="M217" s="5">
        <v>0</v>
      </c>
      <c r="N217" s="55">
        <f>+BDATOS!P217</f>
        <v>20</v>
      </c>
      <c r="O217" s="55">
        <f>+BDATOS!Q217</f>
        <v>5</v>
      </c>
      <c r="P217" s="55">
        <f>+BDATOS!R217</f>
        <v>5</v>
      </c>
      <c r="Q217" s="55">
        <f>+BDATOS!S217</f>
        <v>5</v>
      </c>
      <c r="R217" s="40">
        <f>+BDATOS!T217</f>
        <v>5</v>
      </c>
      <c r="S217" s="5" t="s">
        <v>773</v>
      </c>
      <c r="T217" s="5" t="s">
        <v>1417</v>
      </c>
      <c r="U217" s="55" t="s">
        <v>95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198" t="str">
        <f>+BDATOS!AC217</f>
        <v>SECRETARÍA DE EDUCACIÓN</v>
      </c>
      <c r="AB217" s="56" t="s">
        <v>356</v>
      </c>
      <c r="AC217" s="56" t="s">
        <v>356</v>
      </c>
      <c r="AD217" s="29">
        <f t="shared" si="64"/>
        <v>5</v>
      </c>
      <c r="AE217" s="30">
        <f t="shared" si="65"/>
        <v>0</v>
      </c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13">
        <v>0</v>
      </c>
      <c r="AZ217" s="13"/>
      <c r="BA217" s="13"/>
      <c r="BB217" s="13"/>
      <c r="BC217" s="13"/>
      <c r="BD217" s="13"/>
      <c r="BE217" s="13"/>
      <c r="BF217" s="13"/>
      <c r="BG217" s="13"/>
      <c r="BH217" s="13"/>
      <c r="BI217" s="63">
        <f t="shared" si="78"/>
        <v>0</v>
      </c>
      <c r="BJ217" s="13"/>
      <c r="BK217" s="13"/>
      <c r="BL217" s="13"/>
      <c r="BM217" s="56"/>
      <c r="BO217" s="13">
        <f t="shared" si="66"/>
        <v>5</v>
      </c>
      <c r="BP217" s="13">
        <f t="shared" si="70"/>
        <v>1.25</v>
      </c>
      <c r="BQ217" s="13">
        <f t="shared" si="71"/>
        <v>3.75</v>
      </c>
      <c r="BR217" s="13">
        <f t="shared" si="67"/>
        <v>5</v>
      </c>
      <c r="BS217" s="13">
        <f t="shared" si="72"/>
        <v>1.25</v>
      </c>
      <c r="BT217" s="13">
        <f t="shared" si="73"/>
        <v>3.75</v>
      </c>
      <c r="BU217" s="13">
        <f t="shared" si="68"/>
        <v>5</v>
      </c>
      <c r="BV217" s="13">
        <f t="shared" si="74"/>
        <v>1.25</v>
      </c>
      <c r="BW217" s="13">
        <f t="shared" si="75"/>
        <v>3.75</v>
      </c>
      <c r="BX217" s="13">
        <f t="shared" si="69"/>
        <v>5</v>
      </c>
      <c r="BY217" s="13">
        <f t="shared" si="76"/>
        <v>1.25</v>
      </c>
      <c r="BZ217" s="13">
        <f t="shared" si="77"/>
        <v>3.75</v>
      </c>
    </row>
    <row r="218" spans="1:78" ht="54" customHeight="1" x14ac:dyDescent="0.2">
      <c r="A218" s="13">
        <v>2</v>
      </c>
      <c r="B218" s="4" t="s">
        <v>455</v>
      </c>
      <c r="C218" s="5" t="s">
        <v>856</v>
      </c>
      <c r="D218" s="4" t="s">
        <v>196</v>
      </c>
      <c r="E218" s="295" t="s">
        <v>865</v>
      </c>
      <c r="F218" s="295">
        <v>78</v>
      </c>
      <c r="G218" s="295">
        <v>98</v>
      </c>
      <c r="H218" s="176" t="s">
        <v>866</v>
      </c>
      <c r="I218" s="14" t="s">
        <v>197</v>
      </c>
      <c r="J218" s="198" t="s">
        <v>857</v>
      </c>
      <c r="K218" s="198" t="s">
        <v>861</v>
      </c>
      <c r="L218" s="176" t="s">
        <v>1589</v>
      </c>
      <c r="M218" s="5">
        <v>18.143999999999998</v>
      </c>
      <c r="N218" s="55">
        <f>+BDATOS!P218</f>
        <v>55816</v>
      </c>
      <c r="O218" s="55">
        <f>+BDATOS!Q218</f>
        <v>16369</v>
      </c>
      <c r="P218" s="55">
        <f>+BDATOS!R218</f>
        <v>13954</v>
      </c>
      <c r="Q218" s="55">
        <f>+BDATOS!S218</f>
        <v>13954</v>
      </c>
      <c r="R218" s="40">
        <f>+BDATOS!T218</f>
        <v>13954</v>
      </c>
      <c r="S218" s="5" t="s">
        <v>773</v>
      </c>
      <c r="T218" s="5" t="s">
        <v>1417</v>
      </c>
      <c r="U218" s="55" t="s">
        <v>119</v>
      </c>
      <c r="V218" s="25">
        <f t="shared" ref="V218:V219" si="79">SUM(W218:Z218)</f>
        <v>2112876402368.5918</v>
      </c>
      <c r="W218" s="23">
        <v>497561359844</v>
      </c>
      <c r="X218" s="23">
        <f>+W218*1.04</f>
        <v>517463814237.76001</v>
      </c>
      <c r="Y218" s="23">
        <f>+X218*1.04</f>
        <v>538162366807.27045</v>
      </c>
      <c r="Z218" s="23">
        <f>+Y218*1.04</f>
        <v>559688861479.56128</v>
      </c>
      <c r="AA218" s="198" t="str">
        <f>+BDATOS!AC218</f>
        <v>SECRETARÍA DE EDUCACIÓN</v>
      </c>
      <c r="AB218" s="56" t="s">
        <v>356</v>
      </c>
      <c r="AC218" s="56" t="s">
        <v>356</v>
      </c>
      <c r="AD218" s="29">
        <f t="shared" si="64"/>
        <v>16369</v>
      </c>
      <c r="AE218" s="30">
        <f t="shared" si="65"/>
        <v>2112876402368.5918</v>
      </c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13">
        <v>16369</v>
      </c>
      <c r="AZ218" s="13"/>
      <c r="BA218" s="13"/>
      <c r="BB218" s="13"/>
      <c r="BC218" s="13"/>
      <c r="BD218" s="13"/>
      <c r="BE218" s="13"/>
      <c r="BF218" s="13"/>
      <c r="BG218" s="13"/>
      <c r="BH218" s="13"/>
      <c r="BI218" s="63">
        <f t="shared" si="78"/>
        <v>1</v>
      </c>
      <c r="BJ218" s="13"/>
      <c r="BK218" s="13"/>
      <c r="BL218" s="13"/>
      <c r="BM218" s="56"/>
      <c r="BO218" s="13">
        <f t="shared" si="66"/>
        <v>16369</v>
      </c>
      <c r="BP218" s="13">
        <f t="shared" si="70"/>
        <v>4092.25</v>
      </c>
      <c r="BQ218" s="13">
        <f t="shared" si="71"/>
        <v>12276.75</v>
      </c>
      <c r="BR218" s="13">
        <f t="shared" si="67"/>
        <v>13954</v>
      </c>
      <c r="BS218" s="13">
        <f t="shared" si="72"/>
        <v>3488.5</v>
      </c>
      <c r="BT218" s="13">
        <f t="shared" si="73"/>
        <v>10465.5</v>
      </c>
      <c r="BU218" s="13">
        <f t="shared" si="68"/>
        <v>13954</v>
      </c>
      <c r="BV218" s="13">
        <f t="shared" si="74"/>
        <v>3488.5</v>
      </c>
      <c r="BW218" s="13">
        <f t="shared" si="75"/>
        <v>10465.5</v>
      </c>
      <c r="BX218" s="13">
        <f t="shared" si="69"/>
        <v>13954</v>
      </c>
      <c r="BY218" s="13">
        <f t="shared" si="76"/>
        <v>3488.5</v>
      </c>
      <c r="BZ218" s="13">
        <f t="shared" si="77"/>
        <v>10465.5</v>
      </c>
    </row>
    <row r="219" spans="1:78" ht="60" x14ac:dyDescent="0.2">
      <c r="A219" s="13">
        <v>2</v>
      </c>
      <c r="B219" s="4" t="s">
        <v>455</v>
      </c>
      <c r="C219" s="5" t="s">
        <v>856</v>
      </c>
      <c r="D219" s="4" t="s">
        <v>196</v>
      </c>
      <c r="E219" s="295"/>
      <c r="F219" s="295"/>
      <c r="G219" s="295"/>
      <c r="H219" s="176" t="s">
        <v>866</v>
      </c>
      <c r="I219" s="14" t="s">
        <v>197</v>
      </c>
      <c r="J219" s="198" t="s">
        <v>858</v>
      </c>
      <c r="K219" s="198" t="s">
        <v>862</v>
      </c>
      <c r="L219" s="176" t="s">
        <v>1589</v>
      </c>
      <c r="M219" s="5">
        <v>1</v>
      </c>
      <c r="N219" s="55">
        <f>+BDATOS!P219</f>
        <v>4</v>
      </c>
      <c r="O219" s="55">
        <f>+BDATOS!Q219</f>
        <v>1</v>
      </c>
      <c r="P219" s="55">
        <f>+BDATOS!R219</f>
        <v>1</v>
      </c>
      <c r="Q219" s="55">
        <f>+BDATOS!S219</f>
        <v>1</v>
      </c>
      <c r="R219" s="40">
        <f>+BDATOS!T219</f>
        <v>1</v>
      </c>
      <c r="S219" s="5" t="s">
        <v>773</v>
      </c>
      <c r="T219" s="5" t="s">
        <v>1417</v>
      </c>
      <c r="U219" s="55" t="s">
        <v>190</v>
      </c>
      <c r="V219" s="25">
        <f t="shared" si="79"/>
        <v>39147829184</v>
      </c>
      <c r="W219" s="23">
        <f>59147829184-20000000000</f>
        <v>39147829184</v>
      </c>
      <c r="X219" s="5">
        <v>0</v>
      </c>
      <c r="Y219" s="5">
        <v>0</v>
      </c>
      <c r="Z219" s="5">
        <v>0</v>
      </c>
      <c r="AA219" s="198" t="str">
        <f>+BDATOS!AC219</f>
        <v>SECRETARÍA DE EDUCACIÓN</v>
      </c>
      <c r="AB219" s="56" t="s">
        <v>356</v>
      </c>
      <c r="AC219" s="56" t="s">
        <v>356</v>
      </c>
      <c r="AD219" s="29">
        <f t="shared" si="64"/>
        <v>1</v>
      </c>
      <c r="AE219" s="30">
        <f t="shared" si="65"/>
        <v>39147829184</v>
      </c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13">
        <v>0</v>
      </c>
      <c r="AZ219" s="13"/>
      <c r="BA219" s="13"/>
      <c r="BB219" s="13"/>
      <c r="BC219" s="13"/>
      <c r="BD219" s="13"/>
      <c r="BE219" s="13"/>
      <c r="BF219" s="13"/>
      <c r="BG219" s="13"/>
      <c r="BH219" s="13"/>
      <c r="BI219" s="63">
        <f t="shared" si="78"/>
        <v>0</v>
      </c>
      <c r="BJ219" s="13"/>
      <c r="BK219" s="13"/>
      <c r="BL219" s="13"/>
      <c r="BM219" s="56"/>
      <c r="BO219" s="13">
        <f t="shared" si="66"/>
        <v>1</v>
      </c>
      <c r="BP219" s="13">
        <f t="shared" si="70"/>
        <v>0.25</v>
      </c>
      <c r="BQ219" s="13">
        <f t="shared" si="71"/>
        <v>0.75</v>
      </c>
      <c r="BR219" s="13">
        <f t="shared" si="67"/>
        <v>1</v>
      </c>
      <c r="BS219" s="13">
        <f t="shared" si="72"/>
        <v>0.25</v>
      </c>
      <c r="BT219" s="13">
        <f t="shared" si="73"/>
        <v>0.75</v>
      </c>
      <c r="BU219" s="13">
        <f t="shared" si="68"/>
        <v>1</v>
      </c>
      <c r="BV219" s="13">
        <f t="shared" si="74"/>
        <v>0.25</v>
      </c>
      <c r="BW219" s="13">
        <f t="shared" si="75"/>
        <v>0.75</v>
      </c>
      <c r="BX219" s="13">
        <f t="shared" si="69"/>
        <v>1</v>
      </c>
      <c r="BY219" s="13">
        <f t="shared" si="76"/>
        <v>0.25</v>
      </c>
      <c r="BZ219" s="13">
        <f t="shared" si="77"/>
        <v>0.75</v>
      </c>
    </row>
    <row r="220" spans="1:78" ht="60" x14ac:dyDescent="0.2">
      <c r="A220" s="13">
        <v>2</v>
      </c>
      <c r="B220" s="4" t="s">
        <v>455</v>
      </c>
      <c r="C220" s="5" t="s">
        <v>856</v>
      </c>
      <c r="D220" s="4" t="s">
        <v>196</v>
      </c>
      <c r="E220" s="295"/>
      <c r="F220" s="295"/>
      <c r="G220" s="295"/>
      <c r="H220" s="176" t="s">
        <v>866</v>
      </c>
      <c r="I220" s="14" t="s">
        <v>197</v>
      </c>
      <c r="J220" s="198" t="s">
        <v>859</v>
      </c>
      <c r="K220" s="198" t="s">
        <v>864</v>
      </c>
      <c r="L220" s="176" t="s">
        <v>1589</v>
      </c>
      <c r="M220" s="5">
        <v>3300</v>
      </c>
      <c r="N220" s="55">
        <f>+BDATOS!P220</f>
        <v>10000</v>
      </c>
      <c r="O220" s="55">
        <f>+BDATOS!Q220</f>
        <v>3000</v>
      </c>
      <c r="P220" s="55">
        <f>+BDATOS!R220</f>
        <v>2500</v>
      </c>
      <c r="Q220" s="55">
        <f>+BDATOS!S220</f>
        <v>2500</v>
      </c>
      <c r="R220" s="40">
        <f>+BDATOS!T220</f>
        <v>2500</v>
      </c>
      <c r="S220" s="5" t="s">
        <v>773</v>
      </c>
      <c r="T220" s="5" t="s">
        <v>1417</v>
      </c>
      <c r="U220" s="55" t="s">
        <v>119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198" t="str">
        <f>+BDATOS!AC220</f>
        <v>SECRETARÍA DE EDUCACIÓN</v>
      </c>
      <c r="AB220" s="56" t="s">
        <v>356</v>
      </c>
      <c r="AC220" s="56" t="s">
        <v>356</v>
      </c>
      <c r="AD220" s="29">
        <f t="shared" si="64"/>
        <v>3000</v>
      </c>
      <c r="AE220" s="30">
        <f t="shared" si="65"/>
        <v>0</v>
      </c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13">
        <v>2000</v>
      </c>
      <c r="AZ220" s="13"/>
      <c r="BA220" s="13"/>
      <c r="BB220" s="13"/>
      <c r="BC220" s="13"/>
      <c r="BD220" s="13"/>
      <c r="BE220" s="13"/>
      <c r="BF220" s="13"/>
      <c r="BG220" s="13"/>
      <c r="BH220" s="13"/>
      <c r="BI220" s="63">
        <f t="shared" si="78"/>
        <v>0.66666666666666663</v>
      </c>
      <c r="BJ220" s="13"/>
      <c r="BK220" s="13"/>
      <c r="BL220" s="13"/>
      <c r="BM220" s="56"/>
      <c r="BO220" s="13">
        <f t="shared" si="66"/>
        <v>3000</v>
      </c>
      <c r="BP220" s="13">
        <f t="shared" si="70"/>
        <v>750</v>
      </c>
      <c r="BQ220" s="13">
        <f t="shared" si="71"/>
        <v>2250</v>
      </c>
      <c r="BR220" s="13">
        <f t="shared" si="67"/>
        <v>2500</v>
      </c>
      <c r="BS220" s="13">
        <f t="shared" si="72"/>
        <v>625</v>
      </c>
      <c r="BT220" s="13">
        <f t="shared" si="73"/>
        <v>1875</v>
      </c>
      <c r="BU220" s="13">
        <f t="shared" si="68"/>
        <v>2500</v>
      </c>
      <c r="BV220" s="13">
        <f t="shared" si="74"/>
        <v>625</v>
      </c>
      <c r="BW220" s="13">
        <f t="shared" si="75"/>
        <v>1875</v>
      </c>
      <c r="BX220" s="13">
        <f t="shared" si="69"/>
        <v>2500</v>
      </c>
      <c r="BY220" s="13">
        <f t="shared" si="76"/>
        <v>625</v>
      </c>
      <c r="BZ220" s="13">
        <f t="shared" si="77"/>
        <v>1875</v>
      </c>
    </row>
    <row r="221" spans="1:78" ht="67.5" x14ac:dyDescent="0.2">
      <c r="A221" s="13">
        <v>2</v>
      </c>
      <c r="B221" s="4" t="s">
        <v>455</v>
      </c>
      <c r="C221" s="5" t="s">
        <v>856</v>
      </c>
      <c r="D221" s="4" t="s">
        <v>196</v>
      </c>
      <c r="E221" s="295"/>
      <c r="F221" s="295"/>
      <c r="G221" s="295"/>
      <c r="H221" s="176" t="s">
        <v>866</v>
      </c>
      <c r="I221" s="14" t="s">
        <v>197</v>
      </c>
      <c r="J221" s="198" t="s">
        <v>860</v>
      </c>
      <c r="K221" s="198" t="s">
        <v>863</v>
      </c>
      <c r="L221" s="176" t="s">
        <v>1589</v>
      </c>
      <c r="M221" s="5">
        <v>350</v>
      </c>
      <c r="N221" s="55">
        <f>+BDATOS!P221</f>
        <v>652</v>
      </c>
      <c r="O221" s="55">
        <f>+BDATOS!Q221</f>
        <v>150</v>
      </c>
      <c r="P221" s="55">
        <f>+BDATOS!R221</f>
        <v>163</v>
      </c>
      <c r="Q221" s="55">
        <f>+BDATOS!S221</f>
        <v>163</v>
      </c>
      <c r="R221" s="40">
        <f>+BDATOS!T221</f>
        <v>163</v>
      </c>
      <c r="S221" s="5" t="s">
        <v>773</v>
      </c>
      <c r="T221" s="5" t="s">
        <v>1417</v>
      </c>
      <c r="U221" s="55" t="s">
        <v>119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198" t="str">
        <f>+BDATOS!AC221</f>
        <v>SECRETARÍA DE EDUCACIÓN</v>
      </c>
      <c r="AB221" s="56" t="s">
        <v>356</v>
      </c>
      <c r="AC221" s="56" t="s">
        <v>356</v>
      </c>
      <c r="AD221" s="29">
        <f t="shared" si="64"/>
        <v>150</v>
      </c>
      <c r="AE221" s="30">
        <f t="shared" si="65"/>
        <v>0</v>
      </c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13">
        <v>0</v>
      </c>
      <c r="AZ221" s="13"/>
      <c r="BA221" s="13"/>
      <c r="BB221" s="13"/>
      <c r="BC221" s="13"/>
      <c r="BD221" s="13"/>
      <c r="BE221" s="13"/>
      <c r="BF221" s="13"/>
      <c r="BG221" s="13"/>
      <c r="BH221" s="13"/>
      <c r="BI221" s="63">
        <f t="shared" si="78"/>
        <v>0</v>
      </c>
      <c r="BJ221" s="13"/>
      <c r="BK221" s="13"/>
      <c r="BL221" s="13"/>
      <c r="BM221" s="56"/>
      <c r="BO221" s="13">
        <f t="shared" si="66"/>
        <v>150</v>
      </c>
      <c r="BP221" s="13">
        <f t="shared" si="70"/>
        <v>37.5</v>
      </c>
      <c r="BQ221" s="13">
        <f t="shared" si="71"/>
        <v>112.5</v>
      </c>
      <c r="BR221" s="13">
        <f t="shared" si="67"/>
        <v>163</v>
      </c>
      <c r="BS221" s="13">
        <f t="shared" si="72"/>
        <v>40.75</v>
      </c>
      <c r="BT221" s="13">
        <f t="shared" si="73"/>
        <v>122.25</v>
      </c>
      <c r="BU221" s="13">
        <f t="shared" si="68"/>
        <v>163</v>
      </c>
      <c r="BV221" s="13">
        <f t="shared" si="74"/>
        <v>40.75</v>
      </c>
      <c r="BW221" s="13">
        <f t="shared" si="75"/>
        <v>122.25</v>
      </c>
      <c r="BX221" s="13">
        <f t="shared" si="69"/>
        <v>163</v>
      </c>
      <c r="BY221" s="13">
        <f t="shared" si="76"/>
        <v>40.75</v>
      </c>
      <c r="BZ221" s="13">
        <f t="shared" si="77"/>
        <v>122.25</v>
      </c>
    </row>
    <row r="222" spans="1:78" ht="60" x14ac:dyDescent="0.2">
      <c r="A222" s="13">
        <v>2</v>
      </c>
      <c r="B222" s="4" t="s">
        <v>455</v>
      </c>
      <c r="C222" s="5" t="s">
        <v>856</v>
      </c>
      <c r="D222" s="4" t="s">
        <v>196</v>
      </c>
      <c r="E222" s="295" t="s">
        <v>877</v>
      </c>
      <c r="F222" s="295">
        <v>3.8</v>
      </c>
      <c r="G222" s="295">
        <v>4.45</v>
      </c>
      <c r="H222" s="176" t="s">
        <v>867</v>
      </c>
      <c r="I222" s="14" t="s">
        <v>198</v>
      </c>
      <c r="J222" s="198" t="s">
        <v>868</v>
      </c>
      <c r="K222" s="198" t="s">
        <v>870</v>
      </c>
      <c r="L222" s="176" t="s">
        <v>1589</v>
      </c>
      <c r="M222" s="5" t="s">
        <v>874</v>
      </c>
      <c r="N222" s="55">
        <f>+BDATOS!P222</f>
        <v>5000</v>
      </c>
      <c r="O222" s="55">
        <f>+BDATOS!Q222</f>
        <v>1250</v>
      </c>
      <c r="P222" s="55">
        <f>+BDATOS!R222</f>
        <v>1250</v>
      </c>
      <c r="Q222" s="55">
        <f>+BDATOS!S222</f>
        <v>1250</v>
      </c>
      <c r="R222" s="40">
        <f>+BDATOS!T222</f>
        <v>1250</v>
      </c>
      <c r="S222" s="5" t="s">
        <v>773</v>
      </c>
      <c r="T222" s="5" t="s">
        <v>1417</v>
      </c>
      <c r="U222" s="55" t="s">
        <v>119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198" t="str">
        <f>+BDATOS!AC222</f>
        <v>SECRETARÍA DE EDUCACIÓN</v>
      </c>
      <c r="AB222" s="56" t="s">
        <v>356</v>
      </c>
      <c r="AC222" s="56" t="s">
        <v>356</v>
      </c>
      <c r="AD222" s="29">
        <f t="shared" si="64"/>
        <v>1250</v>
      </c>
      <c r="AE222" s="30">
        <f t="shared" si="65"/>
        <v>0</v>
      </c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13">
        <v>0</v>
      </c>
      <c r="AZ222" s="13"/>
      <c r="BA222" s="13"/>
      <c r="BB222" s="13"/>
      <c r="BC222" s="13"/>
      <c r="BD222" s="13"/>
      <c r="BE222" s="13"/>
      <c r="BF222" s="13"/>
      <c r="BG222" s="13"/>
      <c r="BH222" s="13"/>
      <c r="BI222" s="63">
        <f t="shared" si="78"/>
        <v>0</v>
      </c>
      <c r="BJ222" s="13"/>
      <c r="BK222" s="13"/>
      <c r="BL222" s="13"/>
      <c r="BM222" s="56"/>
      <c r="BO222" s="13">
        <f t="shared" si="66"/>
        <v>1250</v>
      </c>
      <c r="BP222" s="13">
        <f t="shared" si="70"/>
        <v>312.5</v>
      </c>
      <c r="BQ222" s="13">
        <f t="shared" si="71"/>
        <v>937.5</v>
      </c>
      <c r="BR222" s="13">
        <f t="shared" si="67"/>
        <v>1250</v>
      </c>
      <c r="BS222" s="13">
        <f t="shared" si="72"/>
        <v>312.5</v>
      </c>
      <c r="BT222" s="13">
        <f t="shared" si="73"/>
        <v>937.5</v>
      </c>
      <c r="BU222" s="13">
        <f t="shared" si="68"/>
        <v>1250</v>
      </c>
      <c r="BV222" s="13">
        <f t="shared" si="74"/>
        <v>312.5</v>
      </c>
      <c r="BW222" s="13">
        <f t="shared" si="75"/>
        <v>937.5</v>
      </c>
      <c r="BX222" s="13">
        <f t="shared" si="69"/>
        <v>1250</v>
      </c>
      <c r="BY222" s="13">
        <f t="shared" si="76"/>
        <v>312.5</v>
      </c>
      <c r="BZ222" s="13">
        <f t="shared" si="77"/>
        <v>937.5</v>
      </c>
    </row>
    <row r="223" spans="1:78" ht="60" x14ac:dyDescent="0.2">
      <c r="A223" s="13">
        <v>2</v>
      </c>
      <c r="B223" s="4" t="s">
        <v>455</v>
      </c>
      <c r="C223" s="5" t="s">
        <v>856</v>
      </c>
      <c r="D223" s="4" t="s">
        <v>196</v>
      </c>
      <c r="E223" s="295"/>
      <c r="F223" s="295"/>
      <c r="G223" s="295"/>
      <c r="H223" s="176" t="s">
        <v>867</v>
      </c>
      <c r="I223" s="14" t="s">
        <v>198</v>
      </c>
      <c r="J223" s="198" t="s">
        <v>1507</v>
      </c>
      <c r="K223" s="198" t="s">
        <v>774</v>
      </c>
      <c r="L223" s="176" t="s">
        <v>1589</v>
      </c>
      <c r="M223" s="5">
        <v>120562</v>
      </c>
      <c r="N223" s="55">
        <f>+BDATOS!P223</f>
        <v>414143</v>
      </c>
      <c r="O223" s="55">
        <f>+BDATOS!Q223</f>
        <v>103535</v>
      </c>
      <c r="P223" s="55">
        <f>+BDATOS!R223</f>
        <v>103536</v>
      </c>
      <c r="Q223" s="55">
        <f>+BDATOS!S223</f>
        <v>103536</v>
      </c>
      <c r="R223" s="40">
        <f>+BDATOS!T223</f>
        <v>103536</v>
      </c>
      <c r="S223" s="5" t="s">
        <v>773</v>
      </c>
      <c r="T223" s="5" t="s">
        <v>1417</v>
      </c>
      <c r="U223" s="55" t="s">
        <v>119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198" t="str">
        <f>+BDATOS!AC223</f>
        <v>SECRETARÍA DE EDUCACIÓN</v>
      </c>
      <c r="AB223" s="56" t="s">
        <v>356</v>
      </c>
      <c r="AC223" s="56" t="s">
        <v>356</v>
      </c>
      <c r="AD223" s="29">
        <f t="shared" si="64"/>
        <v>103535</v>
      </c>
      <c r="AE223" s="30">
        <f t="shared" si="65"/>
        <v>0</v>
      </c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13">
        <v>103535</v>
      </c>
      <c r="AZ223" s="13"/>
      <c r="BA223" s="13"/>
      <c r="BB223" s="13"/>
      <c r="BC223" s="13"/>
      <c r="BD223" s="13"/>
      <c r="BE223" s="13"/>
      <c r="BF223" s="13"/>
      <c r="BG223" s="13"/>
      <c r="BH223" s="13"/>
      <c r="BI223" s="63">
        <f t="shared" si="78"/>
        <v>1</v>
      </c>
      <c r="BJ223" s="13"/>
      <c r="BK223" s="13"/>
      <c r="BL223" s="13"/>
      <c r="BM223" s="56"/>
      <c r="BO223" s="13">
        <f t="shared" si="66"/>
        <v>103535</v>
      </c>
      <c r="BP223" s="13">
        <f t="shared" si="70"/>
        <v>25883.75</v>
      </c>
      <c r="BQ223" s="13">
        <f t="shared" si="71"/>
        <v>77651.25</v>
      </c>
      <c r="BR223" s="13">
        <f t="shared" si="67"/>
        <v>103536</v>
      </c>
      <c r="BS223" s="13">
        <f t="shared" si="72"/>
        <v>25884</v>
      </c>
      <c r="BT223" s="13">
        <f t="shared" si="73"/>
        <v>77652</v>
      </c>
      <c r="BU223" s="13">
        <f t="shared" si="68"/>
        <v>103536</v>
      </c>
      <c r="BV223" s="13">
        <f t="shared" si="74"/>
        <v>25884</v>
      </c>
      <c r="BW223" s="13">
        <f t="shared" si="75"/>
        <v>77652</v>
      </c>
      <c r="BX223" s="13">
        <f t="shared" si="69"/>
        <v>103536</v>
      </c>
      <c r="BY223" s="13">
        <f t="shared" si="76"/>
        <v>25884</v>
      </c>
      <c r="BZ223" s="13">
        <f t="shared" si="77"/>
        <v>77652</v>
      </c>
    </row>
    <row r="224" spans="1:78" ht="60" x14ac:dyDescent="0.2">
      <c r="A224" s="13">
        <v>2</v>
      </c>
      <c r="B224" s="4" t="s">
        <v>455</v>
      </c>
      <c r="C224" s="5" t="s">
        <v>856</v>
      </c>
      <c r="D224" s="4" t="s">
        <v>196</v>
      </c>
      <c r="E224" s="295"/>
      <c r="F224" s="295"/>
      <c r="G224" s="295"/>
      <c r="H224" s="176" t="s">
        <v>867</v>
      </c>
      <c r="I224" s="14" t="s">
        <v>198</v>
      </c>
      <c r="J224" s="198" t="s">
        <v>869</v>
      </c>
      <c r="K224" s="198" t="s">
        <v>871</v>
      </c>
      <c r="L224" s="176" t="s">
        <v>1589</v>
      </c>
      <c r="M224" s="5">
        <v>0</v>
      </c>
      <c r="N224" s="55">
        <f>+BDATOS!P224</f>
        <v>820000</v>
      </c>
      <c r="O224" s="55">
        <f>+BDATOS!Q224</f>
        <v>205000</v>
      </c>
      <c r="P224" s="55">
        <f>+BDATOS!R224</f>
        <v>205000</v>
      </c>
      <c r="Q224" s="55">
        <f>+BDATOS!S224</f>
        <v>205000</v>
      </c>
      <c r="R224" s="40">
        <f>+BDATOS!T224</f>
        <v>205000</v>
      </c>
      <c r="S224" s="5" t="s">
        <v>773</v>
      </c>
      <c r="T224" s="5" t="s">
        <v>1417</v>
      </c>
      <c r="U224" s="55" t="s">
        <v>119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198" t="str">
        <f>+BDATOS!AC224</f>
        <v>SECRETARÍA DE EDUCACIÓN</v>
      </c>
      <c r="AB224" s="56" t="s">
        <v>356</v>
      </c>
      <c r="AC224" s="56" t="s">
        <v>356</v>
      </c>
      <c r="AD224" s="29">
        <f t="shared" si="64"/>
        <v>205000</v>
      </c>
      <c r="AE224" s="30">
        <f t="shared" si="65"/>
        <v>0</v>
      </c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13">
        <v>201000</v>
      </c>
      <c r="AZ224" s="13"/>
      <c r="BA224" s="13"/>
      <c r="BB224" s="13"/>
      <c r="BC224" s="13"/>
      <c r="BD224" s="13"/>
      <c r="BE224" s="13"/>
      <c r="BF224" s="13"/>
      <c r="BG224" s="13"/>
      <c r="BH224" s="13"/>
      <c r="BI224" s="63">
        <f t="shared" si="78"/>
        <v>0.98048780487804876</v>
      </c>
      <c r="BJ224" s="13"/>
      <c r="BK224" s="13"/>
      <c r="BL224" s="13"/>
      <c r="BM224" s="56"/>
      <c r="BO224" s="13">
        <f t="shared" si="66"/>
        <v>205000</v>
      </c>
      <c r="BP224" s="13">
        <f t="shared" si="70"/>
        <v>51250</v>
      </c>
      <c r="BQ224" s="13">
        <f t="shared" si="71"/>
        <v>153750</v>
      </c>
      <c r="BR224" s="13">
        <f t="shared" si="67"/>
        <v>205000</v>
      </c>
      <c r="BS224" s="13">
        <f t="shared" si="72"/>
        <v>51250</v>
      </c>
      <c r="BT224" s="13">
        <f t="shared" si="73"/>
        <v>153750</v>
      </c>
      <c r="BU224" s="13">
        <f t="shared" si="68"/>
        <v>205000</v>
      </c>
      <c r="BV224" s="13">
        <f t="shared" si="74"/>
        <v>51250</v>
      </c>
      <c r="BW224" s="13">
        <f t="shared" si="75"/>
        <v>153750</v>
      </c>
      <c r="BX224" s="13">
        <f t="shared" si="69"/>
        <v>205000</v>
      </c>
      <c r="BY224" s="13">
        <f t="shared" si="76"/>
        <v>51250</v>
      </c>
      <c r="BZ224" s="13">
        <f t="shared" si="77"/>
        <v>153750</v>
      </c>
    </row>
    <row r="225" spans="1:78" ht="60" x14ac:dyDescent="0.2">
      <c r="A225" s="13">
        <v>2</v>
      </c>
      <c r="B225" s="4" t="s">
        <v>455</v>
      </c>
      <c r="C225" s="5" t="s">
        <v>856</v>
      </c>
      <c r="D225" s="4" t="s">
        <v>196</v>
      </c>
      <c r="E225" s="295"/>
      <c r="F225" s="295"/>
      <c r="G225" s="295"/>
      <c r="H225" s="176" t="s">
        <v>867</v>
      </c>
      <c r="I225" s="14" t="s">
        <v>198</v>
      </c>
      <c r="J225" s="198" t="s">
        <v>873</v>
      </c>
      <c r="K225" s="198" t="s">
        <v>872</v>
      </c>
      <c r="L225" s="176" t="s">
        <v>1589</v>
      </c>
      <c r="M225" s="5">
        <v>0</v>
      </c>
      <c r="N225" s="55">
        <f>+BDATOS!P225</f>
        <v>10000</v>
      </c>
      <c r="O225" s="55">
        <f>+BDATOS!Q225</f>
        <v>2500</v>
      </c>
      <c r="P225" s="55">
        <f>+BDATOS!R225</f>
        <v>2500</v>
      </c>
      <c r="Q225" s="55">
        <f>+BDATOS!S225</f>
        <v>2500</v>
      </c>
      <c r="R225" s="40">
        <f>+BDATOS!T225</f>
        <v>2500</v>
      </c>
      <c r="S225" s="5" t="s">
        <v>773</v>
      </c>
      <c r="T225" s="5" t="s">
        <v>1417</v>
      </c>
      <c r="U225" s="55" t="s">
        <v>119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198" t="str">
        <f>+BDATOS!AC225</f>
        <v>SECRETARÍA DE EDUCACIÓN</v>
      </c>
      <c r="AB225" s="56" t="s">
        <v>356</v>
      </c>
      <c r="AC225" s="56" t="s">
        <v>356</v>
      </c>
      <c r="AD225" s="29">
        <f t="shared" si="64"/>
        <v>2500</v>
      </c>
      <c r="AE225" s="30">
        <f t="shared" si="65"/>
        <v>0</v>
      </c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13">
        <v>0</v>
      </c>
      <c r="AZ225" s="13"/>
      <c r="BA225" s="13"/>
      <c r="BB225" s="13"/>
      <c r="BC225" s="13"/>
      <c r="BD225" s="13"/>
      <c r="BE225" s="13"/>
      <c r="BF225" s="13"/>
      <c r="BG225" s="13"/>
      <c r="BH225" s="13"/>
      <c r="BI225" s="63">
        <f t="shared" si="78"/>
        <v>0</v>
      </c>
      <c r="BJ225" s="13"/>
      <c r="BK225" s="13"/>
      <c r="BL225" s="13"/>
      <c r="BM225" s="56"/>
      <c r="BO225" s="13">
        <f t="shared" si="66"/>
        <v>2500</v>
      </c>
      <c r="BP225" s="13">
        <f t="shared" si="70"/>
        <v>625</v>
      </c>
      <c r="BQ225" s="13">
        <f t="shared" si="71"/>
        <v>1875</v>
      </c>
      <c r="BR225" s="13">
        <f t="shared" si="67"/>
        <v>2500</v>
      </c>
      <c r="BS225" s="13">
        <f t="shared" si="72"/>
        <v>625</v>
      </c>
      <c r="BT225" s="13">
        <f t="shared" si="73"/>
        <v>1875</v>
      </c>
      <c r="BU225" s="13">
        <f t="shared" si="68"/>
        <v>2500</v>
      </c>
      <c r="BV225" s="13">
        <f t="shared" si="74"/>
        <v>625</v>
      </c>
      <c r="BW225" s="13">
        <f t="shared" si="75"/>
        <v>1875</v>
      </c>
      <c r="BX225" s="13">
        <f t="shared" si="69"/>
        <v>2500</v>
      </c>
      <c r="BY225" s="13">
        <f t="shared" si="76"/>
        <v>625</v>
      </c>
      <c r="BZ225" s="13">
        <f t="shared" si="77"/>
        <v>1875</v>
      </c>
    </row>
    <row r="226" spans="1:78" ht="81" customHeight="1" x14ac:dyDescent="0.2">
      <c r="A226" s="13">
        <v>2</v>
      </c>
      <c r="B226" s="4" t="s">
        <v>455</v>
      </c>
      <c r="C226" s="5" t="s">
        <v>875</v>
      </c>
      <c r="D226" s="4" t="s">
        <v>199</v>
      </c>
      <c r="E226" s="295" t="s">
        <v>878</v>
      </c>
      <c r="F226" s="295">
        <v>4</v>
      </c>
      <c r="G226" s="295">
        <v>100</v>
      </c>
      <c r="H226" s="176" t="s">
        <v>876</v>
      </c>
      <c r="I226" s="14" t="s">
        <v>200</v>
      </c>
      <c r="J226" s="198" t="s">
        <v>883</v>
      </c>
      <c r="K226" s="198" t="s">
        <v>884</v>
      </c>
      <c r="L226" s="176" t="s">
        <v>1589</v>
      </c>
      <c r="M226" s="5">
        <v>4</v>
      </c>
      <c r="N226" s="55">
        <f>+BDATOS!P226</f>
        <v>4</v>
      </c>
      <c r="O226" s="55">
        <f>+BDATOS!Q226</f>
        <v>4</v>
      </c>
      <c r="P226" s="55">
        <f>+BDATOS!R226</f>
        <v>4</v>
      </c>
      <c r="Q226" s="55">
        <f>+BDATOS!S226</f>
        <v>4</v>
      </c>
      <c r="R226" s="40">
        <f>+BDATOS!T226</f>
        <v>4</v>
      </c>
      <c r="S226" s="5" t="s">
        <v>773</v>
      </c>
      <c r="T226" s="5" t="s">
        <v>1417</v>
      </c>
      <c r="U226" s="55" t="s">
        <v>119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198" t="str">
        <f>+BDATOS!AC226</f>
        <v>SECRETARÍA DE EDUCACIÓN</v>
      </c>
      <c r="AB226" s="56" t="s">
        <v>356</v>
      </c>
      <c r="AC226" s="56" t="s">
        <v>356</v>
      </c>
      <c r="AD226" s="29">
        <f t="shared" si="64"/>
        <v>4</v>
      </c>
      <c r="AE226" s="30">
        <f t="shared" si="65"/>
        <v>0</v>
      </c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13">
        <v>0</v>
      </c>
      <c r="AZ226" s="13"/>
      <c r="BA226" s="13"/>
      <c r="BB226" s="13"/>
      <c r="BC226" s="13"/>
      <c r="BD226" s="13"/>
      <c r="BE226" s="13"/>
      <c r="BF226" s="13"/>
      <c r="BG226" s="13"/>
      <c r="BH226" s="13"/>
      <c r="BI226" s="63">
        <f t="shared" si="78"/>
        <v>0</v>
      </c>
      <c r="BJ226" s="13"/>
      <c r="BK226" s="13"/>
      <c r="BL226" s="13"/>
      <c r="BM226" s="56"/>
      <c r="BO226" s="13">
        <f t="shared" si="66"/>
        <v>4</v>
      </c>
      <c r="BP226" s="13">
        <f t="shared" si="70"/>
        <v>1</v>
      </c>
      <c r="BQ226" s="13">
        <f t="shared" si="71"/>
        <v>3</v>
      </c>
      <c r="BR226" s="13">
        <f t="shared" si="67"/>
        <v>4</v>
      </c>
      <c r="BS226" s="13">
        <f t="shared" si="72"/>
        <v>1</v>
      </c>
      <c r="BT226" s="13">
        <f t="shared" si="73"/>
        <v>3</v>
      </c>
      <c r="BU226" s="13">
        <f t="shared" si="68"/>
        <v>4</v>
      </c>
      <c r="BV226" s="13">
        <f t="shared" si="74"/>
        <v>1</v>
      </c>
      <c r="BW226" s="13">
        <f t="shared" si="75"/>
        <v>3</v>
      </c>
      <c r="BX226" s="13">
        <f t="shared" si="69"/>
        <v>4</v>
      </c>
      <c r="BY226" s="13">
        <f t="shared" si="76"/>
        <v>1</v>
      </c>
      <c r="BZ226" s="13">
        <f t="shared" si="77"/>
        <v>3</v>
      </c>
    </row>
    <row r="227" spans="1:78" ht="81" customHeight="1" x14ac:dyDescent="0.2">
      <c r="A227" s="13">
        <v>2</v>
      </c>
      <c r="B227" s="4" t="s">
        <v>455</v>
      </c>
      <c r="C227" s="5" t="s">
        <v>875</v>
      </c>
      <c r="D227" s="4" t="s">
        <v>199</v>
      </c>
      <c r="E227" s="295"/>
      <c r="F227" s="295"/>
      <c r="G227" s="295"/>
      <c r="H227" s="176" t="s">
        <v>876</v>
      </c>
      <c r="I227" s="77" t="s">
        <v>200</v>
      </c>
      <c r="J227" s="198" t="s">
        <v>879</v>
      </c>
      <c r="K227" s="198" t="s">
        <v>885</v>
      </c>
      <c r="L227" s="176" t="s">
        <v>1589</v>
      </c>
      <c r="M227" s="5">
        <v>0</v>
      </c>
      <c r="N227" s="55">
        <f>+BDATOS!P227</f>
        <v>132</v>
      </c>
      <c r="O227" s="55">
        <f>+BDATOS!Q227</f>
        <v>33</v>
      </c>
      <c r="P227" s="55">
        <f>+BDATOS!R227</f>
        <v>33</v>
      </c>
      <c r="Q227" s="55">
        <f>+BDATOS!S227</f>
        <v>33</v>
      </c>
      <c r="R227" s="40">
        <f>+BDATOS!T227</f>
        <v>33</v>
      </c>
      <c r="S227" s="5" t="s">
        <v>773</v>
      </c>
      <c r="T227" s="5" t="s">
        <v>1417</v>
      </c>
      <c r="U227" s="55" t="s">
        <v>119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198" t="str">
        <f>+BDATOS!AC227</f>
        <v>SECRETARÍA DE EDUCACIÓN</v>
      </c>
      <c r="AB227" s="56" t="s">
        <v>356</v>
      </c>
      <c r="AC227" s="56" t="s">
        <v>356</v>
      </c>
      <c r="AD227" s="29">
        <f t="shared" si="64"/>
        <v>33</v>
      </c>
      <c r="AE227" s="30">
        <f t="shared" si="65"/>
        <v>0</v>
      </c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13">
        <v>0</v>
      </c>
      <c r="AZ227" s="13"/>
      <c r="BA227" s="13"/>
      <c r="BB227" s="13"/>
      <c r="BC227" s="13"/>
      <c r="BD227" s="13"/>
      <c r="BE227" s="13"/>
      <c r="BF227" s="13"/>
      <c r="BG227" s="13"/>
      <c r="BH227" s="13"/>
      <c r="BI227" s="63">
        <f t="shared" si="78"/>
        <v>0</v>
      </c>
      <c r="BJ227" s="13"/>
      <c r="BK227" s="13"/>
      <c r="BL227" s="13"/>
      <c r="BM227" s="56"/>
      <c r="BO227" s="13">
        <f t="shared" si="66"/>
        <v>33</v>
      </c>
      <c r="BP227" s="13">
        <f t="shared" si="70"/>
        <v>8.25</v>
      </c>
      <c r="BQ227" s="13">
        <f t="shared" si="71"/>
        <v>24.75</v>
      </c>
      <c r="BR227" s="13">
        <f t="shared" si="67"/>
        <v>33</v>
      </c>
      <c r="BS227" s="13">
        <f t="shared" si="72"/>
        <v>8.25</v>
      </c>
      <c r="BT227" s="13">
        <f t="shared" si="73"/>
        <v>24.75</v>
      </c>
      <c r="BU227" s="13">
        <f t="shared" si="68"/>
        <v>33</v>
      </c>
      <c r="BV227" s="13">
        <f t="shared" si="74"/>
        <v>8.25</v>
      </c>
      <c r="BW227" s="13">
        <f t="shared" si="75"/>
        <v>24.75</v>
      </c>
      <c r="BX227" s="13">
        <f t="shared" si="69"/>
        <v>33</v>
      </c>
      <c r="BY227" s="13">
        <f t="shared" si="76"/>
        <v>8.25</v>
      </c>
      <c r="BZ227" s="13">
        <f t="shared" si="77"/>
        <v>24.75</v>
      </c>
    </row>
    <row r="228" spans="1:78" ht="60" x14ac:dyDescent="0.2">
      <c r="A228" s="13">
        <v>2</v>
      </c>
      <c r="B228" s="4" t="s">
        <v>455</v>
      </c>
      <c r="C228" s="5" t="s">
        <v>875</v>
      </c>
      <c r="D228" s="4" t="s">
        <v>199</v>
      </c>
      <c r="E228" s="295"/>
      <c r="F228" s="295"/>
      <c r="G228" s="295"/>
      <c r="H228" s="176" t="s">
        <v>876</v>
      </c>
      <c r="I228" s="14" t="s">
        <v>200</v>
      </c>
      <c r="J228" s="198" t="s">
        <v>880</v>
      </c>
      <c r="K228" s="198" t="s">
        <v>886</v>
      </c>
      <c r="L228" s="176" t="s">
        <v>1589</v>
      </c>
      <c r="M228" s="5">
        <v>0</v>
      </c>
      <c r="N228" s="55">
        <f>+BDATOS!P228</f>
        <v>100</v>
      </c>
      <c r="O228" s="55">
        <f>+BDATOS!Q228</f>
        <v>25</v>
      </c>
      <c r="P228" s="55">
        <f>+BDATOS!R228</f>
        <v>25</v>
      </c>
      <c r="Q228" s="55">
        <f>+BDATOS!S228</f>
        <v>25</v>
      </c>
      <c r="R228" s="40">
        <f>+BDATOS!T228</f>
        <v>25</v>
      </c>
      <c r="S228" s="5" t="s">
        <v>773</v>
      </c>
      <c r="T228" s="5" t="s">
        <v>1417</v>
      </c>
      <c r="U228" s="55" t="s">
        <v>119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198" t="str">
        <f>+BDATOS!AC228</f>
        <v>SECRETARÍA DE EDUCACIÓN</v>
      </c>
      <c r="AB228" s="56" t="s">
        <v>356</v>
      </c>
      <c r="AC228" s="56" t="s">
        <v>356</v>
      </c>
      <c r="AD228" s="29">
        <f t="shared" si="64"/>
        <v>25</v>
      </c>
      <c r="AE228" s="30">
        <f t="shared" si="65"/>
        <v>0</v>
      </c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13">
        <v>0</v>
      </c>
      <c r="AZ228" s="13"/>
      <c r="BA228" s="13"/>
      <c r="BB228" s="13"/>
      <c r="BC228" s="13"/>
      <c r="BD228" s="13"/>
      <c r="BE228" s="13"/>
      <c r="BF228" s="13"/>
      <c r="BG228" s="13"/>
      <c r="BH228" s="13"/>
      <c r="BI228" s="63">
        <f t="shared" si="78"/>
        <v>0</v>
      </c>
      <c r="BJ228" s="13"/>
      <c r="BK228" s="13"/>
      <c r="BL228" s="13"/>
      <c r="BM228" s="56"/>
      <c r="BO228" s="13">
        <f t="shared" si="66"/>
        <v>25</v>
      </c>
      <c r="BP228" s="13">
        <f t="shared" si="70"/>
        <v>6.25</v>
      </c>
      <c r="BQ228" s="13">
        <f t="shared" si="71"/>
        <v>18.75</v>
      </c>
      <c r="BR228" s="13">
        <f t="shared" si="67"/>
        <v>25</v>
      </c>
      <c r="BS228" s="13">
        <f t="shared" si="72"/>
        <v>6.25</v>
      </c>
      <c r="BT228" s="13">
        <f t="shared" si="73"/>
        <v>18.75</v>
      </c>
      <c r="BU228" s="13">
        <f t="shared" si="68"/>
        <v>25</v>
      </c>
      <c r="BV228" s="13">
        <f t="shared" si="74"/>
        <v>6.25</v>
      </c>
      <c r="BW228" s="13">
        <f t="shared" si="75"/>
        <v>18.75</v>
      </c>
      <c r="BX228" s="13">
        <f t="shared" si="69"/>
        <v>25</v>
      </c>
      <c r="BY228" s="13">
        <f t="shared" si="76"/>
        <v>6.25</v>
      </c>
      <c r="BZ228" s="13">
        <f t="shared" si="77"/>
        <v>18.75</v>
      </c>
    </row>
    <row r="229" spans="1:78" ht="60" x14ac:dyDescent="0.2">
      <c r="A229" s="13">
        <v>2</v>
      </c>
      <c r="B229" s="4" t="s">
        <v>455</v>
      </c>
      <c r="C229" s="5" t="s">
        <v>875</v>
      </c>
      <c r="D229" s="4" t="s">
        <v>199</v>
      </c>
      <c r="E229" s="295"/>
      <c r="F229" s="295"/>
      <c r="G229" s="295"/>
      <c r="H229" s="176" t="s">
        <v>876</v>
      </c>
      <c r="I229" s="14" t="s">
        <v>200</v>
      </c>
      <c r="J229" s="198" t="s">
        <v>881</v>
      </c>
      <c r="K229" s="198" t="s">
        <v>887</v>
      </c>
      <c r="L229" s="176" t="s">
        <v>1589</v>
      </c>
      <c r="M229" s="5">
        <v>0</v>
      </c>
      <c r="N229" s="55">
        <f>+BDATOS!P229</f>
        <v>132</v>
      </c>
      <c r="O229" s="55">
        <f>+BDATOS!Q229</f>
        <v>33</v>
      </c>
      <c r="P229" s="55">
        <f>+BDATOS!R229</f>
        <v>33</v>
      </c>
      <c r="Q229" s="55">
        <f>+BDATOS!S229</f>
        <v>33</v>
      </c>
      <c r="R229" s="40">
        <f>+BDATOS!T229</f>
        <v>33</v>
      </c>
      <c r="S229" s="5" t="s">
        <v>773</v>
      </c>
      <c r="T229" s="5" t="s">
        <v>1417</v>
      </c>
      <c r="U229" s="55" t="s">
        <v>119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198" t="str">
        <f>+BDATOS!AC229</f>
        <v>SECRETARÍA DE EDUCACIÓN</v>
      </c>
      <c r="AB229" s="56" t="s">
        <v>356</v>
      </c>
      <c r="AC229" s="56" t="s">
        <v>356</v>
      </c>
      <c r="AD229" s="29">
        <f t="shared" si="64"/>
        <v>33</v>
      </c>
      <c r="AE229" s="30">
        <f t="shared" si="65"/>
        <v>0</v>
      </c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13">
        <v>0</v>
      </c>
      <c r="AZ229" s="13"/>
      <c r="BA229" s="13"/>
      <c r="BB229" s="13"/>
      <c r="BC229" s="13"/>
      <c r="BD229" s="13"/>
      <c r="BE229" s="13"/>
      <c r="BF229" s="13"/>
      <c r="BG229" s="13"/>
      <c r="BH229" s="13"/>
      <c r="BI229" s="63">
        <f t="shared" si="78"/>
        <v>0</v>
      </c>
      <c r="BJ229" s="13"/>
      <c r="BK229" s="13"/>
      <c r="BL229" s="13"/>
      <c r="BM229" s="56"/>
      <c r="BO229" s="13">
        <f t="shared" si="66"/>
        <v>33</v>
      </c>
      <c r="BP229" s="13">
        <f t="shared" si="70"/>
        <v>8.25</v>
      </c>
      <c r="BQ229" s="13">
        <f t="shared" si="71"/>
        <v>24.75</v>
      </c>
      <c r="BR229" s="13">
        <f t="shared" si="67"/>
        <v>33</v>
      </c>
      <c r="BS229" s="13">
        <f t="shared" si="72"/>
        <v>8.25</v>
      </c>
      <c r="BT229" s="13">
        <f t="shared" si="73"/>
        <v>24.75</v>
      </c>
      <c r="BU229" s="13">
        <f t="shared" si="68"/>
        <v>33</v>
      </c>
      <c r="BV229" s="13">
        <f t="shared" si="74"/>
        <v>8.25</v>
      </c>
      <c r="BW229" s="13">
        <f t="shared" si="75"/>
        <v>24.75</v>
      </c>
      <c r="BX229" s="13">
        <f t="shared" si="69"/>
        <v>33</v>
      </c>
      <c r="BY229" s="13">
        <f t="shared" si="76"/>
        <v>8.25</v>
      </c>
      <c r="BZ229" s="13">
        <f t="shared" si="77"/>
        <v>24.75</v>
      </c>
    </row>
    <row r="230" spans="1:78" ht="60" x14ac:dyDescent="0.2">
      <c r="A230" s="13">
        <v>2</v>
      </c>
      <c r="B230" s="4" t="s">
        <v>455</v>
      </c>
      <c r="C230" s="5" t="s">
        <v>875</v>
      </c>
      <c r="D230" s="4" t="s">
        <v>199</v>
      </c>
      <c r="E230" s="295"/>
      <c r="F230" s="295"/>
      <c r="G230" s="295"/>
      <c r="H230" s="176" t="s">
        <v>876</v>
      </c>
      <c r="I230" s="14" t="s">
        <v>200</v>
      </c>
      <c r="J230" s="198" t="s">
        <v>882</v>
      </c>
      <c r="K230" s="198" t="s">
        <v>888</v>
      </c>
      <c r="L230" s="176" t="s">
        <v>1589</v>
      </c>
      <c r="M230" s="5">
        <v>0</v>
      </c>
      <c r="N230" s="55">
        <f>+BDATOS!P230</f>
        <v>11</v>
      </c>
      <c r="O230" s="55">
        <f>+BDATOS!Q230</f>
        <v>1</v>
      </c>
      <c r="P230" s="55">
        <f>+BDATOS!R230</f>
        <v>3</v>
      </c>
      <c r="Q230" s="55">
        <f>+BDATOS!S230</f>
        <v>3</v>
      </c>
      <c r="R230" s="40">
        <f>+BDATOS!T230</f>
        <v>4</v>
      </c>
      <c r="S230" s="5" t="s">
        <v>773</v>
      </c>
      <c r="T230" s="5" t="s">
        <v>1417</v>
      </c>
      <c r="U230" s="55" t="s">
        <v>119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198" t="str">
        <f>+BDATOS!AC230</f>
        <v>SECRETARÍA DE EDUCACIÓN</v>
      </c>
      <c r="AB230" s="56" t="s">
        <v>356</v>
      </c>
      <c r="AC230" s="56" t="s">
        <v>356</v>
      </c>
      <c r="AD230" s="29">
        <f t="shared" si="64"/>
        <v>1</v>
      </c>
      <c r="AE230" s="30">
        <f t="shared" si="65"/>
        <v>0</v>
      </c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13">
        <v>0</v>
      </c>
      <c r="AZ230" s="13"/>
      <c r="BA230" s="13"/>
      <c r="BB230" s="13"/>
      <c r="BC230" s="13"/>
      <c r="BD230" s="13"/>
      <c r="BE230" s="13"/>
      <c r="BF230" s="13"/>
      <c r="BG230" s="13"/>
      <c r="BH230" s="13"/>
      <c r="BI230" s="63">
        <f t="shared" si="78"/>
        <v>0</v>
      </c>
      <c r="BJ230" s="13"/>
      <c r="BK230" s="13"/>
      <c r="BL230" s="13"/>
      <c r="BM230" s="56"/>
      <c r="BO230" s="13">
        <f t="shared" si="66"/>
        <v>1</v>
      </c>
      <c r="BP230" s="13">
        <f t="shared" si="70"/>
        <v>0.25</v>
      </c>
      <c r="BQ230" s="13">
        <f t="shared" si="71"/>
        <v>0.75</v>
      </c>
      <c r="BR230" s="13">
        <f t="shared" si="67"/>
        <v>3</v>
      </c>
      <c r="BS230" s="13">
        <f t="shared" si="72"/>
        <v>0.75</v>
      </c>
      <c r="BT230" s="13">
        <f t="shared" si="73"/>
        <v>2.25</v>
      </c>
      <c r="BU230" s="13">
        <f t="shared" si="68"/>
        <v>3</v>
      </c>
      <c r="BV230" s="13">
        <f t="shared" si="74"/>
        <v>0.75</v>
      </c>
      <c r="BW230" s="13">
        <f t="shared" si="75"/>
        <v>2.25</v>
      </c>
      <c r="BX230" s="13">
        <f t="shared" si="69"/>
        <v>4</v>
      </c>
      <c r="BY230" s="13">
        <f t="shared" si="76"/>
        <v>1</v>
      </c>
      <c r="BZ230" s="13">
        <f t="shared" si="77"/>
        <v>3</v>
      </c>
    </row>
    <row r="231" spans="1:78" ht="52.5" customHeight="1" x14ac:dyDescent="0.2">
      <c r="A231" s="13">
        <v>2</v>
      </c>
      <c r="B231" s="4" t="s">
        <v>455</v>
      </c>
      <c r="C231" s="5" t="s">
        <v>875</v>
      </c>
      <c r="D231" s="4" t="s">
        <v>199</v>
      </c>
      <c r="E231" s="295" t="s">
        <v>890</v>
      </c>
      <c r="F231" s="295">
        <v>83</v>
      </c>
      <c r="G231" s="295">
        <v>224</v>
      </c>
      <c r="H231" s="176" t="s">
        <v>889</v>
      </c>
      <c r="I231" s="14" t="s">
        <v>201</v>
      </c>
      <c r="J231" s="198" t="s">
        <v>891</v>
      </c>
      <c r="K231" s="198" t="s">
        <v>897</v>
      </c>
      <c r="L231" s="176" t="s">
        <v>1589</v>
      </c>
      <c r="M231" s="5">
        <v>9</v>
      </c>
      <c r="N231" s="55">
        <f>+BDATOS!P231</f>
        <v>2</v>
      </c>
      <c r="O231" s="55">
        <f>+BDATOS!Q231</f>
        <v>0</v>
      </c>
      <c r="P231" s="55">
        <f>+BDATOS!R231</f>
        <v>0</v>
      </c>
      <c r="Q231" s="55">
        <f>+BDATOS!S231</f>
        <v>1</v>
      </c>
      <c r="R231" s="40">
        <f>+BDATOS!T231</f>
        <v>1</v>
      </c>
      <c r="S231" s="5" t="s">
        <v>773</v>
      </c>
      <c r="T231" s="5" t="s">
        <v>1417</v>
      </c>
      <c r="U231" s="55" t="s">
        <v>119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198" t="str">
        <f>+BDATOS!AC231</f>
        <v>SECRETARÍA DE EDUCACIÓN</v>
      </c>
      <c r="AB231" s="56" t="s">
        <v>356</v>
      </c>
      <c r="AC231" s="56" t="s">
        <v>356</v>
      </c>
      <c r="AD231" s="29">
        <f t="shared" si="64"/>
        <v>0</v>
      </c>
      <c r="AE231" s="30">
        <f t="shared" si="65"/>
        <v>0</v>
      </c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13">
        <v>0</v>
      </c>
      <c r="AZ231" s="13"/>
      <c r="BA231" s="13"/>
      <c r="BB231" s="13"/>
      <c r="BC231" s="13"/>
      <c r="BD231" s="13"/>
      <c r="BE231" s="13"/>
      <c r="BF231" s="13"/>
      <c r="BG231" s="13"/>
      <c r="BH231" s="13"/>
      <c r="BI231" s="63" t="s">
        <v>1844</v>
      </c>
      <c r="BJ231" s="13"/>
      <c r="BK231" s="13"/>
      <c r="BL231" s="13"/>
      <c r="BM231" s="56"/>
      <c r="BO231" s="13">
        <f t="shared" si="66"/>
        <v>0</v>
      </c>
      <c r="BP231" s="13">
        <f t="shared" si="70"/>
        <v>0</v>
      </c>
      <c r="BQ231" s="13">
        <f t="shared" si="71"/>
        <v>0</v>
      </c>
      <c r="BR231" s="13">
        <f t="shared" si="67"/>
        <v>0</v>
      </c>
      <c r="BS231" s="13">
        <f t="shared" si="72"/>
        <v>0</v>
      </c>
      <c r="BT231" s="13">
        <f t="shared" si="73"/>
        <v>0</v>
      </c>
      <c r="BU231" s="13">
        <f t="shared" si="68"/>
        <v>1</v>
      </c>
      <c r="BV231" s="13">
        <f t="shared" si="74"/>
        <v>0.25</v>
      </c>
      <c r="BW231" s="13">
        <f t="shared" si="75"/>
        <v>0.75</v>
      </c>
      <c r="BX231" s="13">
        <f t="shared" si="69"/>
        <v>1</v>
      </c>
      <c r="BY231" s="13">
        <f t="shared" si="76"/>
        <v>0.25</v>
      </c>
      <c r="BZ231" s="13">
        <f t="shared" si="77"/>
        <v>0.75</v>
      </c>
    </row>
    <row r="232" spans="1:78" ht="60" x14ac:dyDescent="0.2">
      <c r="A232" s="13">
        <v>2</v>
      </c>
      <c r="B232" s="4" t="s">
        <v>455</v>
      </c>
      <c r="C232" s="5" t="s">
        <v>875</v>
      </c>
      <c r="D232" s="4" t="s">
        <v>199</v>
      </c>
      <c r="E232" s="295"/>
      <c r="F232" s="295"/>
      <c r="G232" s="295"/>
      <c r="H232" s="176" t="s">
        <v>889</v>
      </c>
      <c r="I232" s="14" t="s">
        <v>201</v>
      </c>
      <c r="J232" s="198" t="s">
        <v>892</v>
      </c>
      <c r="K232" s="198" t="s">
        <v>898</v>
      </c>
      <c r="L232" s="176" t="s">
        <v>1589</v>
      </c>
      <c r="M232" s="5">
        <v>28</v>
      </c>
      <c r="N232" s="55">
        <f>+BDATOS!P232</f>
        <v>100</v>
      </c>
      <c r="O232" s="55">
        <f>+BDATOS!Q232</f>
        <v>25</v>
      </c>
      <c r="P232" s="55">
        <f>+BDATOS!R232</f>
        <v>25</v>
      </c>
      <c r="Q232" s="55">
        <f>+BDATOS!S232</f>
        <v>25</v>
      </c>
      <c r="R232" s="40">
        <f>+BDATOS!T232</f>
        <v>25</v>
      </c>
      <c r="S232" s="5" t="s">
        <v>773</v>
      </c>
      <c r="T232" s="5" t="s">
        <v>1417</v>
      </c>
      <c r="U232" s="55" t="s">
        <v>119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198" t="str">
        <f>+BDATOS!AC232</f>
        <v>SECRETARÍA DE EDUCACIÓN</v>
      </c>
      <c r="AB232" s="56" t="s">
        <v>356</v>
      </c>
      <c r="AC232" s="56" t="s">
        <v>356</v>
      </c>
      <c r="AD232" s="29">
        <f t="shared" si="64"/>
        <v>25</v>
      </c>
      <c r="AE232" s="30">
        <f t="shared" si="65"/>
        <v>0</v>
      </c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13">
        <v>25</v>
      </c>
      <c r="AZ232" s="13"/>
      <c r="BA232" s="13"/>
      <c r="BB232" s="13"/>
      <c r="BC232" s="13"/>
      <c r="BD232" s="13"/>
      <c r="BE232" s="13"/>
      <c r="BF232" s="13"/>
      <c r="BG232" s="13"/>
      <c r="BH232" s="13"/>
      <c r="BI232" s="63">
        <f t="shared" si="78"/>
        <v>1</v>
      </c>
      <c r="BJ232" s="13"/>
      <c r="BK232" s="13"/>
      <c r="BL232" s="13"/>
      <c r="BM232" s="56"/>
      <c r="BO232" s="13">
        <f t="shared" si="66"/>
        <v>25</v>
      </c>
      <c r="BP232" s="13">
        <f t="shared" si="70"/>
        <v>6.25</v>
      </c>
      <c r="BQ232" s="13">
        <f t="shared" si="71"/>
        <v>18.75</v>
      </c>
      <c r="BR232" s="13">
        <f t="shared" si="67"/>
        <v>25</v>
      </c>
      <c r="BS232" s="13">
        <f t="shared" si="72"/>
        <v>6.25</v>
      </c>
      <c r="BT232" s="13">
        <f t="shared" si="73"/>
        <v>18.75</v>
      </c>
      <c r="BU232" s="13">
        <f t="shared" si="68"/>
        <v>25</v>
      </c>
      <c r="BV232" s="13">
        <f t="shared" si="74"/>
        <v>6.25</v>
      </c>
      <c r="BW232" s="13">
        <f t="shared" si="75"/>
        <v>18.75</v>
      </c>
      <c r="BX232" s="13">
        <f t="shared" si="69"/>
        <v>25</v>
      </c>
      <c r="BY232" s="13">
        <f t="shared" si="76"/>
        <v>6.25</v>
      </c>
      <c r="BZ232" s="13">
        <f t="shared" si="77"/>
        <v>18.75</v>
      </c>
    </row>
    <row r="233" spans="1:78" ht="60" x14ac:dyDescent="0.2">
      <c r="A233" s="13">
        <v>2</v>
      </c>
      <c r="B233" s="4" t="s">
        <v>455</v>
      </c>
      <c r="C233" s="5" t="s">
        <v>875</v>
      </c>
      <c r="D233" s="4" t="s">
        <v>199</v>
      </c>
      <c r="E233" s="295"/>
      <c r="F233" s="295"/>
      <c r="G233" s="295"/>
      <c r="H233" s="176" t="s">
        <v>889</v>
      </c>
      <c r="I233" s="14" t="s">
        <v>201</v>
      </c>
      <c r="J233" s="198" t="s">
        <v>893</v>
      </c>
      <c r="K233" s="198" t="s">
        <v>899</v>
      </c>
      <c r="L233" s="176" t="s">
        <v>1589</v>
      </c>
      <c r="M233" s="17">
        <v>1200</v>
      </c>
      <c r="N233" s="55">
        <f>+BDATOS!P233</f>
        <v>4000</v>
      </c>
      <c r="O233" s="55">
        <f>+BDATOS!Q233</f>
        <v>1000</v>
      </c>
      <c r="P233" s="55">
        <f>+BDATOS!R233</f>
        <v>1000</v>
      </c>
      <c r="Q233" s="55">
        <f>+BDATOS!S233</f>
        <v>1000</v>
      </c>
      <c r="R233" s="40">
        <f>+BDATOS!T233</f>
        <v>1000</v>
      </c>
      <c r="S233" s="5" t="s">
        <v>773</v>
      </c>
      <c r="T233" s="5" t="s">
        <v>1417</v>
      </c>
      <c r="U233" s="55" t="s">
        <v>119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198" t="str">
        <f>+BDATOS!AC233</f>
        <v>SECRETARÍA DE EDUCACIÓN</v>
      </c>
      <c r="AB233" s="56" t="s">
        <v>356</v>
      </c>
      <c r="AC233" s="56" t="s">
        <v>356</v>
      </c>
      <c r="AD233" s="29">
        <f t="shared" si="64"/>
        <v>1000</v>
      </c>
      <c r="AE233" s="30">
        <f t="shared" si="65"/>
        <v>0</v>
      </c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13">
        <v>0</v>
      </c>
      <c r="AZ233" s="13"/>
      <c r="BA233" s="13"/>
      <c r="BB233" s="13"/>
      <c r="BC233" s="13"/>
      <c r="BD233" s="13"/>
      <c r="BE233" s="13"/>
      <c r="BF233" s="13"/>
      <c r="BG233" s="13"/>
      <c r="BH233" s="13"/>
      <c r="BI233" s="63">
        <f t="shared" si="78"/>
        <v>0</v>
      </c>
      <c r="BJ233" s="13"/>
      <c r="BK233" s="13"/>
      <c r="BL233" s="13"/>
      <c r="BM233" s="56"/>
      <c r="BO233" s="13">
        <f t="shared" si="66"/>
        <v>1000</v>
      </c>
      <c r="BP233" s="13">
        <f t="shared" si="70"/>
        <v>250</v>
      </c>
      <c r="BQ233" s="13">
        <f t="shared" si="71"/>
        <v>750</v>
      </c>
      <c r="BR233" s="13">
        <f t="shared" si="67"/>
        <v>1000</v>
      </c>
      <c r="BS233" s="13">
        <f t="shared" si="72"/>
        <v>250</v>
      </c>
      <c r="BT233" s="13">
        <f t="shared" si="73"/>
        <v>750</v>
      </c>
      <c r="BU233" s="13">
        <f t="shared" si="68"/>
        <v>1000</v>
      </c>
      <c r="BV233" s="13">
        <f t="shared" si="74"/>
        <v>250</v>
      </c>
      <c r="BW233" s="13">
        <f t="shared" si="75"/>
        <v>750</v>
      </c>
      <c r="BX233" s="13">
        <f t="shared" si="69"/>
        <v>1000</v>
      </c>
      <c r="BY233" s="13">
        <f t="shared" si="76"/>
        <v>250</v>
      </c>
      <c r="BZ233" s="13">
        <f t="shared" si="77"/>
        <v>750</v>
      </c>
    </row>
    <row r="234" spans="1:78" ht="60" x14ac:dyDescent="0.2">
      <c r="A234" s="13">
        <v>2</v>
      </c>
      <c r="B234" s="4" t="s">
        <v>455</v>
      </c>
      <c r="C234" s="5" t="s">
        <v>875</v>
      </c>
      <c r="D234" s="4" t="s">
        <v>199</v>
      </c>
      <c r="E234" s="295"/>
      <c r="F234" s="295"/>
      <c r="G234" s="295"/>
      <c r="H234" s="176" t="s">
        <v>889</v>
      </c>
      <c r="I234" s="14" t="s">
        <v>201</v>
      </c>
      <c r="J234" s="198" t="s">
        <v>894</v>
      </c>
      <c r="K234" s="198" t="s">
        <v>900</v>
      </c>
      <c r="L234" s="176" t="s">
        <v>1589</v>
      </c>
      <c r="M234" s="5">
        <v>65</v>
      </c>
      <c r="N234" s="55">
        <f>+BDATOS!P234</f>
        <v>600</v>
      </c>
      <c r="O234" s="55">
        <f>+BDATOS!Q234</f>
        <v>150</v>
      </c>
      <c r="P234" s="55">
        <f>+BDATOS!R234</f>
        <v>150</v>
      </c>
      <c r="Q234" s="55">
        <f>+BDATOS!S234</f>
        <v>150</v>
      </c>
      <c r="R234" s="40">
        <f>+BDATOS!T234</f>
        <v>15</v>
      </c>
      <c r="S234" s="5" t="s">
        <v>773</v>
      </c>
      <c r="T234" s="5" t="s">
        <v>1417</v>
      </c>
      <c r="U234" s="55" t="s">
        <v>119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198" t="str">
        <f>+BDATOS!AC234</f>
        <v>SECRETARÍA DE EDUCACIÓN</v>
      </c>
      <c r="AB234" s="56" t="s">
        <v>356</v>
      </c>
      <c r="AC234" s="56" t="s">
        <v>356</v>
      </c>
      <c r="AD234" s="29">
        <f t="shared" si="64"/>
        <v>150</v>
      </c>
      <c r="AE234" s="30">
        <f t="shared" si="65"/>
        <v>0</v>
      </c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13">
        <v>0</v>
      </c>
      <c r="AZ234" s="13"/>
      <c r="BA234" s="13"/>
      <c r="BB234" s="13"/>
      <c r="BC234" s="13"/>
      <c r="BD234" s="13"/>
      <c r="BE234" s="13"/>
      <c r="BF234" s="13"/>
      <c r="BG234" s="13"/>
      <c r="BH234" s="13"/>
      <c r="BI234" s="63">
        <f t="shared" si="78"/>
        <v>0</v>
      </c>
      <c r="BJ234" s="13"/>
      <c r="BK234" s="13"/>
      <c r="BL234" s="13"/>
      <c r="BM234" s="56"/>
      <c r="BO234" s="13">
        <f t="shared" si="66"/>
        <v>150</v>
      </c>
      <c r="BP234" s="13">
        <f t="shared" si="70"/>
        <v>37.5</v>
      </c>
      <c r="BQ234" s="13">
        <f t="shared" si="71"/>
        <v>112.5</v>
      </c>
      <c r="BR234" s="13">
        <f t="shared" si="67"/>
        <v>150</v>
      </c>
      <c r="BS234" s="13">
        <f t="shared" si="72"/>
        <v>37.5</v>
      </c>
      <c r="BT234" s="13">
        <f t="shared" si="73"/>
        <v>112.5</v>
      </c>
      <c r="BU234" s="13">
        <f t="shared" si="68"/>
        <v>150</v>
      </c>
      <c r="BV234" s="13">
        <f t="shared" si="74"/>
        <v>37.5</v>
      </c>
      <c r="BW234" s="13">
        <f t="shared" si="75"/>
        <v>112.5</v>
      </c>
      <c r="BX234" s="13">
        <f t="shared" si="69"/>
        <v>15</v>
      </c>
      <c r="BY234" s="13">
        <f t="shared" si="76"/>
        <v>3.75</v>
      </c>
      <c r="BZ234" s="13">
        <f t="shared" si="77"/>
        <v>11.25</v>
      </c>
    </row>
    <row r="235" spans="1:78" ht="60" x14ac:dyDescent="0.2">
      <c r="A235" s="13">
        <v>2</v>
      </c>
      <c r="B235" s="4" t="s">
        <v>455</v>
      </c>
      <c r="C235" s="5" t="s">
        <v>875</v>
      </c>
      <c r="D235" s="4" t="s">
        <v>199</v>
      </c>
      <c r="E235" s="295"/>
      <c r="F235" s="295"/>
      <c r="G235" s="295"/>
      <c r="H235" s="176" t="s">
        <v>889</v>
      </c>
      <c r="I235" s="14" t="s">
        <v>201</v>
      </c>
      <c r="J235" s="198" t="s">
        <v>895</v>
      </c>
      <c r="K235" s="198" t="s">
        <v>901</v>
      </c>
      <c r="L235" s="176" t="s">
        <v>1589</v>
      </c>
      <c r="M235" s="5">
        <v>0</v>
      </c>
      <c r="N235" s="55">
        <f>+BDATOS!P235</f>
        <v>224</v>
      </c>
      <c r="O235" s="55">
        <f>+BDATOS!Q235</f>
        <v>56</v>
      </c>
      <c r="P235" s="55">
        <f>+BDATOS!R235</f>
        <v>56</v>
      </c>
      <c r="Q235" s="55">
        <f>+BDATOS!S235</f>
        <v>56</v>
      </c>
      <c r="R235" s="40">
        <f>+BDATOS!T235</f>
        <v>56</v>
      </c>
      <c r="S235" s="5" t="s">
        <v>773</v>
      </c>
      <c r="T235" s="5" t="s">
        <v>1417</v>
      </c>
      <c r="U235" s="55" t="s">
        <v>119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198" t="str">
        <f>+BDATOS!AC235</f>
        <v>SECRETARÍA DE EDUCACIÓN</v>
      </c>
      <c r="AB235" s="56" t="s">
        <v>356</v>
      </c>
      <c r="AC235" s="56" t="s">
        <v>356</v>
      </c>
      <c r="AD235" s="29">
        <f t="shared" si="64"/>
        <v>56</v>
      </c>
      <c r="AE235" s="30">
        <f t="shared" si="65"/>
        <v>0</v>
      </c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13">
        <v>10</v>
      </c>
      <c r="AZ235" s="13"/>
      <c r="BA235" s="13"/>
      <c r="BB235" s="13"/>
      <c r="BC235" s="13"/>
      <c r="BD235" s="13"/>
      <c r="BE235" s="13"/>
      <c r="BF235" s="13"/>
      <c r="BG235" s="13"/>
      <c r="BH235" s="13"/>
      <c r="BI235" s="63">
        <f t="shared" si="78"/>
        <v>0.17857142857142858</v>
      </c>
      <c r="BJ235" s="13"/>
      <c r="BK235" s="13"/>
      <c r="BL235" s="13"/>
      <c r="BM235" s="56"/>
      <c r="BO235" s="13">
        <f t="shared" si="66"/>
        <v>56</v>
      </c>
      <c r="BP235" s="13">
        <f t="shared" si="70"/>
        <v>14</v>
      </c>
      <c r="BQ235" s="13">
        <f t="shared" si="71"/>
        <v>42</v>
      </c>
      <c r="BR235" s="13">
        <f t="shared" si="67"/>
        <v>56</v>
      </c>
      <c r="BS235" s="13">
        <f t="shared" si="72"/>
        <v>14</v>
      </c>
      <c r="BT235" s="13">
        <f t="shared" si="73"/>
        <v>42</v>
      </c>
      <c r="BU235" s="13">
        <f t="shared" si="68"/>
        <v>56</v>
      </c>
      <c r="BV235" s="13">
        <f t="shared" si="74"/>
        <v>14</v>
      </c>
      <c r="BW235" s="13">
        <f t="shared" si="75"/>
        <v>42</v>
      </c>
      <c r="BX235" s="13">
        <f t="shared" si="69"/>
        <v>56</v>
      </c>
      <c r="BY235" s="13">
        <f t="shared" si="76"/>
        <v>14</v>
      </c>
      <c r="BZ235" s="13">
        <f t="shared" si="77"/>
        <v>42</v>
      </c>
    </row>
    <row r="236" spans="1:78" ht="60" x14ac:dyDescent="0.2">
      <c r="A236" s="13">
        <v>2</v>
      </c>
      <c r="B236" s="4" t="s">
        <v>455</v>
      </c>
      <c r="C236" s="5" t="s">
        <v>875</v>
      </c>
      <c r="D236" s="4" t="s">
        <v>199</v>
      </c>
      <c r="E236" s="295"/>
      <c r="F236" s="295"/>
      <c r="G236" s="295"/>
      <c r="H236" s="176" t="s">
        <v>889</v>
      </c>
      <c r="I236" s="14" t="s">
        <v>201</v>
      </c>
      <c r="J236" s="198" t="s">
        <v>896</v>
      </c>
      <c r="K236" s="198" t="s">
        <v>902</v>
      </c>
      <c r="L236" s="176" t="s">
        <v>1589</v>
      </c>
      <c r="M236" s="5">
        <v>0</v>
      </c>
      <c r="N236" s="55">
        <f>+BDATOS!P236</f>
        <v>4</v>
      </c>
      <c r="O236" s="55">
        <f>+BDATOS!Q236</f>
        <v>0</v>
      </c>
      <c r="P236" s="55">
        <f>+BDATOS!R236</f>
        <v>1</v>
      </c>
      <c r="Q236" s="55">
        <f>+BDATOS!S236</f>
        <v>1</v>
      </c>
      <c r="R236" s="40">
        <f>+BDATOS!T236</f>
        <v>2</v>
      </c>
      <c r="S236" s="5" t="s">
        <v>773</v>
      </c>
      <c r="T236" s="5" t="s">
        <v>1417</v>
      </c>
      <c r="U236" s="55" t="s">
        <v>119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198" t="str">
        <f>+BDATOS!AC236</f>
        <v>SECRETARÍA DE EDUCACIÓN</v>
      </c>
      <c r="AB236" s="56" t="s">
        <v>356</v>
      </c>
      <c r="AC236" s="56" t="s">
        <v>356</v>
      </c>
      <c r="AD236" s="29">
        <f t="shared" si="64"/>
        <v>0</v>
      </c>
      <c r="AE236" s="30">
        <f t="shared" si="65"/>
        <v>0</v>
      </c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13">
        <v>0</v>
      </c>
      <c r="AZ236" s="13"/>
      <c r="BA236" s="13"/>
      <c r="BB236" s="13"/>
      <c r="BC236" s="13"/>
      <c r="BD236" s="13"/>
      <c r="BE236" s="13"/>
      <c r="BF236" s="13"/>
      <c r="BG236" s="13"/>
      <c r="BH236" s="13"/>
      <c r="BI236" s="63" t="s">
        <v>1844</v>
      </c>
      <c r="BJ236" s="13"/>
      <c r="BK236" s="13"/>
      <c r="BL236" s="13"/>
      <c r="BM236" s="56"/>
      <c r="BO236" s="13">
        <f t="shared" si="66"/>
        <v>0</v>
      </c>
      <c r="BP236" s="13">
        <f t="shared" si="70"/>
        <v>0</v>
      </c>
      <c r="BQ236" s="13">
        <f t="shared" si="71"/>
        <v>0</v>
      </c>
      <c r="BR236" s="13">
        <f t="shared" si="67"/>
        <v>1</v>
      </c>
      <c r="BS236" s="13">
        <f t="shared" si="72"/>
        <v>0.25</v>
      </c>
      <c r="BT236" s="13">
        <f t="shared" si="73"/>
        <v>0.75</v>
      </c>
      <c r="BU236" s="13">
        <f t="shared" si="68"/>
        <v>1</v>
      </c>
      <c r="BV236" s="13">
        <f t="shared" si="74"/>
        <v>0.25</v>
      </c>
      <c r="BW236" s="13">
        <f t="shared" si="75"/>
        <v>0.75</v>
      </c>
      <c r="BX236" s="13">
        <f t="shared" si="69"/>
        <v>2</v>
      </c>
      <c r="BY236" s="13">
        <f t="shared" si="76"/>
        <v>0.5</v>
      </c>
      <c r="BZ236" s="13">
        <f t="shared" si="77"/>
        <v>1.5</v>
      </c>
    </row>
    <row r="237" spans="1:78" ht="78.75" customHeight="1" x14ac:dyDescent="0.2">
      <c r="A237" s="13">
        <v>2</v>
      </c>
      <c r="B237" s="4" t="s">
        <v>455</v>
      </c>
      <c r="C237" s="5" t="s">
        <v>875</v>
      </c>
      <c r="D237" s="4" t="s">
        <v>199</v>
      </c>
      <c r="E237" s="176" t="s">
        <v>1597</v>
      </c>
      <c r="F237" s="176">
        <v>67</v>
      </c>
      <c r="G237" s="176">
        <v>100</v>
      </c>
      <c r="H237" s="176" t="s">
        <v>907</v>
      </c>
      <c r="I237" s="14" t="s">
        <v>202</v>
      </c>
      <c r="J237" s="198" t="s">
        <v>904</v>
      </c>
      <c r="K237" s="198" t="s">
        <v>905</v>
      </c>
      <c r="L237" s="176" t="s">
        <v>1589</v>
      </c>
      <c r="M237" s="5">
        <v>133</v>
      </c>
      <c r="N237" s="55">
        <f>+BDATOS!P237</f>
        <v>224</v>
      </c>
      <c r="O237" s="55">
        <f>+BDATOS!Q237</f>
        <v>56</v>
      </c>
      <c r="P237" s="55">
        <f>+BDATOS!R237</f>
        <v>56</v>
      </c>
      <c r="Q237" s="55">
        <f>+BDATOS!S237</f>
        <v>56</v>
      </c>
      <c r="R237" s="40">
        <f>+BDATOS!T237</f>
        <v>56</v>
      </c>
      <c r="S237" s="5" t="s">
        <v>773</v>
      </c>
      <c r="T237" s="5" t="s">
        <v>1417</v>
      </c>
      <c r="U237" s="55" t="s">
        <v>119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198" t="str">
        <f>+BDATOS!AC237</f>
        <v>SECRETARÍA DE EDUCACIÓN</v>
      </c>
      <c r="AB237" s="56" t="s">
        <v>356</v>
      </c>
      <c r="AC237" s="56" t="s">
        <v>356</v>
      </c>
      <c r="AD237" s="29">
        <f t="shared" si="64"/>
        <v>56</v>
      </c>
      <c r="AE237" s="30">
        <f t="shared" si="65"/>
        <v>0</v>
      </c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13">
        <v>31</v>
      </c>
      <c r="AZ237" s="13"/>
      <c r="BA237" s="13"/>
      <c r="BB237" s="13"/>
      <c r="BC237" s="13"/>
      <c r="BD237" s="13"/>
      <c r="BE237" s="13"/>
      <c r="BF237" s="13"/>
      <c r="BG237" s="13"/>
      <c r="BH237" s="13"/>
      <c r="BI237" s="63">
        <f t="shared" si="78"/>
        <v>0.5535714285714286</v>
      </c>
      <c r="BJ237" s="13"/>
      <c r="BK237" s="13"/>
      <c r="BL237" s="13"/>
      <c r="BM237" s="56"/>
      <c r="BO237" s="13">
        <f t="shared" si="66"/>
        <v>56</v>
      </c>
      <c r="BP237" s="13">
        <f t="shared" si="70"/>
        <v>14</v>
      </c>
      <c r="BQ237" s="13">
        <f t="shared" si="71"/>
        <v>42</v>
      </c>
      <c r="BR237" s="13">
        <f t="shared" si="67"/>
        <v>56</v>
      </c>
      <c r="BS237" s="13">
        <f t="shared" si="72"/>
        <v>14</v>
      </c>
      <c r="BT237" s="13">
        <f t="shared" si="73"/>
        <v>42</v>
      </c>
      <c r="BU237" s="13">
        <f t="shared" si="68"/>
        <v>56</v>
      </c>
      <c r="BV237" s="13">
        <f t="shared" si="74"/>
        <v>14</v>
      </c>
      <c r="BW237" s="13">
        <f t="shared" si="75"/>
        <v>42</v>
      </c>
      <c r="BX237" s="13">
        <f t="shared" si="69"/>
        <v>56</v>
      </c>
      <c r="BY237" s="13">
        <f t="shared" si="76"/>
        <v>14</v>
      </c>
      <c r="BZ237" s="13">
        <f t="shared" si="77"/>
        <v>42</v>
      </c>
    </row>
    <row r="238" spans="1:78" ht="66" customHeight="1" x14ac:dyDescent="0.2">
      <c r="A238" s="13">
        <v>2</v>
      </c>
      <c r="B238" s="4" t="s">
        <v>455</v>
      </c>
      <c r="C238" s="5" t="s">
        <v>875</v>
      </c>
      <c r="D238" s="4" t="s">
        <v>199</v>
      </c>
      <c r="E238" s="176" t="s">
        <v>910</v>
      </c>
      <c r="F238" s="176">
        <v>3980</v>
      </c>
      <c r="G238" s="176">
        <v>10334</v>
      </c>
      <c r="H238" s="176" t="s">
        <v>908</v>
      </c>
      <c r="I238" s="14" t="s">
        <v>909</v>
      </c>
      <c r="J238" s="198" t="s">
        <v>903</v>
      </c>
      <c r="K238" s="198" t="s">
        <v>906</v>
      </c>
      <c r="L238" s="176" t="s">
        <v>1589</v>
      </c>
      <c r="M238" s="5">
        <v>1</v>
      </c>
      <c r="N238" s="55">
        <f>+BDATOS!P238</f>
        <v>4</v>
      </c>
      <c r="O238" s="55">
        <f>+BDATOS!Q238</f>
        <v>1</v>
      </c>
      <c r="P238" s="55">
        <f>+BDATOS!R238</f>
        <v>1</v>
      </c>
      <c r="Q238" s="55">
        <f>+BDATOS!S238</f>
        <v>1</v>
      </c>
      <c r="R238" s="40">
        <f>+BDATOS!T238</f>
        <v>1</v>
      </c>
      <c r="S238" s="5" t="s">
        <v>773</v>
      </c>
      <c r="T238" s="5" t="s">
        <v>1417</v>
      </c>
      <c r="U238" s="55" t="s">
        <v>119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198" t="str">
        <f>+BDATOS!AC238</f>
        <v>SECRETARÍA DE EDUCACIÓN</v>
      </c>
      <c r="AB238" s="56" t="s">
        <v>356</v>
      </c>
      <c r="AC238" s="56" t="s">
        <v>356</v>
      </c>
      <c r="AD238" s="29">
        <f t="shared" si="64"/>
        <v>1</v>
      </c>
      <c r="AE238" s="30">
        <f t="shared" si="65"/>
        <v>0</v>
      </c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13">
        <v>1</v>
      </c>
      <c r="AZ238" s="13"/>
      <c r="BA238" s="13"/>
      <c r="BB238" s="13"/>
      <c r="BC238" s="13"/>
      <c r="BD238" s="13"/>
      <c r="BE238" s="13"/>
      <c r="BF238" s="13"/>
      <c r="BG238" s="13"/>
      <c r="BH238" s="13"/>
      <c r="BI238" s="63">
        <f t="shared" si="78"/>
        <v>1</v>
      </c>
      <c r="BJ238" s="13"/>
      <c r="BK238" s="13"/>
      <c r="BL238" s="13"/>
      <c r="BM238" s="56"/>
      <c r="BO238" s="13">
        <f t="shared" si="66"/>
        <v>1</v>
      </c>
      <c r="BP238" s="13">
        <f t="shared" si="70"/>
        <v>0.25</v>
      </c>
      <c r="BQ238" s="13">
        <f t="shared" si="71"/>
        <v>0.75</v>
      </c>
      <c r="BR238" s="13">
        <f t="shared" si="67"/>
        <v>1</v>
      </c>
      <c r="BS238" s="13">
        <f t="shared" si="72"/>
        <v>0.25</v>
      </c>
      <c r="BT238" s="13">
        <f t="shared" si="73"/>
        <v>0.75</v>
      </c>
      <c r="BU238" s="13">
        <f t="shared" si="68"/>
        <v>1</v>
      </c>
      <c r="BV238" s="13">
        <f t="shared" si="74"/>
        <v>0.25</v>
      </c>
      <c r="BW238" s="13">
        <f t="shared" si="75"/>
        <v>0.75</v>
      </c>
      <c r="BX238" s="13">
        <f t="shared" si="69"/>
        <v>1</v>
      </c>
      <c r="BY238" s="13">
        <f t="shared" si="76"/>
        <v>0.25</v>
      </c>
      <c r="BZ238" s="13">
        <f t="shared" si="77"/>
        <v>0.75</v>
      </c>
    </row>
    <row r="239" spans="1:78" ht="60" x14ac:dyDescent="0.2">
      <c r="A239" s="13">
        <v>2</v>
      </c>
      <c r="B239" s="4" t="s">
        <v>455</v>
      </c>
      <c r="C239" s="18" t="s">
        <v>911</v>
      </c>
      <c r="D239" s="4" t="s">
        <v>203</v>
      </c>
      <c r="E239" s="7" t="s">
        <v>923</v>
      </c>
      <c r="F239" s="176">
        <v>6</v>
      </c>
      <c r="G239" s="176">
        <v>7</v>
      </c>
      <c r="H239" s="176" t="s">
        <v>912</v>
      </c>
      <c r="I239" s="14" t="s">
        <v>204</v>
      </c>
      <c r="J239" s="198" t="s">
        <v>1636</v>
      </c>
      <c r="K239" s="198" t="s">
        <v>913</v>
      </c>
      <c r="L239" s="176" t="s">
        <v>1589</v>
      </c>
      <c r="M239" s="5">
        <v>6</v>
      </c>
      <c r="N239" s="55">
        <f>+BDATOS!P239</f>
        <v>1</v>
      </c>
      <c r="O239" s="55">
        <f>+BDATOS!Q239</f>
        <v>0</v>
      </c>
      <c r="P239" s="55">
        <f>+BDATOS!R239</f>
        <v>0</v>
      </c>
      <c r="Q239" s="55">
        <f>+BDATOS!S239</f>
        <v>1</v>
      </c>
      <c r="R239" s="40">
        <f>+BDATOS!T239</f>
        <v>0</v>
      </c>
      <c r="S239" s="5" t="s">
        <v>773</v>
      </c>
      <c r="T239" s="5" t="s">
        <v>1417</v>
      </c>
      <c r="U239" s="55" t="s">
        <v>95</v>
      </c>
      <c r="V239" s="17">
        <f t="shared" ref="V239:V248" si="80">SUM(W239:Z239)</f>
        <v>11333812416</v>
      </c>
      <c r="W239" s="23">
        <v>2669000000</v>
      </c>
      <c r="X239" s="23">
        <f t="shared" ref="X239:Z240" si="81">+W239*1.04</f>
        <v>2775760000</v>
      </c>
      <c r="Y239" s="23">
        <f t="shared" si="81"/>
        <v>2886790400</v>
      </c>
      <c r="Z239" s="23">
        <f t="shared" si="81"/>
        <v>3002262016</v>
      </c>
      <c r="AA239" s="198" t="str">
        <f>+BDATOS!AC239</f>
        <v>UNIBAC</v>
      </c>
      <c r="AB239" s="56"/>
      <c r="AC239" s="56" t="s">
        <v>338</v>
      </c>
      <c r="AD239" s="29">
        <f t="shared" si="64"/>
        <v>0</v>
      </c>
      <c r="AE239" s="30">
        <f t="shared" si="65"/>
        <v>11333812416</v>
      </c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13">
        <v>0</v>
      </c>
      <c r="AZ239" s="13"/>
      <c r="BA239" s="13"/>
      <c r="BB239" s="13"/>
      <c r="BC239" s="13"/>
      <c r="BD239" s="13"/>
      <c r="BE239" s="13"/>
      <c r="BF239" s="13"/>
      <c r="BG239" s="13"/>
      <c r="BH239" s="13"/>
      <c r="BI239" s="63" t="s">
        <v>1844</v>
      </c>
      <c r="BJ239" s="13"/>
      <c r="BK239" s="13"/>
      <c r="BL239" s="13"/>
      <c r="BM239" s="56"/>
      <c r="BO239" s="13">
        <f t="shared" si="66"/>
        <v>0</v>
      </c>
      <c r="BP239" s="13">
        <f t="shared" si="70"/>
        <v>0</v>
      </c>
      <c r="BQ239" s="13">
        <f t="shared" si="71"/>
        <v>0</v>
      </c>
      <c r="BR239" s="13">
        <f t="shared" si="67"/>
        <v>0</v>
      </c>
      <c r="BS239" s="13">
        <f t="shared" si="72"/>
        <v>0</v>
      </c>
      <c r="BT239" s="13">
        <f t="shared" si="73"/>
        <v>0</v>
      </c>
      <c r="BU239" s="13">
        <f t="shared" si="68"/>
        <v>1</v>
      </c>
      <c r="BV239" s="13">
        <f t="shared" si="74"/>
        <v>0.25</v>
      </c>
      <c r="BW239" s="13">
        <f t="shared" si="75"/>
        <v>0.75</v>
      </c>
      <c r="BX239" s="13">
        <f t="shared" si="69"/>
        <v>0</v>
      </c>
      <c r="BY239" s="13">
        <f t="shared" si="76"/>
        <v>0</v>
      </c>
      <c r="BZ239" s="13">
        <f t="shared" si="77"/>
        <v>0</v>
      </c>
    </row>
    <row r="240" spans="1:78" ht="60" x14ac:dyDescent="0.2">
      <c r="A240" s="13">
        <v>2</v>
      </c>
      <c r="B240" s="4" t="s">
        <v>455</v>
      </c>
      <c r="C240" s="18" t="s">
        <v>911</v>
      </c>
      <c r="D240" s="4" t="s">
        <v>203</v>
      </c>
      <c r="E240" s="7" t="s">
        <v>924</v>
      </c>
      <c r="F240" s="176" t="s">
        <v>874</v>
      </c>
      <c r="G240" s="176">
        <v>16</v>
      </c>
      <c r="H240" s="176" t="s">
        <v>912</v>
      </c>
      <c r="I240" s="14" t="s">
        <v>204</v>
      </c>
      <c r="J240" s="198" t="s">
        <v>1873</v>
      </c>
      <c r="K240" s="198" t="s">
        <v>921</v>
      </c>
      <c r="L240" s="176" t="s">
        <v>1589</v>
      </c>
      <c r="M240" s="5" t="s">
        <v>874</v>
      </c>
      <c r="N240" s="55">
        <f>+BDATOS!P240</f>
        <v>25</v>
      </c>
      <c r="O240" s="55">
        <f>+BDATOS!Q240</f>
        <v>4</v>
      </c>
      <c r="P240" s="55">
        <f>+BDATOS!R240</f>
        <v>5</v>
      </c>
      <c r="Q240" s="55">
        <f>+BDATOS!S240</f>
        <v>10</v>
      </c>
      <c r="R240" s="40">
        <f>+BDATOS!T240</f>
        <v>10</v>
      </c>
      <c r="S240" s="5" t="s">
        <v>773</v>
      </c>
      <c r="T240" s="5" t="s">
        <v>1417</v>
      </c>
      <c r="U240" s="55" t="s">
        <v>120</v>
      </c>
      <c r="V240" s="17">
        <f t="shared" si="80"/>
        <v>18909554737.660988</v>
      </c>
      <c r="W240" s="23">
        <v>4453011903</v>
      </c>
      <c r="X240" s="23">
        <f t="shared" si="81"/>
        <v>4631132379.1199999</v>
      </c>
      <c r="Y240" s="23">
        <f t="shared" si="81"/>
        <v>4816377674.2847996</v>
      </c>
      <c r="Z240" s="23">
        <f t="shared" si="81"/>
        <v>5009032781.2561913</v>
      </c>
      <c r="AA240" s="198" t="str">
        <f>+BDATOS!AC240</f>
        <v>UNIBAC</v>
      </c>
      <c r="AB240" s="56" t="s">
        <v>683</v>
      </c>
      <c r="AC240" s="56" t="s">
        <v>338</v>
      </c>
      <c r="AD240" s="29">
        <f t="shared" si="64"/>
        <v>4</v>
      </c>
      <c r="AE240" s="30">
        <f t="shared" si="65"/>
        <v>18909554737.660988</v>
      </c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13">
        <v>4</v>
      </c>
      <c r="AZ240" s="13"/>
      <c r="BA240" s="13"/>
      <c r="BB240" s="13"/>
      <c r="BC240" s="13"/>
      <c r="BD240" s="13"/>
      <c r="BE240" s="13"/>
      <c r="BF240" s="13"/>
      <c r="BG240" s="13"/>
      <c r="BH240" s="13"/>
      <c r="BI240" s="63">
        <f t="shared" si="78"/>
        <v>1</v>
      </c>
      <c r="BJ240" s="13"/>
      <c r="BK240" s="13"/>
      <c r="BL240" s="13"/>
      <c r="BM240" s="56"/>
      <c r="BO240" s="13">
        <f t="shared" si="66"/>
        <v>4</v>
      </c>
      <c r="BP240" s="13">
        <f t="shared" si="70"/>
        <v>1</v>
      </c>
      <c r="BQ240" s="13">
        <f t="shared" si="71"/>
        <v>3</v>
      </c>
      <c r="BR240" s="13">
        <f t="shared" si="67"/>
        <v>5</v>
      </c>
      <c r="BS240" s="13">
        <f t="shared" si="72"/>
        <v>1.25</v>
      </c>
      <c r="BT240" s="13">
        <f t="shared" si="73"/>
        <v>3.75</v>
      </c>
      <c r="BU240" s="13">
        <f t="shared" si="68"/>
        <v>10</v>
      </c>
      <c r="BV240" s="13">
        <f t="shared" si="74"/>
        <v>2.5</v>
      </c>
      <c r="BW240" s="13">
        <f t="shared" si="75"/>
        <v>7.5</v>
      </c>
      <c r="BX240" s="13">
        <f t="shared" si="69"/>
        <v>10</v>
      </c>
      <c r="BY240" s="13">
        <f t="shared" si="76"/>
        <v>2.5</v>
      </c>
      <c r="BZ240" s="13">
        <f t="shared" si="77"/>
        <v>7.5</v>
      </c>
    </row>
    <row r="241" spans="1:78" ht="60" x14ac:dyDescent="0.2">
      <c r="A241" s="13">
        <v>2</v>
      </c>
      <c r="B241" s="4" t="s">
        <v>455</v>
      </c>
      <c r="C241" s="18" t="s">
        <v>911</v>
      </c>
      <c r="D241" s="4" t="s">
        <v>203</v>
      </c>
      <c r="E241" s="295" t="s">
        <v>925</v>
      </c>
      <c r="F241" s="295">
        <v>14.73</v>
      </c>
      <c r="G241" s="295">
        <v>12</v>
      </c>
      <c r="H241" s="176" t="s">
        <v>912</v>
      </c>
      <c r="I241" s="14" t="s">
        <v>204</v>
      </c>
      <c r="J241" s="198" t="s">
        <v>1637</v>
      </c>
      <c r="K241" s="198" t="s">
        <v>914</v>
      </c>
      <c r="L241" s="176" t="s">
        <v>1589</v>
      </c>
      <c r="M241" s="5" t="s">
        <v>874</v>
      </c>
      <c r="N241" s="55">
        <f>+BDATOS!P241</f>
        <v>4</v>
      </c>
      <c r="O241" s="55">
        <f>+BDATOS!Q241</f>
        <v>3</v>
      </c>
      <c r="P241" s="55">
        <f>+BDATOS!R241</f>
        <v>1</v>
      </c>
      <c r="Q241" s="55">
        <f>+BDATOS!S241</f>
        <v>1</v>
      </c>
      <c r="R241" s="40">
        <f>+BDATOS!T241</f>
        <v>1</v>
      </c>
      <c r="S241" s="5" t="s">
        <v>773</v>
      </c>
      <c r="T241" s="5" t="s">
        <v>1417</v>
      </c>
      <c r="U241" s="55" t="s">
        <v>205</v>
      </c>
      <c r="V241" s="17">
        <f t="shared" si="80"/>
        <v>18797739936</v>
      </c>
      <c r="W241" s="23">
        <v>4699434984</v>
      </c>
      <c r="X241" s="23">
        <v>4699434984</v>
      </c>
      <c r="Y241" s="23">
        <v>4699434984</v>
      </c>
      <c r="Z241" s="23">
        <v>4699434984</v>
      </c>
      <c r="AA241" s="198" t="str">
        <f>+BDATOS!AC241</f>
        <v>UNIBAC</v>
      </c>
      <c r="AB241" s="56" t="s">
        <v>683</v>
      </c>
      <c r="AC241" s="56" t="s">
        <v>338</v>
      </c>
      <c r="AD241" s="29">
        <f t="shared" si="64"/>
        <v>3</v>
      </c>
      <c r="AE241" s="30">
        <f t="shared" si="65"/>
        <v>18797739936</v>
      </c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13">
        <v>3</v>
      </c>
      <c r="AZ241" s="13"/>
      <c r="BA241" s="13"/>
      <c r="BB241" s="13"/>
      <c r="BC241" s="13"/>
      <c r="BD241" s="13"/>
      <c r="BE241" s="13"/>
      <c r="BF241" s="13"/>
      <c r="BG241" s="13"/>
      <c r="BH241" s="13"/>
      <c r="BI241" s="63">
        <f t="shared" si="78"/>
        <v>1</v>
      </c>
      <c r="BJ241" s="13"/>
      <c r="BK241" s="13"/>
      <c r="BL241" s="13"/>
      <c r="BM241" s="56"/>
      <c r="BO241" s="13">
        <f t="shared" si="66"/>
        <v>3</v>
      </c>
      <c r="BP241" s="13">
        <f t="shared" si="70"/>
        <v>0.75</v>
      </c>
      <c r="BQ241" s="13">
        <f t="shared" si="71"/>
        <v>2.25</v>
      </c>
      <c r="BR241" s="13">
        <f t="shared" si="67"/>
        <v>1</v>
      </c>
      <c r="BS241" s="13">
        <f t="shared" si="72"/>
        <v>0.25</v>
      </c>
      <c r="BT241" s="13">
        <f t="shared" si="73"/>
        <v>0.75</v>
      </c>
      <c r="BU241" s="13">
        <f t="shared" si="68"/>
        <v>1</v>
      </c>
      <c r="BV241" s="13">
        <f t="shared" si="74"/>
        <v>0.25</v>
      </c>
      <c r="BW241" s="13">
        <f t="shared" si="75"/>
        <v>0.75</v>
      </c>
      <c r="BX241" s="13">
        <f t="shared" si="69"/>
        <v>1</v>
      </c>
      <c r="BY241" s="13">
        <f t="shared" si="76"/>
        <v>0.25</v>
      </c>
      <c r="BZ241" s="13">
        <f t="shared" si="77"/>
        <v>0.75</v>
      </c>
    </row>
    <row r="242" spans="1:78" ht="81.75" customHeight="1" x14ac:dyDescent="0.2">
      <c r="A242" s="13">
        <v>2</v>
      </c>
      <c r="B242" s="4" t="s">
        <v>455</v>
      </c>
      <c r="C242" s="18" t="s">
        <v>911</v>
      </c>
      <c r="D242" s="4" t="s">
        <v>203</v>
      </c>
      <c r="E242" s="295"/>
      <c r="F242" s="295"/>
      <c r="G242" s="295"/>
      <c r="H242" s="176" t="s">
        <v>912</v>
      </c>
      <c r="I242" s="14" t="s">
        <v>204</v>
      </c>
      <c r="J242" s="198" t="s">
        <v>918</v>
      </c>
      <c r="K242" s="198" t="s">
        <v>914</v>
      </c>
      <c r="L242" s="176" t="s">
        <v>1589</v>
      </c>
      <c r="M242" s="5">
        <v>0</v>
      </c>
      <c r="N242" s="55">
        <f>+BDATOS!P242</f>
        <v>4</v>
      </c>
      <c r="O242" s="55">
        <f>+BDATOS!Q242</f>
        <v>1</v>
      </c>
      <c r="P242" s="55">
        <f>+BDATOS!R242</f>
        <v>1</v>
      </c>
      <c r="Q242" s="55">
        <f>+BDATOS!S242</f>
        <v>1</v>
      </c>
      <c r="R242" s="40">
        <f>+BDATOS!T242</f>
        <v>1</v>
      </c>
      <c r="S242" s="5" t="s">
        <v>773</v>
      </c>
      <c r="T242" s="5" t="s">
        <v>1417</v>
      </c>
      <c r="U242" s="55" t="s">
        <v>205</v>
      </c>
      <c r="V242" s="17">
        <f t="shared" si="80"/>
        <v>0</v>
      </c>
      <c r="W242" s="5">
        <v>0</v>
      </c>
      <c r="X242" s="5">
        <v>0</v>
      </c>
      <c r="Y242" s="5">
        <v>0</v>
      </c>
      <c r="Z242" s="5">
        <v>0</v>
      </c>
      <c r="AA242" s="198" t="str">
        <f>+BDATOS!AC242</f>
        <v>UNIBAC</v>
      </c>
      <c r="AB242" s="56" t="s">
        <v>683</v>
      </c>
      <c r="AC242" s="56" t="s">
        <v>338</v>
      </c>
      <c r="AD242" s="29">
        <f t="shared" si="64"/>
        <v>1</v>
      </c>
      <c r="AE242" s="30">
        <f t="shared" si="65"/>
        <v>0</v>
      </c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13">
        <v>1</v>
      </c>
      <c r="AZ242" s="13"/>
      <c r="BA242" s="13"/>
      <c r="BB242" s="13"/>
      <c r="BC242" s="13"/>
      <c r="BD242" s="13"/>
      <c r="BE242" s="13"/>
      <c r="BF242" s="13"/>
      <c r="BG242" s="13"/>
      <c r="BH242" s="13"/>
      <c r="BI242" s="63">
        <f t="shared" si="78"/>
        <v>1</v>
      </c>
      <c r="BJ242" s="13"/>
      <c r="BK242" s="13"/>
      <c r="BL242" s="13"/>
      <c r="BM242" s="56"/>
      <c r="BO242" s="13">
        <f t="shared" si="66"/>
        <v>1</v>
      </c>
      <c r="BP242" s="13">
        <f t="shared" si="70"/>
        <v>0.25</v>
      </c>
      <c r="BQ242" s="13">
        <f t="shared" si="71"/>
        <v>0.75</v>
      </c>
      <c r="BR242" s="13">
        <f t="shared" si="67"/>
        <v>1</v>
      </c>
      <c r="BS242" s="13">
        <f t="shared" si="72"/>
        <v>0.25</v>
      </c>
      <c r="BT242" s="13">
        <f t="shared" si="73"/>
        <v>0.75</v>
      </c>
      <c r="BU242" s="13">
        <f t="shared" si="68"/>
        <v>1</v>
      </c>
      <c r="BV242" s="13">
        <f t="shared" si="74"/>
        <v>0.25</v>
      </c>
      <c r="BW242" s="13">
        <f t="shared" si="75"/>
        <v>0.75</v>
      </c>
      <c r="BX242" s="13">
        <f t="shared" si="69"/>
        <v>1</v>
      </c>
      <c r="BY242" s="13">
        <f t="shared" si="76"/>
        <v>0.25</v>
      </c>
      <c r="BZ242" s="13">
        <f t="shared" si="77"/>
        <v>0.75</v>
      </c>
    </row>
    <row r="243" spans="1:78" ht="60" x14ac:dyDescent="0.2">
      <c r="A243" s="13">
        <v>2</v>
      </c>
      <c r="B243" s="4" t="s">
        <v>455</v>
      </c>
      <c r="C243" s="18" t="s">
        <v>911</v>
      </c>
      <c r="D243" s="4" t="s">
        <v>203</v>
      </c>
      <c r="E243" s="295"/>
      <c r="F243" s="295"/>
      <c r="G243" s="295"/>
      <c r="H243" s="176" t="s">
        <v>912</v>
      </c>
      <c r="I243" s="14" t="s">
        <v>204</v>
      </c>
      <c r="J243" s="198" t="s">
        <v>919</v>
      </c>
      <c r="K243" s="198" t="s">
        <v>915</v>
      </c>
      <c r="L243" s="176" t="s">
        <v>1610</v>
      </c>
      <c r="M243" s="5">
        <v>14.73</v>
      </c>
      <c r="N243" s="55">
        <f>+BDATOS!P243</f>
        <v>12</v>
      </c>
      <c r="O243" s="55">
        <f>+BDATOS!Q243</f>
        <v>3</v>
      </c>
      <c r="P243" s="55">
        <f>+BDATOS!R243</f>
        <v>3</v>
      </c>
      <c r="Q243" s="55">
        <f>+BDATOS!S243</f>
        <v>3</v>
      </c>
      <c r="R243" s="40">
        <f>+BDATOS!T243</f>
        <v>3</v>
      </c>
      <c r="S243" s="5" t="s">
        <v>773</v>
      </c>
      <c r="T243" s="5" t="s">
        <v>1417</v>
      </c>
      <c r="U243" s="55" t="s">
        <v>205</v>
      </c>
      <c r="V243" s="17">
        <f t="shared" si="80"/>
        <v>0</v>
      </c>
      <c r="W243" s="5">
        <v>0</v>
      </c>
      <c r="X243" s="5">
        <v>0</v>
      </c>
      <c r="Y243" s="5">
        <v>0</v>
      </c>
      <c r="Z243" s="5">
        <v>0</v>
      </c>
      <c r="AA243" s="198" t="str">
        <f>+BDATOS!AC243</f>
        <v>UNIBAC</v>
      </c>
      <c r="AB243" s="56" t="s">
        <v>922</v>
      </c>
      <c r="AC243" s="56" t="s">
        <v>356</v>
      </c>
      <c r="AD243" s="29">
        <f t="shared" si="64"/>
        <v>3</v>
      </c>
      <c r="AE243" s="30">
        <f t="shared" si="65"/>
        <v>0</v>
      </c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13">
        <v>2.0499999999999998</v>
      </c>
      <c r="AZ243" s="13"/>
      <c r="BA243" s="13"/>
      <c r="BB243" s="13"/>
      <c r="BC243" s="13"/>
      <c r="BD243" s="13"/>
      <c r="BE243" s="13"/>
      <c r="BF243" s="13"/>
      <c r="BG243" s="13"/>
      <c r="BH243" s="13"/>
      <c r="BI243" s="63">
        <f t="shared" si="78"/>
        <v>0.68333333333333324</v>
      </c>
      <c r="BJ243" s="13"/>
      <c r="BK243" s="13"/>
      <c r="BL243" s="13"/>
      <c r="BM243" s="56"/>
      <c r="BO243" s="13">
        <f t="shared" si="66"/>
        <v>3</v>
      </c>
      <c r="BP243" s="13">
        <f t="shared" si="70"/>
        <v>0.75</v>
      </c>
      <c r="BQ243" s="13">
        <f t="shared" si="71"/>
        <v>2.25</v>
      </c>
      <c r="BR243" s="13">
        <f t="shared" si="67"/>
        <v>3</v>
      </c>
      <c r="BS243" s="13">
        <f t="shared" si="72"/>
        <v>0.75</v>
      </c>
      <c r="BT243" s="13">
        <f t="shared" si="73"/>
        <v>2.25</v>
      </c>
      <c r="BU243" s="13">
        <f t="shared" si="68"/>
        <v>3</v>
      </c>
      <c r="BV243" s="13">
        <f t="shared" si="74"/>
        <v>0.75</v>
      </c>
      <c r="BW243" s="13">
        <f t="shared" si="75"/>
        <v>2.25</v>
      </c>
      <c r="BX243" s="13">
        <f t="shared" si="69"/>
        <v>3</v>
      </c>
      <c r="BY243" s="13">
        <f t="shared" si="76"/>
        <v>0.75</v>
      </c>
      <c r="BZ243" s="13">
        <f t="shared" si="77"/>
        <v>2.25</v>
      </c>
    </row>
    <row r="244" spans="1:78" ht="60" x14ac:dyDescent="0.2">
      <c r="A244" s="13">
        <v>2</v>
      </c>
      <c r="B244" s="4" t="s">
        <v>455</v>
      </c>
      <c r="C244" s="18" t="s">
        <v>911</v>
      </c>
      <c r="D244" s="4" t="s">
        <v>203</v>
      </c>
      <c r="E244" s="295"/>
      <c r="F244" s="295"/>
      <c r="G244" s="295"/>
      <c r="H244" s="176" t="s">
        <v>912</v>
      </c>
      <c r="I244" s="14" t="s">
        <v>204</v>
      </c>
      <c r="J244" s="198" t="s">
        <v>1638</v>
      </c>
      <c r="K244" s="198" t="s">
        <v>5</v>
      </c>
      <c r="L244" s="176" t="s">
        <v>1589</v>
      </c>
      <c r="M244" s="5">
        <v>8</v>
      </c>
      <c r="N244" s="55">
        <f>+BDATOS!P244</f>
        <v>12</v>
      </c>
      <c r="O244" s="55">
        <f>+BDATOS!Q244</f>
        <v>6</v>
      </c>
      <c r="P244" s="55">
        <f>+BDATOS!R244</f>
        <v>3</v>
      </c>
      <c r="Q244" s="55">
        <f>+BDATOS!S244</f>
        <v>3</v>
      </c>
      <c r="R244" s="40">
        <f>+BDATOS!T244</f>
        <v>3</v>
      </c>
      <c r="S244" s="5" t="s">
        <v>773</v>
      </c>
      <c r="T244" s="5" t="s">
        <v>1417</v>
      </c>
      <c r="U244" s="55" t="s">
        <v>205</v>
      </c>
      <c r="V244" s="17">
        <f t="shared" si="80"/>
        <v>0</v>
      </c>
      <c r="W244" s="5">
        <v>0</v>
      </c>
      <c r="X244" s="5">
        <v>0</v>
      </c>
      <c r="Y244" s="5">
        <v>0</v>
      </c>
      <c r="Z244" s="5">
        <v>0</v>
      </c>
      <c r="AA244" s="198" t="str">
        <f>+BDATOS!AC244</f>
        <v>UNIBAC</v>
      </c>
      <c r="AB244" s="56" t="s">
        <v>922</v>
      </c>
      <c r="AC244" s="56" t="s">
        <v>338</v>
      </c>
      <c r="AD244" s="29">
        <f t="shared" si="64"/>
        <v>6</v>
      </c>
      <c r="AE244" s="30">
        <f t="shared" si="65"/>
        <v>0</v>
      </c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13">
        <v>6</v>
      </c>
      <c r="AZ244" s="13"/>
      <c r="BA244" s="13"/>
      <c r="BB244" s="13"/>
      <c r="BC244" s="13"/>
      <c r="BD244" s="13"/>
      <c r="BE244" s="13"/>
      <c r="BF244" s="13"/>
      <c r="BG244" s="13"/>
      <c r="BH244" s="13"/>
      <c r="BI244" s="63">
        <f t="shared" si="78"/>
        <v>1</v>
      </c>
      <c r="BJ244" s="13"/>
      <c r="BK244" s="13"/>
      <c r="BL244" s="13"/>
      <c r="BM244" s="56"/>
      <c r="BO244" s="13">
        <f t="shared" si="66"/>
        <v>6</v>
      </c>
      <c r="BP244" s="13">
        <f t="shared" si="70"/>
        <v>1.5</v>
      </c>
      <c r="BQ244" s="13">
        <f t="shared" si="71"/>
        <v>4.5</v>
      </c>
      <c r="BR244" s="13">
        <f t="shared" si="67"/>
        <v>3</v>
      </c>
      <c r="BS244" s="13">
        <f t="shared" si="72"/>
        <v>0.75</v>
      </c>
      <c r="BT244" s="13">
        <f t="shared" si="73"/>
        <v>2.25</v>
      </c>
      <c r="BU244" s="13">
        <f t="shared" si="68"/>
        <v>3</v>
      </c>
      <c r="BV244" s="13">
        <f t="shared" si="74"/>
        <v>0.75</v>
      </c>
      <c r="BW244" s="13">
        <f t="shared" si="75"/>
        <v>2.25</v>
      </c>
      <c r="BX244" s="13">
        <f t="shared" si="69"/>
        <v>3</v>
      </c>
      <c r="BY244" s="13">
        <f t="shared" si="76"/>
        <v>0.75</v>
      </c>
      <c r="BZ244" s="13">
        <f t="shared" si="77"/>
        <v>2.25</v>
      </c>
    </row>
    <row r="245" spans="1:78" ht="60" x14ac:dyDescent="0.2">
      <c r="A245" s="13">
        <v>2</v>
      </c>
      <c r="B245" s="4" t="s">
        <v>455</v>
      </c>
      <c r="C245" s="18" t="s">
        <v>911</v>
      </c>
      <c r="D245" s="4" t="s">
        <v>203</v>
      </c>
      <c r="E245" s="295"/>
      <c r="F245" s="295"/>
      <c r="G245" s="295"/>
      <c r="H245" s="176" t="s">
        <v>912</v>
      </c>
      <c r="I245" s="14" t="s">
        <v>204</v>
      </c>
      <c r="J245" s="198" t="s">
        <v>1639</v>
      </c>
      <c r="K245" s="198" t="s">
        <v>6</v>
      </c>
      <c r="L245" s="176" t="s">
        <v>1589</v>
      </c>
      <c r="M245" s="5">
        <v>11</v>
      </c>
      <c r="N245" s="55">
        <f>+BDATOS!P245</f>
        <v>24</v>
      </c>
      <c r="O245" s="55">
        <f>+BDATOS!Q245</f>
        <v>20</v>
      </c>
      <c r="P245" s="55">
        <f>+BDATOS!R245</f>
        <v>6</v>
      </c>
      <c r="Q245" s="55">
        <f>+BDATOS!S245</f>
        <v>6</v>
      </c>
      <c r="R245" s="40">
        <f>+BDATOS!T245</f>
        <v>6</v>
      </c>
      <c r="S245" s="5" t="s">
        <v>773</v>
      </c>
      <c r="T245" s="5" t="s">
        <v>1417</v>
      </c>
      <c r="U245" s="55" t="s">
        <v>205</v>
      </c>
      <c r="V245" s="17">
        <f t="shared" si="80"/>
        <v>0</v>
      </c>
      <c r="W245" s="5">
        <v>0</v>
      </c>
      <c r="X245" s="5">
        <v>0</v>
      </c>
      <c r="Y245" s="5">
        <v>0</v>
      </c>
      <c r="Z245" s="5">
        <v>0</v>
      </c>
      <c r="AA245" s="198" t="str">
        <f>+BDATOS!AC245</f>
        <v>UNIBAC</v>
      </c>
      <c r="AB245" s="56" t="s">
        <v>922</v>
      </c>
      <c r="AC245" s="56" t="s">
        <v>338</v>
      </c>
      <c r="AD245" s="29">
        <f t="shared" si="64"/>
        <v>20</v>
      </c>
      <c r="AE245" s="30">
        <f t="shared" si="65"/>
        <v>0</v>
      </c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13">
        <v>20</v>
      </c>
      <c r="AZ245" s="13"/>
      <c r="BA245" s="13"/>
      <c r="BB245" s="13"/>
      <c r="BC245" s="13"/>
      <c r="BD245" s="13"/>
      <c r="BE245" s="13"/>
      <c r="BF245" s="13"/>
      <c r="BG245" s="13"/>
      <c r="BH245" s="13"/>
      <c r="BI245" s="63">
        <f t="shared" si="78"/>
        <v>1</v>
      </c>
      <c r="BJ245" s="13"/>
      <c r="BK245" s="13"/>
      <c r="BL245" s="13"/>
      <c r="BM245" s="56"/>
      <c r="BO245" s="13">
        <f t="shared" si="66"/>
        <v>20</v>
      </c>
      <c r="BP245" s="13">
        <f t="shared" si="70"/>
        <v>5</v>
      </c>
      <c r="BQ245" s="13">
        <f t="shared" si="71"/>
        <v>15</v>
      </c>
      <c r="BR245" s="13">
        <f t="shared" si="67"/>
        <v>6</v>
      </c>
      <c r="BS245" s="13">
        <f t="shared" si="72"/>
        <v>1.5</v>
      </c>
      <c r="BT245" s="13">
        <f t="shared" si="73"/>
        <v>4.5</v>
      </c>
      <c r="BU245" s="13">
        <f t="shared" si="68"/>
        <v>6</v>
      </c>
      <c r="BV245" s="13">
        <f t="shared" si="74"/>
        <v>1.5</v>
      </c>
      <c r="BW245" s="13">
        <f t="shared" si="75"/>
        <v>4.5</v>
      </c>
      <c r="BX245" s="13">
        <f t="shared" si="69"/>
        <v>6</v>
      </c>
      <c r="BY245" s="13">
        <f t="shared" si="76"/>
        <v>1.5</v>
      </c>
      <c r="BZ245" s="13">
        <f t="shared" si="77"/>
        <v>4.5</v>
      </c>
    </row>
    <row r="246" spans="1:78" ht="60" x14ac:dyDescent="0.2">
      <c r="A246" s="13">
        <v>2</v>
      </c>
      <c r="B246" s="4" t="s">
        <v>455</v>
      </c>
      <c r="C246" s="18" t="s">
        <v>911</v>
      </c>
      <c r="D246" s="4" t="s">
        <v>203</v>
      </c>
      <c r="E246" s="295"/>
      <c r="F246" s="295"/>
      <c r="G246" s="295"/>
      <c r="H246" s="176" t="s">
        <v>912</v>
      </c>
      <c r="I246" s="14" t="s">
        <v>204</v>
      </c>
      <c r="J246" s="198" t="s">
        <v>1640</v>
      </c>
      <c r="K246" s="198" t="s">
        <v>7</v>
      </c>
      <c r="L246" s="176" t="s">
        <v>1589</v>
      </c>
      <c r="M246" s="5">
        <v>11</v>
      </c>
      <c r="N246" s="55">
        <f>+BDATOS!P246</f>
        <v>20</v>
      </c>
      <c r="O246" s="55">
        <f>+BDATOS!Q246</f>
        <v>5</v>
      </c>
      <c r="P246" s="55">
        <f>+BDATOS!R246</f>
        <v>5</v>
      </c>
      <c r="Q246" s="55">
        <f>+BDATOS!S246</f>
        <v>5</v>
      </c>
      <c r="R246" s="40">
        <f>+BDATOS!T246</f>
        <v>5</v>
      </c>
      <c r="S246" s="5" t="s">
        <v>773</v>
      </c>
      <c r="T246" s="5" t="s">
        <v>1417</v>
      </c>
      <c r="U246" s="55" t="s">
        <v>205</v>
      </c>
      <c r="V246" s="17">
        <f t="shared" si="80"/>
        <v>0</v>
      </c>
      <c r="W246" s="5">
        <v>0</v>
      </c>
      <c r="X246" s="5">
        <v>0</v>
      </c>
      <c r="Y246" s="5">
        <v>0</v>
      </c>
      <c r="Z246" s="5">
        <v>0</v>
      </c>
      <c r="AA246" s="198" t="str">
        <f>+BDATOS!AC246</f>
        <v>UNIBAC</v>
      </c>
      <c r="AB246" s="56" t="s">
        <v>922</v>
      </c>
      <c r="AC246" s="56" t="s">
        <v>338</v>
      </c>
      <c r="AD246" s="29">
        <f t="shared" si="64"/>
        <v>5</v>
      </c>
      <c r="AE246" s="30">
        <f t="shared" si="65"/>
        <v>0</v>
      </c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13">
        <v>4</v>
      </c>
      <c r="AZ246" s="13"/>
      <c r="BA246" s="13"/>
      <c r="BB246" s="13"/>
      <c r="BC246" s="13"/>
      <c r="BD246" s="13"/>
      <c r="BE246" s="13"/>
      <c r="BF246" s="13"/>
      <c r="BG246" s="13"/>
      <c r="BH246" s="13"/>
      <c r="BI246" s="63">
        <f t="shared" si="78"/>
        <v>0.8</v>
      </c>
      <c r="BJ246" s="13"/>
      <c r="BK246" s="13"/>
      <c r="BL246" s="13"/>
      <c r="BM246" s="56"/>
      <c r="BO246" s="13">
        <f t="shared" si="66"/>
        <v>5</v>
      </c>
      <c r="BP246" s="13">
        <f t="shared" si="70"/>
        <v>1.25</v>
      </c>
      <c r="BQ246" s="13">
        <f t="shared" si="71"/>
        <v>3.75</v>
      </c>
      <c r="BR246" s="13">
        <f t="shared" si="67"/>
        <v>5</v>
      </c>
      <c r="BS246" s="13">
        <f t="shared" si="72"/>
        <v>1.25</v>
      </c>
      <c r="BT246" s="13">
        <f t="shared" si="73"/>
        <v>3.75</v>
      </c>
      <c r="BU246" s="13">
        <f t="shared" si="68"/>
        <v>5</v>
      </c>
      <c r="BV246" s="13">
        <f t="shared" si="74"/>
        <v>1.25</v>
      </c>
      <c r="BW246" s="13">
        <f t="shared" si="75"/>
        <v>3.75</v>
      </c>
      <c r="BX246" s="13">
        <f t="shared" si="69"/>
        <v>5</v>
      </c>
      <c r="BY246" s="13">
        <f t="shared" si="76"/>
        <v>1.25</v>
      </c>
      <c r="BZ246" s="13">
        <f t="shared" si="77"/>
        <v>3.75</v>
      </c>
    </row>
    <row r="247" spans="1:78" ht="60" x14ac:dyDescent="0.2">
      <c r="A247" s="13">
        <v>2</v>
      </c>
      <c r="B247" s="4" t="s">
        <v>455</v>
      </c>
      <c r="C247" s="18" t="s">
        <v>911</v>
      </c>
      <c r="D247" s="4" t="s">
        <v>203</v>
      </c>
      <c r="E247" s="295"/>
      <c r="F247" s="295"/>
      <c r="G247" s="295"/>
      <c r="H247" s="176" t="s">
        <v>912</v>
      </c>
      <c r="I247" s="14" t="s">
        <v>204</v>
      </c>
      <c r="J247" s="198" t="s">
        <v>1641</v>
      </c>
      <c r="K247" s="198" t="s">
        <v>916</v>
      </c>
      <c r="L247" s="176" t="s">
        <v>1589</v>
      </c>
      <c r="M247" s="5">
        <v>41</v>
      </c>
      <c r="N247" s="55">
        <f>+BDATOS!P247</f>
        <v>20</v>
      </c>
      <c r="O247" s="55">
        <f>+BDATOS!Q247</f>
        <v>5</v>
      </c>
      <c r="P247" s="55">
        <f>+BDATOS!R247</f>
        <v>5</v>
      </c>
      <c r="Q247" s="55">
        <f>+BDATOS!S247</f>
        <v>5</v>
      </c>
      <c r="R247" s="40">
        <f>+BDATOS!T247</f>
        <v>5</v>
      </c>
      <c r="S247" s="5" t="s">
        <v>773</v>
      </c>
      <c r="T247" s="5" t="s">
        <v>1417</v>
      </c>
      <c r="U247" s="55" t="s">
        <v>205</v>
      </c>
      <c r="V247" s="17">
        <f t="shared" si="80"/>
        <v>0</v>
      </c>
      <c r="W247" s="5">
        <v>0</v>
      </c>
      <c r="X247" s="5">
        <v>0</v>
      </c>
      <c r="Y247" s="5">
        <v>0</v>
      </c>
      <c r="Z247" s="5">
        <v>0</v>
      </c>
      <c r="AA247" s="198" t="str">
        <f>+BDATOS!AC247</f>
        <v>UNIBAC</v>
      </c>
      <c r="AB247" s="56" t="s">
        <v>922</v>
      </c>
      <c r="AC247" s="56" t="s">
        <v>338</v>
      </c>
      <c r="AD247" s="29">
        <f t="shared" si="64"/>
        <v>5</v>
      </c>
      <c r="AE247" s="30">
        <f t="shared" si="65"/>
        <v>0</v>
      </c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13">
        <v>4</v>
      </c>
      <c r="AZ247" s="13"/>
      <c r="BA247" s="13"/>
      <c r="BB247" s="13"/>
      <c r="BC247" s="13"/>
      <c r="BD247" s="13"/>
      <c r="BE247" s="13"/>
      <c r="BF247" s="13"/>
      <c r="BG247" s="13"/>
      <c r="BH247" s="13"/>
      <c r="BI247" s="63">
        <f t="shared" si="78"/>
        <v>0.8</v>
      </c>
      <c r="BJ247" s="13"/>
      <c r="BK247" s="13"/>
      <c r="BL247" s="13"/>
      <c r="BM247" s="56"/>
      <c r="BO247" s="13">
        <f t="shared" si="66"/>
        <v>5</v>
      </c>
      <c r="BP247" s="13">
        <f t="shared" si="70"/>
        <v>1.25</v>
      </c>
      <c r="BQ247" s="13">
        <f t="shared" si="71"/>
        <v>3.75</v>
      </c>
      <c r="BR247" s="13">
        <f t="shared" si="67"/>
        <v>5</v>
      </c>
      <c r="BS247" s="13">
        <f t="shared" si="72"/>
        <v>1.25</v>
      </c>
      <c r="BT247" s="13">
        <f t="shared" si="73"/>
        <v>3.75</v>
      </c>
      <c r="BU247" s="13">
        <f t="shared" si="68"/>
        <v>5</v>
      </c>
      <c r="BV247" s="13">
        <f t="shared" si="74"/>
        <v>1.25</v>
      </c>
      <c r="BW247" s="13">
        <f t="shared" si="75"/>
        <v>3.75</v>
      </c>
      <c r="BX247" s="13">
        <f t="shared" si="69"/>
        <v>5</v>
      </c>
      <c r="BY247" s="13">
        <f t="shared" si="76"/>
        <v>1.25</v>
      </c>
      <c r="BZ247" s="13">
        <f t="shared" si="77"/>
        <v>3.75</v>
      </c>
    </row>
    <row r="248" spans="1:78" ht="60" x14ac:dyDescent="0.2">
      <c r="A248" s="13">
        <v>2</v>
      </c>
      <c r="B248" s="4" t="s">
        <v>455</v>
      </c>
      <c r="C248" s="18" t="s">
        <v>911</v>
      </c>
      <c r="D248" s="4" t="s">
        <v>203</v>
      </c>
      <c r="E248" s="295"/>
      <c r="F248" s="295"/>
      <c r="G248" s="295"/>
      <c r="H248" s="176" t="s">
        <v>912</v>
      </c>
      <c r="I248" s="14" t="s">
        <v>204</v>
      </c>
      <c r="J248" s="198" t="s">
        <v>1642</v>
      </c>
      <c r="K248" s="198" t="s">
        <v>917</v>
      </c>
      <c r="L248" s="176" t="s">
        <v>1589</v>
      </c>
      <c r="M248" s="5">
        <v>64</v>
      </c>
      <c r="N248" s="55">
        <f>+BDATOS!P248</f>
        <v>20</v>
      </c>
      <c r="O248" s="55">
        <f>+BDATOS!Q248</f>
        <v>20</v>
      </c>
      <c r="P248" s="55">
        <f>+BDATOS!R248</f>
        <v>5</v>
      </c>
      <c r="Q248" s="55">
        <f>+BDATOS!S248</f>
        <v>5</v>
      </c>
      <c r="R248" s="40">
        <f>+BDATOS!T248</f>
        <v>5</v>
      </c>
      <c r="S248" s="5" t="s">
        <v>773</v>
      </c>
      <c r="T248" s="5" t="s">
        <v>1417</v>
      </c>
      <c r="U248" s="55" t="s">
        <v>205</v>
      </c>
      <c r="V248" s="17">
        <f t="shared" si="80"/>
        <v>0</v>
      </c>
      <c r="W248" s="5">
        <v>0</v>
      </c>
      <c r="X248" s="5">
        <v>0</v>
      </c>
      <c r="Y248" s="5">
        <v>0</v>
      </c>
      <c r="Z248" s="5">
        <v>0</v>
      </c>
      <c r="AA248" s="198" t="str">
        <f>+BDATOS!AC248</f>
        <v>UNIBAC</v>
      </c>
      <c r="AB248" s="56" t="s">
        <v>922</v>
      </c>
      <c r="AC248" s="56" t="s">
        <v>338</v>
      </c>
      <c r="AD248" s="29">
        <f t="shared" si="64"/>
        <v>20</v>
      </c>
      <c r="AE248" s="30">
        <f t="shared" si="65"/>
        <v>0</v>
      </c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13">
        <v>23</v>
      </c>
      <c r="AZ248" s="13"/>
      <c r="BA248" s="13"/>
      <c r="BB248" s="13"/>
      <c r="BC248" s="13"/>
      <c r="BD248" s="13"/>
      <c r="BE248" s="13"/>
      <c r="BF248" s="13"/>
      <c r="BG248" s="13"/>
      <c r="BH248" s="13"/>
      <c r="BI248" s="63">
        <v>1</v>
      </c>
      <c r="BJ248" s="13"/>
      <c r="BK248" s="13"/>
      <c r="BL248" s="13"/>
      <c r="BM248" s="56"/>
      <c r="BO248" s="13">
        <f t="shared" si="66"/>
        <v>20</v>
      </c>
      <c r="BP248" s="13">
        <f t="shared" si="70"/>
        <v>5</v>
      </c>
      <c r="BQ248" s="13">
        <f t="shared" si="71"/>
        <v>15</v>
      </c>
      <c r="BR248" s="13">
        <f t="shared" si="67"/>
        <v>5</v>
      </c>
      <c r="BS248" s="13">
        <f t="shared" si="72"/>
        <v>1.25</v>
      </c>
      <c r="BT248" s="13">
        <f t="shared" si="73"/>
        <v>3.75</v>
      </c>
      <c r="BU248" s="13">
        <f t="shared" si="68"/>
        <v>5</v>
      </c>
      <c r="BV248" s="13">
        <f t="shared" si="74"/>
        <v>1.25</v>
      </c>
      <c r="BW248" s="13">
        <f t="shared" si="75"/>
        <v>3.75</v>
      </c>
      <c r="BX248" s="13">
        <f t="shared" si="69"/>
        <v>5</v>
      </c>
      <c r="BY248" s="13">
        <f t="shared" si="76"/>
        <v>1.25</v>
      </c>
      <c r="BZ248" s="13">
        <f t="shared" si="77"/>
        <v>3.75</v>
      </c>
    </row>
    <row r="249" spans="1:78" ht="45" customHeight="1" x14ac:dyDescent="0.2">
      <c r="A249" s="13">
        <v>2</v>
      </c>
      <c r="B249" s="4" t="s">
        <v>455</v>
      </c>
      <c r="C249" s="18" t="s">
        <v>911</v>
      </c>
      <c r="D249" s="4" t="s">
        <v>203</v>
      </c>
      <c r="E249" s="295"/>
      <c r="F249" s="295"/>
      <c r="G249" s="295"/>
      <c r="H249" s="176" t="s">
        <v>912</v>
      </c>
      <c r="I249" s="14" t="s">
        <v>204</v>
      </c>
      <c r="J249" s="198" t="s">
        <v>1643</v>
      </c>
      <c r="K249" s="198" t="s">
        <v>1644</v>
      </c>
      <c r="L249" s="176" t="s">
        <v>1589</v>
      </c>
      <c r="M249" s="5">
        <v>3</v>
      </c>
      <c r="N249" s="55">
        <f>+BDATOS!P249</f>
        <v>4</v>
      </c>
      <c r="O249" s="55">
        <f>+BDATOS!Q249</f>
        <v>1</v>
      </c>
      <c r="P249" s="55">
        <f>+BDATOS!R249</f>
        <v>1</v>
      </c>
      <c r="Q249" s="55">
        <f>+BDATOS!S249</f>
        <v>1</v>
      </c>
      <c r="R249" s="40">
        <f>+BDATOS!T249</f>
        <v>1</v>
      </c>
      <c r="S249" s="5" t="s">
        <v>773</v>
      </c>
      <c r="T249" s="5" t="s">
        <v>1417</v>
      </c>
      <c r="U249" s="55" t="s">
        <v>205</v>
      </c>
      <c r="V249" s="17">
        <f t="shared" ref="V249" si="82">SUM(W249:Z249)</f>
        <v>0</v>
      </c>
      <c r="W249" s="5">
        <v>0</v>
      </c>
      <c r="X249" s="5">
        <v>0</v>
      </c>
      <c r="Y249" s="5">
        <v>0</v>
      </c>
      <c r="Z249" s="5">
        <v>0</v>
      </c>
      <c r="AA249" s="198" t="str">
        <f>+BDATOS!AC249</f>
        <v>UNIBAC</v>
      </c>
      <c r="AB249" s="56" t="s">
        <v>922</v>
      </c>
      <c r="AC249" s="56" t="s">
        <v>338</v>
      </c>
      <c r="AD249" s="29">
        <f t="shared" si="64"/>
        <v>1</v>
      </c>
      <c r="AE249" s="30">
        <f t="shared" si="65"/>
        <v>0</v>
      </c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13">
        <v>1</v>
      </c>
      <c r="AZ249" s="13"/>
      <c r="BA249" s="13"/>
      <c r="BB249" s="13"/>
      <c r="BC249" s="13"/>
      <c r="BD249" s="13"/>
      <c r="BE249" s="13"/>
      <c r="BF249" s="13"/>
      <c r="BG249" s="13"/>
      <c r="BH249" s="13"/>
      <c r="BI249" s="63">
        <f t="shared" si="78"/>
        <v>1</v>
      </c>
      <c r="BJ249" s="13"/>
      <c r="BK249" s="13"/>
      <c r="BL249" s="13"/>
      <c r="BM249" s="56"/>
      <c r="BO249" s="13">
        <f t="shared" si="66"/>
        <v>1</v>
      </c>
      <c r="BP249" s="13">
        <f t="shared" si="70"/>
        <v>0.25</v>
      </c>
      <c r="BQ249" s="13">
        <f t="shared" si="71"/>
        <v>0.75</v>
      </c>
      <c r="BR249" s="13">
        <f t="shared" si="67"/>
        <v>1</v>
      </c>
      <c r="BS249" s="13">
        <f t="shared" si="72"/>
        <v>0.25</v>
      </c>
      <c r="BT249" s="13">
        <f t="shared" si="73"/>
        <v>0.75</v>
      </c>
      <c r="BU249" s="13">
        <f t="shared" si="68"/>
        <v>1</v>
      </c>
      <c r="BV249" s="13">
        <f t="shared" si="74"/>
        <v>0.25</v>
      </c>
      <c r="BW249" s="13">
        <f t="shared" si="75"/>
        <v>0.75</v>
      </c>
      <c r="BX249" s="13">
        <f t="shared" si="69"/>
        <v>1</v>
      </c>
      <c r="BY249" s="13">
        <f t="shared" si="76"/>
        <v>0.25</v>
      </c>
      <c r="BZ249" s="13">
        <f t="shared" si="77"/>
        <v>0.75</v>
      </c>
    </row>
    <row r="250" spans="1:78" ht="117" customHeight="1" x14ac:dyDescent="0.2">
      <c r="A250" s="13">
        <v>2</v>
      </c>
      <c r="B250" s="4" t="s">
        <v>455</v>
      </c>
      <c r="C250" s="18" t="s">
        <v>911</v>
      </c>
      <c r="D250" s="4" t="s">
        <v>203</v>
      </c>
      <c r="E250" s="295"/>
      <c r="F250" s="295"/>
      <c r="G250" s="295"/>
      <c r="H250" s="176" t="s">
        <v>912</v>
      </c>
      <c r="I250" s="14" t="s">
        <v>204</v>
      </c>
      <c r="J250" s="198" t="s">
        <v>1508</v>
      </c>
      <c r="K250" s="198" t="s">
        <v>1508</v>
      </c>
      <c r="L250" s="176" t="s">
        <v>1589</v>
      </c>
      <c r="M250" s="5">
        <v>0</v>
      </c>
      <c r="N250" s="55">
        <f>+BDATOS!P250</f>
        <v>1</v>
      </c>
      <c r="O250" s="55">
        <f>+BDATOS!Q250</f>
        <v>0</v>
      </c>
      <c r="P250" s="55">
        <f>+BDATOS!R250</f>
        <v>1</v>
      </c>
      <c r="Q250" s="55">
        <f>+BDATOS!S250</f>
        <v>0</v>
      </c>
      <c r="R250" s="40">
        <f>+BDATOS!T250</f>
        <v>0</v>
      </c>
      <c r="S250" s="5" t="s">
        <v>773</v>
      </c>
      <c r="T250" s="5" t="s">
        <v>1417</v>
      </c>
      <c r="U250" s="55" t="s">
        <v>205</v>
      </c>
      <c r="V250" s="17">
        <f t="shared" ref="V250" si="83">SUM(W250:Z250)</f>
        <v>0</v>
      </c>
      <c r="W250" s="5">
        <v>0</v>
      </c>
      <c r="X250" s="5">
        <v>0</v>
      </c>
      <c r="Y250" s="5">
        <v>0</v>
      </c>
      <c r="Z250" s="5">
        <v>0</v>
      </c>
      <c r="AA250" s="198" t="str">
        <f>+BDATOS!AC250</f>
        <v>UNIBAC</v>
      </c>
      <c r="AB250" s="56" t="s">
        <v>922</v>
      </c>
      <c r="AC250" s="56" t="s">
        <v>338</v>
      </c>
      <c r="AD250" s="29">
        <f t="shared" si="64"/>
        <v>0</v>
      </c>
      <c r="AE250" s="30">
        <f t="shared" si="65"/>
        <v>0</v>
      </c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13">
        <v>0</v>
      </c>
      <c r="AZ250" s="13"/>
      <c r="BA250" s="13"/>
      <c r="BB250" s="13"/>
      <c r="BC250" s="13"/>
      <c r="BD250" s="13"/>
      <c r="BE250" s="13"/>
      <c r="BF250" s="13"/>
      <c r="BG250" s="13"/>
      <c r="BH250" s="13"/>
      <c r="BI250" s="63" t="s">
        <v>1844</v>
      </c>
      <c r="BJ250" s="13"/>
      <c r="BK250" s="13"/>
      <c r="BL250" s="13"/>
      <c r="BM250" s="56"/>
      <c r="BO250" s="13">
        <f t="shared" si="66"/>
        <v>0</v>
      </c>
      <c r="BP250" s="13">
        <f t="shared" si="70"/>
        <v>0</v>
      </c>
      <c r="BQ250" s="13">
        <f t="shared" si="71"/>
        <v>0</v>
      </c>
      <c r="BR250" s="13">
        <f t="shared" si="67"/>
        <v>1</v>
      </c>
      <c r="BS250" s="13">
        <f t="shared" si="72"/>
        <v>0.25</v>
      </c>
      <c r="BT250" s="13">
        <f t="shared" si="73"/>
        <v>0.75</v>
      </c>
      <c r="BU250" s="13">
        <f t="shared" si="68"/>
        <v>0</v>
      </c>
      <c r="BV250" s="13">
        <f t="shared" si="74"/>
        <v>0</v>
      </c>
      <c r="BW250" s="13">
        <f t="shared" si="75"/>
        <v>0</v>
      </c>
      <c r="BX250" s="13">
        <f t="shared" si="69"/>
        <v>0</v>
      </c>
      <c r="BY250" s="13">
        <f t="shared" si="76"/>
        <v>0</v>
      </c>
      <c r="BZ250" s="13">
        <f t="shared" si="77"/>
        <v>0</v>
      </c>
    </row>
    <row r="251" spans="1:78" ht="101.25" customHeight="1" x14ac:dyDescent="0.2">
      <c r="A251" s="13">
        <v>2</v>
      </c>
      <c r="B251" s="4" t="s">
        <v>455</v>
      </c>
      <c r="C251" s="5" t="s">
        <v>926</v>
      </c>
      <c r="D251" s="4" t="s">
        <v>206</v>
      </c>
      <c r="E251" s="295" t="s">
        <v>1646</v>
      </c>
      <c r="F251" s="295">
        <v>17</v>
      </c>
      <c r="G251" s="295">
        <v>14.1</v>
      </c>
      <c r="H251" s="176" t="s">
        <v>927</v>
      </c>
      <c r="I251" s="14" t="s">
        <v>207</v>
      </c>
      <c r="J251" s="198" t="s">
        <v>1647</v>
      </c>
      <c r="K251" s="198" t="s">
        <v>1648</v>
      </c>
      <c r="L251" s="176" t="s">
        <v>1589</v>
      </c>
      <c r="M251" s="179">
        <v>0</v>
      </c>
      <c r="N251" s="55">
        <f>+BDATOS!P251</f>
        <v>23</v>
      </c>
      <c r="O251" s="55">
        <f>+BDATOS!Q251</f>
        <v>5</v>
      </c>
      <c r="P251" s="55">
        <f>+BDATOS!R251</f>
        <v>5</v>
      </c>
      <c r="Q251" s="55">
        <f>+BDATOS!S251</f>
        <v>5</v>
      </c>
      <c r="R251" s="40">
        <f>+BDATOS!T251</f>
        <v>8</v>
      </c>
      <c r="S251" s="5" t="s">
        <v>11</v>
      </c>
      <c r="T251" s="5" t="s">
        <v>1416</v>
      </c>
      <c r="U251" s="55" t="s">
        <v>119</v>
      </c>
      <c r="V251" s="17">
        <f>SUBTOTAL(9,W251:Z251)</f>
        <v>4491002345</v>
      </c>
      <c r="W251" s="17">
        <v>1011500000</v>
      </c>
      <c r="X251" s="17">
        <v>1082305000</v>
      </c>
      <c r="Y251" s="17">
        <v>1158066350</v>
      </c>
      <c r="Z251" s="17">
        <v>1239130995</v>
      </c>
      <c r="AA251" s="198" t="str">
        <f>+BDATOS!AC251</f>
        <v>SECRETARÍA DE SALUD</v>
      </c>
      <c r="AB251" s="56" t="s">
        <v>356</v>
      </c>
      <c r="AC251" s="56" t="s">
        <v>929</v>
      </c>
      <c r="AD251" s="29">
        <f t="shared" si="64"/>
        <v>5</v>
      </c>
      <c r="AE251" s="30">
        <f t="shared" si="65"/>
        <v>4491002345</v>
      </c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65">
        <v>0</v>
      </c>
      <c r="AZ251" s="151">
        <v>0</v>
      </c>
      <c r="BA251" s="151">
        <v>0</v>
      </c>
      <c r="BB251" s="64"/>
      <c r="BC251" s="64"/>
      <c r="BD251" s="13"/>
      <c r="BE251" s="13"/>
      <c r="BF251" s="13"/>
      <c r="BG251" s="13"/>
      <c r="BH251" s="13"/>
      <c r="BI251" s="63">
        <f t="shared" si="78"/>
        <v>0</v>
      </c>
      <c r="BJ251" s="13"/>
      <c r="BK251" s="13"/>
      <c r="BL251" s="13"/>
      <c r="BM251" s="56"/>
      <c r="BO251" s="13">
        <f t="shared" si="66"/>
        <v>5</v>
      </c>
      <c r="BP251" s="13">
        <f t="shared" si="70"/>
        <v>1.25</v>
      </c>
      <c r="BQ251" s="13">
        <f t="shared" si="71"/>
        <v>3.75</v>
      </c>
      <c r="BR251" s="13">
        <f t="shared" si="67"/>
        <v>5</v>
      </c>
      <c r="BS251" s="13">
        <f t="shared" si="72"/>
        <v>1.25</v>
      </c>
      <c r="BT251" s="13">
        <f t="shared" si="73"/>
        <v>3.75</v>
      </c>
      <c r="BU251" s="13">
        <f t="shared" si="68"/>
        <v>5</v>
      </c>
      <c r="BV251" s="13">
        <f t="shared" si="74"/>
        <v>1.25</v>
      </c>
      <c r="BW251" s="13">
        <f t="shared" si="75"/>
        <v>3.75</v>
      </c>
      <c r="BX251" s="13">
        <f t="shared" si="69"/>
        <v>8</v>
      </c>
      <c r="BY251" s="13">
        <f t="shared" si="76"/>
        <v>2</v>
      </c>
      <c r="BZ251" s="13">
        <f t="shared" si="77"/>
        <v>6</v>
      </c>
    </row>
    <row r="252" spans="1:78" ht="101.25" x14ac:dyDescent="0.2">
      <c r="A252" s="13">
        <v>2</v>
      </c>
      <c r="B252" s="4" t="s">
        <v>455</v>
      </c>
      <c r="C252" s="5" t="s">
        <v>926</v>
      </c>
      <c r="D252" s="4" t="s">
        <v>206</v>
      </c>
      <c r="E252" s="295"/>
      <c r="F252" s="295"/>
      <c r="G252" s="295"/>
      <c r="H252" s="176" t="s">
        <v>927</v>
      </c>
      <c r="I252" s="14" t="s">
        <v>207</v>
      </c>
      <c r="J252" s="198" t="s">
        <v>1650</v>
      </c>
      <c r="K252" s="198" t="s">
        <v>1649</v>
      </c>
      <c r="L252" s="176" t="s">
        <v>1589</v>
      </c>
      <c r="M252" s="179">
        <v>0</v>
      </c>
      <c r="N252" s="55">
        <f>+BDATOS!P252</f>
        <v>1</v>
      </c>
      <c r="O252" s="55">
        <f>+BDATOS!Q252</f>
        <v>3</v>
      </c>
      <c r="P252" s="55">
        <f>+BDATOS!R252</f>
        <v>1</v>
      </c>
      <c r="Q252" s="55">
        <f>+BDATOS!S252</f>
        <v>0</v>
      </c>
      <c r="R252" s="40">
        <f>+BDATOS!T252</f>
        <v>0</v>
      </c>
      <c r="S252" s="5" t="s">
        <v>11</v>
      </c>
      <c r="T252" s="5" t="s">
        <v>1416</v>
      </c>
      <c r="U252" s="55" t="s">
        <v>119</v>
      </c>
      <c r="V252" s="17">
        <f t="shared" ref="V252:V311" si="84">SUBTOTAL(9,W252:Z252)</f>
        <v>0</v>
      </c>
      <c r="W252" s="17">
        <v>0</v>
      </c>
      <c r="X252" s="17">
        <v>0</v>
      </c>
      <c r="Y252" s="17">
        <v>0</v>
      </c>
      <c r="Z252" s="17">
        <v>0</v>
      </c>
      <c r="AA252" s="198" t="str">
        <f>+BDATOS!AC252</f>
        <v>SECRETARÍA DE SALUD</v>
      </c>
      <c r="AB252" s="56" t="s">
        <v>356</v>
      </c>
      <c r="AC252" s="56" t="s">
        <v>929</v>
      </c>
      <c r="AD252" s="29">
        <f t="shared" si="64"/>
        <v>3</v>
      </c>
      <c r="AE252" s="30">
        <f t="shared" si="65"/>
        <v>0</v>
      </c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65">
        <v>0</v>
      </c>
      <c r="AZ252" s="151">
        <v>310886000</v>
      </c>
      <c r="BA252" s="151"/>
      <c r="BB252" s="64">
        <f>+AZ252</f>
        <v>310886000</v>
      </c>
      <c r="BC252" s="64"/>
      <c r="BD252" s="13"/>
      <c r="BE252" s="13"/>
      <c r="BF252" s="13"/>
      <c r="BG252" s="13"/>
      <c r="BH252" s="13"/>
      <c r="BI252" s="63">
        <f t="shared" si="78"/>
        <v>0</v>
      </c>
      <c r="BJ252" s="13"/>
      <c r="BK252" s="13"/>
      <c r="BL252" s="13"/>
      <c r="BM252" s="56"/>
      <c r="BO252" s="13">
        <f t="shared" si="66"/>
        <v>3</v>
      </c>
      <c r="BP252" s="13">
        <f t="shared" si="70"/>
        <v>0.75</v>
      </c>
      <c r="BQ252" s="13">
        <f t="shared" si="71"/>
        <v>2.25</v>
      </c>
      <c r="BR252" s="13">
        <f t="shared" si="67"/>
        <v>1</v>
      </c>
      <c r="BS252" s="13">
        <f t="shared" si="72"/>
        <v>0.25</v>
      </c>
      <c r="BT252" s="13">
        <f t="shared" si="73"/>
        <v>0.75</v>
      </c>
      <c r="BU252" s="13">
        <f t="shared" si="68"/>
        <v>0</v>
      </c>
      <c r="BV252" s="13">
        <f t="shared" si="74"/>
        <v>0</v>
      </c>
      <c r="BW252" s="13">
        <f t="shared" si="75"/>
        <v>0</v>
      </c>
      <c r="BX252" s="13">
        <f t="shared" si="69"/>
        <v>0</v>
      </c>
      <c r="BY252" s="13">
        <f t="shared" si="76"/>
        <v>0</v>
      </c>
      <c r="BZ252" s="13">
        <f t="shared" si="77"/>
        <v>0</v>
      </c>
    </row>
    <row r="253" spans="1:78" ht="60" x14ac:dyDescent="0.2">
      <c r="A253" s="13">
        <v>2</v>
      </c>
      <c r="B253" s="4" t="s">
        <v>455</v>
      </c>
      <c r="C253" s="5" t="s">
        <v>926</v>
      </c>
      <c r="D253" s="4" t="s">
        <v>206</v>
      </c>
      <c r="E253" s="176" t="s">
        <v>1651</v>
      </c>
      <c r="F253" s="176">
        <v>0</v>
      </c>
      <c r="G253" s="176">
        <v>0</v>
      </c>
      <c r="H253" s="176" t="s">
        <v>928</v>
      </c>
      <c r="I253" s="14" t="s">
        <v>208</v>
      </c>
      <c r="J253" s="198" t="s">
        <v>930</v>
      </c>
      <c r="K253" s="198" t="s">
        <v>1652</v>
      </c>
      <c r="L253" s="176" t="s">
        <v>1609</v>
      </c>
      <c r="M253" s="179">
        <v>80</v>
      </c>
      <c r="N253" s="55">
        <f>+BDATOS!P253</f>
        <v>90</v>
      </c>
      <c r="O253" s="55">
        <f>+BDATOS!Q253</f>
        <v>85</v>
      </c>
      <c r="P253" s="55">
        <f>+BDATOS!R253</f>
        <v>87</v>
      </c>
      <c r="Q253" s="55">
        <f>+BDATOS!S253</f>
        <v>90</v>
      </c>
      <c r="R253" s="40">
        <f>+BDATOS!T253</f>
        <v>90</v>
      </c>
      <c r="S253" s="5" t="s">
        <v>11</v>
      </c>
      <c r="T253" s="5" t="s">
        <v>1416</v>
      </c>
      <c r="U253" s="55" t="s">
        <v>119</v>
      </c>
      <c r="V253" s="17">
        <f t="shared" si="84"/>
        <v>0</v>
      </c>
      <c r="W253" s="17">
        <v>0</v>
      </c>
      <c r="X253" s="17">
        <v>0</v>
      </c>
      <c r="Y253" s="17">
        <v>0</v>
      </c>
      <c r="Z253" s="17">
        <v>0</v>
      </c>
      <c r="AA253" s="198" t="str">
        <f>+BDATOS!AC253</f>
        <v>SECRETARÍA DE SALUD</v>
      </c>
      <c r="AB253" s="56" t="s">
        <v>356</v>
      </c>
      <c r="AC253" s="56" t="s">
        <v>356</v>
      </c>
      <c r="AD253" s="29">
        <f t="shared" si="64"/>
        <v>85</v>
      </c>
      <c r="AE253" s="30">
        <f t="shared" si="65"/>
        <v>0</v>
      </c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13">
        <v>85</v>
      </c>
      <c r="AZ253" s="64">
        <v>569846666</v>
      </c>
      <c r="BA253" s="64">
        <v>0</v>
      </c>
      <c r="BB253" s="64">
        <f>+AZ253</f>
        <v>569846666</v>
      </c>
      <c r="BC253" s="64"/>
      <c r="BD253" s="13"/>
      <c r="BE253" s="13"/>
      <c r="BF253" s="13"/>
      <c r="BG253" s="13"/>
      <c r="BH253" s="13"/>
      <c r="BI253" s="63">
        <f t="shared" si="78"/>
        <v>1</v>
      </c>
      <c r="BJ253" s="13"/>
      <c r="BK253" s="13"/>
      <c r="BL253" s="13"/>
      <c r="BM253" s="56"/>
      <c r="BO253" s="13">
        <f t="shared" si="66"/>
        <v>85</v>
      </c>
      <c r="BP253" s="13">
        <f t="shared" si="70"/>
        <v>21.25</v>
      </c>
      <c r="BQ253" s="13">
        <f t="shared" si="71"/>
        <v>63.75</v>
      </c>
      <c r="BR253" s="13">
        <f t="shared" si="67"/>
        <v>87</v>
      </c>
      <c r="BS253" s="13">
        <f t="shared" si="72"/>
        <v>21.75</v>
      </c>
      <c r="BT253" s="13">
        <f t="shared" si="73"/>
        <v>65.25</v>
      </c>
      <c r="BU253" s="13">
        <f t="shared" si="68"/>
        <v>90</v>
      </c>
      <c r="BV253" s="13">
        <f t="shared" si="74"/>
        <v>22.5</v>
      </c>
      <c r="BW253" s="13">
        <f t="shared" si="75"/>
        <v>67.5</v>
      </c>
      <c r="BX253" s="13">
        <f t="shared" si="69"/>
        <v>90</v>
      </c>
      <c r="BY253" s="13">
        <f t="shared" si="76"/>
        <v>22.5</v>
      </c>
      <c r="BZ253" s="13">
        <f t="shared" si="77"/>
        <v>67.5</v>
      </c>
    </row>
    <row r="254" spans="1:78" ht="99.75" customHeight="1" x14ac:dyDescent="0.2">
      <c r="A254" s="13">
        <v>2</v>
      </c>
      <c r="B254" s="4" t="s">
        <v>455</v>
      </c>
      <c r="C254" s="5" t="s">
        <v>926</v>
      </c>
      <c r="D254" s="4" t="s">
        <v>206</v>
      </c>
      <c r="E254" s="295" t="s">
        <v>1653</v>
      </c>
      <c r="F254" s="295">
        <v>6.52</v>
      </c>
      <c r="G254" s="295">
        <v>2.8</v>
      </c>
      <c r="H254" s="176" t="s">
        <v>928</v>
      </c>
      <c r="I254" s="14" t="s">
        <v>208</v>
      </c>
      <c r="J254" s="198" t="s">
        <v>1655</v>
      </c>
      <c r="K254" s="198" t="s">
        <v>1654</v>
      </c>
      <c r="L254" s="176" t="s">
        <v>1609</v>
      </c>
      <c r="M254" s="5">
        <v>70</v>
      </c>
      <c r="N254" s="55">
        <f>+BDATOS!P254</f>
        <v>90</v>
      </c>
      <c r="O254" s="55">
        <f>+BDATOS!Q254</f>
        <v>75</v>
      </c>
      <c r="P254" s="55">
        <f>+BDATOS!R254</f>
        <v>80</v>
      </c>
      <c r="Q254" s="55">
        <f>+BDATOS!S254</f>
        <v>87</v>
      </c>
      <c r="R254" s="40">
        <f>+BDATOS!T254</f>
        <v>90</v>
      </c>
      <c r="S254" s="5" t="s">
        <v>11</v>
      </c>
      <c r="T254" s="5" t="s">
        <v>1416</v>
      </c>
      <c r="U254" s="55" t="s">
        <v>119</v>
      </c>
      <c r="V254" s="17">
        <f t="shared" si="84"/>
        <v>0</v>
      </c>
      <c r="W254" s="17">
        <v>0</v>
      </c>
      <c r="X254" s="17">
        <v>0</v>
      </c>
      <c r="Y254" s="17">
        <v>0</v>
      </c>
      <c r="Z254" s="17">
        <v>0</v>
      </c>
      <c r="AA254" s="198" t="str">
        <f>+BDATOS!AC254</f>
        <v>SECRETARÍA DE SALUD</v>
      </c>
      <c r="AB254" s="56" t="s">
        <v>356</v>
      </c>
      <c r="AC254" s="56" t="s">
        <v>356</v>
      </c>
      <c r="AD254" s="29">
        <f t="shared" si="64"/>
        <v>75</v>
      </c>
      <c r="AE254" s="30">
        <f t="shared" si="65"/>
        <v>0</v>
      </c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13">
        <v>75</v>
      </c>
      <c r="AZ254" s="64">
        <v>232649999</v>
      </c>
      <c r="BA254" s="64">
        <v>0</v>
      </c>
      <c r="BB254" s="64">
        <f>+AZ254</f>
        <v>232649999</v>
      </c>
      <c r="BC254" s="64"/>
      <c r="BD254" s="13"/>
      <c r="BE254" s="13"/>
      <c r="BF254" s="13"/>
      <c r="BG254" s="13"/>
      <c r="BH254" s="13"/>
      <c r="BI254" s="63">
        <f t="shared" si="78"/>
        <v>1</v>
      </c>
      <c r="BJ254" s="13"/>
      <c r="BK254" s="13"/>
      <c r="BL254" s="13"/>
      <c r="BM254" s="56"/>
      <c r="BO254" s="13">
        <f t="shared" si="66"/>
        <v>75</v>
      </c>
      <c r="BP254" s="13">
        <f t="shared" si="70"/>
        <v>18.75</v>
      </c>
      <c r="BQ254" s="13">
        <f t="shared" si="71"/>
        <v>56.25</v>
      </c>
      <c r="BR254" s="13">
        <f t="shared" si="67"/>
        <v>80</v>
      </c>
      <c r="BS254" s="13">
        <f t="shared" si="72"/>
        <v>20</v>
      </c>
      <c r="BT254" s="13">
        <f t="shared" si="73"/>
        <v>60</v>
      </c>
      <c r="BU254" s="13">
        <f t="shared" si="68"/>
        <v>87</v>
      </c>
      <c r="BV254" s="13">
        <f t="shared" si="74"/>
        <v>21.75</v>
      </c>
      <c r="BW254" s="13">
        <f t="shared" si="75"/>
        <v>65.25</v>
      </c>
      <c r="BX254" s="13">
        <f t="shared" si="69"/>
        <v>90</v>
      </c>
      <c r="BY254" s="13">
        <f t="shared" si="76"/>
        <v>22.5</v>
      </c>
      <c r="BZ254" s="13">
        <f t="shared" si="77"/>
        <v>67.5</v>
      </c>
    </row>
    <row r="255" spans="1:78" ht="99.75" customHeight="1" x14ac:dyDescent="0.2">
      <c r="A255" s="13">
        <v>2</v>
      </c>
      <c r="B255" s="4" t="s">
        <v>455</v>
      </c>
      <c r="C255" s="5" t="s">
        <v>926</v>
      </c>
      <c r="D255" s="4" t="s">
        <v>206</v>
      </c>
      <c r="E255" s="295"/>
      <c r="F255" s="295"/>
      <c r="G255" s="295"/>
      <c r="H255" s="176" t="s">
        <v>928</v>
      </c>
      <c r="I255" s="14" t="s">
        <v>208</v>
      </c>
      <c r="J255" s="198" t="s">
        <v>1657</v>
      </c>
      <c r="K255" s="198" t="s">
        <v>1656</v>
      </c>
      <c r="L255" s="176" t="s">
        <v>1609</v>
      </c>
      <c r="M255" s="5">
        <v>60</v>
      </c>
      <c r="N255" s="55">
        <f>+BDATOS!P255</f>
        <v>90</v>
      </c>
      <c r="O255" s="55">
        <f>+BDATOS!Q255</f>
        <v>65</v>
      </c>
      <c r="P255" s="55">
        <f>+BDATOS!R255</f>
        <v>70</v>
      </c>
      <c r="Q255" s="55">
        <f>+BDATOS!S255</f>
        <v>80</v>
      </c>
      <c r="R255" s="40">
        <f>+BDATOS!T255</f>
        <v>90</v>
      </c>
      <c r="S255" s="5" t="s">
        <v>11</v>
      </c>
      <c r="T255" s="5" t="s">
        <v>1416</v>
      </c>
      <c r="U255" s="55" t="s">
        <v>119</v>
      </c>
      <c r="V255" s="17">
        <f t="shared" si="84"/>
        <v>0</v>
      </c>
      <c r="W255" s="17">
        <v>0</v>
      </c>
      <c r="X255" s="17">
        <v>0</v>
      </c>
      <c r="Y255" s="17">
        <v>0</v>
      </c>
      <c r="Z255" s="17">
        <v>0</v>
      </c>
      <c r="AA255" s="198" t="str">
        <f>+BDATOS!AC255</f>
        <v>SECRETARÍA DE SALUD</v>
      </c>
      <c r="AB255" s="55">
        <v>0</v>
      </c>
      <c r="AC255" s="55">
        <v>0</v>
      </c>
      <c r="AD255" s="29">
        <f t="shared" si="64"/>
        <v>65</v>
      </c>
      <c r="AE255" s="30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13">
        <v>60</v>
      </c>
      <c r="AZ255" s="64">
        <v>72001012</v>
      </c>
      <c r="BA255" s="64">
        <v>0</v>
      </c>
      <c r="BB255" s="64">
        <v>72001012</v>
      </c>
      <c r="BC255" s="64"/>
      <c r="BD255" s="13"/>
      <c r="BE255" s="13"/>
      <c r="BF255" s="13"/>
      <c r="BG255" s="13"/>
      <c r="BH255" s="13"/>
      <c r="BI255" s="63">
        <f t="shared" si="78"/>
        <v>0.92307692307692313</v>
      </c>
      <c r="BJ255" s="13"/>
      <c r="BK255" s="13"/>
      <c r="BL255" s="13"/>
      <c r="BM255" s="56"/>
      <c r="BO255" s="13">
        <f t="shared" si="66"/>
        <v>65</v>
      </c>
      <c r="BP255" s="13">
        <f t="shared" si="70"/>
        <v>16.25</v>
      </c>
      <c r="BQ255" s="13">
        <f t="shared" si="71"/>
        <v>48.75</v>
      </c>
      <c r="BR255" s="13">
        <f t="shared" si="67"/>
        <v>70</v>
      </c>
      <c r="BS255" s="13">
        <f t="shared" si="72"/>
        <v>17.5</v>
      </c>
      <c r="BT255" s="13">
        <f t="shared" si="73"/>
        <v>52.5</v>
      </c>
      <c r="BU255" s="13">
        <f t="shared" si="68"/>
        <v>80</v>
      </c>
      <c r="BV255" s="13">
        <f t="shared" si="74"/>
        <v>20</v>
      </c>
      <c r="BW255" s="13">
        <f t="shared" si="75"/>
        <v>60</v>
      </c>
      <c r="BX255" s="13">
        <f t="shared" si="69"/>
        <v>90</v>
      </c>
      <c r="BY255" s="13">
        <f t="shared" si="76"/>
        <v>22.5</v>
      </c>
      <c r="BZ255" s="13">
        <f t="shared" si="77"/>
        <v>67.5</v>
      </c>
    </row>
    <row r="256" spans="1:78" ht="99.75" customHeight="1" x14ac:dyDescent="0.2">
      <c r="A256" s="13">
        <v>2</v>
      </c>
      <c r="B256" s="4" t="s">
        <v>455</v>
      </c>
      <c r="C256" s="5" t="s">
        <v>926</v>
      </c>
      <c r="D256" s="4" t="s">
        <v>206</v>
      </c>
      <c r="E256" s="295"/>
      <c r="F256" s="295"/>
      <c r="G256" s="295"/>
      <c r="H256" s="176" t="s">
        <v>928</v>
      </c>
      <c r="I256" s="14" t="s">
        <v>208</v>
      </c>
      <c r="J256" s="198" t="s">
        <v>1659</v>
      </c>
      <c r="K256" s="198" t="s">
        <v>1658</v>
      </c>
      <c r="L256" s="176" t="s">
        <v>1589</v>
      </c>
      <c r="M256" s="5">
        <v>10</v>
      </c>
      <c r="N256" s="55">
        <f>+BDATOS!P256</f>
        <v>22</v>
      </c>
      <c r="O256" s="55">
        <f>+BDATOS!Q256</f>
        <v>5</v>
      </c>
      <c r="P256" s="55">
        <f>+BDATOS!R256</f>
        <v>5</v>
      </c>
      <c r="Q256" s="55">
        <f>+BDATOS!S256</f>
        <v>5</v>
      </c>
      <c r="R256" s="40">
        <f>+BDATOS!T256</f>
        <v>7</v>
      </c>
      <c r="S256" s="5" t="s">
        <v>11</v>
      </c>
      <c r="T256" s="5" t="s">
        <v>1416</v>
      </c>
      <c r="U256" s="55" t="s">
        <v>119</v>
      </c>
      <c r="V256" s="17">
        <f t="shared" si="84"/>
        <v>0</v>
      </c>
      <c r="W256" s="17">
        <v>0</v>
      </c>
      <c r="X256" s="17">
        <v>0</v>
      </c>
      <c r="Y256" s="17">
        <v>0</v>
      </c>
      <c r="Z256" s="17">
        <v>0</v>
      </c>
      <c r="AA256" s="198" t="str">
        <f>+BDATOS!AC256</f>
        <v>SECRETARÍA DE SALUD</v>
      </c>
      <c r="AB256" s="55">
        <v>0</v>
      </c>
      <c r="AC256" s="55">
        <v>0</v>
      </c>
      <c r="AD256" s="29">
        <f t="shared" si="64"/>
        <v>5</v>
      </c>
      <c r="AE256" s="30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13">
        <v>0</v>
      </c>
      <c r="AZ256" s="64">
        <v>0</v>
      </c>
      <c r="BA256" s="64">
        <v>0</v>
      </c>
      <c r="BB256" s="64"/>
      <c r="BC256" s="64"/>
      <c r="BD256" s="13"/>
      <c r="BE256" s="13"/>
      <c r="BF256" s="13"/>
      <c r="BG256" s="13"/>
      <c r="BH256" s="13"/>
      <c r="BI256" s="63">
        <f t="shared" si="78"/>
        <v>0</v>
      </c>
      <c r="BJ256" s="13"/>
      <c r="BK256" s="13"/>
      <c r="BL256" s="13"/>
      <c r="BM256" s="56"/>
      <c r="BO256" s="13">
        <f t="shared" si="66"/>
        <v>5</v>
      </c>
      <c r="BP256" s="13">
        <f t="shared" si="70"/>
        <v>1.25</v>
      </c>
      <c r="BQ256" s="13">
        <f t="shared" si="71"/>
        <v>3.75</v>
      </c>
      <c r="BR256" s="13">
        <f t="shared" si="67"/>
        <v>5</v>
      </c>
      <c r="BS256" s="13">
        <f t="shared" si="72"/>
        <v>1.25</v>
      </c>
      <c r="BT256" s="13">
        <f t="shared" si="73"/>
        <v>3.75</v>
      </c>
      <c r="BU256" s="13">
        <f t="shared" si="68"/>
        <v>5</v>
      </c>
      <c r="BV256" s="13">
        <f t="shared" si="74"/>
        <v>1.25</v>
      </c>
      <c r="BW256" s="13">
        <f t="shared" si="75"/>
        <v>3.75</v>
      </c>
      <c r="BX256" s="13">
        <f t="shared" si="69"/>
        <v>7</v>
      </c>
      <c r="BY256" s="13">
        <f t="shared" si="76"/>
        <v>1.75</v>
      </c>
      <c r="BZ256" s="13">
        <f t="shared" si="77"/>
        <v>5.25</v>
      </c>
    </row>
    <row r="257" spans="1:78" ht="99.75" customHeight="1" x14ac:dyDescent="0.2">
      <c r="A257" s="13">
        <v>2</v>
      </c>
      <c r="B257" s="4" t="s">
        <v>455</v>
      </c>
      <c r="C257" s="5" t="s">
        <v>931</v>
      </c>
      <c r="D257" s="4" t="s">
        <v>209</v>
      </c>
      <c r="E257" s="176" t="s">
        <v>1660</v>
      </c>
      <c r="F257" s="176" t="s">
        <v>1661</v>
      </c>
      <c r="G257" s="176">
        <v>16</v>
      </c>
      <c r="H257" s="179" t="s">
        <v>932</v>
      </c>
      <c r="I257" s="14" t="s">
        <v>1598</v>
      </c>
      <c r="J257" s="198" t="s">
        <v>1663</v>
      </c>
      <c r="K257" s="198" t="s">
        <v>1662</v>
      </c>
      <c r="L257" s="176" t="s">
        <v>1589</v>
      </c>
      <c r="M257" s="5">
        <v>0</v>
      </c>
      <c r="N257" s="55">
        <f>+BDATOS!P257</f>
        <v>10</v>
      </c>
      <c r="O257" s="55">
        <f>+BDATOS!Q257</f>
        <v>2</v>
      </c>
      <c r="P257" s="55">
        <f>+BDATOS!R257</f>
        <v>2</v>
      </c>
      <c r="Q257" s="55">
        <f>+BDATOS!S257</f>
        <v>3</v>
      </c>
      <c r="R257" s="40">
        <f>+BDATOS!T257</f>
        <v>3</v>
      </c>
      <c r="S257" s="5" t="s">
        <v>11</v>
      </c>
      <c r="T257" s="5" t="s">
        <v>1416</v>
      </c>
      <c r="U257" s="55" t="s">
        <v>119</v>
      </c>
      <c r="V257" s="17">
        <f t="shared" si="84"/>
        <v>4584241148</v>
      </c>
      <c r="W257" s="17">
        <v>1032500000</v>
      </c>
      <c r="X257" s="17">
        <v>1104775000</v>
      </c>
      <c r="Y257" s="17">
        <v>1182109250</v>
      </c>
      <c r="Z257" s="17">
        <v>1264856898</v>
      </c>
      <c r="AA257" s="198" t="str">
        <f>+BDATOS!AC257</f>
        <v>SECRETARÍA DE SALUD</v>
      </c>
      <c r="AB257" s="55">
        <v>0</v>
      </c>
      <c r="AC257" s="55">
        <v>0</v>
      </c>
      <c r="AD257" s="29">
        <f t="shared" si="64"/>
        <v>2</v>
      </c>
      <c r="AE257" s="30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13">
        <v>0</v>
      </c>
      <c r="AZ257" s="64">
        <v>490234516</v>
      </c>
      <c r="BA257" s="64">
        <v>0</v>
      </c>
      <c r="BB257" s="64">
        <v>490234516</v>
      </c>
      <c r="BC257" s="64"/>
      <c r="BD257" s="13"/>
      <c r="BE257" s="13"/>
      <c r="BF257" s="13"/>
      <c r="BG257" s="13"/>
      <c r="BH257" s="13"/>
      <c r="BI257" s="63">
        <f t="shared" si="78"/>
        <v>0</v>
      </c>
      <c r="BJ257" s="13"/>
      <c r="BK257" s="13"/>
      <c r="BL257" s="13"/>
      <c r="BM257" s="56"/>
      <c r="BO257" s="13">
        <f t="shared" si="66"/>
        <v>2</v>
      </c>
      <c r="BP257" s="13">
        <f t="shared" si="70"/>
        <v>0.5</v>
      </c>
      <c r="BQ257" s="13">
        <f t="shared" si="71"/>
        <v>1.5</v>
      </c>
      <c r="BR257" s="13">
        <f t="shared" si="67"/>
        <v>2</v>
      </c>
      <c r="BS257" s="13">
        <f t="shared" si="72"/>
        <v>0.5</v>
      </c>
      <c r="BT257" s="13">
        <f t="shared" si="73"/>
        <v>1.5</v>
      </c>
      <c r="BU257" s="13">
        <f t="shared" si="68"/>
        <v>3</v>
      </c>
      <c r="BV257" s="13">
        <f t="shared" si="74"/>
        <v>0.75</v>
      </c>
      <c r="BW257" s="13">
        <f t="shared" si="75"/>
        <v>2.25</v>
      </c>
      <c r="BX257" s="13">
        <f t="shared" si="69"/>
        <v>3</v>
      </c>
      <c r="BY257" s="13">
        <f t="shared" si="76"/>
        <v>0.75</v>
      </c>
      <c r="BZ257" s="13">
        <f t="shared" si="77"/>
        <v>2.25</v>
      </c>
    </row>
    <row r="258" spans="1:78" ht="135.75" customHeight="1" x14ac:dyDescent="0.2">
      <c r="A258" s="13">
        <v>2</v>
      </c>
      <c r="B258" s="4" t="s">
        <v>455</v>
      </c>
      <c r="C258" s="5" t="s">
        <v>931</v>
      </c>
      <c r="D258" s="4" t="s">
        <v>209</v>
      </c>
      <c r="E258" s="176" t="s">
        <v>1664</v>
      </c>
      <c r="F258" s="176">
        <v>122.86</v>
      </c>
      <c r="G258" s="176">
        <v>121</v>
      </c>
      <c r="H258" s="179" t="s">
        <v>932</v>
      </c>
      <c r="I258" s="14" t="s">
        <v>1599</v>
      </c>
      <c r="J258" s="198" t="s">
        <v>1509</v>
      </c>
      <c r="K258" s="198" t="s">
        <v>1509</v>
      </c>
      <c r="L258" s="176" t="s">
        <v>1589</v>
      </c>
      <c r="M258" s="5">
        <v>20</v>
      </c>
      <c r="N258" s="55">
        <f>+BDATOS!P258</f>
        <v>80</v>
      </c>
      <c r="O258" s="55">
        <f>+BDATOS!Q258</f>
        <v>20</v>
      </c>
      <c r="P258" s="55">
        <f>+BDATOS!R258</f>
        <v>20</v>
      </c>
      <c r="Q258" s="55">
        <f>+BDATOS!S258</f>
        <v>20</v>
      </c>
      <c r="R258" s="40">
        <f>+BDATOS!T258</f>
        <v>20</v>
      </c>
      <c r="S258" s="5" t="s">
        <v>11</v>
      </c>
      <c r="T258" s="5" t="s">
        <v>1416</v>
      </c>
      <c r="U258" s="55" t="s">
        <v>119</v>
      </c>
      <c r="V258" s="17">
        <f t="shared" si="84"/>
        <v>0</v>
      </c>
      <c r="W258" s="17">
        <v>0</v>
      </c>
      <c r="X258" s="17">
        <v>0</v>
      </c>
      <c r="Y258" s="17">
        <v>0</v>
      </c>
      <c r="Z258" s="17">
        <v>0</v>
      </c>
      <c r="AA258" s="198" t="str">
        <f>+BDATOS!AC258</f>
        <v>SECRETARÍA DE SALUD</v>
      </c>
      <c r="AB258" s="56" t="s">
        <v>356</v>
      </c>
      <c r="AC258" s="56" t="s">
        <v>356</v>
      </c>
      <c r="AD258" s="29">
        <f t="shared" si="64"/>
        <v>20</v>
      </c>
      <c r="AE258" s="30">
        <f t="shared" si="65"/>
        <v>0</v>
      </c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13">
        <v>20</v>
      </c>
      <c r="AZ258" s="64">
        <v>9884532</v>
      </c>
      <c r="BA258" s="64">
        <v>0</v>
      </c>
      <c r="BB258" s="64">
        <v>9884532</v>
      </c>
      <c r="BC258" s="64"/>
      <c r="BD258" s="13"/>
      <c r="BE258" s="13"/>
      <c r="BF258" s="13"/>
      <c r="BG258" s="13"/>
      <c r="BH258" s="13"/>
      <c r="BI258" s="63">
        <f t="shared" si="78"/>
        <v>1</v>
      </c>
      <c r="BJ258" s="13"/>
      <c r="BK258" s="13"/>
      <c r="BL258" s="13"/>
      <c r="BM258" s="56"/>
      <c r="BO258" s="13">
        <f t="shared" si="66"/>
        <v>20</v>
      </c>
      <c r="BP258" s="13">
        <f t="shared" si="70"/>
        <v>5</v>
      </c>
      <c r="BQ258" s="13">
        <f t="shared" si="71"/>
        <v>15</v>
      </c>
      <c r="BR258" s="13">
        <f t="shared" si="67"/>
        <v>20</v>
      </c>
      <c r="BS258" s="13">
        <f t="shared" si="72"/>
        <v>5</v>
      </c>
      <c r="BT258" s="13">
        <f t="shared" si="73"/>
        <v>15</v>
      </c>
      <c r="BU258" s="13">
        <f t="shared" si="68"/>
        <v>20</v>
      </c>
      <c r="BV258" s="13">
        <f t="shared" si="74"/>
        <v>5</v>
      </c>
      <c r="BW258" s="13">
        <f t="shared" si="75"/>
        <v>15</v>
      </c>
      <c r="BX258" s="13">
        <f t="shared" si="69"/>
        <v>20</v>
      </c>
      <c r="BY258" s="13">
        <f t="shared" si="76"/>
        <v>5</v>
      </c>
      <c r="BZ258" s="13">
        <f t="shared" si="77"/>
        <v>15</v>
      </c>
    </row>
    <row r="259" spans="1:78" ht="82.5" customHeight="1" x14ac:dyDescent="0.2">
      <c r="A259" s="13">
        <v>2</v>
      </c>
      <c r="B259" s="4" t="s">
        <v>455</v>
      </c>
      <c r="C259" s="5" t="s">
        <v>931</v>
      </c>
      <c r="D259" s="4" t="s">
        <v>209</v>
      </c>
      <c r="E259" s="7" t="s">
        <v>1600</v>
      </c>
      <c r="F259" s="176">
        <v>3.11</v>
      </c>
      <c r="G259" s="176">
        <v>2.8</v>
      </c>
      <c r="H259" s="179" t="s">
        <v>932</v>
      </c>
      <c r="I259" s="14" t="s">
        <v>1599</v>
      </c>
      <c r="J259" s="198" t="s">
        <v>1510</v>
      </c>
      <c r="K259" s="198" t="s">
        <v>1510</v>
      </c>
      <c r="L259" s="176" t="s">
        <v>1589</v>
      </c>
      <c r="M259" s="5">
        <v>0</v>
      </c>
      <c r="N259" s="55">
        <f>+BDATOS!P259</f>
        <v>32</v>
      </c>
      <c r="O259" s="55">
        <f>+BDATOS!Q259</f>
        <v>5</v>
      </c>
      <c r="P259" s="55">
        <f>+BDATOS!R259</f>
        <v>5</v>
      </c>
      <c r="Q259" s="55">
        <f>+BDATOS!S259</f>
        <v>11</v>
      </c>
      <c r="R259" s="40">
        <f>+BDATOS!T259</f>
        <v>11</v>
      </c>
      <c r="S259" s="5" t="s">
        <v>11</v>
      </c>
      <c r="T259" s="5" t="s">
        <v>1416</v>
      </c>
      <c r="U259" s="55" t="s">
        <v>119</v>
      </c>
      <c r="V259" s="17">
        <f t="shared" si="84"/>
        <v>0</v>
      </c>
      <c r="W259" s="17">
        <v>0</v>
      </c>
      <c r="X259" s="17">
        <v>0</v>
      </c>
      <c r="Y259" s="17">
        <v>0</v>
      </c>
      <c r="Z259" s="17">
        <v>0</v>
      </c>
      <c r="AA259" s="198" t="str">
        <f>+BDATOS!AC259</f>
        <v>SECRETARÍA DE SALUD</v>
      </c>
      <c r="AB259" s="56" t="s">
        <v>356</v>
      </c>
      <c r="AC259" s="56" t="s">
        <v>356</v>
      </c>
      <c r="AD259" s="29">
        <f t="shared" si="64"/>
        <v>5</v>
      </c>
      <c r="AE259" s="30">
        <f t="shared" si="65"/>
        <v>0</v>
      </c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13">
        <v>0</v>
      </c>
      <c r="AZ259" s="64">
        <v>0</v>
      </c>
      <c r="BA259" s="64">
        <v>0</v>
      </c>
      <c r="BB259" s="64"/>
      <c r="BC259" s="64"/>
      <c r="BD259" s="13"/>
      <c r="BE259" s="13"/>
      <c r="BF259" s="13"/>
      <c r="BG259" s="13"/>
      <c r="BH259" s="13"/>
      <c r="BI259" s="63">
        <f t="shared" si="78"/>
        <v>0</v>
      </c>
      <c r="BJ259" s="13"/>
      <c r="BK259" s="13"/>
      <c r="BL259" s="13"/>
      <c r="BM259" s="56"/>
      <c r="BO259" s="13">
        <f t="shared" si="66"/>
        <v>5</v>
      </c>
      <c r="BP259" s="13">
        <f t="shared" si="70"/>
        <v>1.25</v>
      </c>
      <c r="BQ259" s="13">
        <f t="shared" si="71"/>
        <v>3.75</v>
      </c>
      <c r="BR259" s="13">
        <f t="shared" si="67"/>
        <v>5</v>
      </c>
      <c r="BS259" s="13">
        <f t="shared" si="72"/>
        <v>1.25</v>
      </c>
      <c r="BT259" s="13">
        <f t="shared" si="73"/>
        <v>3.75</v>
      </c>
      <c r="BU259" s="13">
        <f t="shared" si="68"/>
        <v>11</v>
      </c>
      <c r="BV259" s="13">
        <f t="shared" si="74"/>
        <v>2.75</v>
      </c>
      <c r="BW259" s="13">
        <f t="shared" si="75"/>
        <v>8.25</v>
      </c>
      <c r="BX259" s="13">
        <f t="shared" si="69"/>
        <v>11</v>
      </c>
      <c r="BY259" s="13">
        <f t="shared" si="76"/>
        <v>2.75</v>
      </c>
      <c r="BZ259" s="13">
        <f t="shared" si="77"/>
        <v>8.25</v>
      </c>
    </row>
    <row r="260" spans="1:78" ht="67.5" x14ac:dyDescent="0.2">
      <c r="A260" s="13">
        <v>2</v>
      </c>
      <c r="B260" s="4" t="s">
        <v>455</v>
      </c>
      <c r="C260" s="5" t="s">
        <v>933</v>
      </c>
      <c r="D260" s="4" t="s">
        <v>213</v>
      </c>
      <c r="E260" s="295" t="s">
        <v>1665</v>
      </c>
      <c r="F260" s="295">
        <v>226.1</v>
      </c>
      <c r="G260" s="295">
        <v>200</v>
      </c>
      <c r="H260" s="179" t="s">
        <v>934</v>
      </c>
      <c r="I260" s="14" t="s">
        <v>214</v>
      </c>
      <c r="J260" s="198" t="s">
        <v>936</v>
      </c>
      <c r="K260" s="198" t="s">
        <v>935</v>
      </c>
      <c r="L260" s="176" t="s">
        <v>1589</v>
      </c>
      <c r="M260" s="5" t="s">
        <v>874</v>
      </c>
      <c r="N260" s="55">
        <f>+BDATOS!P260</f>
        <v>37</v>
      </c>
      <c r="O260" s="55">
        <f>+BDATOS!Q260</f>
        <v>5</v>
      </c>
      <c r="P260" s="55">
        <f>+BDATOS!R260</f>
        <v>10</v>
      </c>
      <c r="Q260" s="55">
        <f>+BDATOS!S260</f>
        <v>10</v>
      </c>
      <c r="R260" s="40">
        <f>+BDATOS!T260</f>
        <v>12</v>
      </c>
      <c r="S260" s="5" t="s">
        <v>11</v>
      </c>
      <c r="T260" s="5" t="s">
        <v>1416</v>
      </c>
      <c r="U260" s="55" t="s">
        <v>119</v>
      </c>
      <c r="V260" s="17">
        <f t="shared" si="84"/>
        <v>2766084489</v>
      </c>
      <c r="W260" s="17">
        <v>623000000</v>
      </c>
      <c r="X260" s="17">
        <v>666610000</v>
      </c>
      <c r="Y260" s="17">
        <v>713272700</v>
      </c>
      <c r="Z260" s="17">
        <v>763201789</v>
      </c>
      <c r="AA260" s="198" t="str">
        <f>+BDATOS!AC260</f>
        <v>SECRETARÍA DE SALUD</v>
      </c>
      <c r="AB260" s="56" t="s">
        <v>356</v>
      </c>
      <c r="AC260" s="56" t="s">
        <v>356</v>
      </c>
      <c r="AD260" s="29">
        <f t="shared" si="64"/>
        <v>5</v>
      </c>
      <c r="AE260" s="30">
        <f t="shared" si="65"/>
        <v>2766084489</v>
      </c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13">
        <v>5</v>
      </c>
      <c r="AZ260" s="64">
        <v>424297575</v>
      </c>
      <c r="BA260" s="64">
        <v>0</v>
      </c>
      <c r="BB260" s="64">
        <v>424297575</v>
      </c>
      <c r="BC260" s="64"/>
      <c r="BD260" s="13"/>
      <c r="BE260" s="13"/>
      <c r="BF260" s="13"/>
      <c r="BG260" s="13"/>
      <c r="BH260" s="13"/>
      <c r="BI260" s="63">
        <f t="shared" si="78"/>
        <v>1</v>
      </c>
      <c r="BJ260" s="13"/>
      <c r="BK260" s="13"/>
      <c r="BL260" s="13"/>
      <c r="BM260" s="56"/>
      <c r="BO260" s="13">
        <f t="shared" si="66"/>
        <v>5</v>
      </c>
      <c r="BP260" s="13">
        <f t="shared" si="70"/>
        <v>1.25</v>
      </c>
      <c r="BQ260" s="13">
        <f t="shared" si="71"/>
        <v>3.75</v>
      </c>
      <c r="BR260" s="13">
        <f t="shared" si="67"/>
        <v>10</v>
      </c>
      <c r="BS260" s="13">
        <f t="shared" si="72"/>
        <v>2.5</v>
      </c>
      <c r="BT260" s="13">
        <f t="shared" si="73"/>
        <v>7.5</v>
      </c>
      <c r="BU260" s="13">
        <f t="shared" si="68"/>
        <v>10</v>
      </c>
      <c r="BV260" s="13">
        <f t="shared" si="74"/>
        <v>2.5</v>
      </c>
      <c r="BW260" s="13">
        <f t="shared" si="75"/>
        <v>7.5</v>
      </c>
      <c r="BX260" s="13">
        <f t="shared" si="69"/>
        <v>12</v>
      </c>
      <c r="BY260" s="13">
        <f t="shared" si="76"/>
        <v>3</v>
      </c>
      <c r="BZ260" s="13">
        <f t="shared" si="77"/>
        <v>9</v>
      </c>
    </row>
    <row r="261" spans="1:78" ht="67.5" x14ac:dyDescent="0.2">
      <c r="A261" s="13">
        <v>2</v>
      </c>
      <c r="B261" s="4" t="s">
        <v>455</v>
      </c>
      <c r="C261" s="5" t="s">
        <v>933</v>
      </c>
      <c r="D261" s="4" t="s">
        <v>213</v>
      </c>
      <c r="E261" s="295"/>
      <c r="F261" s="295"/>
      <c r="G261" s="295"/>
      <c r="H261" s="179" t="s">
        <v>934</v>
      </c>
      <c r="I261" s="14" t="s">
        <v>214</v>
      </c>
      <c r="J261" s="198" t="s">
        <v>1667</v>
      </c>
      <c r="K261" s="198" t="s">
        <v>1666</v>
      </c>
      <c r="L261" s="176" t="s">
        <v>1589</v>
      </c>
      <c r="M261" s="5">
        <v>11</v>
      </c>
      <c r="N261" s="55">
        <f>+BDATOS!P261</f>
        <v>22</v>
      </c>
      <c r="O261" s="55">
        <f>+BDATOS!Q261</f>
        <v>5</v>
      </c>
      <c r="P261" s="55">
        <f>+BDATOS!R261</f>
        <v>5</v>
      </c>
      <c r="Q261" s="55">
        <f>+BDATOS!S261</f>
        <v>5</v>
      </c>
      <c r="R261" s="40">
        <f>+BDATOS!T261</f>
        <v>7</v>
      </c>
      <c r="S261" s="5" t="s">
        <v>11</v>
      </c>
      <c r="T261" s="5" t="s">
        <v>1416</v>
      </c>
      <c r="U261" s="55" t="s">
        <v>119</v>
      </c>
      <c r="V261" s="17">
        <f t="shared" si="84"/>
        <v>0</v>
      </c>
      <c r="W261" s="17">
        <v>0</v>
      </c>
      <c r="X261" s="17">
        <v>0</v>
      </c>
      <c r="Y261" s="17">
        <v>0</v>
      </c>
      <c r="Z261" s="17">
        <v>0</v>
      </c>
      <c r="AA261" s="198" t="str">
        <f>+BDATOS!AC261</f>
        <v>SECRETARÍA DE SALUD</v>
      </c>
      <c r="AB261" s="56" t="s">
        <v>356</v>
      </c>
      <c r="AC261" s="56" t="s">
        <v>356</v>
      </c>
      <c r="AD261" s="29">
        <f t="shared" si="64"/>
        <v>5</v>
      </c>
      <c r="AE261" s="30">
        <f t="shared" si="65"/>
        <v>0</v>
      </c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13">
        <v>0</v>
      </c>
      <c r="AZ261" s="64">
        <v>0</v>
      </c>
      <c r="BA261" s="64">
        <v>0</v>
      </c>
      <c r="BB261" s="64"/>
      <c r="BC261" s="64"/>
      <c r="BD261" s="13"/>
      <c r="BE261" s="13"/>
      <c r="BF261" s="13"/>
      <c r="BG261" s="13"/>
      <c r="BH261" s="13"/>
      <c r="BI261" s="63">
        <f t="shared" si="78"/>
        <v>0</v>
      </c>
      <c r="BJ261" s="13"/>
      <c r="BK261" s="13"/>
      <c r="BL261" s="13"/>
      <c r="BM261" s="56"/>
      <c r="BO261" s="13">
        <f t="shared" si="66"/>
        <v>5</v>
      </c>
      <c r="BP261" s="13">
        <f t="shared" si="70"/>
        <v>1.25</v>
      </c>
      <c r="BQ261" s="13">
        <f t="shared" si="71"/>
        <v>3.75</v>
      </c>
      <c r="BR261" s="13">
        <f t="shared" si="67"/>
        <v>5</v>
      </c>
      <c r="BS261" s="13">
        <f t="shared" si="72"/>
        <v>1.25</v>
      </c>
      <c r="BT261" s="13">
        <f t="shared" si="73"/>
        <v>3.75</v>
      </c>
      <c r="BU261" s="13">
        <f t="shared" si="68"/>
        <v>5</v>
      </c>
      <c r="BV261" s="13">
        <f t="shared" si="74"/>
        <v>1.25</v>
      </c>
      <c r="BW261" s="13">
        <f t="shared" si="75"/>
        <v>3.75</v>
      </c>
      <c r="BX261" s="13">
        <f t="shared" si="69"/>
        <v>7</v>
      </c>
      <c r="BY261" s="13">
        <f t="shared" si="76"/>
        <v>1.75</v>
      </c>
      <c r="BZ261" s="13">
        <f t="shared" si="77"/>
        <v>5.25</v>
      </c>
    </row>
    <row r="262" spans="1:78" ht="60" x14ac:dyDescent="0.2">
      <c r="A262" s="13">
        <v>2</v>
      </c>
      <c r="B262" s="4" t="s">
        <v>455</v>
      </c>
      <c r="C262" s="5" t="s">
        <v>933</v>
      </c>
      <c r="D262" s="4" t="s">
        <v>213</v>
      </c>
      <c r="E262" s="7" t="s">
        <v>1669</v>
      </c>
      <c r="F262" s="176">
        <v>1.1399999999999999</v>
      </c>
      <c r="G262" s="176">
        <v>1.04</v>
      </c>
      <c r="H262" s="179" t="s">
        <v>937</v>
      </c>
      <c r="I262" s="14" t="s">
        <v>1668</v>
      </c>
      <c r="J262" s="198" t="s">
        <v>939</v>
      </c>
      <c r="K262" s="198" t="s">
        <v>938</v>
      </c>
      <c r="L262" s="176" t="s">
        <v>1589</v>
      </c>
      <c r="M262" s="5">
        <v>22</v>
      </c>
      <c r="N262" s="55">
        <f>+BDATOS!P262</f>
        <v>37</v>
      </c>
      <c r="O262" s="55">
        <f>+BDATOS!Q262</f>
        <v>7</v>
      </c>
      <c r="P262" s="55">
        <f>+BDATOS!R262</f>
        <v>10</v>
      </c>
      <c r="Q262" s="55">
        <f>+BDATOS!S262</f>
        <v>10</v>
      </c>
      <c r="R262" s="40">
        <f>+BDATOS!T262</f>
        <v>10</v>
      </c>
      <c r="S262" s="5" t="s">
        <v>11</v>
      </c>
      <c r="T262" s="5" t="s">
        <v>1416</v>
      </c>
      <c r="U262" s="55" t="s">
        <v>119</v>
      </c>
      <c r="V262" s="17">
        <f t="shared" si="84"/>
        <v>0</v>
      </c>
      <c r="W262" s="17">
        <v>0</v>
      </c>
      <c r="X262" s="17">
        <v>0</v>
      </c>
      <c r="Y262" s="17">
        <v>0</v>
      </c>
      <c r="Z262" s="17">
        <v>0</v>
      </c>
      <c r="AA262" s="198" t="str">
        <f>+BDATOS!AC262</f>
        <v>SECRETARÍA DE SALUD</v>
      </c>
      <c r="AB262" s="56" t="s">
        <v>356</v>
      </c>
      <c r="AC262" s="56" t="s">
        <v>356</v>
      </c>
      <c r="AD262" s="29">
        <f t="shared" ref="AD262:AD325" si="85">+O262</f>
        <v>7</v>
      </c>
      <c r="AE262" s="30">
        <f t="shared" si="65"/>
        <v>0</v>
      </c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13">
        <v>0</v>
      </c>
      <c r="AZ262" s="64">
        <v>0</v>
      </c>
      <c r="BA262" s="64">
        <v>0</v>
      </c>
      <c r="BB262" s="64"/>
      <c r="BC262" s="64"/>
      <c r="BD262" s="13"/>
      <c r="BE262" s="13"/>
      <c r="BF262" s="13"/>
      <c r="BG262" s="13"/>
      <c r="BH262" s="13"/>
      <c r="BI262" s="63">
        <f t="shared" si="78"/>
        <v>0</v>
      </c>
      <c r="BJ262" s="13"/>
      <c r="BK262" s="13"/>
      <c r="BL262" s="13"/>
      <c r="BM262" s="56"/>
      <c r="BO262" s="13">
        <f t="shared" ref="BO262:BO325" si="86">+O262</f>
        <v>7</v>
      </c>
      <c r="BP262" s="13">
        <f t="shared" si="70"/>
        <v>1.75</v>
      </c>
      <c r="BQ262" s="13">
        <f t="shared" si="71"/>
        <v>5.25</v>
      </c>
      <c r="BR262" s="13">
        <f t="shared" ref="BR262:BR325" si="87">+P262</f>
        <v>10</v>
      </c>
      <c r="BS262" s="13">
        <f t="shared" si="72"/>
        <v>2.5</v>
      </c>
      <c r="BT262" s="13">
        <f t="shared" si="73"/>
        <v>7.5</v>
      </c>
      <c r="BU262" s="13">
        <f t="shared" ref="BU262:BU325" si="88">+Q262</f>
        <v>10</v>
      </c>
      <c r="BV262" s="13">
        <f t="shared" si="74"/>
        <v>2.5</v>
      </c>
      <c r="BW262" s="13">
        <f t="shared" si="75"/>
        <v>7.5</v>
      </c>
      <c r="BX262" s="13">
        <f t="shared" ref="BX262:BX325" si="89">+R262</f>
        <v>10</v>
      </c>
      <c r="BY262" s="13">
        <f t="shared" si="76"/>
        <v>2.5</v>
      </c>
      <c r="BZ262" s="13">
        <f t="shared" si="77"/>
        <v>7.5</v>
      </c>
    </row>
    <row r="263" spans="1:78" ht="60" x14ac:dyDescent="0.2">
      <c r="A263" s="13">
        <v>2</v>
      </c>
      <c r="B263" s="4" t="s">
        <v>455</v>
      </c>
      <c r="C263" s="5" t="s">
        <v>933</v>
      </c>
      <c r="D263" s="4" t="s">
        <v>213</v>
      </c>
      <c r="E263" s="7" t="s">
        <v>1601</v>
      </c>
      <c r="F263" s="176">
        <v>2.17</v>
      </c>
      <c r="G263" s="176">
        <v>2</v>
      </c>
      <c r="H263" s="179" t="s">
        <v>937</v>
      </c>
      <c r="I263" s="14" t="s">
        <v>1668</v>
      </c>
      <c r="J263" s="198" t="s">
        <v>1671</v>
      </c>
      <c r="K263" s="198" t="s">
        <v>1670</v>
      </c>
      <c r="L263" s="176" t="s">
        <v>1589</v>
      </c>
      <c r="M263" s="5">
        <v>0</v>
      </c>
      <c r="N263" s="55">
        <f>+BDATOS!P263</f>
        <v>6</v>
      </c>
      <c r="O263" s="55">
        <f>+BDATOS!Q263</f>
        <v>1</v>
      </c>
      <c r="P263" s="55">
        <f>+BDATOS!R263</f>
        <v>1</v>
      </c>
      <c r="Q263" s="55">
        <f>+BDATOS!S263</f>
        <v>2</v>
      </c>
      <c r="R263" s="40">
        <f>+BDATOS!T263</f>
        <v>2</v>
      </c>
      <c r="S263" s="5" t="s">
        <v>11</v>
      </c>
      <c r="T263" s="5" t="s">
        <v>1416</v>
      </c>
      <c r="U263" s="55" t="s">
        <v>119</v>
      </c>
      <c r="V263" s="17">
        <f t="shared" si="84"/>
        <v>0</v>
      </c>
      <c r="W263" s="17">
        <v>0</v>
      </c>
      <c r="X263" s="17">
        <v>0</v>
      </c>
      <c r="Y263" s="17">
        <v>0</v>
      </c>
      <c r="Z263" s="17">
        <v>0</v>
      </c>
      <c r="AA263" s="198" t="str">
        <f>+BDATOS!AC263</f>
        <v>SECRETARÍA DE SALUD</v>
      </c>
      <c r="AB263" s="56" t="s">
        <v>356</v>
      </c>
      <c r="AC263" s="56" t="s">
        <v>356</v>
      </c>
      <c r="AD263" s="29">
        <f t="shared" si="85"/>
        <v>1</v>
      </c>
      <c r="AE263" s="30">
        <f t="shared" si="65"/>
        <v>0</v>
      </c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13">
        <v>0</v>
      </c>
      <c r="AZ263" s="64">
        <v>0</v>
      </c>
      <c r="BA263" s="64">
        <v>0</v>
      </c>
      <c r="BB263" s="64"/>
      <c r="BC263" s="64"/>
      <c r="BD263" s="13"/>
      <c r="BE263" s="13"/>
      <c r="BF263" s="13"/>
      <c r="BG263" s="13"/>
      <c r="BH263" s="13"/>
      <c r="BI263" s="63">
        <f t="shared" si="78"/>
        <v>0</v>
      </c>
      <c r="BJ263" s="13"/>
      <c r="BK263" s="13"/>
      <c r="BL263" s="13"/>
      <c r="BM263" s="56"/>
      <c r="BO263" s="13">
        <f t="shared" si="86"/>
        <v>1</v>
      </c>
      <c r="BP263" s="13">
        <f t="shared" ref="BP263:BP326" si="90">+BO263*25/100</f>
        <v>0.25</v>
      </c>
      <c r="BQ263" s="13">
        <f t="shared" ref="BQ263:BQ326" si="91">+BO263*75/100</f>
        <v>0.75</v>
      </c>
      <c r="BR263" s="13">
        <f t="shared" si="87"/>
        <v>1</v>
      </c>
      <c r="BS263" s="13">
        <f t="shared" ref="BS263:BS326" si="92">+BR263*25/100</f>
        <v>0.25</v>
      </c>
      <c r="BT263" s="13">
        <f t="shared" ref="BT263:BT326" si="93">+BR263*75/100</f>
        <v>0.75</v>
      </c>
      <c r="BU263" s="13">
        <f t="shared" si="88"/>
        <v>2</v>
      </c>
      <c r="BV263" s="13">
        <f t="shared" ref="BV263:BV326" si="94">+BU263*25/100</f>
        <v>0.5</v>
      </c>
      <c r="BW263" s="13">
        <f t="shared" ref="BW263:BW326" si="95">+BU263*75/100</f>
        <v>1.5</v>
      </c>
      <c r="BX263" s="13">
        <f t="shared" si="89"/>
        <v>2</v>
      </c>
      <c r="BY263" s="13">
        <f t="shared" ref="BY263:BY326" si="96">+BX263*25/100</f>
        <v>0.5</v>
      </c>
      <c r="BZ263" s="13">
        <f t="shared" ref="BZ263:BZ326" si="97">+BX263*75/100</f>
        <v>1.5</v>
      </c>
    </row>
    <row r="264" spans="1:78" ht="60" x14ac:dyDescent="0.2">
      <c r="A264" s="13">
        <v>2</v>
      </c>
      <c r="B264" s="4" t="s">
        <v>455</v>
      </c>
      <c r="C264" s="5" t="s">
        <v>933</v>
      </c>
      <c r="D264" s="4" t="s">
        <v>213</v>
      </c>
      <c r="E264" s="176" t="s">
        <v>1672</v>
      </c>
      <c r="F264" s="176">
        <v>3.21</v>
      </c>
      <c r="G264" s="176">
        <v>3.11</v>
      </c>
      <c r="H264" s="179" t="s">
        <v>937</v>
      </c>
      <c r="I264" s="14" t="s">
        <v>1668</v>
      </c>
      <c r="J264" s="198" t="s">
        <v>1674</v>
      </c>
      <c r="K264" s="198" t="s">
        <v>1673</v>
      </c>
      <c r="L264" s="176" t="s">
        <v>1589</v>
      </c>
      <c r="M264" s="5">
        <v>5</v>
      </c>
      <c r="N264" s="55">
        <f>+BDATOS!P264</f>
        <v>12</v>
      </c>
      <c r="O264" s="55">
        <f>+BDATOS!Q264</f>
        <v>3</v>
      </c>
      <c r="P264" s="55">
        <f>+BDATOS!R264</f>
        <v>3</v>
      </c>
      <c r="Q264" s="55">
        <f>+BDATOS!S264</f>
        <v>3</v>
      </c>
      <c r="R264" s="40">
        <f>+BDATOS!T264</f>
        <v>3</v>
      </c>
      <c r="S264" s="5" t="s">
        <v>11</v>
      </c>
      <c r="T264" s="5" t="s">
        <v>1416</v>
      </c>
      <c r="U264" s="55" t="s">
        <v>119</v>
      </c>
      <c r="V264" s="17">
        <f t="shared" si="84"/>
        <v>0</v>
      </c>
      <c r="W264" s="17">
        <v>0</v>
      </c>
      <c r="X264" s="17">
        <v>0</v>
      </c>
      <c r="Y264" s="17">
        <v>0</v>
      </c>
      <c r="Z264" s="17">
        <v>0</v>
      </c>
      <c r="AA264" s="198" t="str">
        <f>+BDATOS!AC264</f>
        <v>SECRETARÍA DE SALUD</v>
      </c>
      <c r="AB264" s="55">
        <v>0</v>
      </c>
      <c r="AC264" s="55">
        <v>0</v>
      </c>
      <c r="AD264" s="29">
        <f t="shared" si="85"/>
        <v>3</v>
      </c>
      <c r="AE264" s="30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13">
        <v>0</v>
      </c>
      <c r="AZ264" s="64">
        <v>0</v>
      </c>
      <c r="BA264" s="64">
        <v>0</v>
      </c>
      <c r="BB264" s="64"/>
      <c r="BC264" s="64"/>
      <c r="BD264" s="13"/>
      <c r="BE264" s="13"/>
      <c r="BF264" s="13"/>
      <c r="BG264" s="13"/>
      <c r="BH264" s="13"/>
      <c r="BI264" s="63">
        <f t="shared" si="78"/>
        <v>0</v>
      </c>
      <c r="BJ264" s="13"/>
      <c r="BK264" s="13"/>
      <c r="BL264" s="13"/>
      <c r="BM264" s="56"/>
      <c r="BO264" s="13">
        <f t="shared" si="86"/>
        <v>3</v>
      </c>
      <c r="BP264" s="13">
        <f t="shared" si="90"/>
        <v>0.75</v>
      </c>
      <c r="BQ264" s="13">
        <f t="shared" si="91"/>
        <v>2.25</v>
      </c>
      <c r="BR264" s="13">
        <f t="shared" si="87"/>
        <v>3</v>
      </c>
      <c r="BS264" s="13">
        <f t="shared" si="92"/>
        <v>0.75</v>
      </c>
      <c r="BT264" s="13">
        <f t="shared" si="93"/>
        <v>2.25</v>
      </c>
      <c r="BU264" s="13">
        <f t="shared" si="88"/>
        <v>3</v>
      </c>
      <c r="BV264" s="13">
        <f t="shared" si="94"/>
        <v>0.75</v>
      </c>
      <c r="BW264" s="13">
        <f t="shared" si="95"/>
        <v>2.25</v>
      </c>
      <c r="BX264" s="13">
        <f t="shared" si="89"/>
        <v>3</v>
      </c>
      <c r="BY264" s="13">
        <f t="shared" si="96"/>
        <v>0.75</v>
      </c>
      <c r="BZ264" s="13">
        <f t="shared" si="97"/>
        <v>2.25</v>
      </c>
    </row>
    <row r="265" spans="1:78" ht="90" x14ac:dyDescent="0.2">
      <c r="A265" s="20">
        <v>2</v>
      </c>
      <c r="B265" s="7" t="s">
        <v>455</v>
      </c>
      <c r="C265" s="179" t="s">
        <v>940</v>
      </c>
      <c r="D265" s="7" t="s">
        <v>132</v>
      </c>
      <c r="E265" s="295" t="s">
        <v>1675</v>
      </c>
      <c r="F265" s="295">
        <v>61.7</v>
      </c>
      <c r="G265" s="295">
        <v>58</v>
      </c>
      <c r="H265" s="179" t="s">
        <v>941</v>
      </c>
      <c r="I265" s="14" t="s">
        <v>1676</v>
      </c>
      <c r="J265" s="198" t="s">
        <v>1677</v>
      </c>
      <c r="K265" s="198" t="s">
        <v>1677</v>
      </c>
      <c r="L265" s="176" t="s">
        <v>1589</v>
      </c>
      <c r="M265" s="5">
        <v>0</v>
      </c>
      <c r="N265" s="55" t="e">
        <f>+BDATOS!#REF!</f>
        <v>#REF!</v>
      </c>
      <c r="O265" s="55" t="e">
        <f>+BDATOS!#REF!</f>
        <v>#REF!</v>
      </c>
      <c r="P265" s="55" t="e">
        <f>+BDATOS!#REF!</f>
        <v>#REF!</v>
      </c>
      <c r="Q265" s="55" t="e">
        <f>+BDATOS!#REF!</f>
        <v>#REF!</v>
      </c>
      <c r="R265" s="40" t="e">
        <f>+BDATOS!#REF!</f>
        <v>#REF!</v>
      </c>
      <c r="S265" s="5" t="s">
        <v>11</v>
      </c>
      <c r="T265" s="5" t="s">
        <v>1416</v>
      </c>
      <c r="U265" s="55" t="s">
        <v>119</v>
      </c>
      <c r="V265" s="17">
        <f t="shared" si="84"/>
        <v>6072510041</v>
      </c>
      <c r="W265" s="17">
        <v>1367700000</v>
      </c>
      <c r="X265" s="17">
        <v>1463439000</v>
      </c>
      <c r="Y265" s="17">
        <v>1565879730</v>
      </c>
      <c r="Z265" s="17">
        <v>1675491311</v>
      </c>
      <c r="AA265" s="198" t="e">
        <f>+BDATOS!#REF!</f>
        <v>#REF!</v>
      </c>
      <c r="AB265" s="55">
        <v>0</v>
      </c>
      <c r="AC265" s="55">
        <v>0</v>
      </c>
      <c r="AD265" s="29" t="e">
        <f t="shared" si="85"/>
        <v>#REF!</v>
      </c>
      <c r="AE265" s="30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13">
        <v>0</v>
      </c>
      <c r="AZ265" s="64">
        <v>0</v>
      </c>
      <c r="BA265" s="64">
        <v>0</v>
      </c>
      <c r="BB265" s="64"/>
      <c r="BC265" s="64"/>
      <c r="BD265" s="13"/>
      <c r="BE265" s="13"/>
      <c r="BF265" s="13"/>
      <c r="BG265" s="13"/>
      <c r="BH265" s="13"/>
      <c r="BI265" s="63" t="s">
        <v>1844</v>
      </c>
      <c r="BJ265" s="13"/>
      <c r="BK265" s="13"/>
      <c r="BL265" s="13"/>
      <c r="BM265" s="56"/>
      <c r="BO265" s="13" t="e">
        <f t="shared" si="86"/>
        <v>#REF!</v>
      </c>
      <c r="BP265" s="13" t="e">
        <f t="shared" si="90"/>
        <v>#REF!</v>
      </c>
      <c r="BQ265" s="13" t="e">
        <f t="shared" si="91"/>
        <v>#REF!</v>
      </c>
      <c r="BR265" s="13" t="e">
        <f t="shared" si="87"/>
        <v>#REF!</v>
      </c>
      <c r="BS265" s="13" t="e">
        <f t="shared" si="92"/>
        <v>#REF!</v>
      </c>
      <c r="BT265" s="13" t="e">
        <f t="shared" si="93"/>
        <v>#REF!</v>
      </c>
      <c r="BU265" s="13" t="e">
        <f t="shared" si="88"/>
        <v>#REF!</v>
      </c>
      <c r="BV265" s="13" t="e">
        <f t="shared" si="94"/>
        <v>#REF!</v>
      </c>
      <c r="BW265" s="13" t="e">
        <f t="shared" si="95"/>
        <v>#REF!</v>
      </c>
      <c r="BX265" s="13" t="e">
        <f t="shared" si="89"/>
        <v>#REF!</v>
      </c>
      <c r="BY265" s="13" t="e">
        <f t="shared" si="96"/>
        <v>#REF!</v>
      </c>
      <c r="BZ265" s="13" t="e">
        <f t="shared" si="97"/>
        <v>#REF!</v>
      </c>
    </row>
    <row r="266" spans="1:78" ht="78.75" x14ac:dyDescent="0.2">
      <c r="A266" s="20">
        <v>2</v>
      </c>
      <c r="B266" s="7" t="s">
        <v>455</v>
      </c>
      <c r="C266" s="179" t="s">
        <v>940</v>
      </c>
      <c r="D266" s="7" t="s">
        <v>132</v>
      </c>
      <c r="E266" s="295"/>
      <c r="F266" s="295"/>
      <c r="G266" s="295"/>
      <c r="H266" s="179" t="s">
        <v>941</v>
      </c>
      <c r="I266" s="14" t="s">
        <v>1676</v>
      </c>
      <c r="J266" s="198" t="s">
        <v>1678</v>
      </c>
      <c r="K266" s="198" t="s">
        <v>1679</v>
      </c>
      <c r="L266" s="176" t="s">
        <v>1589</v>
      </c>
      <c r="M266" s="5" t="s">
        <v>874</v>
      </c>
      <c r="N266" s="55" t="e">
        <f>+BDATOS!#REF!</f>
        <v>#REF!</v>
      </c>
      <c r="O266" s="55" t="e">
        <f>+BDATOS!#REF!</f>
        <v>#REF!</v>
      </c>
      <c r="P266" s="55" t="e">
        <f>+BDATOS!#REF!</f>
        <v>#REF!</v>
      </c>
      <c r="Q266" s="55" t="e">
        <f>+BDATOS!#REF!</f>
        <v>#REF!</v>
      </c>
      <c r="R266" s="40" t="e">
        <f>+BDATOS!#REF!</f>
        <v>#REF!</v>
      </c>
      <c r="S266" s="5" t="s">
        <v>11</v>
      </c>
      <c r="T266" s="5" t="s">
        <v>1416</v>
      </c>
      <c r="U266" s="55" t="s">
        <v>119</v>
      </c>
      <c r="V266" s="17">
        <f t="shared" si="84"/>
        <v>0</v>
      </c>
      <c r="W266" s="17">
        <v>0</v>
      </c>
      <c r="X266" s="17">
        <v>0</v>
      </c>
      <c r="Y266" s="17">
        <v>0</v>
      </c>
      <c r="Z266" s="17">
        <v>0</v>
      </c>
      <c r="AA266" s="198" t="e">
        <f>+BDATOS!#REF!</f>
        <v>#REF!</v>
      </c>
      <c r="AB266" s="55">
        <v>0</v>
      </c>
      <c r="AC266" s="55">
        <v>0</v>
      </c>
      <c r="AD266" s="29" t="e">
        <f t="shared" si="85"/>
        <v>#REF!</v>
      </c>
      <c r="AE266" s="30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13">
        <v>0</v>
      </c>
      <c r="AZ266" s="64">
        <v>0</v>
      </c>
      <c r="BA266" s="64">
        <v>0</v>
      </c>
      <c r="BB266" s="64"/>
      <c r="BC266" s="64"/>
      <c r="BD266" s="13"/>
      <c r="BE266" s="13"/>
      <c r="BF266" s="13"/>
      <c r="BG266" s="13"/>
      <c r="BH266" s="13"/>
      <c r="BI266" s="63" t="e">
        <f t="shared" ref="BI266:BI325" si="98">+AY266/AD266</f>
        <v>#REF!</v>
      </c>
      <c r="BJ266" s="13"/>
      <c r="BK266" s="13"/>
      <c r="BL266" s="13"/>
      <c r="BM266" s="56"/>
      <c r="BO266" s="13" t="e">
        <f t="shared" si="86"/>
        <v>#REF!</v>
      </c>
      <c r="BP266" s="13" t="e">
        <f t="shared" si="90"/>
        <v>#REF!</v>
      </c>
      <c r="BQ266" s="13" t="e">
        <f t="shared" si="91"/>
        <v>#REF!</v>
      </c>
      <c r="BR266" s="13" t="e">
        <f t="shared" si="87"/>
        <v>#REF!</v>
      </c>
      <c r="BS266" s="13" t="e">
        <f t="shared" si="92"/>
        <v>#REF!</v>
      </c>
      <c r="BT266" s="13" t="e">
        <f t="shared" si="93"/>
        <v>#REF!</v>
      </c>
      <c r="BU266" s="13" t="e">
        <f t="shared" si="88"/>
        <v>#REF!</v>
      </c>
      <c r="BV266" s="13" t="e">
        <f t="shared" si="94"/>
        <v>#REF!</v>
      </c>
      <c r="BW266" s="13" t="e">
        <f t="shared" si="95"/>
        <v>#REF!</v>
      </c>
      <c r="BX266" s="13" t="e">
        <f t="shared" si="89"/>
        <v>#REF!</v>
      </c>
      <c r="BY266" s="13" t="e">
        <f t="shared" si="96"/>
        <v>#REF!</v>
      </c>
      <c r="BZ266" s="13" t="e">
        <f t="shared" si="97"/>
        <v>#REF!</v>
      </c>
    </row>
    <row r="267" spans="1:78" ht="81" customHeight="1" x14ac:dyDescent="0.2">
      <c r="A267" s="20">
        <v>2</v>
      </c>
      <c r="B267" s="7" t="s">
        <v>455</v>
      </c>
      <c r="C267" s="179" t="s">
        <v>940</v>
      </c>
      <c r="D267" s="7" t="s">
        <v>132</v>
      </c>
      <c r="E267" s="295" t="s">
        <v>1675</v>
      </c>
      <c r="F267" s="295">
        <v>61.7</v>
      </c>
      <c r="G267" s="295">
        <v>58</v>
      </c>
      <c r="H267" s="179" t="s">
        <v>941</v>
      </c>
      <c r="I267" s="14" t="s">
        <v>1676</v>
      </c>
      <c r="J267" s="201" t="s">
        <v>1681</v>
      </c>
      <c r="K267" s="201" t="s">
        <v>1680</v>
      </c>
      <c r="L267" s="176" t="s">
        <v>1589</v>
      </c>
      <c r="M267" s="5">
        <v>0</v>
      </c>
      <c r="N267" s="55" t="e">
        <f>+BDATOS!#REF!</f>
        <v>#REF!</v>
      </c>
      <c r="O267" s="55" t="e">
        <f>+BDATOS!#REF!</f>
        <v>#REF!</v>
      </c>
      <c r="P267" s="55" t="e">
        <f>+BDATOS!#REF!</f>
        <v>#REF!</v>
      </c>
      <c r="Q267" s="55" t="e">
        <f>+BDATOS!#REF!</f>
        <v>#REF!</v>
      </c>
      <c r="R267" s="40" t="e">
        <f>+BDATOS!#REF!</f>
        <v>#REF!</v>
      </c>
      <c r="S267" s="5" t="s">
        <v>11</v>
      </c>
      <c r="T267" s="5" t="s">
        <v>1416</v>
      </c>
      <c r="U267" s="55" t="s">
        <v>119</v>
      </c>
      <c r="V267" s="17">
        <f t="shared" si="84"/>
        <v>0</v>
      </c>
      <c r="W267" s="17">
        <v>0</v>
      </c>
      <c r="X267" s="17">
        <v>0</v>
      </c>
      <c r="Y267" s="17">
        <v>0</v>
      </c>
      <c r="Z267" s="17">
        <v>0</v>
      </c>
      <c r="AA267" s="198" t="e">
        <f>+BDATOS!#REF!</f>
        <v>#REF!</v>
      </c>
      <c r="AB267" s="55">
        <v>0</v>
      </c>
      <c r="AC267" s="55">
        <v>0</v>
      </c>
      <c r="AD267" s="29" t="e">
        <f t="shared" si="85"/>
        <v>#REF!</v>
      </c>
      <c r="AE267" s="30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13">
        <v>0</v>
      </c>
      <c r="AZ267" s="64">
        <v>0</v>
      </c>
      <c r="BA267" s="64">
        <v>0</v>
      </c>
      <c r="BB267" s="64"/>
      <c r="BC267" s="64"/>
      <c r="BD267" s="13"/>
      <c r="BE267" s="13"/>
      <c r="BF267" s="13"/>
      <c r="BG267" s="13"/>
      <c r="BH267" s="13"/>
      <c r="BI267" s="63" t="s">
        <v>1844</v>
      </c>
      <c r="BJ267" s="13"/>
      <c r="BK267" s="13"/>
      <c r="BL267" s="13"/>
      <c r="BM267" s="56"/>
      <c r="BO267" s="13" t="e">
        <f t="shared" si="86"/>
        <v>#REF!</v>
      </c>
      <c r="BP267" s="13" t="e">
        <f t="shared" si="90"/>
        <v>#REF!</v>
      </c>
      <c r="BQ267" s="13" t="e">
        <f t="shared" si="91"/>
        <v>#REF!</v>
      </c>
      <c r="BR267" s="13" t="e">
        <f t="shared" si="87"/>
        <v>#REF!</v>
      </c>
      <c r="BS267" s="13" t="e">
        <f t="shared" si="92"/>
        <v>#REF!</v>
      </c>
      <c r="BT267" s="13" t="e">
        <f t="shared" si="93"/>
        <v>#REF!</v>
      </c>
      <c r="BU267" s="13" t="e">
        <f t="shared" si="88"/>
        <v>#REF!</v>
      </c>
      <c r="BV267" s="13" t="e">
        <f t="shared" si="94"/>
        <v>#REF!</v>
      </c>
      <c r="BW267" s="13" t="e">
        <f t="shared" si="95"/>
        <v>#REF!</v>
      </c>
      <c r="BX267" s="13" t="e">
        <f t="shared" si="89"/>
        <v>#REF!</v>
      </c>
      <c r="BY267" s="13" t="e">
        <f t="shared" si="96"/>
        <v>#REF!</v>
      </c>
      <c r="BZ267" s="13" t="e">
        <f t="shared" si="97"/>
        <v>#REF!</v>
      </c>
    </row>
    <row r="268" spans="1:78" ht="76.5" x14ac:dyDescent="0.2">
      <c r="A268" s="20">
        <v>2</v>
      </c>
      <c r="B268" s="7" t="s">
        <v>455</v>
      </c>
      <c r="C268" s="179" t="s">
        <v>940</v>
      </c>
      <c r="D268" s="7" t="s">
        <v>132</v>
      </c>
      <c r="E268" s="295"/>
      <c r="F268" s="295"/>
      <c r="G268" s="295"/>
      <c r="H268" s="179" t="s">
        <v>941</v>
      </c>
      <c r="I268" s="14" t="s">
        <v>1676</v>
      </c>
      <c r="J268" s="202" t="s">
        <v>1682</v>
      </c>
      <c r="K268" s="202" t="s">
        <v>1683</v>
      </c>
      <c r="L268" s="176" t="s">
        <v>1589</v>
      </c>
      <c r="M268" s="5">
        <v>8</v>
      </c>
      <c r="N268" s="55" t="e">
        <f>+BDATOS!#REF!</f>
        <v>#REF!</v>
      </c>
      <c r="O268" s="55" t="e">
        <f>+BDATOS!#REF!</f>
        <v>#REF!</v>
      </c>
      <c r="P268" s="55" t="e">
        <f>+BDATOS!#REF!</f>
        <v>#REF!</v>
      </c>
      <c r="Q268" s="55" t="e">
        <f>+BDATOS!#REF!</f>
        <v>#REF!</v>
      </c>
      <c r="R268" s="40" t="e">
        <f>+BDATOS!#REF!</f>
        <v>#REF!</v>
      </c>
      <c r="S268" s="5" t="s">
        <v>11</v>
      </c>
      <c r="T268" s="5" t="s">
        <v>1416</v>
      </c>
      <c r="U268" s="55" t="s">
        <v>119</v>
      </c>
      <c r="V268" s="17">
        <f t="shared" si="84"/>
        <v>0</v>
      </c>
      <c r="W268" s="17">
        <v>0</v>
      </c>
      <c r="X268" s="17">
        <v>0</v>
      </c>
      <c r="Y268" s="17">
        <v>0</v>
      </c>
      <c r="Z268" s="17">
        <v>0</v>
      </c>
      <c r="AA268" s="198" t="e">
        <f>+BDATOS!#REF!</f>
        <v>#REF!</v>
      </c>
      <c r="AB268" s="55">
        <v>0</v>
      </c>
      <c r="AC268" s="55">
        <v>0</v>
      </c>
      <c r="AD268" s="29" t="e">
        <f t="shared" si="85"/>
        <v>#REF!</v>
      </c>
      <c r="AE268" s="30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13">
        <v>14</v>
      </c>
      <c r="AZ268" s="64">
        <v>327250000</v>
      </c>
      <c r="BA268" s="64">
        <v>0</v>
      </c>
      <c r="BB268" s="64">
        <v>327250000</v>
      </c>
      <c r="BC268" s="64"/>
      <c r="BD268" s="13"/>
      <c r="BE268" s="13"/>
      <c r="BF268" s="13"/>
      <c r="BG268" s="13"/>
      <c r="BH268" s="13"/>
      <c r="BI268" s="63">
        <v>1</v>
      </c>
      <c r="BJ268" s="13"/>
      <c r="BK268" s="13"/>
      <c r="BL268" s="13"/>
      <c r="BM268" s="56"/>
      <c r="BO268" s="13" t="e">
        <f t="shared" si="86"/>
        <v>#REF!</v>
      </c>
      <c r="BP268" s="13" t="e">
        <f t="shared" si="90"/>
        <v>#REF!</v>
      </c>
      <c r="BQ268" s="13" t="e">
        <f t="shared" si="91"/>
        <v>#REF!</v>
      </c>
      <c r="BR268" s="13" t="e">
        <f t="shared" si="87"/>
        <v>#REF!</v>
      </c>
      <c r="BS268" s="13" t="e">
        <f t="shared" si="92"/>
        <v>#REF!</v>
      </c>
      <c r="BT268" s="13" t="e">
        <f t="shared" si="93"/>
        <v>#REF!</v>
      </c>
      <c r="BU268" s="13" t="e">
        <f t="shared" si="88"/>
        <v>#REF!</v>
      </c>
      <c r="BV268" s="13" t="e">
        <f t="shared" si="94"/>
        <v>#REF!</v>
      </c>
      <c r="BW268" s="13" t="e">
        <f t="shared" si="95"/>
        <v>#REF!</v>
      </c>
      <c r="BX268" s="13" t="e">
        <f t="shared" si="89"/>
        <v>#REF!</v>
      </c>
      <c r="BY268" s="13" t="e">
        <f t="shared" si="96"/>
        <v>#REF!</v>
      </c>
      <c r="BZ268" s="13" t="e">
        <f t="shared" si="97"/>
        <v>#REF!</v>
      </c>
    </row>
    <row r="269" spans="1:78" ht="72.75" customHeight="1" x14ac:dyDescent="0.2">
      <c r="A269" s="20">
        <v>2</v>
      </c>
      <c r="B269" s="7" t="s">
        <v>455</v>
      </c>
      <c r="C269" s="179" t="s">
        <v>940</v>
      </c>
      <c r="D269" s="7" t="s">
        <v>132</v>
      </c>
      <c r="E269" s="295" t="s">
        <v>1684</v>
      </c>
      <c r="F269" s="295">
        <v>10.8</v>
      </c>
      <c r="G269" s="295">
        <v>10</v>
      </c>
      <c r="H269" s="179" t="s">
        <v>942</v>
      </c>
      <c r="I269" s="14" t="s">
        <v>1689</v>
      </c>
      <c r="J269" s="201" t="s">
        <v>1685</v>
      </c>
      <c r="K269" s="201" t="s">
        <v>1685</v>
      </c>
      <c r="L269" s="176" t="s">
        <v>1589</v>
      </c>
      <c r="M269" s="5">
        <v>0</v>
      </c>
      <c r="N269" s="55" t="e">
        <f>+BDATOS!#REF!</f>
        <v>#REF!</v>
      </c>
      <c r="O269" s="55" t="e">
        <f>+BDATOS!#REF!</f>
        <v>#REF!</v>
      </c>
      <c r="P269" s="55" t="e">
        <f>+BDATOS!#REF!</f>
        <v>#REF!</v>
      </c>
      <c r="Q269" s="55" t="e">
        <f>+BDATOS!#REF!</f>
        <v>#REF!</v>
      </c>
      <c r="R269" s="40" t="e">
        <f>+BDATOS!#REF!</f>
        <v>#REF!</v>
      </c>
      <c r="S269" s="5" t="s">
        <v>11</v>
      </c>
      <c r="T269" s="5" t="s">
        <v>1416</v>
      </c>
      <c r="U269" s="55" t="s">
        <v>119</v>
      </c>
      <c r="V269" s="17">
        <f t="shared" si="84"/>
        <v>0</v>
      </c>
      <c r="W269" s="17">
        <v>0</v>
      </c>
      <c r="X269" s="17">
        <v>0</v>
      </c>
      <c r="Y269" s="17">
        <v>0</v>
      </c>
      <c r="Z269" s="17">
        <v>0</v>
      </c>
      <c r="AA269" s="198" t="e">
        <f>+BDATOS!#REF!</f>
        <v>#REF!</v>
      </c>
      <c r="AB269" s="55">
        <v>0</v>
      </c>
      <c r="AC269" s="55">
        <v>0</v>
      </c>
      <c r="AD269" s="29" t="e">
        <f t="shared" si="85"/>
        <v>#REF!</v>
      </c>
      <c r="AE269" s="30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53">
        <v>0</v>
      </c>
      <c r="AZ269" s="152"/>
      <c r="BA269" s="153">
        <v>0</v>
      </c>
      <c r="BB269" s="64"/>
      <c r="BC269" s="64"/>
      <c r="BD269" s="13"/>
      <c r="BE269" s="13"/>
      <c r="BF269" s="13"/>
      <c r="BG269" s="13"/>
      <c r="BH269" s="13"/>
      <c r="BI269" s="63" t="s">
        <v>1844</v>
      </c>
      <c r="BJ269" s="13"/>
      <c r="BK269" s="13"/>
      <c r="BL269" s="13"/>
      <c r="BM269" s="56"/>
      <c r="BO269" s="13" t="e">
        <f t="shared" si="86"/>
        <v>#REF!</v>
      </c>
      <c r="BP269" s="13" t="e">
        <f t="shared" si="90"/>
        <v>#REF!</v>
      </c>
      <c r="BQ269" s="13" t="e">
        <f t="shared" si="91"/>
        <v>#REF!</v>
      </c>
      <c r="BR269" s="13" t="e">
        <f t="shared" si="87"/>
        <v>#REF!</v>
      </c>
      <c r="BS269" s="13" t="e">
        <f t="shared" si="92"/>
        <v>#REF!</v>
      </c>
      <c r="BT269" s="13" t="e">
        <f t="shared" si="93"/>
        <v>#REF!</v>
      </c>
      <c r="BU269" s="13" t="e">
        <f t="shared" si="88"/>
        <v>#REF!</v>
      </c>
      <c r="BV269" s="13" t="e">
        <f t="shared" si="94"/>
        <v>#REF!</v>
      </c>
      <c r="BW269" s="13" t="e">
        <f t="shared" si="95"/>
        <v>#REF!</v>
      </c>
      <c r="BX269" s="13" t="e">
        <f t="shared" si="89"/>
        <v>#REF!</v>
      </c>
      <c r="BY269" s="13" t="e">
        <f t="shared" si="96"/>
        <v>#REF!</v>
      </c>
      <c r="BZ269" s="13" t="e">
        <f t="shared" si="97"/>
        <v>#REF!</v>
      </c>
    </row>
    <row r="270" spans="1:78" ht="60" x14ac:dyDescent="0.2">
      <c r="A270" s="20">
        <v>2</v>
      </c>
      <c r="B270" s="7" t="s">
        <v>455</v>
      </c>
      <c r="C270" s="179" t="s">
        <v>940</v>
      </c>
      <c r="D270" s="7" t="s">
        <v>132</v>
      </c>
      <c r="E270" s="295"/>
      <c r="F270" s="295"/>
      <c r="G270" s="295"/>
      <c r="H270" s="179" t="s">
        <v>942</v>
      </c>
      <c r="I270" s="14" t="s">
        <v>1689</v>
      </c>
      <c r="J270" s="202" t="s">
        <v>1686</v>
      </c>
      <c r="K270" s="202" t="s">
        <v>1686</v>
      </c>
      <c r="L270" s="176" t="s">
        <v>1589</v>
      </c>
      <c r="M270" s="5">
        <v>1.3</v>
      </c>
      <c r="N270" s="55" t="e">
        <f>+BDATOS!#REF!</f>
        <v>#REF!</v>
      </c>
      <c r="O270" s="55" t="e">
        <f>+BDATOS!#REF!</f>
        <v>#REF!</v>
      </c>
      <c r="P270" s="55" t="e">
        <f>+BDATOS!#REF!</f>
        <v>#REF!</v>
      </c>
      <c r="Q270" s="55" t="e">
        <f>+BDATOS!#REF!</f>
        <v>#REF!</v>
      </c>
      <c r="R270" s="40" t="e">
        <f>+BDATOS!#REF!</f>
        <v>#REF!</v>
      </c>
      <c r="S270" s="5" t="s">
        <v>11</v>
      </c>
      <c r="T270" s="5" t="s">
        <v>1416</v>
      </c>
      <c r="U270" s="55" t="s">
        <v>119</v>
      </c>
      <c r="V270" s="17">
        <f t="shared" si="84"/>
        <v>0</v>
      </c>
      <c r="W270" s="17">
        <v>0</v>
      </c>
      <c r="X270" s="17">
        <v>0</v>
      </c>
      <c r="Y270" s="17">
        <v>0</v>
      </c>
      <c r="Z270" s="17">
        <v>0</v>
      </c>
      <c r="AA270" s="198" t="e">
        <f>+BDATOS!#REF!</f>
        <v>#REF!</v>
      </c>
      <c r="AB270" s="55">
        <v>0</v>
      </c>
      <c r="AC270" s="55">
        <v>0</v>
      </c>
      <c r="AD270" s="29" t="e">
        <f t="shared" si="85"/>
        <v>#REF!</v>
      </c>
      <c r="AE270" s="30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53">
        <v>0</v>
      </c>
      <c r="AZ270" s="152">
        <v>0</v>
      </c>
      <c r="BA270" s="153">
        <v>0</v>
      </c>
      <c r="BB270" s="64"/>
      <c r="BC270" s="64"/>
      <c r="BD270" s="13"/>
      <c r="BE270" s="13"/>
      <c r="BF270" s="13"/>
      <c r="BG270" s="13"/>
      <c r="BH270" s="13"/>
      <c r="BI270" s="63" t="e">
        <f t="shared" si="98"/>
        <v>#REF!</v>
      </c>
      <c r="BJ270" s="13"/>
      <c r="BK270" s="13"/>
      <c r="BL270" s="13"/>
      <c r="BM270" s="56"/>
      <c r="BO270" s="13" t="e">
        <f t="shared" si="86"/>
        <v>#REF!</v>
      </c>
      <c r="BP270" s="13" t="e">
        <f t="shared" si="90"/>
        <v>#REF!</v>
      </c>
      <c r="BQ270" s="13" t="e">
        <f t="shared" si="91"/>
        <v>#REF!</v>
      </c>
      <c r="BR270" s="13" t="e">
        <f t="shared" si="87"/>
        <v>#REF!</v>
      </c>
      <c r="BS270" s="13" t="e">
        <f t="shared" si="92"/>
        <v>#REF!</v>
      </c>
      <c r="BT270" s="13" t="e">
        <f t="shared" si="93"/>
        <v>#REF!</v>
      </c>
      <c r="BU270" s="13" t="e">
        <f t="shared" si="88"/>
        <v>#REF!</v>
      </c>
      <c r="BV270" s="13" t="e">
        <f t="shared" si="94"/>
        <v>#REF!</v>
      </c>
      <c r="BW270" s="13" t="e">
        <f t="shared" si="95"/>
        <v>#REF!</v>
      </c>
      <c r="BX270" s="13" t="e">
        <f t="shared" si="89"/>
        <v>#REF!</v>
      </c>
      <c r="BY270" s="13" t="e">
        <f t="shared" si="96"/>
        <v>#REF!</v>
      </c>
      <c r="BZ270" s="13" t="e">
        <f t="shared" si="97"/>
        <v>#REF!</v>
      </c>
    </row>
    <row r="271" spans="1:78" ht="89.25" x14ac:dyDescent="0.2">
      <c r="A271" s="20">
        <v>2</v>
      </c>
      <c r="B271" s="7" t="s">
        <v>455</v>
      </c>
      <c r="C271" s="179" t="s">
        <v>940</v>
      </c>
      <c r="D271" s="7" t="s">
        <v>132</v>
      </c>
      <c r="E271" s="295"/>
      <c r="F271" s="295"/>
      <c r="G271" s="295"/>
      <c r="H271" s="179" t="s">
        <v>942</v>
      </c>
      <c r="I271" s="14" t="s">
        <v>1689</v>
      </c>
      <c r="J271" s="201" t="s">
        <v>1687</v>
      </c>
      <c r="K271" s="201" t="s">
        <v>1687</v>
      </c>
      <c r="L271" s="176" t="s">
        <v>1589</v>
      </c>
      <c r="M271" s="5" t="s">
        <v>874</v>
      </c>
      <c r="N271" s="55" t="e">
        <f>+BDATOS!#REF!</f>
        <v>#REF!</v>
      </c>
      <c r="O271" s="55" t="e">
        <f>+BDATOS!#REF!</f>
        <v>#REF!</v>
      </c>
      <c r="P271" s="55" t="e">
        <f>+BDATOS!#REF!</f>
        <v>#REF!</v>
      </c>
      <c r="Q271" s="55" t="e">
        <f>+BDATOS!#REF!</f>
        <v>#REF!</v>
      </c>
      <c r="R271" s="40" t="e">
        <f>+BDATOS!#REF!</f>
        <v>#REF!</v>
      </c>
      <c r="S271" s="5" t="s">
        <v>11</v>
      </c>
      <c r="T271" s="5" t="s">
        <v>1416</v>
      </c>
      <c r="U271" s="55" t="s">
        <v>119</v>
      </c>
      <c r="V271" s="17">
        <f t="shared" si="84"/>
        <v>0</v>
      </c>
      <c r="W271" s="17">
        <v>0</v>
      </c>
      <c r="X271" s="17">
        <v>0</v>
      </c>
      <c r="Y271" s="17">
        <v>0</v>
      </c>
      <c r="Z271" s="17">
        <v>0</v>
      </c>
      <c r="AA271" s="198" t="e">
        <f>+BDATOS!#REF!</f>
        <v>#REF!</v>
      </c>
      <c r="AB271" s="55">
        <v>0</v>
      </c>
      <c r="AC271" s="55">
        <v>0</v>
      </c>
      <c r="AD271" s="29" t="e">
        <f t="shared" si="85"/>
        <v>#REF!</v>
      </c>
      <c r="AE271" s="30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13">
        <v>0</v>
      </c>
      <c r="AZ271" s="64">
        <v>0</v>
      </c>
      <c r="BA271" s="64">
        <v>0</v>
      </c>
      <c r="BB271" s="64"/>
      <c r="BC271" s="64"/>
      <c r="BD271" s="13"/>
      <c r="BE271" s="13"/>
      <c r="BF271" s="13"/>
      <c r="BG271" s="13"/>
      <c r="BH271" s="13"/>
      <c r="BI271" s="63" t="e">
        <f t="shared" si="98"/>
        <v>#REF!</v>
      </c>
      <c r="BJ271" s="13"/>
      <c r="BK271" s="13"/>
      <c r="BL271" s="13"/>
      <c r="BM271" s="56"/>
      <c r="BO271" s="13" t="e">
        <f t="shared" si="86"/>
        <v>#REF!</v>
      </c>
      <c r="BP271" s="13" t="e">
        <f t="shared" si="90"/>
        <v>#REF!</v>
      </c>
      <c r="BQ271" s="13" t="e">
        <f t="shared" si="91"/>
        <v>#REF!</v>
      </c>
      <c r="BR271" s="13" t="e">
        <f t="shared" si="87"/>
        <v>#REF!</v>
      </c>
      <c r="BS271" s="13" t="e">
        <f t="shared" si="92"/>
        <v>#REF!</v>
      </c>
      <c r="BT271" s="13" t="e">
        <f t="shared" si="93"/>
        <v>#REF!</v>
      </c>
      <c r="BU271" s="13" t="e">
        <f t="shared" si="88"/>
        <v>#REF!</v>
      </c>
      <c r="BV271" s="13" t="e">
        <f t="shared" si="94"/>
        <v>#REF!</v>
      </c>
      <c r="BW271" s="13" t="e">
        <f t="shared" si="95"/>
        <v>#REF!</v>
      </c>
      <c r="BX271" s="13" t="e">
        <f t="shared" si="89"/>
        <v>#REF!</v>
      </c>
      <c r="BY271" s="13" t="e">
        <f t="shared" si="96"/>
        <v>#REF!</v>
      </c>
      <c r="BZ271" s="13" t="e">
        <f t="shared" si="97"/>
        <v>#REF!</v>
      </c>
    </row>
    <row r="272" spans="1:78" ht="76.5" x14ac:dyDescent="0.2">
      <c r="A272" s="20">
        <v>2</v>
      </c>
      <c r="B272" s="7" t="s">
        <v>455</v>
      </c>
      <c r="C272" s="179" t="s">
        <v>940</v>
      </c>
      <c r="D272" s="7" t="s">
        <v>132</v>
      </c>
      <c r="E272" s="295"/>
      <c r="F272" s="295"/>
      <c r="G272" s="295"/>
      <c r="H272" s="179" t="s">
        <v>942</v>
      </c>
      <c r="I272" s="14" t="s">
        <v>1689</v>
      </c>
      <c r="J272" s="202" t="s">
        <v>1688</v>
      </c>
      <c r="K272" s="202" t="s">
        <v>1688</v>
      </c>
      <c r="L272" s="176" t="s">
        <v>1609</v>
      </c>
      <c r="M272" s="5">
        <v>100</v>
      </c>
      <c r="N272" s="55" t="e">
        <f>+BDATOS!#REF!</f>
        <v>#REF!</v>
      </c>
      <c r="O272" s="55" t="e">
        <f>+BDATOS!#REF!</f>
        <v>#REF!</v>
      </c>
      <c r="P272" s="55" t="e">
        <f>+BDATOS!#REF!</f>
        <v>#REF!</v>
      </c>
      <c r="Q272" s="55" t="e">
        <f>+BDATOS!#REF!</f>
        <v>#REF!</v>
      </c>
      <c r="R272" s="40" t="e">
        <f>+BDATOS!#REF!</f>
        <v>#REF!</v>
      </c>
      <c r="S272" s="5" t="s">
        <v>11</v>
      </c>
      <c r="T272" s="5" t="s">
        <v>1416</v>
      </c>
      <c r="U272" s="55" t="s">
        <v>119</v>
      </c>
      <c r="V272" s="17">
        <f t="shared" si="84"/>
        <v>0</v>
      </c>
      <c r="W272" s="17">
        <v>0</v>
      </c>
      <c r="X272" s="17">
        <v>0</v>
      </c>
      <c r="Y272" s="17">
        <v>0</v>
      </c>
      <c r="Z272" s="17">
        <v>0</v>
      </c>
      <c r="AA272" s="198" t="e">
        <f>+BDATOS!#REF!</f>
        <v>#REF!</v>
      </c>
      <c r="AB272" s="55">
        <v>0</v>
      </c>
      <c r="AC272" s="55">
        <v>0</v>
      </c>
      <c r="AD272" s="29" t="e">
        <f t="shared" si="85"/>
        <v>#REF!</v>
      </c>
      <c r="AE272" s="30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13">
        <v>100</v>
      </c>
      <c r="AZ272" s="64">
        <v>0</v>
      </c>
      <c r="BA272" s="64">
        <v>0</v>
      </c>
      <c r="BB272" s="64"/>
      <c r="BC272" s="64"/>
      <c r="BD272" s="13"/>
      <c r="BE272" s="13"/>
      <c r="BF272" s="13"/>
      <c r="BG272" s="13"/>
      <c r="BH272" s="13"/>
      <c r="BI272" s="63" t="e">
        <f t="shared" si="98"/>
        <v>#REF!</v>
      </c>
      <c r="BJ272" s="13"/>
      <c r="BK272" s="13"/>
      <c r="BL272" s="13"/>
      <c r="BM272" s="56"/>
      <c r="BO272" s="13" t="e">
        <f t="shared" si="86"/>
        <v>#REF!</v>
      </c>
      <c r="BP272" s="13" t="e">
        <f t="shared" si="90"/>
        <v>#REF!</v>
      </c>
      <c r="BQ272" s="13" t="e">
        <f t="shared" si="91"/>
        <v>#REF!</v>
      </c>
      <c r="BR272" s="13" t="e">
        <f t="shared" si="87"/>
        <v>#REF!</v>
      </c>
      <c r="BS272" s="13" t="e">
        <f t="shared" si="92"/>
        <v>#REF!</v>
      </c>
      <c r="BT272" s="13" t="e">
        <f t="shared" si="93"/>
        <v>#REF!</v>
      </c>
      <c r="BU272" s="13" t="e">
        <f t="shared" si="88"/>
        <v>#REF!</v>
      </c>
      <c r="BV272" s="13" t="e">
        <f t="shared" si="94"/>
        <v>#REF!</v>
      </c>
      <c r="BW272" s="13" t="e">
        <f t="shared" si="95"/>
        <v>#REF!</v>
      </c>
      <c r="BX272" s="13" t="e">
        <f t="shared" si="89"/>
        <v>#REF!</v>
      </c>
      <c r="BY272" s="13" t="e">
        <f t="shared" si="96"/>
        <v>#REF!</v>
      </c>
      <c r="BZ272" s="13" t="e">
        <f t="shared" si="97"/>
        <v>#REF!</v>
      </c>
    </row>
    <row r="273" spans="1:78" ht="89.25" x14ac:dyDescent="0.2">
      <c r="A273" s="20">
        <v>2</v>
      </c>
      <c r="B273" s="7" t="s">
        <v>455</v>
      </c>
      <c r="C273" s="179" t="s">
        <v>940</v>
      </c>
      <c r="D273" s="7" t="s">
        <v>132</v>
      </c>
      <c r="E273" s="295" t="s">
        <v>1690</v>
      </c>
      <c r="F273" s="295">
        <v>7.7</v>
      </c>
      <c r="G273" s="295">
        <v>7</v>
      </c>
      <c r="H273" s="179" t="s">
        <v>942</v>
      </c>
      <c r="I273" s="14" t="s">
        <v>1689</v>
      </c>
      <c r="J273" s="201" t="s">
        <v>1691</v>
      </c>
      <c r="K273" s="201" t="s">
        <v>1691</v>
      </c>
      <c r="L273" s="176" t="s">
        <v>1589</v>
      </c>
      <c r="M273" s="5">
        <v>25</v>
      </c>
      <c r="N273" s="55" t="e">
        <f>+BDATOS!#REF!</f>
        <v>#REF!</v>
      </c>
      <c r="O273" s="55" t="e">
        <f>+BDATOS!#REF!</f>
        <v>#REF!</v>
      </c>
      <c r="P273" s="55" t="e">
        <f>+BDATOS!#REF!</f>
        <v>#REF!</v>
      </c>
      <c r="Q273" s="55" t="e">
        <f>+BDATOS!#REF!</f>
        <v>#REF!</v>
      </c>
      <c r="R273" s="40" t="e">
        <f>+BDATOS!#REF!</f>
        <v>#REF!</v>
      </c>
      <c r="S273" s="5" t="s">
        <v>11</v>
      </c>
      <c r="T273" s="5" t="s">
        <v>1416</v>
      </c>
      <c r="U273" s="55" t="s">
        <v>119</v>
      </c>
      <c r="V273" s="17">
        <f t="shared" si="84"/>
        <v>0</v>
      </c>
      <c r="W273" s="17">
        <v>0</v>
      </c>
      <c r="X273" s="17">
        <v>0</v>
      </c>
      <c r="Y273" s="17">
        <v>0</v>
      </c>
      <c r="Z273" s="17">
        <v>0</v>
      </c>
      <c r="AA273" s="198" t="e">
        <f>+BDATOS!#REF!</f>
        <v>#REF!</v>
      </c>
      <c r="AB273" s="55">
        <v>0</v>
      </c>
      <c r="AC273" s="55">
        <v>0</v>
      </c>
      <c r="AD273" s="29" t="e">
        <f t="shared" si="85"/>
        <v>#REF!</v>
      </c>
      <c r="AE273" s="30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13">
        <v>40</v>
      </c>
      <c r="AZ273" s="64">
        <v>0</v>
      </c>
      <c r="BA273" s="64">
        <v>0</v>
      </c>
      <c r="BB273" s="64"/>
      <c r="BC273" s="64"/>
      <c r="BD273" s="13"/>
      <c r="BE273" s="13"/>
      <c r="BF273" s="13"/>
      <c r="BG273" s="13"/>
      <c r="BH273" s="13"/>
      <c r="BI273" s="63">
        <v>1</v>
      </c>
      <c r="BJ273" s="13"/>
      <c r="BK273" s="13"/>
      <c r="BL273" s="13"/>
      <c r="BM273" s="56"/>
      <c r="BO273" s="13" t="e">
        <f t="shared" si="86"/>
        <v>#REF!</v>
      </c>
      <c r="BP273" s="13" t="e">
        <f t="shared" si="90"/>
        <v>#REF!</v>
      </c>
      <c r="BQ273" s="13" t="e">
        <f t="shared" si="91"/>
        <v>#REF!</v>
      </c>
      <c r="BR273" s="13" t="e">
        <f t="shared" si="87"/>
        <v>#REF!</v>
      </c>
      <c r="BS273" s="13" t="e">
        <f t="shared" si="92"/>
        <v>#REF!</v>
      </c>
      <c r="BT273" s="13" t="e">
        <f t="shared" si="93"/>
        <v>#REF!</v>
      </c>
      <c r="BU273" s="13" t="e">
        <f t="shared" si="88"/>
        <v>#REF!</v>
      </c>
      <c r="BV273" s="13" t="e">
        <f t="shared" si="94"/>
        <v>#REF!</v>
      </c>
      <c r="BW273" s="13" t="e">
        <f t="shared" si="95"/>
        <v>#REF!</v>
      </c>
      <c r="BX273" s="13" t="e">
        <f t="shared" si="89"/>
        <v>#REF!</v>
      </c>
      <c r="BY273" s="13" t="e">
        <f t="shared" si="96"/>
        <v>#REF!</v>
      </c>
      <c r="BZ273" s="13" t="e">
        <f t="shared" si="97"/>
        <v>#REF!</v>
      </c>
    </row>
    <row r="274" spans="1:78" ht="60" x14ac:dyDescent="0.2">
      <c r="A274" s="20">
        <v>2</v>
      </c>
      <c r="B274" s="7" t="s">
        <v>455</v>
      </c>
      <c r="C274" s="179" t="s">
        <v>940</v>
      </c>
      <c r="D274" s="7" t="s">
        <v>132</v>
      </c>
      <c r="E274" s="295"/>
      <c r="F274" s="295"/>
      <c r="G274" s="295"/>
      <c r="H274" s="179" t="s">
        <v>942</v>
      </c>
      <c r="I274" s="14" t="s">
        <v>1689</v>
      </c>
      <c r="J274" s="202" t="s">
        <v>1692</v>
      </c>
      <c r="K274" s="202" t="s">
        <v>1692</v>
      </c>
      <c r="L274" s="176" t="s">
        <v>1589</v>
      </c>
      <c r="M274" s="5">
        <v>30</v>
      </c>
      <c r="N274" s="55" t="e">
        <f>+BDATOS!#REF!</f>
        <v>#REF!</v>
      </c>
      <c r="O274" s="55" t="e">
        <f>+BDATOS!#REF!</f>
        <v>#REF!</v>
      </c>
      <c r="P274" s="55" t="e">
        <f>+BDATOS!#REF!</f>
        <v>#REF!</v>
      </c>
      <c r="Q274" s="55" t="e">
        <f>+BDATOS!#REF!</f>
        <v>#REF!</v>
      </c>
      <c r="R274" s="40" t="e">
        <f>+BDATOS!#REF!</f>
        <v>#REF!</v>
      </c>
      <c r="S274" s="5" t="s">
        <v>11</v>
      </c>
      <c r="T274" s="5" t="s">
        <v>1416</v>
      </c>
      <c r="U274" s="55" t="s">
        <v>119</v>
      </c>
      <c r="V274" s="17">
        <f t="shared" si="84"/>
        <v>0</v>
      </c>
      <c r="W274" s="17">
        <v>0</v>
      </c>
      <c r="X274" s="17">
        <v>0</v>
      </c>
      <c r="Y274" s="17">
        <v>0</v>
      </c>
      <c r="Z274" s="17">
        <v>0</v>
      </c>
      <c r="AA274" s="198" t="e">
        <f>+BDATOS!#REF!</f>
        <v>#REF!</v>
      </c>
      <c r="AB274" s="55">
        <v>0</v>
      </c>
      <c r="AC274" s="55">
        <v>0</v>
      </c>
      <c r="AD274" s="29" t="e">
        <f t="shared" si="85"/>
        <v>#REF!</v>
      </c>
      <c r="AE274" s="30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13">
        <v>5</v>
      </c>
      <c r="AZ274" s="64">
        <v>0</v>
      </c>
      <c r="BA274" s="64">
        <v>0</v>
      </c>
      <c r="BB274" s="64"/>
      <c r="BC274" s="64"/>
      <c r="BD274" s="13"/>
      <c r="BE274" s="13"/>
      <c r="BF274" s="13"/>
      <c r="BG274" s="13"/>
      <c r="BH274" s="13"/>
      <c r="BI274" s="63" t="e">
        <f t="shared" si="98"/>
        <v>#REF!</v>
      </c>
      <c r="BJ274" s="13"/>
      <c r="BK274" s="13"/>
      <c r="BL274" s="13"/>
      <c r="BM274" s="56"/>
      <c r="BO274" s="13" t="e">
        <f t="shared" si="86"/>
        <v>#REF!</v>
      </c>
      <c r="BP274" s="13" t="e">
        <f t="shared" si="90"/>
        <v>#REF!</v>
      </c>
      <c r="BQ274" s="13" t="e">
        <f t="shared" si="91"/>
        <v>#REF!</v>
      </c>
      <c r="BR274" s="13" t="e">
        <f t="shared" si="87"/>
        <v>#REF!</v>
      </c>
      <c r="BS274" s="13" t="e">
        <f t="shared" si="92"/>
        <v>#REF!</v>
      </c>
      <c r="BT274" s="13" t="e">
        <f t="shared" si="93"/>
        <v>#REF!</v>
      </c>
      <c r="BU274" s="13" t="e">
        <f t="shared" si="88"/>
        <v>#REF!</v>
      </c>
      <c r="BV274" s="13" t="e">
        <f t="shared" si="94"/>
        <v>#REF!</v>
      </c>
      <c r="BW274" s="13" t="e">
        <f t="shared" si="95"/>
        <v>#REF!</v>
      </c>
      <c r="BX274" s="13" t="e">
        <f t="shared" si="89"/>
        <v>#REF!</v>
      </c>
      <c r="BY274" s="13" t="e">
        <f t="shared" si="96"/>
        <v>#REF!</v>
      </c>
      <c r="BZ274" s="13" t="e">
        <f t="shared" si="97"/>
        <v>#REF!</v>
      </c>
    </row>
    <row r="275" spans="1:78" ht="67.5" x14ac:dyDescent="0.2">
      <c r="A275" s="20">
        <v>2</v>
      </c>
      <c r="B275" s="7" t="s">
        <v>455</v>
      </c>
      <c r="C275" s="179" t="s">
        <v>940</v>
      </c>
      <c r="D275" s="7" t="s">
        <v>132</v>
      </c>
      <c r="E275" s="7" t="s">
        <v>1693</v>
      </c>
      <c r="F275" s="176">
        <v>60</v>
      </c>
      <c r="G275" s="176">
        <v>90</v>
      </c>
      <c r="H275" s="179" t="s">
        <v>945</v>
      </c>
      <c r="I275" s="14" t="s">
        <v>1694</v>
      </c>
      <c r="J275" s="198" t="s">
        <v>1695</v>
      </c>
      <c r="K275" s="198" t="s">
        <v>1695</v>
      </c>
      <c r="L275" s="176" t="s">
        <v>1589</v>
      </c>
      <c r="M275" s="5">
        <v>60</v>
      </c>
      <c r="N275" s="55" t="e">
        <f>+BDATOS!#REF!</f>
        <v>#REF!</v>
      </c>
      <c r="O275" s="55" t="e">
        <f>+BDATOS!#REF!</f>
        <v>#REF!</v>
      </c>
      <c r="P275" s="55" t="e">
        <f>+BDATOS!#REF!</f>
        <v>#REF!</v>
      </c>
      <c r="Q275" s="55" t="e">
        <f>+BDATOS!#REF!</f>
        <v>#REF!</v>
      </c>
      <c r="R275" s="40" t="e">
        <f>+BDATOS!#REF!</f>
        <v>#REF!</v>
      </c>
      <c r="S275" s="5" t="s">
        <v>11</v>
      </c>
      <c r="T275" s="5" t="s">
        <v>1416</v>
      </c>
      <c r="U275" s="55" t="s">
        <v>119</v>
      </c>
      <c r="V275" s="17">
        <f t="shared" si="84"/>
        <v>0</v>
      </c>
      <c r="W275" s="17">
        <v>0</v>
      </c>
      <c r="X275" s="17">
        <v>0</v>
      </c>
      <c r="Y275" s="17">
        <v>0</v>
      </c>
      <c r="Z275" s="17">
        <v>0</v>
      </c>
      <c r="AA275" s="198" t="e">
        <f>+BDATOS!#REF!</f>
        <v>#REF!</v>
      </c>
      <c r="AB275" s="55">
        <v>0</v>
      </c>
      <c r="AC275" s="55">
        <v>0</v>
      </c>
      <c r="AD275" s="29" t="e">
        <f t="shared" si="85"/>
        <v>#REF!</v>
      </c>
      <c r="AE275" s="30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53">
        <v>40</v>
      </c>
      <c r="AZ275" s="153">
        <v>546199999</v>
      </c>
      <c r="BA275" s="153">
        <v>0</v>
      </c>
      <c r="BB275" s="153">
        <v>546199999</v>
      </c>
      <c r="BC275" s="64"/>
      <c r="BD275" s="13"/>
      <c r="BE275" s="13"/>
      <c r="BF275" s="13"/>
      <c r="BG275" s="13"/>
      <c r="BH275" s="13"/>
      <c r="BI275" s="63">
        <v>1</v>
      </c>
      <c r="BJ275" s="13"/>
      <c r="BK275" s="13"/>
      <c r="BL275" s="13"/>
      <c r="BM275" s="56"/>
      <c r="BO275" s="13" t="e">
        <f t="shared" si="86"/>
        <v>#REF!</v>
      </c>
      <c r="BP275" s="13" t="e">
        <f t="shared" si="90"/>
        <v>#REF!</v>
      </c>
      <c r="BQ275" s="13" t="e">
        <f t="shared" si="91"/>
        <v>#REF!</v>
      </c>
      <c r="BR275" s="13" t="e">
        <f t="shared" si="87"/>
        <v>#REF!</v>
      </c>
      <c r="BS275" s="13" t="e">
        <f t="shared" si="92"/>
        <v>#REF!</v>
      </c>
      <c r="BT275" s="13" t="e">
        <f t="shared" si="93"/>
        <v>#REF!</v>
      </c>
      <c r="BU275" s="13" t="e">
        <f t="shared" si="88"/>
        <v>#REF!</v>
      </c>
      <c r="BV275" s="13" t="e">
        <f t="shared" si="94"/>
        <v>#REF!</v>
      </c>
      <c r="BW275" s="13" t="e">
        <f t="shared" si="95"/>
        <v>#REF!</v>
      </c>
      <c r="BX275" s="13" t="e">
        <f t="shared" si="89"/>
        <v>#REF!</v>
      </c>
      <c r="BY275" s="13" t="e">
        <f t="shared" si="96"/>
        <v>#REF!</v>
      </c>
      <c r="BZ275" s="13" t="e">
        <f t="shared" si="97"/>
        <v>#REF!</v>
      </c>
    </row>
    <row r="276" spans="1:78" ht="90" x14ac:dyDescent="0.2">
      <c r="A276" s="20">
        <v>2</v>
      </c>
      <c r="B276" s="7" t="s">
        <v>455</v>
      </c>
      <c r="C276" s="179" t="s">
        <v>946</v>
      </c>
      <c r="D276" s="7" t="s">
        <v>1696</v>
      </c>
      <c r="E276" s="176" t="s">
        <v>948</v>
      </c>
      <c r="F276" s="7">
        <v>26.5</v>
      </c>
      <c r="G276" s="7">
        <v>18</v>
      </c>
      <c r="H276" s="176" t="s">
        <v>941</v>
      </c>
      <c r="I276" s="14" t="s">
        <v>1699</v>
      </c>
      <c r="J276" s="198" t="s">
        <v>1698</v>
      </c>
      <c r="K276" s="198" t="s">
        <v>1697</v>
      </c>
      <c r="L276" s="176" t="s">
        <v>1589</v>
      </c>
      <c r="M276" s="5">
        <v>0</v>
      </c>
      <c r="N276" s="55">
        <f>+BDATOS!P265</f>
        <v>18</v>
      </c>
      <c r="O276" s="55">
        <f>+BDATOS!Q265</f>
        <v>3</v>
      </c>
      <c r="P276" s="55">
        <f>+BDATOS!R265</f>
        <v>5</v>
      </c>
      <c r="Q276" s="55">
        <f>+BDATOS!S265</f>
        <v>5</v>
      </c>
      <c r="R276" s="40">
        <f>+BDATOS!T265</f>
        <v>5</v>
      </c>
      <c r="S276" s="5" t="s">
        <v>11</v>
      </c>
      <c r="T276" s="5" t="s">
        <v>1416</v>
      </c>
      <c r="U276" s="55" t="s">
        <v>1815</v>
      </c>
      <c r="V276" s="17">
        <f t="shared" si="84"/>
        <v>9943621276</v>
      </c>
      <c r="W276" s="17">
        <v>2444545536</v>
      </c>
      <c r="X276" s="17">
        <v>2332600000</v>
      </c>
      <c r="Y276" s="17">
        <v>2495882000</v>
      </c>
      <c r="Z276" s="17">
        <v>2670593740</v>
      </c>
      <c r="AA276" s="198" t="str">
        <f>+BDATOS!AC265</f>
        <v>SECRETARÍA DE SALUD</v>
      </c>
      <c r="AB276" s="56" t="s">
        <v>356</v>
      </c>
      <c r="AC276" s="56" t="s">
        <v>356</v>
      </c>
      <c r="AD276" s="29">
        <f t="shared" si="85"/>
        <v>3</v>
      </c>
      <c r="AE276" s="30">
        <f t="shared" ref="AE276:AE368" si="99">+V276</f>
        <v>9943621276</v>
      </c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13">
        <v>14</v>
      </c>
      <c r="AZ276" s="64">
        <v>531985635</v>
      </c>
      <c r="BA276" s="64">
        <v>0</v>
      </c>
      <c r="BB276" s="64">
        <v>531985635</v>
      </c>
      <c r="BC276" s="64"/>
      <c r="BD276" s="13"/>
      <c r="BE276" s="13"/>
      <c r="BF276" s="13"/>
      <c r="BG276" s="13"/>
      <c r="BH276" s="13"/>
      <c r="BI276" s="63">
        <v>1</v>
      </c>
      <c r="BJ276" s="13"/>
      <c r="BK276" s="13"/>
      <c r="BL276" s="13"/>
      <c r="BM276" s="56"/>
      <c r="BO276" s="13">
        <f t="shared" si="86"/>
        <v>3</v>
      </c>
      <c r="BP276" s="13">
        <f t="shared" si="90"/>
        <v>0.75</v>
      </c>
      <c r="BQ276" s="13">
        <f t="shared" si="91"/>
        <v>2.25</v>
      </c>
      <c r="BR276" s="13">
        <f t="shared" si="87"/>
        <v>5</v>
      </c>
      <c r="BS276" s="13">
        <f t="shared" si="92"/>
        <v>1.25</v>
      </c>
      <c r="BT276" s="13">
        <f t="shared" si="93"/>
        <v>3.75</v>
      </c>
      <c r="BU276" s="13">
        <f t="shared" si="88"/>
        <v>5</v>
      </c>
      <c r="BV276" s="13">
        <f t="shared" si="94"/>
        <v>1.25</v>
      </c>
      <c r="BW276" s="13">
        <f t="shared" si="95"/>
        <v>3.75</v>
      </c>
      <c r="BX276" s="13">
        <f t="shared" si="89"/>
        <v>5</v>
      </c>
      <c r="BY276" s="13">
        <f t="shared" si="96"/>
        <v>1.25</v>
      </c>
      <c r="BZ276" s="13">
        <f t="shared" si="97"/>
        <v>3.75</v>
      </c>
    </row>
    <row r="277" spans="1:78" ht="84" x14ac:dyDescent="0.2">
      <c r="A277" s="20">
        <v>2</v>
      </c>
      <c r="B277" s="7" t="s">
        <v>455</v>
      </c>
      <c r="C277" s="179" t="s">
        <v>946</v>
      </c>
      <c r="D277" s="7" t="s">
        <v>1696</v>
      </c>
      <c r="E277" s="176" t="s">
        <v>948</v>
      </c>
      <c r="F277" s="7">
        <v>26.5</v>
      </c>
      <c r="G277" s="7">
        <v>18</v>
      </c>
      <c r="H277" s="176" t="s">
        <v>942</v>
      </c>
      <c r="I277" s="14" t="s">
        <v>1700</v>
      </c>
      <c r="J277" s="198" t="s">
        <v>1701</v>
      </c>
      <c r="K277" s="198" t="s">
        <v>1702</v>
      </c>
      <c r="L277" s="176" t="s">
        <v>1589</v>
      </c>
      <c r="M277" s="5">
        <v>0</v>
      </c>
      <c r="N277" s="55">
        <f>+BDATOS!P266</f>
        <v>32</v>
      </c>
      <c r="O277" s="55">
        <f>+BDATOS!Q266</f>
        <v>2</v>
      </c>
      <c r="P277" s="55">
        <f>+BDATOS!R266</f>
        <v>30</v>
      </c>
      <c r="Q277" s="55">
        <f>+BDATOS!S266</f>
        <v>10</v>
      </c>
      <c r="R277" s="40">
        <f>+BDATOS!T266</f>
        <v>10</v>
      </c>
      <c r="S277" s="5" t="s">
        <v>11</v>
      </c>
      <c r="T277" s="5" t="s">
        <v>1416</v>
      </c>
      <c r="U277" s="55" t="s">
        <v>1815</v>
      </c>
      <c r="V277" s="17">
        <f t="shared" si="84"/>
        <v>0</v>
      </c>
      <c r="W277" s="17">
        <v>0</v>
      </c>
      <c r="X277" s="17">
        <v>0</v>
      </c>
      <c r="Y277" s="17">
        <v>0</v>
      </c>
      <c r="Z277" s="17">
        <v>0</v>
      </c>
      <c r="AA277" s="198" t="str">
        <f>+BDATOS!AC266</f>
        <v>SECRETARÍA DE SALUD</v>
      </c>
      <c r="AB277" s="56" t="s">
        <v>356</v>
      </c>
      <c r="AC277" s="56" t="s">
        <v>356</v>
      </c>
      <c r="AD277" s="29">
        <f t="shared" si="85"/>
        <v>2</v>
      </c>
      <c r="AE277" s="30">
        <f t="shared" si="99"/>
        <v>0</v>
      </c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13">
        <v>0</v>
      </c>
      <c r="AZ277" s="64">
        <v>0</v>
      </c>
      <c r="BA277" s="64">
        <v>0</v>
      </c>
      <c r="BB277" s="64"/>
      <c r="BC277" s="64"/>
      <c r="BD277" s="13"/>
      <c r="BE277" s="13"/>
      <c r="BF277" s="13"/>
      <c r="BG277" s="13"/>
      <c r="BH277" s="13"/>
      <c r="BI277" s="63">
        <f t="shared" si="98"/>
        <v>0</v>
      </c>
      <c r="BJ277" s="13"/>
      <c r="BK277" s="13"/>
      <c r="BL277" s="13"/>
      <c r="BM277" s="56"/>
      <c r="BO277" s="13">
        <f t="shared" si="86"/>
        <v>2</v>
      </c>
      <c r="BP277" s="13">
        <f t="shared" si="90"/>
        <v>0.5</v>
      </c>
      <c r="BQ277" s="13">
        <f t="shared" si="91"/>
        <v>1.5</v>
      </c>
      <c r="BR277" s="13">
        <f t="shared" si="87"/>
        <v>30</v>
      </c>
      <c r="BS277" s="13">
        <f t="shared" si="92"/>
        <v>7.5</v>
      </c>
      <c r="BT277" s="13">
        <f t="shared" si="93"/>
        <v>22.5</v>
      </c>
      <c r="BU277" s="13">
        <f t="shared" si="88"/>
        <v>10</v>
      </c>
      <c r="BV277" s="13">
        <f t="shared" si="94"/>
        <v>2.5</v>
      </c>
      <c r="BW277" s="13">
        <f t="shared" si="95"/>
        <v>7.5</v>
      </c>
      <c r="BX277" s="13">
        <f t="shared" si="89"/>
        <v>10</v>
      </c>
      <c r="BY277" s="13">
        <f t="shared" si="96"/>
        <v>2.5</v>
      </c>
      <c r="BZ277" s="13">
        <f t="shared" si="97"/>
        <v>7.5</v>
      </c>
    </row>
    <row r="278" spans="1:78" ht="84" x14ac:dyDescent="0.2">
      <c r="A278" s="20">
        <v>2</v>
      </c>
      <c r="B278" s="7" t="s">
        <v>455</v>
      </c>
      <c r="C278" s="179" t="s">
        <v>946</v>
      </c>
      <c r="D278" s="7" t="s">
        <v>1696</v>
      </c>
      <c r="E278" s="295" t="s">
        <v>1703</v>
      </c>
      <c r="F278" s="295">
        <v>85.8</v>
      </c>
      <c r="G278" s="295">
        <v>67.760000000000005</v>
      </c>
      <c r="H278" s="176" t="s">
        <v>942</v>
      </c>
      <c r="I278" s="14" t="s">
        <v>1700</v>
      </c>
      <c r="J278" s="198" t="s">
        <v>1705</v>
      </c>
      <c r="K278" s="198" t="s">
        <v>1704</v>
      </c>
      <c r="L278" s="176" t="s">
        <v>1589</v>
      </c>
      <c r="M278" s="5">
        <v>0</v>
      </c>
      <c r="N278" s="55">
        <f>+BDATOS!P267</f>
        <v>22</v>
      </c>
      <c r="O278" s="55">
        <f>+BDATOS!Q267</f>
        <v>2</v>
      </c>
      <c r="P278" s="55">
        <f>+BDATOS!R267</f>
        <v>5</v>
      </c>
      <c r="Q278" s="55">
        <f>+BDATOS!S267</f>
        <v>5</v>
      </c>
      <c r="R278" s="40">
        <f>+BDATOS!T267</f>
        <v>10</v>
      </c>
      <c r="S278" s="5" t="s">
        <v>11</v>
      </c>
      <c r="T278" s="5" t="s">
        <v>1416</v>
      </c>
      <c r="U278" s="55" t="s">
        <v>1815</v>
      </c>
      <c r="V278" s="17">
        <f t="shared" si="84"/>
        <v>0</v>
      </c>
      <c r="W278" s="17">
        <v>0</v>
      </c>
      <c r="X278" s="17">
        <v>0</v>
      </c>
      <c r="Y278" s="17">
        <v>0</v>
      </c>
      <c r="Z278" s="17">
        <v>0</v>
      </c>
      <c r="AA278" s="198" t="str">
        <f>+BDATOS!AC267</f>
        <v>SECRETARÍA DE SALUD</v>
      </c>
      <c r="AB278" s="56" t="s">
        <v>356</v>
      </c>
      <c r="AC278" s="56" t="s">
        <v>356</v>
      </c>
      <c r="AD278" s="29">
        <f t="shared" si="85"/>
        <v>2</v>
      </c>
      <c r="AE278" s="30">
        <f t="shared" si="99"/>
        <v>0</v>
      </c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66">
        <v>18</v>
      </c>
      <c r="AZ278" s="152">
        <v>375945564</v>
      </c>
      <c r="BA278" s="152">
        <v>0</v>
      </c>
      <c r="BB278" s="152">
        <v>375945564</v>
      </c>
      <c r="BC278" s="64"/>
      <c r="BD278" s="13"/>
      <c r="BE278" s="13"/>
      <c r="BF278" s="13"/>
      <c r="BG278" s="13"/>
      <c r="BH278" s="13"/>
      <c r="BI278" s="63">
        <v>1</v>
      </c>
      <c r="BJ278" s="13"/>
      <c r="BK278" s="13"/>
      <c r="BL278" s="13"/>
      <c r="BM278" s="56"/>
      <c r="BO278" s="13">
        <f t="shared" si="86"/>
        <v>2</v>
      </c>
      <c r="BP278" s="13">
        <f t="shared" si="90"/>
        <v>0.5</v>
      </c>
      <c r="BQ278" s="13">
        <f t="shared" si="91"/>
        <v>1.5</v>
      </c>
      <c r="BR278" s="13">
        <f t="shared" si="87"/>
        <v>5</v>
      </c>
      <c r="BS278" s="13">
        <f t="shared" si="92"/>
        <v>1.25</v>
      </c>
      <c r="BT278" s="13">
        <f t="shared" si="93"/>
        <v>3.75</v>
      </c>
      <c r="BU278" s="13">
        <f t="shared" si="88"/>
        <v>5</v>
      </c>
      <c r="BV278" s="13">
        <f t="shared" si="94"/>
        <v>1.25</v>
      </c>
      <c r="BW278" s="13">
        <f t="shared" si="95"/>
        <v>3.75</v>
      </c>
      <c r="BX278" s="13">
        <f t="shared" si="89"/>
        <v>10</v>
      </c>
      <c r="BY278" s="13">
        <f t="shared" si="96"/>
        <v>2.5</v>
      </c>
      <c r="BZ278" s="13">
        <f t="shared" si="97"/>
        <v>7.5</v>
      </c>
    </row>
    <row r="279" spans="1:78" ht="90" x14ac:dyDescent="0.2">
      <c r="A279" s="20">
        <v>2</v>
      </c>
      <c r="B279" s="7" t="s">
        <v>455</v>
      </c>
      <c r="C279" s="179" t="s">
        <v>946</v>
      </c>
      <c r="D279" s="7" t="s">
        <v>1696</v>
      </c>
      <c r="E279" s="295"/>
      <c r="F279" s="295"/>
      <c r="G279" s="295"/>
      <c r="H279" s="176" t="s">
        <v>942</v>
      </c>
      <c r="I279" s="14" t="s">
        <v>1700</v>
      </c>
      <c r="J279" s="198" t="s">
        <v>1707</v>
      </c>
      <c r="K279" s="198" t="s">
        <v>1706</v>
      </c>
      <c r="L279" s="176" t="s">
        <v>1589</v>
      </c>
      <c r="M279" s="5">
        <v>200</v>
      </c>
      <c r="N279" s="55">
        <f>+BDATOS!P268</f>
        <v>800</v>
      </c>
      <c r="O279" s="55">
        <f>+BDATOS!Q268</f>
        <v>200</v>
      </c>
      <c r="P279" s="55">
        <f>+BDATOS!R268</f>
        <v>200</v>
      </c>
      <c r="Q279" s="55">
        <f>+BDATOS!S268</f>
        <v>200</v>
      </c>
      <c r="R279" s="40">
        <f>+BDATOS!T268</f>
        <v>200</v>
      </c>
      <c r="S279" s="5" t="s">
        <v>11</v>
      </c>
      <c r="T279" s="5" t="s">
        <v>1416</v>
      </c>
      <c r="U279" s="55" t="s">
        <v>1815</v>
      </c>
      <c r="V279" s="17">
        <f t="shared" si="84"/>
        <v>0</v>
      </c>
      <c r="W279" s="17">
        <v>0</v>
      </c>
      <c r="X279" s="17">
        <v>0</v>
      </c>
      <c r="Y279" s="17">
        <v>0</v>
      </c>
      <c r="Z279" s="17">
        <v>0</v>
      </c>
      <c r="AA279" s="198" t="str">
        <f>+BDATOS!AC268</f>
        <v>SECRETARÍA DE SALUD</v>
      </c>
      <c r="AB279" s="56" t="s">
        <v>356</v>
      </c>
      <c r="AC279" s="56" t="s">
        <v>356</v>
      </c>
      <c r="AD279" s="29">
        <f t="shared" si="85"/>
        <v>200</v>
      </c>
      <c r="AE279" s="30">
        <f t="shared" si="99"/>
        <v>0</v>
      </c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66">
        <v>200</v>
      </c>
      <c r="AZ279" s="152">
        <v>0</v>
      </c>
      <c r="BA279" s="152">
        <v>0</v>
      </c>
      <c r="BB279" s="64"/>
      <c r="BC279" s="64"/>
      <c r="BD279" s="13"/>
      <c r="BE279" s="13"/>
      <c r="BF279" s="13"/>
      <c r="BG279" s="13"/>
      <c r="BH279" s="13"/>
      <c r="BI279" s="63">
        <f t="shared" si="98"/>
        <v>1</v>
      </c>
      <c r="BJ279" s="13"/>
      <c r="BK279" s="13"/>
      <c r="BL279" s="13"/>
      <c r="BM279" s="56"/>
      <c r="BO279" s="13">
        <f t="shared" si="86"/>
        <v>200</v>
      </c>
      <c r="BP279" s="13">
        <f t="shared" si="90"/>
        <v>50</v>
      </c>
      <c r="BQ279" s="13">
        <f t="shared" si="91"/>
        <v>150</v>
      </c>
      <c r="BR279" s="13">
        <f t="shared" si="87"/>
        <v>200</v>
      </c>
      <c r="BS279" s="13">
        <f t="shared" si="92"/>
        <v>50</v>
      </c>
      <c r="BT279" s="13">
        <f t="shared" si="93"/>
        <v>150</v>
      </c>
      <c r="BU279" s="13">
        <f t="shared" si="88"/>
        <v>200</v>
      </c>
      <c r="BV279" s="13">
        <f t="shared" si="94"/>
        <v>50</v>
      </c>
      <c r="BW279" s="13">
        <f t="shared" si="95"/>
        <v>150</v>
      </c>
      <c r="BX279" s="13">
        <f t="shared" si="89"/>
        <v>200</v>
      </c>
      <c r="BY279" s="13">
        <f t="shared" si="96"/>
        <v>50</v>
      </c>
      <c r="BZ279" s="13">
        <f t="shared" si="97"/>
        <v>150</v>
      </c>
    </row>
    <row r="280" spans="1:78" ht="84" x14ac:dyDescent="0.2">
      <c r="A280" s="20">
        <v>2</v>
      </c>
      <c r="B280" s="7" t="s">
        <v>455</v>
      </c>
      <c r="C280" s="179" t="s">
        <v>946</v>
      </c>
      <c r="D280" s="7" t="s">
        <v>1696</v>
      </c>
      <c r="E280" s="295"/>
      <c r="F280" s="295"/>
      <c r="G280" s="295"/>
      <c r="H280" s="176" t="s">
        <v>942</v>
      </c>
      <c r="I280" s="14" t="s">
        <v>1700</v>
      </c>
      <c r="J280" s="198" t="s">
        <v>1708</v>
      </c>
      <c r="K280" s="198" t="s">
        <v>1709</v>
      </c>
      <c r="L280" s="176" t="s">
        <v>1589</v>
      </c>
      <c r="M280" s="5">
        <v>0</v>
      </c>
      <c r="N280" s="55">
        <f>+BDATOS!P269</f>
        <v>6</v>
      </c>
      <c r="O280" s="55">
        <f>+BDATOS!Q269</f>
        <v>1</v>
      </c>
      <c r="P280" s="55">
        <f>+BDATOS!R269</f>
        <v>1</v>
      </c>
      <c r="Q280" s="55">
        <f>+BDATOS!S269</f>
        <v>2</v>
      </c>
      <c r="R280" s="40">
        <f>+BDATOS!T269</f>
        <v>2</v>
      </c>
      <c r="S280" s="5" t="s">
        <v>11</v>
      </c>
      <c r="T280" s="5" t="s">
        <v>1416</v>
      </c>
      <c r="U280" s="55" t="s">
        <v>1815</v>
      </c>
      <c r="V280" s="17">
        <f t="shared" si="84"/>
        <v>0</v>
      </c>
      <c r="W280" s="17">
        <v>0</v>
      </c>
      <c r="X280" s="17">
        <v>0</v>
      </c>
      <c r="Y280" s="17">
        <v>0</v>
      </c>
      <c r="Z280" s="17">
        <v>0</v>
      </c>
      <c r="AA280" s="198" t="str">
        <f>+BDATOS!AC269</f>
        <v>SECRETARÍA DE SALUD</v>
      </c>
      <c r="AB280" s="56"/>
      <c r="AC280" s="56"/>
      <c r="AD280" s="29">
        <f t="shared" si="85"/>
        <v>1</v>
      </c>
      <c r="AE280" s="30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66">
        <v>0</v>
      </c>
      <c r="AZ280" s="152">
        <v>0</v>
      </c>
      <c r="BA280" s="152">
        <v>0</v>
      </c>
      <c r="BB280" s="64"/>
      <c r="BC280" s="64"/>
      <c r="BD280" s="13"/>
      <c r="BE280" s="13"/>
      <c r="BF280" s="13"/>
      <c r="BG280" s="13"/>
      <c r="BH280" s="13"/>
      <c r="BI280" s="63">
        <f t="shared" si="98"/>
        <v>0</v>
      </c>
      <c r="BJ280" s="13"/>
      <c r="BK280" s="13"/>
      <c r="BL280" s="13"/>
      <c r="BM280" s="56"/>
      <c r="BO280" s="13">
        <f t="shared" si="86"/>
        <v>1</v>
      </c>
      <c r="BP280" s="13">
        <f t="shared" si="90"/>
        <v>0.25</v>
      </c>
      <c r="BQ280" s="13">
        <f t="shared" si="91"/>
        <v>0.75</v>
      </c>
      <c r="BR280" s="13">
        <f t="shared" si="87"/>
        <v>1</v>
      </c>
      <c r="BS280" s="13">
        <f t="shared" si="92"/>
        <v>0.25</v>
      </c>
      <c r="BT280" s="13">
        <f t="shared" si="93"/>
        <v>0.75</v>
      </c>
      <c r="BU280" s="13">
        <f t="shared" si="88"/>
        <v>2</v>
      </c>
      <c r="BV280" s="13">
        <f t="shared" si="94"/>
        <v>0.5</v>
      </c>
      <c r="BW280" s="13">
        <f t="shared" si="95"/>
        <v>1.5</v>
      </c>
      <c r="BX280" s="13">
        <f t="shared" si="89"/>
        <v>2</v>
      </c>
      <c r="BY280" s="13">
        <f t="shared" si="96"/>
        <v>0.5</v>
      </c>
      <c r="BZ280" s="13">
        <f t="shared" si="97"/>
        <v>1.5</v>
      </c>
    </row>
    <row r="281" spans="1:78" ht="103.5" customHeight="1" x14ac:dyDescent="0.2">
      <c r="A281" s="13">
        <v>2</v>
      </c>
      <c r="B281" s="4" t="s">
        <v>455</v>
      </c>
      <c r="C281" s="5" t="s">
        <v>946</v>
      </c>
      <c r="D281" s="4" t="s">
        <v>1696</v>
      </c>
      <c r="E281" s="295"/>
      <c r="F281" s="295"/>
      <c r="G281" s="295"/>
      <c r="H281" s="176" t="s">
        <v>942</v>
      </c>
      <c r="I281" s="14" t="s">
        <v>1700</v>
      </c>
      <c r="J281" s="198" t="s">
        <v>1710</v>
      </c>
      <c r="K281" s="198" t="s">
        <v>1711</v>
      </c>
      <c r="L281" s="176" t="s">
        <v>1589</v>
      </c>
      <c r="M281" s="5">
        <v>0</v>
      </c>
      <c r="N281" s="55">
        <f>+BDATOS!P270</f>
        <v>15</v>
      </c>
      <c r="O281" s="55">
        <f>+BDATOS!Q270</f>
        <v>2</v>
      </c>
      <c r="P281" s="55">
        <f>+BDATOS!R270</f>
        <v>3</v>
      </c>
      <c r="Q281" s="55">
        <f>+BDATOS!S270</f>
        <v>5</v>
      </c>
      <c r="R281" s="40">
        <f>+BDATOS!T270</f>
        <v>5</v>
      </c>
      <c r="S281" s="5" t="s">
        <v>11</v>
      </c>
      <c r="T281" s="5" t="s">
        <v>1416</v>
      </c>
      <c r="U281" s="55" t="s">
        <v>1815</v>
      </c>
      <c r="V281" s="17">
        <f t="shared" si="84"/>
        <v>0</v>
      </c>
      <c r="W281" s="17">
        <v>0</v>
      </c>
      <c r="X281" s="17">
        <v>0</v>
      </c>
      <c r="Y281" s="17">
        <v>0</v>
      </c>
      <c r="Z281" s="17">
        <v>0</v>
      </c>
      <c r="AA281" s="198" t="str">
        <f>+BDATOS!AC270</f>
        <v>SECRETARÍA DE SALUD</v>
      </c>
      <c r="AB281" s="56"/>
      <c r="AC281" s="56"/>
      <c r="AD281" s="29">
        <f t="shared" si="85"/>
        <v>2</v>
      </c>
      <c r="AE281" s="30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66">
        <v>0</v>
      </c>
      <c r="AZ281" s="152">
        <v>0</v>
      </c>
      <c r="BA281" s="152">
        <v>0</v>
      </c>
      <c r="BB281" s="64"/>
      <c r="BC281" s="64"/>
      <c r="BD281" s="13"/>
      <c r="BE281" s="13"/>
      <c r="BF281" s="13"/>
      <c r="BG281" s="13"/>
      <c r="BH281" s="13"/>
      <c r="BI281" s="63">
        <f t="shared" si="98"/>
        <v>0</v>
      </c>
      <c r="BJ281" s="13"/>
      <c r="BK281" s="13"/>
      <c r="BL281" s="13"/>
      <c r="BM281" s="56"/>
      <c r="BO281" s="13">
        <f t="shared" si="86"/>
        <v>2</v>
      </c>
      <c r="BP281" s="13">
        <f t="shared" si="90"/>
        <v>0.5</v>
      </c>
      <c r="BQ281" s="13">
        <f t="shared" si="91"/>
        <v>1.5</v>
      </c>
      <c r="BR281" s="13">
        <f t="shared" si="87"/>
        <v>3</v>
      </c>
      <c r="BS281" s="13">
        <f t="shared" si="92"/>
        <v>0.75</v>
      </c>
      <c r="BT281" s="13">
        <f t="shared" si="93"/>
        <v>2.25</v>
      </c>
      <c r="BU281" s="13">
        <f t="shared" si="88"/>
        <v>5</v>
      </c>
      <c r="BV281" s="13">
        <f t="shared" si="94"/>
        <v>1.25</v>
      </c>
      <c r="BW281" s="13">
        <f t="shared" si="95"/>
        <v>3.75</v>
      </c>
      <c r="BX281" s="13">
        <f t="shared" si="89"/>
        <v>5</v>
      </c>
      <c r="BY281" s="13">
        <f t="shared" si="96"/>
        <v>1.25</v>
      </c>
      <c r="BZ281" s="13">
        <f t="shared" si="97"/>
        <v>3.75</v>
      </c>
    </row>
    <row r="282" spans="1:78" ht="90" x14ac:dyDescent="0.2">
      <c r="A282" s="13">
        <v>2</v>
      </c>
      <c r="B282" s="4" t="s">
        <v>455</v>
      </c>
      <c r="C282" s="5" t="s">
        <v>946</v>
      </c>
      <c r="D282" s="4" t="s">
        <v>1696</v>
      </c>
      <c r="E282" s="295"/>
      <c r="F282" s="295"/>
      <c r="G282" s="295"/>
      <c r="H282" s="176" t="s">
        <v>942</v>
      </c>
      <c r="I282" s="14" t="s">
        <v>1700</v>
      </c>
      <c r="J282" s="198" t="s">
        <v>1712</v>
      </c>
      <c r="K282" s="198" t="s">
        <v>1713</v>
      </c>
      <c r="L282" s="176" t="s">
        <v>1589</v>
      </c>
      <c r="M282" s="5">
        <v>0</v>
      </c>
      <c r="N282" s="55">
        <f>+BDATOS!P271</f>
        <v>80</v>
      </c>
      <c r="O282" s="55">
        <f>+BDATOS!Q271</f>
        <v>20</v>
      </c>
      <c r="P282" s="55">
        <f>+BDATOS!R271</f>
        <v>20</v>
      </c>
      <c r="Q282" s="55">
        <f>+BDATOS!S271</f>
        <v>20</v>
      </c>
      <c r="R282" s="40">
        <f>+BDATOS!T271</f>
        <v>20</v>
      </c>
      <c r="S282" s="5" t="s">
        <v>11</v>
      </c>
      <c r="T282" s="5" t="s">
        <v>1416</v>
      </c>
      <c r="U282" s="55" t="s">
        <v>1815</v>
      </c>
      <c r="V282" s="17">
        <f t="shared" si="84"/>
        <v>0</v>
      </c>
      <c r="W282" s="17">
        <v>0</v>
      </c>
      <c r="X282" s="17">
        <v>0</v>
      </c>
      <c r="Y282" s="17">
        <v>0</v>
      </c>
      <c r="Z282" s="17">
        <v>0</v>
      </c>
      <c r="AA282" s="198" t="str">
        <f>+BDATOS!AC271</f>
        <v>SECRETARÍA DE SALUD</v>
      </c>
      <c r="AB282" s="56"/>
      <c r="AC282" s="56"/>
      <c r="AD282" s="29">
        <f t="shared" si="85"/>
        <v>20</v>
      </c>
      <c r="AE282" s="30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13">
        <v>0</v>
      </c>
      <c r="AZ282" s="64">
        <v>0</v>
      </c>
      <c r="BA282" s="64">
        <v>0</v>
      </c>
      <c r="BB282" s="64"/>
      <c r="BC282" s="64"/>
      <c r="BD282" s="13"/>
      <c r="BE282" s="13"/>
      <c r="BF282" s="13"/>
      <c r="BG282" s="13"/>
      <c r="BH282" s="13"/>
      <c r="BI282" s="63">
        <f t="shared" si="98"/>
        <v>0</v>
      </c>
      <c r="BJ282" s="13"/>
      <c r="BK282" s="13"/>
      <c r="BL282" s="13"/>
      <c r="BM282" s="56"/>
      <c r="BO282" s="13">
        <f t="shared" si="86"/>
        <v>20</v>
      </c>
      <c r="BP282" s="13">
        <f t="shared" si="90"/>
        <v>5</v>
      </c>
      <c r="BQ282" s="13">
        <f t="shared" si="91"/>
        <v>15</v>
      </c>
      <c r="BR282" s="13">
        <f t="shared" si="87"/>
        <v>20</v>
      </c>
      <c r="BS282" s="13">
        <f t="shared" si="92"/>
        <v>5</v>
      </c>
      <c r="BT282" s="13">
        <f t="shared" si="93"/>
        <v>15</v>
      </c>
      <c r="BU282" s="13">
        <f t="shared" si="88"/>
        <v>20</v>
      </c>
      <c r="BV282" s="13">
        <f t="shared" si="94"/>
        <v>5</v>
      </c>
      <c r="BW282" s="13">
        <f t="shared" si="95"/>
        <v>15</v>
      </c>
      <c r="BX282" s="13">
        <f t="shared" si="89"/>
        <v>20</v>
      </c>
      <c r="BY282" s="13">
        <f t="shared" si="96"/>
        <v>5</v>
      </c>
      <c r="BZ282" s="13">
        <f t="shared" si="97"/>
        <v>15</v>
      </c>
    </row>
    <row r="283" spans="1:78" ht="72.75" customHeight="1" x14ac:dyDescent="0.2">
      <c r="A283" s="13">
        <v>2</v>
      </c>
      <c r="B283" s="4" t="s">
        <v>455</v>
      </c>
      <c r="C283" s="5" t="s">
        <v>946</v>
      </c>
      <c r="D283" s="4" t="s">
        <v>1696</v>
      </c>
      <c r="E283" s="176" t="s">
        <v>1714</v>
      </c>
      <c r="F283" s="176">
        <v>15.5</v>
      </c>
      <c r="G283" s="176">
        <v>10</v>
      </c>
      <c r="H283" s="176" t="s">
        <v>947</v>
      </c>
      <c r="I283" s="14" t="s">
        <v>1700</v>
      </c>
      <c r="J283" s="198" t="s">
        <v>1715</v>
      </c>
      <c r="K283" s="198" t="s">
        <v>1715</v>
      </c>
      <c r="L283" s="176" t="s">
        <v>1589</v>
      </c>
      <c r="M283" s="5">
        <v>0</v>
      </c>
      <c r="N283" s="55">
        <f>+BDATOS!P272</f>
        <v>37</v>
      </c>
      <c r="O283" s="55">
        <f>+BDATOS!Q272</f>
        <v>7</v>
      </c>
      <c r="P283" s="55">
        <f>+BDATOS!R272</f>
        <v>10</v>
      </c>
      <c r="Q283" s="55">
        <f>+BDATOS!S272</f>
        <v>10</v>
      </c>
      <c r="R283" s="40">
        <f>+BDATOS!T272</f>
        <v>10</v>
      </c>
      <c r="S283" s="5" t="s">
        <v>11</v>
      </c>
      <c r="T283" s="5" t="s">
        <v>1416</v>
      </c>
      <c r="U283" s="55" t="s">
        <v>1815</v>
      </c>
      <c r="V283" s="17">
        <f t="shared" si="84"/>
        <v>0</v>
      </c>
      <c r="W283" s="17">
        <v>0</v>
      </c>
      <c r="X283" s="17">
        <v>0</v>
      </c>
      <c r="Y283" s="17">
        <v>0</v>
      </c>
      <c r="Z283" s="17">
        <v>0</v>
      </c>
      <c r="AA283" s="198" t="str">
        <f>+BDATOS!AC272</f>
        <v>SECRETARÍA DE SALUD</v>
      </c>
      <c r="AB283" s="56"/>
      <c r="AC283" s="56"/>
      <c r="AD283" s="29">
        <f t="shared" si="85"/>
        <v>7</v>
      </c>
      <c r="AE283" s="30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66">
        <v>7</v>
      </c>
      <c r="AZ283" s="152">
        <v>170780000</v>
      </c>
      <c r="BA283" s="152">
        <v>170780000</v>
      </c>
      <c r="BB283" s="64"/>
      <c r="BC283" s="64"/>
      <c r="BD283" s="13"/>
      <c r="BE283" s="13"/>
      <c r="BF283" s="13"/>
      <c r="BG283" s="13"/>
      <c r="BH283" s="13"/>
      <c r="BI283" s="63">
        <f t="shared" si="98"/>
        <v>1</v>
      </c>
      <c r="BJ283" s="13"/>
      <c r="BK283" s="13"/>
      <c r="BL283" s="13"/>
      <c r="BM283" s="56"/>
      <c r="BO283" s="13">
        <f t="shared" si="86"/>
        <v>7</v>
      </c>
      <c r="BP283" s="13">
        <f t="shared" si="90"/>
        <v>1.75</v>
      </c>
      <c r="BQ283" s="13">
        <f t="shared" si="91"/>
        <v>5.25</v>
      </c>
      <c r="BR283" s="13">
        <f t="shared" si="87"/>
        <v>10</v>
      </c>
      <c r="BS283" s="13">
        <f t="shared" si="92"/>
        <v>2.5</v>
      </c>
      <c r="BT283" s="13">
        <f t="shared" si="93"/>
        <v>7.5</v>
      </c>
      <c r="BU283" s="13">
        <f t="shared" si="88"/>
        <v>10</v>
      </c>
      <c r="BV283" s="13">
        <f t="shared" si="94"/>
        <v>2.5</v>
      </c>
      <c r="BW283" s="13">
        <f t="shared" si="95"/>
        <v>7.5</v>
      </c>
      <c r="BX283" s="13">
        <f t="shared" si="89"/>
        <v>10</v>
      </c>
      <c r="BY283" s="13">
        <f t="shared" si="96"/>
        <v>2.5</v>
      </c>
      <c r="BZ283" s="13">
        <f t="shared" si="97"/>
        <v>7.5</v>
      </c>
    </row>
    <row r="284" spans="1:78" ht="72.75" customHeight="1" x14ac:dyDescent="0.2">
      <c r="A284" s="13">
        <v>2</v>
      </c>
      <c r="B284" s="4" t="s">
        <v>455</v>
      </c>
      <c r="C284" s="5" t="s">
        <v>946</v>
      </c>
      <c r="D284" s="4" t="s">
        <v>1696</v>
      </c>
      <c r="E284" s="176" t="s">
        <v>1716</v>
      </c>
      <c r="F284" s="176">
        <v>4.5</v>
      </c>
      <c r="G284" s="176">
        <v>2</v>
      </c>
      <c r="H284" s="176" t="s">
        <v>947</v>
      </c>
      <c r="I284" s="14" t="s">
        <v>1700</v>
      </c>
      <c r="J284" s="198" t="s">
        <v>1718</v>
      </c>
      <c r="K284" s="198" t="s">
        <v>1718</v>
      </c>
      <c r="L284" s="176" t="s">
        <v>1589</v>
      </c>
      <c r="M284" s="5">
        <v>0</v>
      </c>
      <c r="N284" s="55">
        <f>+BDATOS!P273</f>
        <v>37</v>
      </c>
      <c r="O284" s="55">
        <f>+BDATOS!Q273</f>
        <v>7</v>
      </c>
      <c r="P284" s="55">
        <f>+BDATOS!R273</f>
        <v>10</v>
      </c>
      <c r="Q284" s="55">
        <f>+BDATOS!S273</f>
        <v>10</v>
      </c>
      <c r="R284" s="40">
        <f>+BDATOS!T273</f>
        <v>10</v>
      </c>
      <c r="S284" s="5" t="s">
        <v>11</v>
      </c>
      <c r="T284" s="5" t="s">
        <v>1416</v>
      </c>
      <c r="U284" s="55" t="s">
        <v>1815</v>
      </c>
      <c r="V284" s="17">
        <f t="shared" si="84"/>
        <v>0</v>
      </c>
      <c r="W284" s="17">
        <v>0</v>
      </c>
      <c r="X284" s="17">
        <v>0</v>
      </c>
      <c r="Y284" s="17">
        <v>0</v>
      </c>
      <c r="Z284" s="17">
        <v>0</v>
      </c>
      <c r="AA284" s="198" t="str">
        <f>+BDATOS!AC273</f>
        <v>SECRETARÍA DE SALUD</v>
      </c>
      <c r="AB284" s="56"/>
      <c r="AC284" s="56"/>
      <c r="AD284" s="29">
        <f t="shared" si="85"/>
        <v>7</v>
      </c>
      <c r="AE284" s="30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13">
        <v>7</v>
      </c>
      <c r="AZ284" s="64">
        <v>0</v>
      </c>
      <c r="BA284" s="64">
        <v>0</v>
      </c>
      <c r="BB284" s="64"/>
      <c r="BC284" s="64"/>
      <c r="BD284" s="13"/>
      <c r="BE284" s="13"/>
      <c r="BF284" s="13"/>
      <c r="BG284" s="13"/>
      <c r="BH284" s="13"/>
      <c r="BI284" s="63">
        <f t="shared" si="98"/>
        <v>1</v>
      </c>
      <c r="BJ284" s="13"/>
      <c r="BK284" s="13"/>
      <c r="BL284" s="13"/>
      <c r="BM284" s="56"/>
      <c r="BO284" s="13">
        <f t="shared" si="86"/>
        <v>7</v>
      </c>
      <c r="BP284" s="13">
        <f t="shared" si="90"/>
        <v>1.75</v>
      </c>
      <c r="BQ284" s="13">
        <f t="shared" si="91"/>
        <v>5.25</v>
      </c>
      <c r="BR284" s="13">
        <f t="shared" si="87"/>
        <v>10</v>
      </c>
      <c r="BS284" s="13">
        <f t="shared" si="92"/>
        <v>2.5</v>
      </c>
      <c r="BT284" s="13">
        <f t="shared" si="93"/>
        <v>7.5</v>
      </c>
      <c r="BU284" s="13">
        <f t="shared" si="88"/>
        <v>10</v>
      </c>
      <c r="BV284" s="13">
        <f t="shared" si="94"/>
        <v>2.5</v>
      </c>
      <c r="BW284" s="13">
        <f t="shared" si="95"/>
        <v>7.5</v>
      </c>
      <c r="BX284" s="13">
        <f t="shared" si="89"/>
        <v>10</v>
      </c>
      <c r="BY284" s="13">
        <f t="shared" si="96"/>
        <v>2.5</v>
      </c>
      <c r="BZ284" s="13">
        <f t="shared" si="97"/>
        <v>7.5</v>
      </c>
    </row>
    <row r="285" spans="1:78" ht="72.75" customHeight="1" x14ac:dyDescent="0.2">
      <c r="A285" s="13">
        <v>2</v>
      </c>
      <c r="B285" s="4" t="s">
        <v>455</v>
      </c>
      <c r="C285" s="5" t="s">
        <v>946</v>
      </c>
      <c r="D285" s="4" t="s">
        <v>1696</v>
      </c>
      <c r="E285" s="176" t="s">
        <v>1717</v>
      </c>
      <c r="F285" s="176">
        <v>2.5</v>
      </c>
      <c r="G285" s="176">
        <v>0.5</v>
      </c>
      <c r="H285" s="176" t="s">
        <v>947</v>
      </c>
      <c r="I285" s="14" t="s">
        <v>1700</v>
      </c>
      <c r="J285" s="198" t="s">
        <v>1719</v>
      </c>
      <c r="K285" s="198" t="s">
        <v>1719</v>
      </c>
      <c r="L285" s="176" t="s">
        <v>1589</v>
      </c>
      <c r="M285" s="5">
        <v>0</v>
      </c>
      <c r="N285" s="55">
        <f>+BDATOS!P274</f>
        <v>37</v>
      </c>
      <c r="O285" s="55">
        <f>+BDATOS!Q274</f>
        <v>7</v>
      </c>
      <c r="P285" s="55">
        <f>+BDATOS!R274</f>
        <v>10</v>
      </c>
      <c r="Q285" s="55">
        <f>+BDATOS!S274</f>
        <v>10</v>
      </c>
      <c r="R285" s="40">
        <f>+BDATOS!T274</f>
        <v>10</v>
      </c>
      <c r="S285" s="5" t="s">
        <v>11</v>
      </c>
      <c r="T285" s="5" t="s">
        <v>1416</v>
      </c>
      <c r="U285" s="55" t="s">
        <v>1815</v>
      </c>
      <c r="V285" s="17">
        <f t="shared" si="84"/>
        <v>0</v>
      </c>
      <c r="W285" s="17">
        <v>0</v>
      </c>
      <c r="X285" s="17">
        <v>0</v>
      </c>
      <c r="Y285" s="17">
        <v>0</v>
      </c>
      <c r="Z285" s="17">
        <v>0</v>
      </c>
      <c r="AA285" s="198" t="str">
        <f>+BDATOS!AC274</f>
        <v>SECRETARÍA DE SALUD</v>
      </c>
      <c r="AB285" s="56"/>
      <c r="AC285" s="56"/>
      <c r="AD285" s="29">
        <f t="shared" si="85"/>
        <v>7</v>
      </c>
      <c r="AE285" s="30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13">
        <v>7</v>
      </c>
      <c r="AZ285" s="64">
        <v>0</v>
      </c>
      <c r="BA285" s="64">
        <v>0</v>
      </c>
      <c r="BB285" s="64"/>
      <c r="BC285" s="64"/>
      <c r="BD285" s="13"/>
      <c r="BE285" s="13"/>
      <c r="BF285" s="13"/>
      <c r="BG285" s="13"/>
      <c r="BH285" s="13"/>
      <c r="BI285" s="63">
        <f t="shared" si="98"/>
        <v>1</v>
      </c>
      <c r="BJ285" s="13"/>
      <c r="BK285" s="13"/>
      <c r="BL285" s="13"/>
      <c r="BM285" s="56"/>
      <c r="BO285" s="13">
        <f t="shared" si="86"/>
        <v>7</v>
      </c>
      <c r="BP285" s="13">
        <f t="shared" si="90"/>
        <v>1.75</v>
      </c>
      <c r="BQ285" s="13">
        <f t="shared" si="91"/>
        <v>5.25</v>
      </c>
      <c r="BR285" s="13">
        <f t="shared" si="87"/>
        <v>10</v>
      </c>
      <c r="BS285" s="13">
        <f t="shared" si="92"/>
        <v>2.5</v>
      </c>
      <c r="BT285" s="13">
        <f t="shared" si="93"/>
        <v>7.5</v>
      </c>
      <c r="BU285" s="13">
        <f t="shared" si="88"/>
        <v>10</v>
      </c>
      <c r="BV285" s="13">
        <f t="shared" si="94"/>
        <v>2.5</v>
      </c>
      <c r="BW285" s="13">
        <f t="shared" si="95"/>
        <v>7.5</v>
      </c>
      <c r="BX285" s="13">
        <f t="shared" si="89"/>
        <v>10</v>
      </c>
      <c r="BY285" s="13">
        <f t="shared" si="96"/>
        <v>2.5</v>
      </c>
      <c r="BZ285" s="13">
        <f t="shared" si="97"/>
        <v>7.5</v>
      </c>
    </row>
    <row r="286" spans="1:78" ht="72" x14ac:dyDescent="0.2">
      <c r="A286" s="13">
        <v>2</v>
      </c>
      <c r="B286" s="4" t="s">
        <v>455</v>
      </c>
      <c r="C286" s="5" t="s">
        <v>949</v>
      </c>
      <c r="D286" s="4" t="s">
        <v>215</v>
      </c>
      <c r="E286" s="7" t="s">
        <v>952</v>
      </c>
      <c r="F286" s="176">
        <v>2.06</v>
      </c>
      <c r="G286" s="176">
        <v>1.59</v>
      </c>
      <c r="H286" s="176" t="s">
        <v>950</v>
      </c>
      <c r="I286" s="14" t="s">
        <v>210</v>
      </c>
      <c r="J286" s="198" t="s">
        <v>955</v>
      </c>
      <c r="K286" s="198" t="s">
        <v>953</v>
      </c>
      <c r="L286" s="176" t="s">
        <v>1589</v>
      </c>
      <c r="M286" s="5">
        <v>6</v>
      </c>
      <c r="N286" s="55">
        <f>+BDATOS!P275</f>
        <v>13</v>
      </c>
      <c r="O286" s="55">
        <f>+BDATOS!Q275</f>
        <v>3</v>
      </c>
      <c r="P286" s="55">
        <f>+BDATOS!R275</f>
        <v>3</v>
      </c>
      <c r="Q286" s="55">
        <f>+BDATOS!S275</f>
        <v>3</v>
      </c>
      <c r="R286" s="40">
        <f>+BDATOS!T275</f>
        <v>4</v>
      </c>
      <c r="S286" s="5" t="s">
        <v>11</v>
      </c>
      <c r="T286" s="5" t="s">
        <v>1416</v>
      </c>
      <c r="U286" s="55" t="s">
        <v>1815</v>
      </c>
      <c r="V286" s="17">
        <f t="shared" si="84"/>
        <v>0</v>
      </c>
      <c r="W286" s="17">
        <v>0</v>
      </c>
      <c r="X286" s="17">
        <v>0</v>
      </c>
      <c r="Y286" s="17">
        <v>0</v>
      </c>
      <c r="Z286" s="17">
        <v>0</v>
      </c>
      <c r="AA286" s="198" t="str">
        <f>+BDATOS!AC275</f>
        <v>SECRETARÍA DE SALUD</v>
      </c>
      <c r="AB286" s="56" t="s">
        <v>356</v>
      </c>
      <c r="AC286" s="56" t="s">
        <v>356</v>
      </c>
      <c r="AD286" s="29">
        <f t="shared" si="85"/>
        <v>3</v>
      </c>
      <c r="AE286" s="30">
        <f t="shared" si="99"/>
        <v>0</v>
      </c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13">
        <v>40</v>
      </c>
      <c r="AZ286" s="64">
        <v>336096775</v>
      </c>
      <c r="BA286" s="64">
        <v>0</v>
      </c>
      <c r="BB286" s="64">
        <v>229288336</v>
      </c>
      <c r="BC286" s="64">
        <v>106808439</v>
      </c>
      <c r="BD286" s="13"/>
      <c r="BE286" s="13"/>
      <c r="BF286" s="13"/>
      <c r="BG286" s="13"/>
      <c r="BH286" s="13"/>
      <c r="BI286" s="63">
        <v>1</v>
      </c>
      <c r="BJ286" s="13"/>
      <c r="BK286" s="13"/>
      <c r="BL286" s="13"/>
      <c r="BM286" s="56"/>
      <c r="BO286" s="13">
        <f t="shared" si="86"/>
        <v>3</v>
      </c>
      <c r="BP286" s="13">
        <f t="shared" si="90"/>
        <v>0.75</v>
      </c>
      <c r="BQ286" s="13">
        <f t="shared" si="91"/>
        <v>2.25</v>
      </c>
      <c r="BR286" s="13">
        <f t="shared" si="87"/>
        <v>3</v>
      </c>
      <c r="BS286" s="13">
        <f t="shared" si="92"/>
        <v>0.75</v>
      </c>
      <c r="BT286" s="13">
        <f t="shared" si="93"/>
        <v>2.25</v>
      </c>
      <c r="BU286" s="13">
        <f t="shared" si="88"/>
        <v>3</v>
      </c>
      <c r="BV286" s="13">
        <f t="shared" si="94"/>
        <v>0.75</v>
      </c>
      <c r="BW286" s="13">
        <f t="shared" si="95"/>
        <v>2.25</v>
      </c>
      <c r="BX286" s="13">
        <f t="shared" si="89"/>
        <v>4</v>
      </c>
      <c r="BY286" s="13">
        <f t="shared" si="96"/>
        <v>1</v>
      </c>
      <c r="BZ286" s="13">
        <f t="shared" si="97"/>
        <v>3</v>
      </c>
    </row>
    <row r="287" spans="1:78" ht="84" x14ac:dyDescent="0.2">
      <c r="A287" s="13">
        <v>2</v>
      </c>
      <c r="B287" s="4" t="s">
        <v>455</v>
      </c>
      <c r="C287" s="5" t="s">
        <v>949</v>
      </c>
      <c r="D287" s="4" t="s">
        <v>215</v>
      </c>
      <c r="E287" s="7" t="s">
        <v>951</v>
      </c>
      <c r="F287" s="176">
        <v>0</v>
      </c>
      <c r="G287" s="176">
        <v>1</v>
      </c>
      <c r="H287" s="176" t="s">
        <v>950</v>
      </c>
      <c r="I287" s="14" t="s">
        <v>210</v>
      </c>
      <c r="J287" s="198" t="s">
        <v>956</v>
      </c>
      <c r="K287" s="198" t="s">
        <v>954</v>
      </c>
      <c r="L287" s="176" t="s">
        <v>1589</v>
      </c>
      <c r="M287" s="5">
        <v>6</v>
      </c>
      <c r="N287" s="55">
        <f>+BDATOS!P276</f>
        <v>13</v>
      </c>
      <c r="O287" s="55">
        <f>+BDATOS!Q276</f>
        <v>3</v>
      </c>
      <c r="P287" s="55">
        <f>+BDATOS!R276</f>
        <v>3</v>
      </c>
      <c r="Q287" s="55">
        <f>+BDATOS!S276</f>
        <v>3</v>
      </c>
      <c r="R287" s="40">
        <f>+BDATOS!T276</f>
        <v>4</v>
      </c>
      <c r="S287" s="5" t="s">
        <v>11</v>
      </c>
      <c r="T287" s="5" t="s">
        <v>1416</v>
      </c>
      <c r="U287" s="55" t="s">
        <v>1815</v>
      </c>
      <c r="V287" s="17">
        <f t="shared" si="84"/>
        <v>0</v>
      </c>
      <c r="W287" s="17">
        <v>0</v>
      </c>
      <c r="X287" s="17">
        <v>0</v>
      </c>
      <c r="Y287" s="17">
        <v>0</v>
      </c>
      <c r="Z287" s="17">
        <v>0</v>
      </c>
      <c r="AA287" s="198" t="str">
        <f>+BDATOS!AC276</f>
        <v>SECRETARÍA DE SALUD</v>
      </c>
      <c r="AB287" s="56" t="s">
        <v>356</v>
      </c>
      <c r="AC287" s="56" t="s">
        <v>356</v>
      </c>
      <c r="AD287" s="29">
        <f t="shared" si="85"/>
        <v>3</v>
      </c>
      <c r="AE287" s="30">
        <f t="shared" si="99"/>
        <v>0</v>
      </c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13">
        <v>40</v>
      </c>
      <c r="AZ287" s="64">
        <v>0</v>
      </c>
      <c r="BA287" s="64">
        <v>0</v>
      </c>
      <c r="BB287" s="64"/>
      <c r="BC287" s="64"/>
      <c r="BD287" s="13"/>
      <c r="BE287" s="13"/>
      <c r="BF287" s="13"/>
      <c r="BG287" s="13"/>
      <c r="BH287" s="13"/>
      <c r="BI287" s="63">
        <v>1</v>
      </c>
      <c r="BJ287" s="13"/>
      <c r="BK287" s="13"/>
      <c r="BL287" s="13"/>
      <c r="BM287" s="56"/>
      <c r="BO287" s="13">
        <f t="shared" si="86"/>
        <v>3</v>
      </c>
      <c r="BP287" s="13">
        <f t="shared" si="90"/>
        <v>0.75</v>
      </c>
      <c r="BQ287" s="13">
        <f t="shared" si="91"/>
        <v>2.25</v>
      </c>
      <c r="BR287" s="13">
        <f t="shared" si="87"/>
        <v>3</v>
      </c>
      <c r="BS287" s="13">
        <f t="shared" si="92"/>
        <v>0.75</v>
      </c>
      <c r="BT287" s="13">
        <f t="shared" si="93"/>
        <v>2.25</v>
      </c>
      <c r="BU287" s="13">
        <f t="shared" si="88"/>
        <v>3</v>
      </c>
      <c r="BV287" s="13">
        <f t="shared" si="94"/>
        <v>0.75</v>
      </c>
      <c r="BW287" s="13">
        <f t="shared" si="95"/>
        <v>2.25</v>
      </c>
      <c r="BX287" s="13">
        <f t="shared" si="89"/>
        <v>4</v>
      </c>
      <c r="BY287" s="13">
        <f t="shared" si="96"/>
        <v>1</v>
      </c>
      <c r="BZ287" s="13">
        <f t="shared" si="97"/>
        <v>3</v>
      </c>
    </row>
    <row r="288" spans="1:78" ht="92.25" customHeight="1" x14ac:dyDescent="0.2">
      <c r="A288" s="13">
        <v>2</v>
      </c>
      <c r="B288" s="4" t="s">
        <v>455</v>
      </c>
      <c r="C288" s="5" t="s">
        <v>949</v>
      </c>
      <c r="D288" s="4" t="s">
        <v>215</v>
      </c>
      <c r="E288" s="300" t="s">
        <v>1720</v>
      </c>
      <c r="F288" s="300">
        <v>7</v>
      </c>
      <c r="G288" s="300">
        <v>45</v>
      </c>
      <c r="H288" s="176" t="s">
        <v>957</v>
      </c>
      <c r="I288" s="14" t="s">
        <v>211</v>
      </c>
      <c r="J288" s="198" t="s">
        <v>958</v>
      </c>
      <c r="K288" s="198" t="s">
        <v>1721</v>
      </c>
      <c r="L288" s="176" t="s">
        <v>1589</v>
      </c>
      <c r="M288" s="5">
        <v>27</v>
      </c>
      <c r="N288" s="55">
        <f>+BDATOS!P277</f>
        <v>45</v>
      </c>
      <c r="O288" s="55">
        <f>+BDATOS!Q277</f>
        <v>22</v>
      </c>
      <c r="P288" s="55">
        <f>+BDATOS!R277</f>
        <v>10</v>
      </c>
      <c r="Q288" s="55">
        <f>+BDATOS!S277</f>
        <v>10</v>
      </c>
      <c r="R288" s="40">
        <f>+BDATOS!T277</f>
        <v>0</v>
      </c>
      <c r="S288" s="5" t="s">
        <v>11</v>
      </c>
      <c r="T288" s="5" t="s">
        <v>1416</v>
      </c>
      <c r="U288" s="55" t="s">
        <v>1815</v>
      </c>
      <c r="V288" s="17">
        <f t="shared" si="84"/>
        <v>0</v>
      </c>
      <c r="W288" s="17">
        <v>0</v>
      </c>
      <c r="X288" s="17">
        <v>0</v>
      </c>
      <c r="Y288" s="17">
        <v>0</v>
      </c>
      <c r="Z288" s="17">
        <v>0</v>
      </c>
      <c r="AA288" s="198" t="str">
        <f>+BDATOS!AC277</f>
        <v>SECRETARÍA DE SALUD</v>
      </c>
      <c r="AB288" s="56" t="s">
        <v>356</v>
      </c>
      <c r="AC288" s="56" t="s">
        <v>356</v>
      </c>
      <c r="AD288" s="29">
        <f t="shared" si="85"/>
        <v>22</v>
      </c>
      <c r="AE288" s="30">
        <f t="shared" si="99"/>
        <v>0</v>
      </c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20">
        <v>22</v>
      </c>
      <c r="AZ288" s="64">
        <v>787212167</v>
      </c>
      <c r="BA288" s="64">
        <v>0</v>
      </c>
      <c r="BB288" s="64">
        <v>787212167</v>
      </c>
      <c r="BC288" s="64"/>
      <c r="BD288" s="13"/>
      <c r="BE288" s="13"/>
      <c r="BF288" s="13"/>
      <c r="BG288" s="13"/>
      <c r="BH288" s="13"/>
      <c r="BI288" s="63">
        <f t="shared" si="98"/>
        <v>1</v>
      </c>
      <c r="BJ288" s="13"/>
      <c r="BK288" s="13"/>
      <c r="BL288" s="13"/>
      <c r="BM288" s="56"/>
      <c r="BO288" s="13">
        <f t="shared" si="86"/>
        <v>22</v>
      </c>
      <c r="BP288" s="13">
        <f t="shared" si="90"/>
        <v>5.5</v>
      </c>
      <c r="BQ288" s="13">
        <f t="shared" si="91"/>
        <v>16.5</v>
      </c>
      <c r="BR288" s="13">
        <f t="shared" si="87"/>
        <v>10</v>
      </c>
      <c r="BS288" s="13">
        <f t="shared" si="92"/>
        <v>2.5</v>
      </c>
      <c r="BT288" s="13">
        <f t="shared" si="93"/>
        <v>7.5</v>
      </c>
      <c r="BU288" s="13">
        <f t="shared" si="88"/>
        <v>10</v>
      </c>
      <c r="BV288" s="13">
        <f t="shared" si="94"/>
        <v>2.5</v>
      </c>
      <c r="BW288" s="13">
        <f t="shared" si="95"/>
        <v>7.5</v>
      </c>
      <c r="BX288" s="13">
        <f t="shared" si="89"/>
        <v>0</v>
      </c>
      <c r="BY288" s="13">
        <f t="shared" si="96"/>
        <v>0</v>
      </c>
      <c r="BZ288" s="13">
        <f t="shared" si="97"/>
        <v>0</v>
      </c>
    </row>
    <row r="289" spans="1:78" ht="92.25" customHeight="1" x14ac:dyDescent="0.2">
      <c r="A289" s="13">
        <v>2</v>
      </c>
      <c r="B289" s="4" t="s">
        <v>455</v>
      </c>
      <c r="C289" s="5" t="s">
        <v>949</v>
      </c>
      <c r="D289" s="4" t="s">
        <v>215</v>
      </c>
      <c r="E289" s="300"/>
      <c r="F289" s="300"/>
      <c r="G289" s="300"/>
      <c r="H289" s="176" t="s">
        <v>957</v>
      </c>
      <c r="I289" s="14" t="s">
        <v>211</v>
      </c>
      <c r="J289" s="198" t="s">
        <v>1722</v>
      </c>
      <c r="K289" s="198" t="s">
        <v>1722</v>
      </c>
      <c r="L289" s="176" t="s">
        <v>1609</v>
      </c>
      <c r="M289" s="5">
        <v>50</v>
      </c>
      <c r="N289" s="55">
        <f>+BDATOS!P278</f>
        <v>100</v>
      </c>
      <c r="O289" s="55">
        <f>+BDATOS!Q278</f>
        <v>100</v>
      </c>
      <c r="P289" s="55">
        <f>+BDATOS!R278</f>
        <v>100</v>
      </c>
      <c r="Q289" s="55">
        <f>+BDATOS!S278</f>
        <v>100</v>
      </c>
      <c r="R289" s="40">
        <f>+BDATOS!T278</f>
        <v>100</v>
      </c>
      <c r="S289" s="5" t="s">
        <v>11</v>
      </c>
      <c r="T289" s="5" t="s">
        <v>1416</v>
      </c>
      <c r="U289" s="55" t="s">
        <v>1815</v>
      </c>
      <c r="V289" s="17">
        <f t="shared" si="84"/>
        <v>0</v>
      </c>
      <c r="W289" s="17">
        <v>0</v>
      </c>
      <c r="X289" s="17">
        <v>0</v>
      </c>
      <c r="Y289" s="17">
        <v>0</v>
      </c>
      <c r="Z289" s="17">
        <v>0</v>
      </c>
      <c r="AA289" s="198" t="str">
        <f>+BDATOS!AC278</f>
        <v>SECRETARÍA DE SALUD</v>
      </c>
      <c r="AB289" s="56" t="s">
        <v>356</v>
      </c>
      <c r="AC289" s="56" t="s">
        <v>356</v>
      </c>
      <c r="AD289" s="29">
        <f t="shared" si="85"/>
        <v>100</v>
      </c>
      <c r="AE289" s="30">
        <f t="shared" si="99"/>
        <v>0</v>
      </c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13">
        <v>0</v>
      </c>
      <c r="AZ289" s="64">
        <v>0</v>
      </c>
      <c r="BA289" s="64">
        <v>0</v>
      </c>
      <c r="BB289" s="64"/>
      <c r="BC289" s="64"/>
      <c r="BD289" s="13"/>
      <c r="BE289" s="13"/>
      <c r="BF289" s="13"/>
      <c r="BG289" s="13"/>
      <c r="BH289" s="13"/>
      <c r="BI289" s="63">
        <f t="shared" si="98"/>
        <v>0</v>
      </c>
      <c r="BJ289" s="13"/>
      <c r="BK289" s="13"/>
      <c r="BL289" s="13"/>
      <c r="BM289" s="56"/>
      <c r="BO289" s="13">
        <f t="shared" si="86"/>
        <v>100</v>
      </c>
      <c r="BP289" s="13">
        <f t="shared" si="90"/>
        <v>25</v>
      </c>
      <c r="BQ289" s="13">
        <f t="shared" si="91"/>
        <v>75</v>
      </c>
      <c r="BR289" s="13">
        <f t="shared" si="87"/>
        <v>100</v>
      </c>
      <c r="BS289" s="13">
        <f t="shared" si="92"/>
        <v>25</v>
      </c>
      <c r="BT289" s="13">
        <f t="shared" si="93"/>
        <v>75</v>
      </c>
      <c r="BU289" s="13">
        <f t="shared" si="88"/>
        <v>100</v>
      </c>
      <c r="BV289" s="13">
        <f t="shared" si="94"/>
        <v>25</v>
      </c>
      <c r="BW289" s="13">
        <f t="shared" si="95"/>
        <v>75</v>
      </c>
      <c r="BX289" s="13">
        <f t="shared" si="89"/>
        <v>100</v>
      </c>
      <c r="BY289" s="13">
        <f t="shared" si="96"/>
        <v>25</v>
      </c>
      <c r="BZ289" s="13">
        <f t="shared" si="97"/>
        <v>75</v>
      </c>
    </row>
    <row r="290" spans="1:78" ht="92.25" customHeight="1" x14ac:dyDescent="0.2">
      <c r="A290" s="13">
        <v>2</v>
      </c>
      <c r="B290" s="4" t="s">
        <v>455</v>
      </c>
      <c r="C290" s="5" t="s">
        <v>949</v>
      </c>
      <c r="D290" s="4" t="s">
        <v>215</v>
      </c>
      <c r="E290" s="300"/>
      <c r="F290" s="300"/>
      <c r="G290" s="300"/>
      <c r="H290" s="176" t="s">
        <v>957</v>
      </c>
      <c r="I290" s="14" t="s">
        <v>211</v>
      </c>
      <c r="J290" s="198" t="s">
        <v>1724</v>
      </c>
      <c r="K290" s="198" t="s">
        <v>1723</v>
      </c>
      <c r="L290" s="176" t="s">
        <v>1589</v>
      </c>
      <c r="M290" s="5">
        <v>18</v>
      </c>
      <c r="N290" s="55">
        <f>+BDATOS!P279</f>
        <v>45</v>
      </c>
      <c r="O290" s="55">
        <f>+BDATOS!Q279</f>
        <v>22</v>
      </c>
      <c r="P290" s="55">
        <f>+BDATOS!R279</f>
        <v>10</v>
      </c>
      <c r="Q290" s="55">
        <f>+BDATOS!S279</f>
        <v>10</v>
      </c>
      <c r="R290" s="40">
        <f>+BDATOS!T279</f>
        <v>0</v>
      </c>
      <c r="S290" s="5" t="s">
        <v>11</v>
      </c>
      <c r="T290" s="5" t="s">
        <v>1416</v>
      </c>
      <c r="U290" s="55" t="s">
        <v>1815</v>
      </c>
      <c r="V290" s="17">
        <f t="shared" si="84"/>
        <v>0</v>
      </c>
      <c r="W290" s="17">
        <v>0</v>
      </c>
      <c r="X290" s="17">
        <v>0</v>
      </c>
      <c r="Y290" s="17">
        <v>0</v>
      </c>
      <c r="Z290" s="17">
        <v>0</v>
      </c>
      <c r="AA290" s="198" t="str">
        <f>+BDATOS!AC279</f>
        <v>SECRETARÍA DE SALUD</v>
      </c>
      <c r="AB290" s="55">
        <v>0</v>
      </c>
      <c r="AC290" s="55">
        <v>0</v>
      </c>
      <c r="AD290" s="29">
        <f t="shared" si="85"/>
        <v>22</v>
      </c>
      <c r="AE290" s="30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13">
        <v>22</v>
      </c>
      <c r="AZ290" s="64">
        <v>0</v>
      </c>
      <c r="BA290" s="64">
        <v>0</v>
      </c>
      <c r="BB290" s="64"/>
      <c r="BC290" s="64"/>
      <c r="BD290" s="13"/>
      <c r="BE290" s="13"/>
      <c r="BF290" s="13"/>
      <c r="BG290" s="13"/>
      <c r="BH290" s="13"/>
      <c r="BI290" s="63">
        <f t="shared" si="98"/>
        <v>1</v>
      </c>
      <c r="BJ290" s="13"/>
      <c r="BK290" s="13"/>
      <c r="BL290" s="13"/>
      <c r="BM290" s="56"/>
      <c r="BO290" s="13">
        <f t="shared" si="86"/>
        <v>22</v>
      </c>
      <c r="BP290" s="13">
        <f t="shared" si="90"/>
        <v>5.5</v>
      </c>
      <c r="BQ290" s="13">
        <f t="shared" si="91"/>
        <v>16.5</v>
      </c>
      <c r="BR290" s="13">
        <f t="shared" si="87"/>
        <v>10</v>
      </c>
      <c r="BS290" s="13">
        <f t="shared" si="92"/>
        <v>2.5</v>
      </c>
      <c r="BT290" s="13">
        <f t="shared" si="93"/>
        <v>7.5</v>
      </c>
      <c r="BU290" s="13">
        <f t="shared" si="88"/>
        <v>10</v>
      </c>
      <c r="BV290" s="13">
        <f t="shared" si="94"/>
        <v>2.5</v>
      </c>
      <c r="BW290" s="13">
        <f t="shared" si="95"/>
        <v>7.5</v>
      </c>
      <c r="BX290" s="13">
        <f t="shared" si="89"/>
        <v>0</v>
      </c>
      <c r="BY290" s="13">
        <f t="shared" si="96"/>
        <v>0</v>
      </c>
      <c r="BZ290" s="13">
        <f t="shared" si="97"/>
        <v>0</v>
      </c>
    </row>
    <row r="291" spans="1:78" ht="60" x14ac:dyDescent="0.2">
      <c r="A291" s="13">
        <v>2</v>
      </c>
      <c r="B291" s="4" t="s">
        <v>455</v>
      </c>
      <c r="C291" s="5" t="s">
        <v>949</v>
      </c>
      <c r="D291" s="4" t="s">
        <v>215</v>
      </c>
      <c r="E291" s="300" t="s">
        <v>960</v>
      </c>
      <c r="F291" s="300">
        <v>3.1</v>
      </c>
      <c r="G291" s="300">
        <v>2</v>
      </c>
      <c r="H291" s="176" t="s">
        <v>1725</v>
      </c>
      <c r="I291" s="14" t="s">
        <v>212</v>
      </c>
      <c r="J291" s="198" t="s">
        <v>961</v>
      </c>
      <c r="K291" s="198" t="s">
        <v>959</v>
      </c>
      <c r="L291" s="176" t="s">
        <v>1589</v>
      </c>
      <c r="M291" s="5" t="s">
        <v>874</v>
      </c>
      <c r="N291" s="55">
        <f>+BDATOS!P280</f>
        <v>80</v>
      </c>
      <c r="O291" s="55">
        <f>+BDATOS!Q280</f>
        <v>5</v>
      </c>
      <c r="P291" s="55">
        <f>+BDATOS!R280</f>
        <v>5</v>
      </c>
      <c r="Q291" s="55">
        <f>+BDATOS!S280</f>
        <v>5</v>
      </c>
      <c r="R291" s="40">
        <f>+BDATOS!T280</f>
        <v>5</v>
      </c>
      <c r="S291" s="5" t="s">
        <v>11</v>
      </c>
      <c r="T291" s="5" t="s">
        <v>1416</v>
      </c>
      <c r="U291" s="55" t="s">
        <v>1815</v>
      </c>
      <c r="V291" s="17">
        <f t="shared" si="84"/>
        <v>0</v>
      </c>
      <c r="W291" s="17">
        <v>0</v>
      </c>
      <c r="X291" s="17">
        <v>0</v>
      </c>
      <c r="Y291" s="17">
        <v>0</v>
      </c>
      <c r="Z291" s="17">
        <v>0</v>
      </c>
      <c r="AA291" s="198" t="str">
        <f>+BDATOS!AC280</f>
        <v>SECRETARÍA DE SALUD</v>
      </c>
      <c r="AB291" s="56" t="s">
        <v>356</v>
      </c>
      <c r="AC291" s="56" t="s">
        <v>356</v>
      </c>
      <c r="AD291" s="29">
        <f t="shared" si="85"/>
        <v>5</v>
      </c>
      <c r="AE291" s="30">
        <f t="shared" si="99"/>
        <v>0</v>
      </c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13">
        <v>0</v>
      </c>
      <c r="AZ291" s="64">
        <v>0</v>
      </c>
      <c r="BA291" s="64">
        <v>0</v>
      </c>
      <c r="BB291" s="64"/>
      <c r="BC291" s="64"/>
      <c r="BD291" s="13"/>
      <c r="BE291" s="13"/>
      <c r="BF291" s="13"/>
      <c r="BG291" s="13"/>
      <c r="BH291" s="13"/>
      <c r="BI291" s="63">
        <f t="shared" si="98"/>
        <v>0</v>
      </c>
      <c r="BJ291" s="13"/>
      <c r="BK291" s="13"/>
      <c r="BL291" s="13"/>
      <c r="BM291" s="56"/>
      <c r="BO291" s="13">
        <f t="shared" si="86"/>
        <v>5</v>
      </c>
      <c r="BP291" s="13">
        <f t="shared" si="90"/>
        <v>1.25</v>
      </c>
      <c r="BQ291" s="13">
        <f t="shared" si="91"/>
        <v>3.75</v>
      </c>
      <c r="BR291" s="13">
        <f t="shared" si="87"/>
        <v>5</v>
      </c>
      <c r="BS291" s="13">
        <f t="shared" si="92"/>
        <v>1.25</v>
      </c>
      <c r="BT291" s="13">
        <f t="shared" si="93"/>
        <v>3.75</v>
      </c>
      <c r="BU291" s="13">
        <f t="shared" si="88"/>
        <v>5</v>
      </c>
      <c r="BV291" s="13">
        <f t="shared" si="94"/>
        <v>1.25</v>
      </c>
      <c r="BW291" s="13">
        <f t="shared" si="95"/>
        <v>3.75</v>
      </c>
      <c r="BX291" s="13">
        <f t="shared" si="89"/>
        <v>5</v>
      </c>
      <c r="BY291" s="13">
        <f t="shared" si="96"/>
        <v>1.25</v>
      </c>
      <c r="BZ291" s="13">
        <f t="shared" si="97"/>
        <v>3.75</v>
      </c>
    </row>
    <row r="292" spans="1:78" ht="60" x14ac:dyDescent="0.2">
      <c r="A292" s="13">
        <v>2</v>
      </c>
      <c r="B292" s="4" t="s">
        <v>455</v>
      </c>
      <c r="C292" s="5" t="s">
        <v>949</v>
      </c>
      <c r="D292" s="4" t="s">
        <v>215</v>
      </c>
      <c r="E292" s="300"/>
      <c r="F292" s="300"/>
      <c r="G292" s="300"/>
      <c r="H292" s="176" t="s">
        <v>1725</v>
      </c>
      <c r="I292" s="14" t="s">
        <v>212</v>
      </c>
      <c r="J292" s="198" t="s">
        <v>1726</v>
      </c>
      <c r="K292" s="198" t="s">
        <v>1727</v>
      </c>
      <c r="L292" s="176" t="s">
        <v>1589</v>
      </c>
      <c r="M292" s="5">
        <v>30</v>
      </c>
      <c r="N292" s="55">
        <f>+BDATOS!P281</f>
        <v>80</v>
      </c>
      <c r="O292" s="55">
        <f>+BDATOS!Q281</f>
        <v>30</v>
      </c>
      <c r="P292" s="55">
        <f>+BDATOS!R281</f>
        <v>20</v>
      </c>
      <c r="Q292" s="55">
        <f>+BDATOS!S281</f>
        <v>20</v>
      </c>
      <c r="R292" s="40">
        <f>+BDATOS!T281</f>
        <v>10</v>
      </c>
      <c r="S292" s="5" t="s">
        <v>11</v>
      </c>
      <c r="T292" s="5" t="s">
        <v>1416</v>
      </c>
      <c r="U292" s="55" t="s">
        <v>1815</v>
      </c>
      <c r="V292" s="17">
        <f t="shared" si="84"/>
        <v>0</v>
      </c>
      <c r="W292" s="17">
        <v>0</v>
      </c>
      <c r="X292" s="17">
        <v>0</v>
      </c>
      <c r="Y292" s="17">
        <v>0</v>
      </c>
      <c r="Z292" s="17">
        <v>0</v>
      </c>
      <c r="AA292" s="198" t="str">
        <f>+BDATOS!AC281</f>
        <v>SECRETARÍA DE SALUD</v>
      </c>
      <c r="AB292" s="56" t="s">
        <v>356</v>
      </c>
      <c r="AC292" s="56" t="s">
        <v>356</v>
      </c>
      <c r="AD292" s="29">
        <f t="shared" si="85"/>
        <v>30</v>
      </c>
      <c r="AE292" s="30">
        <f t="shared" si="99"/>
        <v>0</v>
      </c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13">
        <v>30</v>
      </c>
      <c r="AZ292" s="64">
        <v>660231278</v>
      </c>
      <c r="BA292" s="64">
        <v>0</v>
      </c>
      <c r="BB292" s="64">
        <v>660231278</v>
      </c>
      <c r="BC292" s="64"/>
      <c r="BD292" s="13"/>
      <c r="BE292" s="13"/>
      <c r="BF292" s="13"/>
      <c r="BG292" s="13"/>
      <c r="BH292" s="13"/>
      <c r="BI292" s="63">
        <f t="shared" si="98"/>
        <v>1</v>
      </c>
      <c r="BJ292" s="13"/>
      <c r="BK292" s="13"/>
      <c r="BL292" s="13"/>
      <c r="BM292" s="56"/>
      <c r="BO292" s="13">
        <f t="shared" si="86"/>
        <v>30</v>
      </c>
      <c r="BP292" s="13">
        <f t="shared" si="90"/>
        <v>7.5</v>
      </c>
      <c r="BQ292" s="13">
        <f t="shared" si="91"/>
        <v>22.5</v>
      </c>
      <c r="BR292" s="13">
        <f t="shared" si="87"/>
        <v>20</v>
      </c>
      <c r="BS292" s="13">
        <f t="shared" si="92"/>
        <v>5</v>
      </c>
      <c r="BT292" s="13">
        <f t="shared" si="93"/>
        <v>15</v>
      </c>
      <c r="BU292" s="13">
        <f t="shared" si="88"/>
        <v>20</v>
      </c>
      <c r="BV292" s="13">
        <f t="shared" si="94"/>
        <v>5</v>
      </c>
      <c r="BW292" s="13">
        <f t="shared" si="95"/>
        <v>15</v>
      </c>
      <c r="BX292" s="13">
        <f t="shared" si="89"/>
        <v>10</v>
      </c>
      <c r="BY292" s="13">
        <f t="shared" si="96"/>
        <v>2.5</v>
      </c>
      <c r="BZ292" s="13">
        <f t="shared" si="97"/>
        <v>7.5</v>
      </c>
    </row>
    <row r="293" spans="1:78" ht="66" customHeight="1" x14ac:dyDescent="0.2">
      <c r="A293" s="13">
        <v>2</v>
      </c>
      <c r="B293" s="4" t="s">
        <v>455</v>
      </c>
      <c r="C293" s="5" t="s">
        <v>962</v>
      </c>
      <c r="D293" s="4" t="s">
        <v>216</v>
      </c>
      <c r="E293" s="295" t="s">
        <v>1605</v>
      </c>
      <c r="F293" s="295">
        <v>14</v>
      </c>
      <c r="G293" s="295">
        <v>50</v>
      </c>
      <c r="H293" s="176" t="s">
        <v>963</v>
      </c>
      <c r="I293" s="14" t="s">
        <v>1602</v>
      </c>
      <c r="J293" s="198" t="s">
        <v>1604</v>
      </c>
      <c r="K293" s="198" t="s">
        <v>1604</v>
      </c>
      <c r="L293" s="176" t="s">
        <v>1589</v>
      </c>
      <c r="M293" s="5">
        <v>6</v>
      </c>
      <c r="N293" s="55">
        <f>+BDATOS!P282</f>
        <v>20</v>
      </c>
      <c r="O293" s="55">
        <f>+BDATOS!Q282</f>
        <v>11</v>
      </c>
      <c r="P293" s="55">
        <f>+BDATOS!R282</f>
        <v>4</v>
      </c>
      <c r="Q293" s="55">
        <f>+BDATOS!S282</f>
        <v>0</v>
      </c>
      <c r="R293" s="40">
        <f>+BDATOS!T282</f>
        <v>0</v>
      </c>
      <c r="S293" s="5" t="s">
        <v>11</v>
      </c>
      <c r="T293" s="5" t="s">
        <v>1416</v>
      </c>
      <c r="U293" s="55" t="s">
        <v>1814</v>
      </c>
      <c r="V293" s="17">
        <f t="shared" si="84"/>
        <v>3176184583</v>
      </c>
      <c r="W293" s="17">
        <v>759433043</v>
      </c>
      <c r="X293" s="17">
        <v>782216034</v>
      </c>
      <c r="Y293" s="17">
        <v>805682515</v>
      </c>
      <c r="Z293" s="17">
        <v>828852991</v>
      </c>
      <c r="AA293" s="198" t="str">
        <f>+BDATOS!AC282</f>
        <v>SECRETARÍA DE SALUD</v>
      </c>
      <c r="AB293" s="56" t="s">
        <v>356</v>
      </c>
      <c r="AC293" s="56" t="s">
        <v>356</v>
      </c>
      <c r="AD293" s="29">
        <f t="shared" si="85"/>
        <v>11</v>
      </c>
      <c r="AE293" s="30">
        <f t="shared" si="99"/>
        <v>3176184583</v>
      </c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13">
        <v>11</v>
      </c>
      <c r="AZ293" s="64">
        <v>325882628</v>
      </c>
      <c r="BA293" s="64">
        <v>325882628</v>
      </c>
      <c r="BB293" s="64"/>
      <c r="BC293" s="64"/>
      <c r="BD293" s="13"/>
      <c r="BE293" s="13"/>
      <c r="BF293" s="13"/>
      <c r="BG293" s="13"/>
      <c r="BH293" s="13"/>
      <c r="BI293" s="63">
        <f t="shared" si="98"/>
        <v>1</v>
      </c>
      <c r="BJ293" s="13"/>
      <c r="BK293" s="13"/>
      <c r="BL293" s="13"/>
      <c r="BM293" s="56"/>
      <c r="BO293" s="13">
        <f t="shared" si="86"/>
        <v>11</v>
      </c>
      <c r="BP293" s="13">
        <f t="shared" si="90"/>
        <v>2.75</v>
      </c>
      <c r="BQ293" s="13">
        <f t="shared" si="91"/>
        <v>8.25</v>
      </c>
      <c r="BR293" s="13">
        <f t="shared" si="87"/>
        <v>4</v>
      </c>
      <c r="BS293" s="13">
        <f t="shared" si="92"/>
        <v>1</v>
      </c>
      <c r="BT293" s="13">
        <f t="shared" si="93"/>
        <v>3</v>
      </c>
      <c r="BU293" s="13">
        <f t="shared" si="88"/>
        <v>0</v>
      </c>
      <c r="BV293" s="13">
        <f t="shared" si="94"/>
        <v>0</v>
      </c>
      <c r="BW293" s="13">
        <f t="shared" si="95"/>
        <v>0</v>
      </c>
      <c r="BX293" s="13">
        <f t="shared" si="89"/>
        <v>0</v>
      </c>
      <c r="BY293" s="13">
        <f t="shared" si="96"/>
        <v>0</v>
      </c>
      <c r="BZ293" s="13">
        <f t="shared" si="97"/>
        <v>0</v>
      </c>
    </row>
    <row r="294" spans="1:78" ht="60" x14ac:dyDescent="0.2">
      <c r="A294" s="13">
        <v>2</v>
      </c>
      <c r="B294" s="4" t="s">
        <v>455</v>
      </c>
      <c r="C294" s="5" t="s">
        <v>962</v>
      </c>
      <c r="D294" s="4" t="s">
        <v>216</v>
      </c>
      <c r="E294" s="295"/>
      <c r="F294" s="295"/>
      <c r="G294" s="295"/>
      <c r="H294" s="176" t="s">
        <v>963</v>
      </c>
      <c r="I294" s="14" t="s">
        <v>1602</v>
      </c>
      <c r="J294" s="198" t="s">
        <v>1603</v>
      </c>
      <c r="K294" s="198" t="s">
        <v>1603</v>
      </c>
      <c r="L294" s="176" t="s">
        <v>1589</v>
      </c>
      <c r="M294" s="5">
        <v>0</v>
      </c>
      <c r="N294" s="55">
        <f>+BDATOS!P283</f>
        <v>20</v>
      </c>
      <c r="O294" s="55">
        <f>+BDATOS!Q283</f>
        <v>5</v>
      </c>
      <c r="P294" s="55">
        <f>+BDATOS!R283</f>
        <v>5</v>
      </c>
      <c r="Q294" s="55">
        <f>+BDATOS!S283</f>
        <v>5</v>
      </c>
      <c r="R294" s="40">
        <f>+BDATOS!T283</f>
        <v>5</v>
      </c>
      <c r="S294" s="5" t="s">
        <v>11</v>
      </c>
      <c r="T294" s="5" t="s">
        <v>1416</v>
      </c>
      <c r="U294" s="55" t="s">
        <v>1814</v>
      </c>
      <c r="V294" s="17">
        <f t="shared" si="84"/>
        <v>0</v>
      </c>
      <c r="W294" s="17">
        <v>0</v>
      </c>
      <c r="X294" s="17">
        <v>0</v>
      </c>
      <c r="Y294" s="17">
        <v>0</v>
      </c>
      <c r="Z294" s="17">
        <v>0</v>
      </c>
      <c r="AA294" s="198" t="str">
        <f>+BDATOS!AC283</f>
        <v>SECRETARÍA DE SALUD</v>
      </c>
      <c r="AB294" s="56" t="s">
        <v>356</v>
      </c>
      <c r="AC294" s="56" t="s">
        <v>356</v>
      </c>
      <c r="AD294" s="29">
        <f t="shared" si="85"/>
        <v>5</v>
      </c>
      <c r="AE294" s="30">
        <f t="shared" si="99"/>
        <v>0</v>
      </c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13">
        <v>1</v>
      </c>
      <c r="AZ294" s="64">
        <v>0</v>
      </c>
      <c r="BA294" s="64">
        <v>0</v>
      </c>
      <c r="BB294" s="64"/>
      <c r="BC294" s="64"/>
      <c r="BD294" s="13"/>
      <c r="BE294" s="13"/>
      <c r="BF294" s="13"/>
      <c r="BG294" s="13"/>
      <c r="BH294" s="13"/>
      <c r="BI294" s="63">
        <f t="shared" si="98"/>
        <v>0.2</v>
      </c>
      <c r="BJ294" s="13"/>
      <c r="BK294" s="13"/>
      <c r="BL294" s="13"/>
      <c r="BM294" s="56"/>
      <c r="BO294" s="13">
        <f t="shared" si="86"/>
        <v>5</v>
      </c>
      <c r="BP294" s="13">
        <f t="shared" si="90"/>
        <v>1.25</v>
      </c>
      <c r="BQ294" s="13">
        <f t="shared" si="91"/>
        <v>3.75</v>
      </c>
      <c r="BR294" s="13">
        <f t="shared" si="87"/>
        <v>5</v>
      </c>
      <c r="BS294" s="13">
        <f t="shared" si="92"/>
        <v>1.25</v>
      </c>
      <c r="BT294" s="13">
        <f t="shared" si="93"/>
        <v>3.75</v>
      </c>
      <c r="BU294" s="13">
        <f t="shared" si="88"/>
        <v>5</v>
      </c>
      <c r="BV294" s="13">
        <f t="shared" si="94"/>
        <v>1.25</v>
      </c>
      <c r="BW294" s="13">
        <f t="shared" si="95"/>
        <v>3.75</v>
      </c>
      <c r="BX294" s="13">
        <f t="shared" si="89"/>
        <v>5</v>
      </c>
      <c r="BY294" s="13">
        <f t="shared" si="96"/>
        <v>1.25</v>
      </c>
      <c r="BZ294" s="13">
        <f t="shared" si="97"/>
        <v>3.75</v>
      </c>
    </row>
    <row r="295" spans="1:78" ht="67.5" x14ac:dyDescent="0.2">
      <c r="A295" s="13">
        <v>2</v>
      </c>
      <c r="B295" s="4" t="s">
        <v>455</v>
      </c>
      <c r="C295" s="5" t="s">
        <v>962</v>
      </c>
      <c r="D295" s="4" t="s">
        <v>216</v>
      </c>
      <c r="E295" s="295"/>
      <c r="F295" s="295"/>
      <c r="G295" s="295"/>
      <c r="H295" s="176" t="s">
        <v>963</v>
      </c>
      <c r="I295" s="14" t="s">
        <v>1602</v>
      </c>
      <c r="J295" s="198" t="s">
        <v>1730</v>
      </c>
      <c r="K295" s="198" t="s">
        <v>1728</v>
      </c>
      <c r="L295" s="176" t="s">
        <v>1589</v>
      </c>
      <c r="M295" s="5">
        <v>40</v>
      </c>
      <c r="N295" s="55">
        <f>+BDATOS!P284</f>
        <v>100</v>
      </c>
      <c r="O295" s="55">
        <f>+BDATOS!Q284</f>
        <v>100</v>
      </c>
      <c r="P295" s="55">
        <f>+BDATOS!R284</f>
        <v>10</v>
      </c>
      <c r="Q295" s="55">
        <f>+BDATOS!S284</f>
        <v>20</v>
      </c>
      <c r="R295" s="40">
        <f>+BDATOS!T284</f>
        <v>20</v>
      </c>
      <c r="S295" s="5" t="s">
        <v>11</v>
      </c>
      <c r="T295" s="5" t="s">
        <v>1416</v>
      </c>
      <c r="U295" s="55" t="s">
        <v>1814</v>
      </c>
      <c r="V295" s="17">
        <f t="shared" si="84"/>
        <v>0</v>
      </c>
      <c r="W295" s="17">
        <v>0</v>
      </c>
      <c r="X295" s="17">
        <v>0</v>
      </c>
      <c r="Y295" s="17">
        <v>0</v>
      </c>
      <c r="Z295" s="17">
        <v>0</v>
      </c>
      <c r="AA295" s="198" t="str">
        <f>+BDATOS!AC284</f>
        <v>SECRETARÍA DE SALUD</v>
      </c>
      <c r="AB295" s="56"/>
      <c r="AC295" s="56"/>
      <c r="AD295" s="29">
        <f t="shared" si="85"/>
        <v>100</v>
      </c>
      <c r="AE295" s="30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13">
        <v>60</v>
      </c>
      <c r="AZ295" s="64">
        <v>209700000</v>
      </c>
      <c r="BA295" s="64">
        <v>209700000</v>
      </c>
      <c r="BB295" s="64"/>
      <c r="BC295" s="64"/>
      <c r="BD295" s="13"/>
      <c r="BE295" s="13"/>
      <c r="BF295" s="13"/>
      <c r="BG295" s="13"/>
      <c r="BH295" s="13"/>
      <c r="BI295" s="63">
        <f t="shared" si="98"/>
        <v>0.6</v>
      </c>
      <c r="BJ295" s="13"/>
      <c r="BK295" s="13"/>
      <c r="BL295" s="13"/>
      <c r="BM295" s="56"/>
      <c r="BO295" s="13">
        <f t="shared" si="86"/>
        <v>100</v>
      </c>
      <c r="BP295" s="13">
        <f t="shared" si="90"/>
        <v>25</v>
      </c>
      <c r="BQ295" s="13">
        <f t="shared" si="91"/>
        <v>75</v>
      </c>
      <c r="BR295" s="13">
        <f t="shared" si="87"/>
        <v>10</v>
      </c>
      <c r="BS295" s="13">
        <f t="shared" si="92"/>
        <v>2.5</v>
      </c>
      <c r="BT295" s="13">
        <f t="shared" si="93"/>
        <v>7.5</v>
      </c>
      <c r="BU295" s="13">
        <f t="shared" si="88"/>
        <v>20</v>
      </c>
      <c r="BV295" s="13">
        <f t="shared" si="94"/>
        <v>5</v>
      </c>
      <c r="BW295" s="13">
        <f t="shared" si="95"/>
        <v>15</v>
      </c>
      <c r="BX295" s="13">
        <f t="shared" si="89"/>
        <v>20</v>
      </c>
      <c r="BY295" s="13">
        <f t="shared" si="96"/>
        <v>5</v>
      </c>
      <c r="BZ295" s="13">
        <f t="shared" si="97"/>
        <v>15</v>
      </c>
    </row>
    <row r="296" spans="1:78" ht="60" x14ac:dyDescent="0.2">
      <c r="A296" s="13">
        <v>2</v>
      </c>
      <c r="B296" s="4" t="s">
        <v>455</v>
      </c>
      <c r="C296" s="5" t="s">
        <v>962</v>
      </c>
      <c r="D296" s="4" t="s">
        <v>216</v>
      </c>
      <c r="E296" s="295"/>
      <c r="F296" s="295"/>
      <c r="G296" s="295"/>
      <c r="H296" s="176" t="s">
        <v>963</v>
      </c>
      <c r="I296" s="14" t="s">
        <v>1602</v>
      </c>
      <c r="J296" s="198" t="s">
        <v>1731</v>
      </c>
      <c r="K296" s="198" t="s">
        <v>1729</v>
      </c>
      <c r="L296" s="176" t="s">
        <v>1589</v>
      </c>
      <c r="M296" s="5">
        <v>50</v>
      </c>
      <c r="N296" s="55">
        <f>+BDATOS!P285</f>
        <v>100</v>
      </c>
      <c r="O296" s="55">
        <f>+BDATOS!Q285</f>
        <v>10</v>
      </c>
      <c r="P296" s="55">
        <f>+BDATOS!R285</f>
        <v>10</v>
      </c>
      <c r="Q296" s="55">
        <f>+BDATOS!S285</f>
        <v>10</v>
      </c>
      <c r="R296" s="40">
        <f>+BDATOS!T285</f>
        <v>20</v>
      </c>
      <c r="S296" s="5" t="s">
        <v>11</v>
      </c>
      <c r="T296" s="5" t="s">
        <v>1416</v>
      </c>
      <c r="U296" s="55" t="s">
        <v>1814</v>
      </c>
      <c r="V296" s="17">
        <f t="shared" si="84"/>
        <v>0</v>
      </c>
      <c r="W296" s="17">
        <v>0</v>
      </c>
      <c r="X296" s="17">
        <v>0</v>
      </c>
      <c r="Y296" s="17">
        <v>0</v>
      </c>
      <c r="Z296" s="17">
        <v>0</v>
      </c>
      <c r="AA296" s="198" t="str">
        <f>+BDATOS!AC285</f>
        <v>SECRETARÍA DE SALUD</v>
      </c>
      <c r="AB296" s="56"/>
      <c r="AC296" s="56"/>
      <c r="AD296" s="29">
        <f t="shared" si="85"/>
        <v>10</v>
      </c>
      <c r="AE296" s="30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13">
        <v>0</v>
      </c>
      <c r="AZ296" s="64">
        <v>0</v>
      </c>
      <c r="BA296" s="64">
        <v>0</v>
      </c>
      <c r="BB296" s="64"/>
      <c r="BC296" s="64"/>
      <c r="BD296" s="13"/>
      <c r="BE296" s="13"/>
      <c r="BF296" s="13"/>
      <c r="BG296" s="13"/>
      <c r="BH296" s="13"/>
      <c r="BI296" s="63">
        <f t="shared" si="98"/>
        <v>0</v>
      </c>
      <c r="BJ296" s="13"/>
      <c r="BK296" s="13"/>
      <c r="BL296" s="13"/>
      <c r="BM296" s="56"/>
      <c r="BO296" s="13">
        <f t="shared" si="86"/>
        <v>10</v>
      </c>
      <c r="BP296" s="13">
        <f t="shared" si="90"/>
        <v>2.5</v>
      </c>
      <c r="BQ296" s="13">
        <f t="shared" si="91"/>
        <v>7.5</v>
      </c>
      <c r="BR296" s="13">
        <f t="shared" si="87"/>
        <v>10</v>
      </c>
      <c r="BS296" s="13">
        <f t="shared" si="92"/>
        <v>2.5</v>
      </c>
      <c r="BT296" s="13">
        <f t="shared" si="93"/>
        <v>7.5</v>
      </c>
      <c r="BU296" s="13">
        <f t="shared" si="88"/>
        <v>10</v>
      </c>
      <c r="BV296" s="13">
        <f t="shared" si="94"/>
        <v>2.5</v>
      </c>
      <c r="BW296" s="13">
        <f t="shared" si="95"/>
        <v>7.5</v>
      </c>
      <c r="BX296" s="13">
        <f t="shared" si="89"/>
        <v>20</v>
      </c>
      <c r="BY296" s="13">
        <f t="shared" si="96"/>
        <v>5</v>
      </c>
      <c r="BZ296" s="13">
        <f t="shared" si="97"/>
        <v>15</v>
      </c>
    </row>
    <row r="297" spans="1:78" ht="126" customHeight="1" x14ac:dyDescent="0.2">
      <c r="A297" s="13">
        <v>2</v>
      </c>
      <c r="B297" s="4" t="s">
        <v>455</v>
      </c>
      <c r="C297" s="5" t="s">
        <v>962</v>
      </c>
      <c r="D297" s="4" t="s">
        <v>218</v>
      </c>
      <c r="E297" s="295" t="s">
        <v>967</v>
      </c>
      <c r="F297" s="295">
        <v>20</v>
      </c>
      <c r="G297" s="295">
        <v>50</v>
      </c>
      <c r="H297" s="176" t="s">
        <v>963</v>
      </c>
      <c r="I297" s="14" t="s">
        <v>217</v>
      </c>
      <c r="J297" s="198" t="s">
        <v>970</v>
      </c>
      <c r="K297" s="198" t="s">
        <v>968</v>
      </c>
      <c r="L297" s="176" t="s">
        <v>1589</v>
      </c>
      <c r="M297" s="5">
        <v>20</v>
      </c>
      <c r="N297" s="55">
        <f>+BDATOS!P286</f>
        <v>100</v>
      </c>
      <c r="O297" s="55">
        <f>+BDATOS!Q286</f>
        <v>25</v>
      </c>
      <c r="P297" s="55">
        <f>+BDATOS!R286</f>
        <v>25</v>
      </c>
      <c r="Q297" s="55">
        <f>+BDATOS!S286</f>
        <v>25</v>
      </c>
      <c r="R297" s="40">
        <f>+BDATOS!T286</f>
        <v>25</v>
      </c>
      <c r="S297" s="5" t="s">
        <v>11</v>
      </c>
      <c r="T297" s="5" t="s">
        <v>1416</v>
      </c>
      <c r="U297" s="55" t="s">
        <v>1814</v>
      </c>
      <c r="V297" s="17">
        <f t="shared" si="84"/>
        <v>627545050</v>
      </c>
      <c r="W297" s="17">
        <v>150000000</v>
      </c>
      <c r="X297" s="17">
        <v>154500000</v>
      </c>
      <c r="Y297" s="17">
        <v>159136000</v>
      </c>
      <c r="Z297" s="17">
        <v>163909050</v>
      </c>
      <c r="AA297" s="198" t="str">
        <f>+BDATOS!AC286</f>
        <v>SECRETARÍA DE SALUD</v>
      </c>
      <c r="AB297" s="56" t="s">
        <v>356</v>
      </c>
      <c r="AC297" s="56" t="s">
        <v>356</v>
      </c>
      <c r="AD297" s="29">
        <f t="shared" si="85"/>
        <v>25</v>
      </c>
      <c r="AE297" s="30">
        <f t="shared" si="99"/>
        <v>627545050</v>
      </c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13">
        <v>0</v>
      </c>
      <c r="AZ297" s="64">
        <v>0</v>
      </c>
      <c r="BA297" s="64">
        <v>0</v>
      </c>
      <c r="BB297" s="64"/>
      <c r="BC297" s="64"/>
      <c r="BD297" s="13"/>
      <c r="BE297" s="13"/>
      <c r="BF297" s="13"/>
      <c r="BG297" s="13"/>
      <c r="BH297" s="13"/>
      <c r="BI297" s="63">
        <f t="shared" si="98"/>
        <v>0</v>
      </c>
      <c r="BJ297" s="13"/>
      <c r="BK297" s="13"/>
      <c r="BL297" s="13"/>
      <c r="BM297" s="56"/>
      <c r="BO297" s="13">
        <f t="shared" si="86"/>
        <v>25</v>
      </c>
      <c r="BP297" s="13">
        <f t="shared" si="90"/>
        <v>6.25</v>
      </c>
      <c r="BQ297" s="13">
        <f t="shared" si="91"/>
        <v>18.75</v>
      </c>
      <c r="BR297" s="13">
        <f t="shared" si="87"/>
        <v>25</v>
      </c>
      <c r="BS297" s="13">
        <f t="shared" si="92"/>
        <v>6.25</v>
      </c>
      <c r="BT297" s="13">
        <f t="shared" si="93"/>
        <v>18.75</v>
      </c>
      <c r="BU297" s="13">
        <f t="shared" si="88"/>
        <v>25</v>
      </c>
      <c r="BV297" s="13">
        <f t="shared" si="94"/>
        <v>6.25</v>
      </c>
      <c r="BW297" s="13">
        <f t="shared" si="95"/>
        <v>18.75</v>
      </c>
      <c r="BX297" s="13">
        <f t="shared" si="89"/>
        <v>25</v>
      </c>
      <c r="BY297" s="13">
        <f t="shared" si="96"/>
        <v>6.25</v>
      </c>
      <c r="BZ297" s="13">
        <f t="shared" si="97"/>
        <v>18.75</v>
      </c>
    </row>
    <row r="298" spans="1:78" ht="78.75" x14ac:dyDescent="0.2">
      <c r="A298" s="13">
        <v>2</v>
      </c>
      <c r="B298" s="4" t="s">
        <v>455</v>
      </c>
      <c r="C298" s="5" t="s">
        <v>962</v>
      </c>
      <c r="D298" s="4" t="s">
        <v>218</v>
      </c>
      <c r="E298" s="295"/>
      <c r="F298" s="295"/>
      <c r="G298" s="295"/>
      <c r="H298" s="176" t="s">
        <v>963</v>
      </c>
      <c r="I298" s="14" t="s">
        <v>217</v>
      </c>
      <c r="J298" s="198" t="s">
        <v>971</v>
      </c>
      <c r="K298" s="198" t="s">
        <v>969</v>
      </c>
      <c r="L298" s="176" t="s">
        <v>1589</v>
      </c>
      <c r="M298" s="5">
        <v>30</v>
      </c>
      <c r="N298" s="55">
        <f>+BDATOS!P287</f>
        <v>100</v>
      </c>
      <c r="O298" s="55">
        <f>+BDATOS!Q287</f>
        <v>25</v>
      </c>
      <c r="P298" s="55">
        <f>+BDATOS!R287</f>
        <v>25</v>
      </c>
      <c r="Q298" s="55">
        <f>+BDATOS!S287</f>
        <v>25</v>
      </c>
      <c r="R298" s="40">
        <f>+BDATOS!T287</f>
        <v>25</v>
      </c>
      <c r="S298" s="5" t="s">
        <v>11</v>
      </c>
      <c r="T298" s="5" t="s">
        <v>1416</v>
      </c>
      <c r="U298" s="55" t="s">
        <v>119</v>
      </c>
      <c r="V298" s="17">
        <f t="shared" si="84"/>
        <v>0</v>
      </c>
      <c r="W298" s="17">
        <v>0</v>
      </c>
      <c r="X298" s="17">
        <v>0</v>
      </c>
      <c r="Y298" s="17">
        <v>0</v>
      </c>
      <c r="Z298" s="17">
        <v>0</v>
      </c>
      <c r="AA298" s="198" t="str">
        <f>+BDATOS!AC287</f>
        <v>SECRETARÍA DE SALUD</v>
      </c>
      <c r="AB298" s="56" t="s">
        <v>356</v>
      </c>
      <c r="AC298" s="56" t="s">
        <v>356</v>
      </c>
      <c r="AD298" s="29">
        <f t="shared" si="85"/>
        <v>25</v>
      </c>
      <c r="AE298" s="30">
        <f t="shared" si="99"/>
        <v>0</v>
      </c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13">
        <v>25</v>
      </c>
      <c r="AZ298" s="64">
        <v>0</v>
      </c>
      <c r="BA298" s="64">
        <v>0</v>
      </c>
      <c r="BB298" s="64"/>
      <c r="BC298" s="64"/>
      <c r="BD298" s="13"/>
      <c r="BE298" s="13"/>
      <c r="BF298" s="13"/>
      <c r="BG298" s="13"/>
      <c r="BH298" s="13"/>
      <c r="BI298" s="63">
        <f t="shared" si="98"/>
        <v>1</v>
      </c>
      <c r="BJ298" s="13"/>
      <c r="BK298" s="13"/>
      <c r="BL298" s="13"/>
      <c r="BM298" s="56"/>
      <c r="BO298" s="13">
        <f t="shared" si="86"/>
        <v>25</v>
      </c>
      <c r="BP298" s="13">
        <f t="shared" si="90"/>
        <v>6.25</v>
      </c>
      <c r="BQ298" s="13">
        <f t="shared" si="91"/>
        <v>18.75</v>
      </c>
      <c r="BR298" s="13">
        <f t="shared" si="87"/>
        <v>25</v>
      </c>
      <c r="BS298" s="13">
        <f t="shared" si="92"/>
        <v>6.25</v>
      </c>
      <c r="BT298" s="13">
        <f t="shared" si="93"/>
        <v>18.75</v>
      </c>
      <c r="BU298" s="13">
        <f t="shared" si="88"/>
        <v>25</v>
      </c>
      <c r="BV298" s="13">
        <f t="shared" si="94"/>
        <v>6.25</v>
      </c>
      <c r="BW298" s="13">
        <f t="shared" si="95"/>
        <v>18.75</v>
      </c>
      <c r="BX298" s="13">
        <f t="shared" si="89"/>
        <v>25</v>
      </c>
      <c r="BY298" s="13">
        <f t="shared" si="96"/>
        <v>6.25</v>
      </c>
      <c r="BZ298" s="13">
        <f t="shared" si="97"/>
        <v>18.75</v>
      </c>
    </row>
    <row r="299" spans="1:78" ht="78.75" x14ac:dyDescent="0.2">
      <c r="A299" s="13">
        <v>2</v>
      </c>
      <c r="B299" s="4" t="s">
        <v>455</v>
      </c>
      <c r="C299" s="5" t="s">
        <v>962</v>
      </c>
      <c r="D299" s="4" t="s">
        <v>218</v>
      </c>
      <c r="E299" s="295" t="s">
        <v>1732</v>
      </c>
      <c r="F299" s="295">
        <v>6.8</v>
      </c>
      <c r="G299" s="295">
        <v>6</v>
      </c>
      <c r="H299" s="176" t="s">
        <v>964</v>
      </c>
      <c r="I299" s="14" t="s">
        <v>219</v>
      </c>
      <c r="J299" s="198" t="s">
        <v>1734</v>
      </c>
      <c r="K299" s="198" t="s">
        <v>1733</v>
      </c>
      <c r="L299" s="176" t="s">
        <v>1589</v>
      </c>
      <c r="M299" s="5">
        <v>0</v>
      </c>
      <c r="N299" s="55">
        <f>+BDATOS!P288</f>
        <v>12</v>
      </c>
      <c r="O299" s="55">
        <f>+BDATOS!Q288</f>
        <v>3</v>
      </c>
      <c r="P299" s="55">
        <f>+BDATOS!R288</f>
        <v>3</v>
      </c>
      <c r="Q299" s="55">
        <f>+BDATOS!S288</f>
        <v>3</v>
      </c>
      <c r="R299" s="40">
        <f>+BDATOS!T288</f>
        <v>3</v>
      </c>
      <c r="S299" s="5" t="s">
        <v>11</v>
      </c>
      <c r="T299" s="5" t="s">
        <v>1416</v>
      </c>
      <c r="U299" s="55" t="s">
        <v>119</v>
      </c>
      <c r="V299" s="17">
        <f t="shared" si="84"/>
        <v>0</v>
      </c>
      <c r="W299" s="17">
        <v>0</v>
      </c>
      <c r="X299" s="17">
        <v>0</v>
      </c>
      <c r="Y299" s="17">
        <v>0</v>
      </c>
      <c r="Z299" s="17">
        <v>0</v>
      </c>
      <c r="AA299" s="198" t="str">
        <f>+BDATOS!AC288</f>
        <v>SECRETARÍA DE SALUD</v>
      </c>
      <c r="AB299" s="56" t="s">
        <v>356</v>
      </c>
      <c r="AC299" s="56" t="s">
        <v>356</v>
      </c>
      <c r="AD299" s="29">
        <f t="shared" si="85"/>
        <v>3</v>
      </c>
      <c r="AE299" s="30">
        <f t="shared" si="99"/>
        <v>0</v>
      </c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13">
        <v>0</v>
      </c>
      <c r="AZ299" s="64">
        <v>0</v>
      </c>
      <c r="BA299" s="64">
        <v>0</v>
      </c>
      <c r="BB299" s="64"/>
      <c r="BC299" s="64"/>
      <c r="BD299" s="13"/>
      <c r="BE299" s="13"/>
      <c r="BF299" s="13"/>
      <c r="BG299" s="13"/>
      <c r="BH299" s="13"/>
      <c r="BI299" s="63">
        <f t="shared" si="98"/>
        <v>0</v>
      </c>
      <c r="BJ299" s="13"/>
      <c r="BK299" s="13"/>
      <c r="BL299" s="13"/>
      <c r="BM299" s="56"/>
      <c r="BO299" s="13">
        <f t="shared" si="86"/>
        <v>3</v>
      </c>
      <c r="BP299" s="13">
        <f t="shared" si="90"/>
        <v>0.75</v>
      </c>
      <c r="BQ299" s="13">
        <f t="shared" si="91"/>
        <v>2.25</v>
      </c>
      <c r="BR299" s="13">
        <f t="shared" si="87"/>
        <v>3</v>
      </c>
      <c r="BS299" s="13">
        <f t="shared" si="92"/>
        <v>0.75</v>
      </c>
      <c r="BT299" s="13">
        <f t="shared" si="93"/>
        <v>2.25</v>
      </c>
      <c r="BU299" s="13">
        <f t="shared" si="88"/>
        <v>3</v>
      </c>
      <c r="BV299" s="13">
        <f t="shared" si="94"/>
        <v>0.75</v>
      </c>
      <c r="BW299" s="13">
        <f t="shared" si="95"/>
        <v>2.25</v>
      </c>
      <c r="BX299" s="13">
        <f t="shared" si="89"/>
        <v>3</v>
      </c>
      <c r="BY299" s="13">
        <f t="shared" si="96"/>
        <v>0.75</v>
      </c>
      <c r="BZ299" s="13">
        <f t="shared" si="97"/>
        <v>2.25</v>
      </c>
    </row>
    <row r="300" spans="1:78" ht="60" x14ac:dyDescent="0.2">
      <c r="A300" s="13">
        <v>2</v>
      </c>
      <c r="B300" s="4" t="s">
        <v>455</v>
      </c>
      <c r="C300" s="5" t="s">
        <v>962</v>
      </c>
      <c r="D300" s="4" t="s">
        <v>218</v>
      </c>
      <c r="E300" s="295"/>
      <c r="F300" s="295"/>
      <c r="G300" s="295"/>
      <c r="H300" s="176" t="s">
        <v>964</v>
      </c>
      <c r="I300" s="14" t="s">
        <v>219</v>
      </c>
      <c r="J300" s="198" t="s">
        <v>974</v>
      </c>
      <c r="K300" s="198" t="s">
        <v>973</v>
      </c>
      <c r="L300" s="176" t="s">
        <v>1589</v>
      </c>
      <c r="M300" s="5">
        <v>6</v>
      </c>
      <c r="N300" s="55">
        <f>+BDATOS!P289</f>
        <v>12</v>
      </c>
      <c r="O300" s="55">
        <f>+BDATOS!Q289</f>
        <v>3</v>
      </c>
      <c r="P300" s="55">
        <f>+BDATOS!R289</f>
        <v>3</v>
      </c>
      <c r="Q300" s="55">
        <f>+BDATOS!S289</f>
        <v>3</v>
      </c>
      <c r="R300" s="40">
        <f>+BDATOS!T289</f>
        <v>3</v>
      </c>
      <c r="S300" s="5" t="s">
        <v>11</v>
      </c>
      <c r="T300" s="5" t="s">
        <v>1416</v>
      </c>
      <c r="U300" s="55" t="s">
        <v>119</v>
      </c>
      <c r="V300" s="17">
        <f t="shared" si="84"/>
        <v>0</v>
      </c>
      <c r="W300" s="17">
        <v>0</v>
      </c>
      <c r="X300" s="17">
        <v>0</v>
      </c>
      <c r="Y300" s="17">
        <v>0</v>
      </c>
      <c r="Z300" s="17">
        <v>0</v>
      </c>
      <c r="AA300" s="198" t="str">
        <f>+BDATOS!AC289</f>
        <v>SECRETARÍA DE SALUD</v>
      </c>
      <c r="AB300" s="56" t="s">
        <v>356</v>
      </c>
      <c r="AC300" s="56" t="s">
        <v>356</v>
      </c>
      <c r="AD300" s="29">
        <f t="shared" si="85"/>
        <v>3</v>
      </c>
      <c r="AE300" s="30">
        <f t="shared" si="99"/>
        <v>0</v>
      </c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13">
        <v>3</v>
      </c>
      <c r="AZ300" s="64">
        <v>140382398</v>
      </c>
      <c r="BA300" s="64">
        <v>140382398</v>
      </c>
      <c r="BB300" s="64"/>
      <c r="BC300" s="64"/>
      <c r="BD300" s="13"/>
      <c r="BE300" s="13"/>
      <c r="BF300" s="13"/>
      <c r="BG300" s="13"/>
      <c r="BH300" s="13"/>
      <c r="BI300" s="63">
        <f t="shared" si="98"/>
        <v>1</v>
      </c>
      <c r="BJ300" s="13"/>
      <c r="BK300" s="13"/>
      <c r="BL300" s="13"/>
      <c r="BM300" s="56"/>
      <c r="BO300" s="13">
        <f t="shared" si="86"/>
        <v>3</v>
      </c>
      <c r="BP300" s="13">
        <f t="shared" si="90"/>
        <v>0.75</v>
      </c>
      <c r="BQ300" s="13">
        <f t="shared" si="91"/>
        <v>2.25</v>
      </c>
      <c r="BR300" s="13">
        <f t="shared" si="87"/>
        <v>3</v>
      </c>
      <c r="BS300" s="13">
        <f t="shared" si="92"/>
        <v>0.75</v>
      </c>
      <c r="BT300" s="13">
        <f t="shared" si="93"/>
        <v>2.25</v>
      </c>
      <c r="BU300" s="13">
        <f t="shared" si="88"/>
        <v>3</v>
      </c>
      <c r="BV300" s="13">
        <f t="shared" si="94"/>
        <v>0.75</v>
      </c>
      <c r="BW300" s="13">
        <f t="shared" si="95"/>
        <v>2.25</v>
      </c>
      <c r="BX300" s="13">
        <f t="shared" si="89"/>
        <v>3</v>
      </c>
      <c r="BY300" s="13">
        <f t="shared" si="96"/>
        <v>0.75</v>
      </c>
      <c r="BZ300" s="13">
        <f t="shared" si="97"/>
        <v>2.25</v>
      </c>
    </row>
    <row r="301" spans="1:78" ht="69.75" customHeight="1" x14ac:dyDescent="0.2">
      <c r="A301" s="13">
        <v>2</v>
      </c>
      <c r="B301" s="4" t="s">
        <v>455</v>
      </c>
      <c r="C301" s="5" t="s">
        <v>965</v>
      </c>
      <c r="D301" s="4" t="s">
        <v>220</v>
      </c>
      <c r="E301" s="7" t="s">
        <v>1735</v>
      </c>
      <c r="F301" s="176">
        <v>12.3</v>
      </c>
      <c r="G301" s="176">
        <v>11.34</v>
      </c>
      <c r="H301" s="176" t="s">
        <v>966</v>
      </c>
      <c r="I301" s="14" t="s">
        <v>221</v>
      </c>
      <c r="J301" s="198" t="s">
        <v>979</v>
      </c>
      <c r="K301" s="198" t="s">
        <v>978</v>
      </c>
      <c r="L301" s="176" t="s">
        <v>1589</v>
      </c>
      <c r="M301" s="5">
        <v>22</v>
      </c>
      <c r="N301" s="55">
        <f>+BDATOS!P290</f>
        <v>45</v>
      </c>
      <c r="O301" s="55">
        <f>+BDATOS!Q290</f>
        <v>29</v>
      </c>
      <c r="P301" s="55">
        <f>+BDATOS!R290</f>
        <v>10</v>
      </c>
      <c r="Q301" s="55">
        <f>+BDATOS!S290</f>
        <v>10</v>
      </c>
      <c r="R301" s="40">
        <f>+BDATOS!T290</f>
        <v>15</v>
      </c>
      <c r="S301" s="5" t="s">
        <v>11</v>
      </c>
      <c r="T301" s="5" t="s">
        <v>1416</v>
      </c>
      <c r="U301" s="55" t="s">
        <v>1816</v>
      </c>
      <c r="V301" s="17">
        <f t="shared" si="84"/>
        <v>26044629991</v>
      </c>
      <c r="W301" s="17">
        <v>6225370950</v>
      </c>
      <c r="X301" s="17">
        <v>6412132078</v>
      </c>
      <c r="Y301" s="17">
        <v>6604496041</v>
      </c>
      <c r="Z301" s="17">
        <v>6802630922</v>
      </c>
      <c r="AA301" s="198" t="str">
        <f>+BDATOS!AC290</f>
        <v>SECRETARÍA DE SALUD</v>
      </c>
      <c r="AB301" s="56" t="s">
        <v>356</v>
      </c>
      <c r="AC301" s="56" t="s">
        <v>356</v>
      </c>
      <c r="AD301" s="29">
        <f t="shared" si="85"/>
        <v>29</v>
      </c>
      <c r="AE301" s="30">
        <f t="shared" si="99"/>
        <v>26044629991</v>
      </c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66">
        <v>29</v>
      </c>
      <c r="AZ301" s="152">
        <v>391474660</v>
      </c>
      <c r="BA301" s="152">
        <v>391474660</v>
      </c>
      <c r="BB301" s="64"/>
      <c r="BC301" s="64"/>
      <c r="BD301" s="13"/>
      <c r="BE301" s="13"/>
      <c r="BF301" s="13"/>
      <c r="BG301" s="13"/>
      <c r="BH301" s="13"/>
      <c r="BI301" s="63">
        <f t="shared" si="98"/>
        <v>1</v>
      </c>
      <c r="BJ301" s="13"/>
      <c r="BK301" s="13"/>
      <c r="BL301" s="13"/>
      <c r="BM301" s="56"/>
      <c r="BO301" s="13">
        <f t="shared" si="86"/>
        <v>29</v>
      </c>
      <c r="BP301" s="13">
        <f t="shared" si="90"/>
        <v>7.25</v>
      </c>
      <c r="BQ301" s="13">
        <f t="shared" si="91"/>
        <v>21.75</v>
      </c>
      <c r="BR301" s="13">
        <f t="shared" si="87"/>
        <v>10</v>
      </c>
      <c r="BS301" s="13">
        <f t="shared" si="92"/>
        <v>2.5</v>
      </c>
      <c r="BT301" s="13">
        <f t="shared" si="93"/>
        <v>7.5</v>
      </c>
      <c r="BU301" s="13">
        <f t="shared" si="88"/>
        <v>10</v>
      </c>
      <c r="BV301" s="13">
        <f t="shared" si="94"/>
        <v>2.5</v>
      </c>
      <c r="BW301" s="13">
        <f t="shared" si="95"/>
        <v>7.5</v>
      </c>
      <c r="BX301" s="13">
        <f t="shared" si="89"/>
        <v>15</v>
      </c>
      <c r="BY301" s="13">
        <f t="shared" si="96"/>
        <v>3.75</v>
      </c>
      <c r="BZ301" s="13">
        <f t="shared" si="97"/>
        <v>11.25</v>
      </c>
    </row>
    <row r="302" spans="1:78" ht="123.75" x14ac:dyDescent="0.2">
      <c r="A302" s="13">
        <v>2</v>
      </c>
      <c r="B302" s="4" t="s">
        <v>455</v>
      </c>
      <c r="C302" s="5" t="s">
        <v>965</v>
      </c>
      <c r="D302" s="4" t="s">
        <v>220</v>
      </c>
      <c r="E302" s="7" t="s">
        <v>1736</v>
      </c>
      <c r="F302" s="176">
        <v>12.3</v>
      </c>
      <c r="G302" s="176">
        <v>11.34</v>
      </c>
      <c r="H302" s="176" t="s">
        <v>966</v>
      </c>
      <c r="I302" s="14" t="s">
        <v>221</v>
      </c>
      <c r="J302" s="198" t="s">
        <v>1738</v>
      </c>
      <c r="K302" s="198" t="s">
        <v>1737</v>
      </c>
      <c r="L302" s="176" t="s">
        <v>1589</v>
      </c>
      <c r="M302" s="5">
        <v>0</v>
      </c>
      <c r="N302" s="55">
        <f>+BDATOS!P291</f>
        <v>4</v>
      </c>
      <c r="O302" s="55">
        <f>+BDATOS!Q291</f>
        <v>1</v>
      </c>
      <c r="P302" s="55">
        <f>+BDATOS!R291</f>
        <v>1</v>
      </c>
      <c r="Q302" s="55">
        <f>+BDATOS!S291</f>
        <v>1</v>
      </c>
      <c r="R302" s="40">
        <f>+BDATOS!T291</f>
        <v>1</v>
      </c>
      <c r="S302" s="5" t="s">
        <v>11</v>
      </c>
      <c r="T302" s="5" t="s">
        <v>1416</v>
      </c>
      <c r="U302" s="55" t="s">
        <v>1816</v>
      </c>
      <c r="V302" s="17">
        <f t="shared" si="84"/>
        <v>0</v>
      </c>
      <c r="W302" s="17">
        <v>0</v>
      </c>
      <c r="X302" s="17">
        <v>0</v>
      </c>
      <c r="Y302" s="17">
        <v>0</v>
      </c>
      <c r="Z302" s="17">
        <v>0</v>
      </c>
      <c r="AA302" s="198" t="str">
        <f>+BDATOS!AC291</f>
        <v>SECRETARÍA DE SALUD</v>
      </c>
      <c r="AB302" s="56" t="s">
        <v>356</v>
      </c>
      <c r="AC302" s="56" t="s">
        <v>356</v>
      </c>
      <c r="AD302" s="29">
        <f t="shared" si="85"/>
        <v>1</v>
      </c>
      <c r="AE302" s="30">
        <f t="shared" si="99"/>
        <v>0</v>
      </c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13">
        <v>0</v>
      </c>
      <c r="AZ302" s="64">
        <v>0</v>
      </c>
      <c r="BA302" s="64">
        <v>0</v>
      </c>
      <c r="BB302" s="64"/>
      <c r="BC302" s="64"/>
      <c r="BD302" s="13"/>
      <c r="BE302" s="13"/>
      <c r="BF302" s="13"/>
      <c r="BG302" s="13"/>
      <c r="BH302" s="13"/>
      <c r="BI302" s="63">
        <f t="shared" si="98"/>
        <v>0</v>
      </c>
      <c r="BJ302" s="13"/>
      <c r="BK302" s="13"/>
      <c r="BL302" s="13"/>
      <c r="BM302" s="56"/>
      <c r="BO302" s="13">
        <f t="shared" si="86"/>
        <v>1</v>
      </c>
      <c r="BP302" s="13">
        <f t="shared" si="90"/>
        <v>0.25</v>
      </c>
      <c r="BQ302" s="13">
        <f t="shared" si="91"/>
        <v>0.75</v>
      </c>
      <c r="BR302" s="13">
        <f t="shared" si="87"/>
        <v>1</v>
      </c>
      <c r="BS302" s="13">
        <f t="shared" si="92"/>
        <v>0.25</v>
      </c>
      <c r="BT302" s="13">
        <f t="shared" si="93"/>
        <v>0.75</v>
      </c>
      <c r="BU302" s="13">
        <f t="shared" si="88"/>
        <v>1</v>
      </c>
      <c r="BV302" s="13">
        <f t="shared" si="94"/>
        <v>0.25</v>
      </c>
      <c r="BW302" s="13">
        <f t="shared" si="95"/>
        <v>0.75</v>
      </c>
      <c r="BX302" s="13">
        <f t="shared" si="89"/>
        <v>1</v>
      </c>
      <c r="BY302" s="13">
        <f t="shared" si="96"/>
        <v>0.25</v>
      </c>
      <c r="BZ302" s="13">
        <f t="shared" si="97"/>
        <v>0.75</v>
      </c>
    </row>
    <row r="303" spans="1:78" ht="112.5" x14ac:dyDescent="0.2">
      <c r="A303" s="13">
        <v>2</v>
      </c>
      <c r="B303" s="4" t="s">
        <v>455</v>
      </c>
      <c r="C303" s="5" t="s">
        <v>965</v>
      </c>
      <c r="D303" s="4" t="s">
        <v>220</v>
      </c>
      <c r="E303" s="295" t="s">
        <v>1739</v>
      </c>
      <c r="F303" s="295">
        <v>15.05</v>
      </c>
      <c r="G303" s="295">
        <v>13.8</v>
      </c>
      <c r="H303" s="176" t="s">
        <v>966</v>
      </c>
      <c r="I303" s="14" t="s">
        <v>221</v>
      </c>
      <c r="J303" s="198" t="s">
        <v>1741</v>
      </c>
      <c r="K303" s="198" t="s">
        <v>1740</v>
      </c>
      <c r="L303" s="176" t="s">
        <v>1589</v>
      </c>
      <c r="M303" s="5">
        <v>10</v>
      </c>
      <c r="N303" s="55">
        <f>+BDATOS!P292</f>
        <v>80</v>
      </c>
      <c r="O303" s="55">
        <f>+BDATOS!Q292</f>
        <v>20</v>
      </c>
      <c r="P303" s="55">
        <f>+BDATOS!R292</f>
        <v>20</v>
      </c>
      <c r="Q303" s="55">
        <f>+BDATOS!S292</f>
        <v>20</v>
      </c>
      <c r="R303" s="40">
        <f>+BDATOS!T292</f>
        <v>20</v>
      </c>
      <c r="S303" s="5" t="s">
        <v>11</v>
      </c>
      <c r="T303" s="5" t="s">
        <v>1416</v>
      </c>
      <c r="U303" s="55" t="s">
        <v>1816</v>
      </c>
      <c r="V303" s="17">
        <f t="shared" si="84"/>
        <v>0</v>
      </c>
      <c r="W303" s="17">
        <v>0</v>
      </c>
      <c r="X303" s="17">
        <v>0</v>
      </c>
      <c r="Y303" s="17">
        <v>0</v>
      </c>
      <c r="Z303" s="17">
        <v>0</v>
      </c>
      <c r="AA303" s="198" t="str">
        <f>+BDATOS!AC292</f>
        <v>SECRETARÍA DE SALUD</v>
      </c>
      <c r="AB303" s="56" t="s">
        <v>356</v>
      </c>
      <c r="AC303" s="56" t="s">
        <v>356</v>
      </c>
      <c r="AD303" s="29">
        <f t="shared" si="85"/>
        <v>20</v>
      </c>
      <c r="AE303" s="30">
        <f t="shared" si="99"/>
        <v>0</v>
      </c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13">
        <v>25</v>
      </c>
      <c r="AZ303" s="64">
        <v>0</v>
      </c>
      <c r="BA303" s="64">
        <v>0</v>
      </c>
      <c r="BB303" s="64"/>
      <c r="BC303" s="64"/>
      <c r="BD303" s="13"/>
      <c r="BE303" s="13"/>
      <c r="BF303" s="13"/>
      <c r="BG303" s="13"/>
      <c r="BH303" s="13"/>
      <c r="BI303" s="63">
        <v>1</v>
      </c>
      <c r="BJ303" s="13"/>
      <c r="BK303" s="13"/>
      <c r="BL303" s="13"/>
      <c r="BM303" s="56"/>
      <c r="BO303" s="13">
        <f t="shared" si="86"/>
        <v>20</v>
      </c>
      <c r="BP303" s="13">
        <f t="shared" si="90"/>
        <v>5</v>
      </c>
      <c r="BQ303" s="13">
        <f t="shared" si="91"/>
        <v>15</v>
      </c>
      <c r="BR303" s="13">
        <f t="shared" si="87"/>
        <v>20</v>
      </c>
      <c r="BS303" s="13">
        <f t="shared" si="92"/>
        <v>5</v>
      </c>
      <c r="BT303" s="13">
        <f t="shared" si="93"/>
        <v>15</v>
      </c>
      <c r="BU303" s="13">
        <f t="shared" si="88"/>
        <v>20</v>
      </c>
      <c r="BV303" s="13">
        <f t="shared" si="94"/>
        <v>5</v>
      </c>
      <c r="BW303" s="13">
        <f t="shared" si="95"/>
        <v>15</v>
      </c>
      <c r="BX303" s="13">
        <f t="shared" si="89"/>
        <v>20</v>
      </c>
      <c r="BY303" s="13">
        <f t="shared" si="96"/>
        <v>5</v>
      </c>
      <c r="BZ303" s="13">
        <f t="shared" si="97"/>
        <v>15</v>
      </c>
    </row>
    <row r="304" spans="1:78" ht="84.75" customHeight="1" x14ac:dyDescent="0.2">
      <c r="A304" s="13">
        <v>2</v>
      </c>
      <c r="B304" s="4" t="s">
        <v>455</v>
      </c>
      <c r="C304" s="5" t="s">
        <v>965</v>
      </c>
      <c r="D304" s="4" t="s">
        <v>220</v>
      </c>
      <c r="E304" s="295"/>
      <c r="F304" s="295"/>
      <c r="G304" s="295"/>
      <c r="H304" s="176" t="s">
        <v>966</v>
      </c>
      <c r="I304" s="14" t="s">
        <v>221</v>
      </c>
      <c r="J304" s="198" t="s">
        <v>1744</v>
      </c>
      <c r="K304" s="198" t="s">
        <v>1742</v>
      </c>
      <c r="L304" s="176" t="s">
        <v>1589</v>
      </c>
      <c r="M304" s="5">
        <v>0</v>
      </c>
      <c r="N304" s="55">
        <f>+BDATOS!P293</f>
        <v>12</v>
      </c>
      <c r="O304" s="55">
        <f>+BDATOS!Q293</f>
        <v>3</v>
      </c>
      <c r="P304" s="55">
        <f>+BDATOS!R293</f>
        <v>3</v>
      </c>
      <c r="Q304" s="55">
        <f>+BDATOS!S293</f>
        <v>3</v>
      </c>
      <c r="R304" s="40">
        <f>+BDATOS!T293</f>
        <v>3</v>
      </c>
      <c r="S304" s="5" t="s">
        <v>11</v>
      </c>
      <c r="T304" s="5" t="s">
        <v>1416</v>
      </c>
      <c r="U304" s="55" t="s">
        <v>1816</v>
      </c>
      <c r="V304" s="17">
        <f t="shared" si="84"/>
        <v>0</v>
      </c>
      <c r="W304" s="17">
        <v>0</v>
      </c>
      <c r="X304" s="17">
        <v>0</v>
      </c>
      <c r="Y304" s="17">
        <v>0</v>
      </c>
      <c r="Z304" s="17">
        <v>0</v>
      </c>
      <c r="AA304" s="198" t="str">
        <f>+BDATOS!AC293</f>
        <v>SECRETARÍA DE SALUD</v>
      </c>
      <c r="AB304" s="56"/>
      <c r="AC304" s="56"/>
      <c r="AD304" s="29">
        <f t="shared" si="85"/>
        <v>3</v>
      </c>
      <c r="AE304" s="30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13">
        <v>0</v>
      </c>
      <c r="AZ304" s="64">
        <v>0</v>
      </c>
      <c r="BA304" s="64">
        <v>0</v>
      </c>
      <c r="BB304" s="64"/>
      <c r="BC304" s="64"/>
      <c r="BD304" s="13"/>
      <c r="BE304" s="13"/>
      <c r="BF304" s="13"/>
      <c r="BG304" s="13"/>
      <c r="BH304" s="13"/>
      <c r="BI304" s="63">
        <f t="shared" si="98"/>
        <v>0</v>
      </c>
      <c r="BJ304" s="13"/>
      <c r="BK304" s="13"/>
      <c r="BL304" s="13"/>
      <c r="BM304" s="56"/>
      <c r="BO304" s="13">
        <f t="shared" si="86"/>
        <v>3</v>
      </c>
      <c r="BP304" s="13">
        <f t="shared" si="90"/>
        <v>0.75</v>
      </c>
      <c r="BQ304" s="13">
        <f t="shared" si="91"/>
        <v>2.25</v>
      </c>
      <c r="BR304" s="13">
        <f t="shared" si="87"/>
        <v>3</v>
      </c>
      <c r="BS304" s="13">
        <f t="shared" si="92"/>
        <v>0.75</v>
      </c>
      <c r="BT304" s="13">
        <f t="shared" si="93"/>
        <v>2.25</v>
      </c>
      <c r="BU304" s="13">
        <f t="shared" si="88"/>
        <v>3</v>
      </c>
      <c r="BV304" s="13">
        <f t="shared" si="94"/>
        <v>0.75</v>
      </c>
      <c r="BW304" s="13">
        <f t="shared" si="95"/>
        <v>2.25</v>
      </c>
      <c r="BX304" s="13">
        <f t="shared" si="89"/>
        <v>3</v>
      </c>
      <c r="BY304" s="13">
        <f t="shared" si="96"/>
        <v>0.75</v>
      </c>
      <c r="BZ304" s="13">
        <f t="shared" si="97"/>
        <v>2.25</v>
      </c>
    </row>
    <row r="305" spans="1:78" ht="84" customHeight="1" x14ac:dyDescent="0.2">
      <c r="A305" s="13">
        <v>2</v>
      </c>
      <c r="B305" s="4" t="s">
        <v>455</v>
      </c>
      <c r="C305" s="5" t="s">
        <v>965</v>
      </c>
      <c r="D305" s="4" t="s">
        <v>220</v>
      </c>
      <c r="E305" s="295"/>
      <c r="F305" s="295"/>
      <c r="G305" s="295"/>
      <c r="H305" s="176" t="s">
        <v>966</v>
      </c>
      <c r="I305" s="14" t="s">
        <v>221</v>
      </c>
      <c r="J305" s="198" t="s">
        <v>1745</v>
      </c>
      <c r="K305" s="198" t="s">
        <v>1743</v>
      </c>
      <c r="L305" s="176" t="s">
        <v>1589</v>
      </c>
      <c r="M305" s="5">
        <v>0</v>
      </c>
      <c r="N305" s="55">
        <f>+BDATOS!P294</f>
        <v>8</v>
      </c>
      <c r="O305" s="55">
        <f>+BDATOS!Q294</f>
        <v>2</v>
      </c>
      <c r="P305" s="55">
        <f>+BDATOS!R294</f>
        <v>2</v>
      </c>
      <c r="Q305" s="55">
        <f>+BDATOS!S294</f>
        <v>2</v>
      </c>
      <c r="R305" s="40">
        <f>+BDATOS!T294</f>
        <v>2</v>
      </c>
      <c r="S305" s="5" t="s">
        <v>11</v>
      </c>
      <c r="T305" s="5" t="s">
        <v>1416</v>
      </c>
      <c r="U305" s="55" t="s">
        <v>1816</v>
      </c>
      <c r="V305" s="17">
        <f t="shared" si="84"/>
        <v>0</v>
      </c>
      <c r="W305" s="17">
        <v>0</v>
      </c>
      <c r="X305" s="17">
        <v>0</v>
      </c>
      <c r="Y305" s="17">
        <v>0</v>
      </c>
      <c r="Z305" s="17">
        <v>0</v>
      </c>
      <c r="AA305" s="198" t="str">
        <f>+BDATOS!AC294</f>
        <v>SECRETARÍA DE SALUD</v>
      </c>
      <c r="AB305" s="56" t="s">
        <v>356</v>
      </c>
      <c r="AC305" s="56" t="s">
        <v>356</v>
      </c>
      <c r="AD305" s="29">
        <f t="shared" si="85"/>
        <v>2</v>
      </c>
      <c r="AE305" s="30">
        <f t="shared" si="99"/>
        <v>0</v>
      </c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13">
        <v>0</v>
      </c>
      <c r="AZ305" s="64">
        <v>0</v>
      </c>
      <c r="BA305" s="64">
        <v>0</v>
      </c>
      <c r="BB305" s="64"/>
      <c r="BC305" s="64"/>
      <c r="BD305" s="13"/>
      <c r="BE305" s="13"/>
      <c r="BF305" s="13"/>
      <c r="BG305" s="13"/>
      <c r="BH305" s="13"/>
      <c r="BI305" s="63">
        <f t="shared" si="98"/>
        <v>0</v>
      </c>
      <c r="BJ305" s="13"/>
      <c r="BK305" s="13"/>
      <c r="BL305" s="13"/>
      <c r="BM305" s="56"/>
      <c r="BO305" s="13">
        <f t="shared" si="86"/>
        <v>2</v>
      </c>
      <c r="BP305" s="13">
        <f t="shared" si="90"/>
        <v>0.5</v>
      </c>
      <c r="BQ305" s="13">
        <f t="shared" si="91"/>
        <v>1.5</v>
      </c>
      <c r="BR305" s="13">
        <f t="shared" si="87"/>
        <v>2</v>
      </c>
      <c r="BS305" s="13">
        <f t="shared" si="92"/>
        <v>0.5</v>
      </c>
      <c r="BT305" s="13">
        <f t="shared" si="93"/>
        <v>1.5</v>
      </c>
      <c r="BU305" s="13">
        <f t="shared" si="88"/>
        <v>2</v>
      </c>
      <c r="BV305" s="13">
        <f t="shared" si="94"/>
        <v>0.5</v>
      </c>
      <c r="BW305" s="13">
        <f t="shared" si="95"/>
        <v>1.5</v>
      </c>
      <c r="BX305" s="13">
        <f t="shared" si="89"/>
        <v>2</v>
      </c>
      <c r="BY305" s="13">
        <f t="shared" si="96"/>
        <v>0.5</v>
      </c>
      <c r="BZ305" s="13">
        <f t="shared" si="97"/>
        <v>1.5</v>
      </c>
    </row>
    <row r="306" spans="1:78" ht="120" customHeight="1" x14ac:dyDescent="0.2">
      <c r="A306" s="13">
        <v>2</v>
      </c>
      <c r="B306" s="4" t="s">
        <v>455</v>
      </c>
      <c r="C306" s="5" t="s">
        <v>965</v>
      </c>
      <c r="D306" s="4" t="s">
        <v>220</v>
      </c>
      <c r="E306" s="300" t="s">
        <v>1746</v>
      </c>
      <c r="F306" s="300">
        <v>0.7</v>
      </c>
      <c r="G306" s="300">
        <v>3</v>
      </c>
      <c r="H306" s="176" t="s">
        <v>972</v>
      </c>
      <c r="I306" s="14" t="s">
        <v>223</v>
      </c>
      <c r="J306" s="198" t="s">
        <v>981</v>
      </c>
      <c r="K306" s="198" t="s">
        <v>982</v>
      </c>
      <c r="L306" s="176" t="s">
        <v>1589</v>
      </c>
      <c r="M306" s="5">
        <v>3</v>
      </c>
      <c r="N306" s="55">
        <f>+BDATOS!P295</f>
        <v>15</v>
      </c>
      <c r="O306" s="55">
        <f>+BDATOS!Q295</f>
        <v>2</v>
      </c>
      <c r="P306" s="55">
        <f>+BDATOS!R295</f>
        <v>3</v>
      </c>
      <c r="Q306" s="55">
        <f>+BDATOS!S295</f>
        <v>5</v>
      </c>
      <c r="R306" s="40">
        <f>+BDATOS!T295</f>
        <v>5</v>
      </c>
      <c r="S306" s="5" t="s">
        <v>11</v>
      </c>
      <c r="T306" s="5" t="s">
        <v>1416</v>
      </c>
      <c r="U306" s="55" t="s">
        <v>1816</v>
      </c>
      <c r="V306" s="17">
        <f t="shared" si="84"/>
        <v>0</v>
      </c>
      <c r="W306" s="17">
        <v>0</v>
      </c>
      <c r="X306" s="17">
        <v>0</v>
      </c>
      <c r="Y306" s="17">
        <v>0</v>
      </c>
      <c r="Z306" s="17">
        <v>0</v>
      </c>
      <c r="AA306" s="198" t="str">
        <f>+BDATOS!AC295</f>
        <v>SECRETARÍA DE SALUD</v>
      </c>
      <c r="AB306" s="56" t="s">
        <v>356</v>
      </c>
      <c r="AC306" s="56" t="s">
        <v>356</v>
      </c>
      <c r="AD306" s="29">
        <f t="shared" si="85"/>
        <v>2</v>
      </c>
      <c r="AE306" s="30">
        <f t="shared" si="99"/>
        <v>0</v>
      </c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66">
        <v>0</v>
      </c>
      <c r="AZ306" s="152">
        <v>0</v>
      </c>
      <c r="BA306" s="152">
        <v>0</v>
      </c>
      <c r="BB306" s="64"/>
      <c r="BC306" s="64"/>
      <c r="BD306" s="13"/>
      <c r="BE306" s="13"/>
      <c r="BF306" s="13"/>
      <c r="BG306" s="13"/>
      <c r="BH306" s="13"/>
      <c r="BI306" s="63">
        <f>+AY306/AD306</f>
        <v>0</v>
      </c>
      <c r="BJ306" s="13"/>
      <c r="BK306" s="13"/>
      <c r="BL306" s="13"/>
      <c r="BM306" s="56"/>
      <c r="BO306" s="13">
        <f t="shared" si="86"/>
        <v>2</v>
      </c>
      <c r="BP306" s="13">
        <f t="shared" si="90"/>
        <v>0.5</v>
      </c>
      <c r="BQ306" s="13">
        <f t="shared" si="91"/>
        <v>1.5</v>
      </c>
      <c r="BR306" s="13">
        <f t="shared" si="87"/>
        <v>3</v>
      </c>
      <c r="BS306" s="13">
        <f t="shared" si="92"/>
        <v>0.75</v>
      </c>
      <c r="BT306" s="13">
        <f t="shared" si="93"/>
        <v>2.25</v>
      </c>
      <c r="BU306" s="13">
        <f t="shared" si="88"/>
        <v>5</v>
      </c>
      <c r="BV306" s="13">
        <f t="shared" si="94"/>
        <v>1.25</v>
      </c>
      <c r="BW306" s="13">
        <f t="shared" si="95"/>
        <v>3.75</v>
      </c>
      <c r="BX306" s="13">
        <f t="shared" si="89"/>
        <v>5</v>
      </c>
      <c r="BY306" s="13">
        <f t="shared" si="96"/>
        <v>1.25</v>
      </c>
      <c r="BZ306" s="13">
        <f t="shared" si="97"/>
        <v>3.75</v>
      </c>
    </row>
    <row r="307" spans="1:78" ht="90" x14ac:dyDescent="0.2">
      <c r="A307" s="13">
        <v>2</v>
      </c>
      <c r="B307" s="4" t="s">
        <v>455</v>
      </c>
      <c r="C307" s="5" t="s">
        <v>965</v>
      </c>
      <c r="D307" s="4" t="s">
        <v>220</v>
      </c>
      <c r="E307" s="300"/>
      <c r="F307" s="300"/>
      <c r="G307" s="300"/>
      <c r="H307" s="176" t="s">
        <v>972</v>
      </c>
      <c r="I307" s="14" t="s">
        <v>223</v>
      </c>
      <c r="J307" s="198" t="s">
        <v>1747</v>
      </c>
      <c r="K307" s="198" t="s">
        <v>1747</v>
      </c>
      <c r="L307" s="176" t="s">
        <v>1589</v>
      </c>
      <c r="M307" s="5">
        <v>5</v>
      </c>
      <c r="N307" s="55">
        <f>+BDATOS!P296</f>
        <v>50</v>
      </c>
      <c r="O307" s="55">
        <f>+BDATOS!Q296</f>
        <v>10</v>
      </c>
      <c r="P307" s="55">
        <f>+BDATOS!R296</f>
        <v>10</v>
      </c>
      <c r="Q307" s="55">
        <f>+BDATOS!S296</f>
        <v>10</v>
      </c>
      <c r="R307" s="40">
        <f>+BDATOS!T296</f>
        <v>20</v>
      </c>
      <c r="S307" s="5" t="s">
        <v>11</v>
      </c>
      <c r="T307" s="5" t="s">
        <v>1416</v>
      </c>
      <c r="U307" s="55" t="s">
        <v>1816</v>
      </c>
      <c r="V307" s="17">
        <f t="shared" si="84"/>
        <v>0</v>
      </c>
      <c r="W307" s="17">
        <v>0</v>
      </c>
      <c r="X307" s="17">
        <v>0</v>
      </c>
      <c r="Y307" s="17">
        <v>0</v>
      </c>
      <c r="Z307" s="17">
        <v>0</v>
      </c>
      <c r="AA307" s="198" t="str">
        <f>+BDATOS!AC296</f>
        <v>SECRETARÍA DE SALUD</v>
      </c>
      <c r="AB307" s="56" t="s">
        <v>356</v>
      </c>
      <c r="AC307" s="56" t="s">
        <v>356</v>
      </c>
      <c r="AD307" s="29">
        <f t="shared" si="85"/>
        <v>10</v>
      </c>
      <c r="AE307" s="30">
        <f t="shared" si="99"/>
        <v>0</v>
      </c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66">
        <v>10</v>
      </c>
      <c r="AZ307" s="152">
        <v>1429999999</v>
      </c>
      <c r="BA307" s="152">
        <v>1429999999</v>
      </c>
      <c r="BB307" s="64"/>
      <c r="BC307" s="64"/>
      <c r="BD307" s="13"/>
      <c r="BE307" s="13"/>
      <c r="BF307" s="13"/>
      <c r="BG307" s="13"/>
      <c r="BH307" s="13"/>
      <c r="BI307" s="63">
        <f>+AY307/AD307</f>
        <v>1</v>
      </c>
      <c r="BJ307" s="13"/>
      <c r="BK307" s="13"/>
      <c r="BL307" s="13"/>
      <c r="BM307" s="56"/>
      <c r="BO307" s="13">
        <f t="shared" si="86"/>
        <v>10</v>
      </c>
      <c r="BP307" s="13">
        <f t="shared" si="90"/>
        <v>2.5</v>
      </c>
      <c r="BQ307" s="13">
        <f t="shared" si="91"/>
        <v>7.5</v>
      </c>
      <c r="BR307" s="13">
        <f t="shared" si="87"/>
        <v>10</v>
      </c>
      <c r="BS307" s="13">
        <f t="shared" si="92"/>
        <v>2.5</v>
      </c>
      <c r="BT307" s="13">
        <f t="shared" si="93"/>
        <v>7.5</v>
      </c>
      <c r="BU307" s="13">
        <f t="shared" si="88"/>
        <v>10</v>
      </c>
      <c r="BV307" s="13">
        <f t="shared" si="94"/>
        <v>2.5</v>
      </c>
      <c r="BW307" s="13">
        <f t="shared" si="95"/>
        <v>7.5</v>
      </c>
      <c r="BX307" s="13">
        <f t="shared" si="89"/>
        <v>20</v>
      </c>
      <c r="BY307" s="13">
        <f t="shared" si="96"/>
        <v>5</v>
      </c>
      <c r="BZ307" s="13">
        <f t="shared" si="97"/>
        <v>15</v>
      </c>
    </row>
    <row r="308" spans="1:78" ht="112.5" x14ac:dyDescent="0.2">
      <c r="A308" s="13">
        <v>2</v>
      </c>
      <c r="B308" s="4" t="s">
        <v>455</v>
      </c>
      <c r="C308" s="5" t="s">
        <v>965</v>
      </c>
      <c r="D308" s="4" t="s">
        <v>220</v>
      </c>
      <c r="E308" s="300"/>
      <c r="F308" s="300"/>
      <c r="G308" s="300"/>
      <c r="H308" s="176" t="s">
        <v>972</v>
      </c>
      <c r="I308" s="14" t="s">
        <v>223</v>
      </c>
      <c r="J308" s="198" t="s">
        <v>1748</v>
      </c>
      <c r="K308" s="198" t="s">
        <v>1748</v>
      </c>
      <c r="L308" s="176" t="s">
        <v>1589</v>
      </c>
      <c r="M308" s="5">
        <v>0</v>
      </c>
      <c r="N308" s="55">
        <f>+BDATOS!P297</f>
        <v>22</v>
      </c>
      <c r="O308" s="55">
        <f>+BDATOS!Q297</f>
        <v>5</v>
      </c>
      <c r="P308" s="55">
        <f>+BDATOS!R297</f>
        <v>5</v>
      </c>
      <c r="Q308" s="55">
        <f>+BDATOS!S297</f>
        <v>7</v>
      </c>
      <c r="R308" s="40">
        <f>+BDATOS!T297</f>
        <v>10</v>
      </c>
      <c r="S308" s="5" t="s">
        <v>11</v>
      </c>
      <c r="T308" s="5" t="s">
        <v>1416</v>
      </c>
      <c r="U308" s="55" t="s">
        <v>1816</v>
      </c>
      <c r="V308" s="17">
        <f t="shared" si="84"/>
        <v>0</v>
      </c>
      <c r="W308" s="17">
        <v>0</v>
      </c>
      <c r="X308" s="17">
        <v>0</v>
      </c>
      <c r="Y308" s="17">
        <v>0</v>
      </c>
      <c r="Z308" s="17">
        <v>0</v>
      </c>
      <c r="AA308" s="198" t="str">
        <f>+BDATOS!AC297</f>
        <v>SECRETARÍA DE SALUD</v>
      </c>
      <c r="AB308" s="56" t="s">
        <v>356</v>
      </c>
      <c r="AC308" s="56" t="s">
        <v>356</v>
      </c>
      <c r="AD308" s="29">
        <f t="shared" si="85"/>
        <v>5</v>
      </c>
      <c r="AE308" s="30">
        <f t="shared" si="99"/>
        <v>0</v>
      </c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66">
        <v>0</v>
      </c>
      <c r="AZ308" s="152">
        <v>0</v>
      </c>
      <c r="BA308" s="152">
        <v>0</v>
      </c>
      <c r="BB308" s="64"/>
      <c r="BC308" s="64"/>
      <c r="BD308" s="13"/>
      <c r="BE308" s="13"/>
      <c r="BF308" s="13"/>
      <c r="BG308" s="13"/>
      <c r="BH308" s="13"/>
      <c r="BI308" s="63">
        <f>+AY306/AD308</f>
        <v>0</v>
      </c>
      <c r="BJ308" s="13"/>
      <c r="BK308" s="13"/>
      <c r="BL308" s="13"/>
      <c r="BM308" s="56"/>
      <c r="BO308" s="13">
        <f t="shared" si="86"/>
        <v>5</v>
      </c>
      <c r="BP308" s="13">
        <f t="shared" si="90"/>
        <v>1.25</v>
      </c>
      <c r="BQ308" s="13">
        <f t="shared" si="91"/>
        <v>3.75</v>
      </c>
      <c r="BR308" s="13">
        <f t="shared" si="87"/>
        <v>5</v>
      </c>
      <c r="BS308" s="13">
        <f t="shared" si="92"/>
        <v>1.25</v>
      </c>
      <c r="BT308" s="13">
        <f t="shared" si="93"/>
        <v>3.75</v>
      </c>
      <c r="BU308" s="13">
        <f t="shared" si="88"/>
        <v>7</v>
      </c>
      <c r="BV308" s="13">
        <f t="shared" si="94"/>
        <v>1.75</v>
      </c>
      <c r="BW308" s="13">
        <f t="shared" si="95"/>
        <v>5.25</v>
      </c>
      <c r="BX308" s="13">
        <f t="shared" si="89"/>
        <v>10</v>
      </c>
      <c r="BY308" s="13">
        <f t="shared" si="96"/>
        <v>2.5</v>
      </c>
      <c r="BZ308" s="13">
        <f t="shared" si="97"/>
        <v>7.5</v>
      </c>
    </row>
    <row r="309" spans="1:78" ht="61.5" customHeight="1" x14ac:dyDescent="0.2">
      <c r="A309" s="13">
        <v>2</v>
      </c>
      <c r="B309" s="4" t="s">
        <v>455</v>
      </c>
      <c r="C309" s="5" t="s">
        <v>965</v>
      </c>
      <c r="D309" s="4" t="s">
        <v>220</v>
      </c>
      <c r="E309" s="300" t="s">
        <v>1749</v>
      </c>
      <c r="F309" s="300">
        <v>10</v>
      </c>
      <c r="G309" s="300">
        <v>40</v>
      </c>
      <c r="H309" s="176" t="s">
        <v>1513</v>
      </c>
      <c r="I309" s="14" t="s">
        <v>224</v>
      </c>
      <c r="J309" s="198" t="s">
        <v>984</v>
      </c>
      <c r="K309" s="198" t="s">
        <v>976</v>
      </c>
      <c r="L309" s="176" t="s">
        <v>1589</v>
      </c>
      <c r="M309" s="5" t="s">
        <v>874</v>
      </c>
      <c r="N309" s="55">
        <f>+BDATOS!P298</f>
        <v>100</v>
      </c>
      <c r="O309" s="55">
        <f>+BDATOS!Q298</f>
        <v>25</v>
      </c>
      <c r="P309" s="55">
        <f>+BDATOS!R298</f>
        <v>25</v>
      </c>
      <c r="Q309" s="55">
        <f>+BDATOS!S298</f>
        <v>25</v>
      </c>
      <c r="R309" s="40">
        <f>+BDATOS!T298</f>
        <v>25</v>
      </c>
      <c r="S309" s="5" t="s">
        <v>11</v>
      </c>
      <c r="T309" s="5" t="s">
        <v>1416</v>
      </c>
      <c r="U309" s="55" t="s">
        <v>1816</v>
      </c>
      <c r="V309" s="17">
        <f t="shared" si="84"/>
        <v>0</v>
      </c>
      <c r="W309" s="17">
        <v>0</v>
      </c>
      <c r="X309" s="17">
        <v>0</v>
      </c>
      <c r="Y309" s="17">
        <v>0</v>
      </c>
      <c r="Z309" s="17">
        <v>0</v>
      </c>
      <c r="AA309" s="198" t="str">
        <f>+BDATOS!AC298</f>
        <v>SECRETARÍA DE SALUD</v>
      </c>
      <c r="AB309" s="56" t="s">
        <v>356</v>
      </c>
      <c r="AC309" s="56" t="s">
        <v>356</v>
      </c>
      <c r="AD309" s="29">
        <f t="shared" si="85"/>
        <v>25</v>
      </c>
      <c r="AE309" s="30">
        <f t="shared" si="99"/>
        <v>0</v>
      </c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66">
        <v>0</v>
      </c>
      <c r="AZ309" s="152">
        <v>0</v>
      </c>
      <c r="BA309" s="152">
        <v>0</v>
      </c>
      <c r="BB309" s="64"/>
      <c r="BC309" s="64"/>
      <c r="BD309" s="13"/>
      <c r="BE309" s="13"/>
      <c r="BF309" s="13"/>
      <c r="BG309" s="13"/>
      <c r="BH309" s="13"/>
      <c r="BI309" s="63">
        <f>+AY307/AD309</f>
        <v>0.4</v>
      </c>
      <c r="BJ309" s="13"/>
      <c r="BK309" s="13"/>
      <c r="BL309" s="13"/>
      <c r="BM309" s="56"/>
      <c r="BO309" s="13">
        <f t="shared" si="86"/>
        <v>25</v>
      </c>
      <c r="BP309" s="13">
        <f t="shared" si="90"/>
        <v>6.25</v>
      </c>
      <c r="BQ309" s="13">
        <f t="shared" si="91"/>
        <v>18.75</v>
      </c>
      <c r="BR309" s="13">
        <f t="shared" si="87"/>
        <v>25</v>
      </c>
      <c r="BS309" s="13">
        <f t="shared" si="92"/>
        <v>6.25</v>
      </c>
      <c r="BT309" s="13">
        <f t="shared" si="93"/>
        <v>18.75</v>
      </c>
      <c r="BU309" s="13">
        <f t="shared" si="88"/>
        <v>25</v>
      </c>
      <c r="BV309" s="13">
        <f t="shared" si="94"/>
        <v>6.25</v>
      </c>
      <c r="BW309" s="13">
        <f t="shared" si="95"/>
        <v>18.75</v>
      </c>
      <c r="BX309" s="13">
        <f t="shared" si="89"/>
        <v>25</v>
      </c>
      <c r="BY309" s="13">
        <f t="shared" si="96"/>
        <v>6.25</v>
      </c>
      <c r="BZ309" s="13">
        <f t="shared" si="97"/>
        <v>18.75</v>
      </c>
    </row>
    <row r="310" spans="1:78" ht="95.25" customHeight="1" x14ac:dyDescent="0.2">
      <c r="A310" s="13">
        <v>2</v>
      </c>
      <c r="B310" s="4" t="s">
        <v>455</v>
      </c>
      <c r="C310" s="5" t="s">
        <v>965</v>
      </c>
      <c r="D310" s="4" t="s">
        <v>220</v>
      </c>
      <c r="E310" s="300"/>
      <c r="F310" s="300"/>
      <c r="G310" s="300"/>
      <c r="H310" s="176" t="s">
        <v>1513</v>
      </c>
      <c r="I310" s="14" t="s">
        <v>224</v>
      </c>
      <c r="J310" s="198" t="s">
        <v>985</v>
      </c>
      <c r="K310" s="198" t="s">
        <v>977</v>
      </c>
      <c r="L310" s="176" t="s">
        <v>1589</v>
      </c>
      <c r="M310" s="5">
        <v>0</v>
      </c>
      <c r="N310" s="55">
        <f>+BDATOS!P299</f>
        <v>22</v>
      </c>
      <c r="O310" s="55">
        <f>+BDATOS!Q299</f>
        <v>5</v>
      </c>
      <c r="P310" s="55">
        <f>+BDATOS!R299</f>
        <v>5</v>
      </c>
      <c r="Q310" s="55">
        <f>+BDATOS!S299</f>
        <v>5</v>
      </c>
      <c r="R310" s="40">
        <f>+BDATOS!T299</f>
        <v>7</v>
      </c>
      <c r="S310" s="5" t="s">
        <v>11</v>
      </c>
      <c r="T310" s="5" t="s">
        <v>1416</v>
      </c>
      <c r="U310" s="55" t="s">
        <v>1816</v>
      </c>
      <c r="V310" s="17">
        <f t="shared" si="84"/>
        <v>0</v>
      </c>
      <c r="W310" s="17">
        <v>0</v>
      </c>
      <c r="X310" s="17">
        <v>0</v>
      </c>
      <c r="Y310" s="17">
        <v>0</v>
      </c>
      <c r="Z310" s="17">
        <v>0</v>
      </c>
      <c r="AA310" s="198" t="str">
        <f>+BDATOS!AC299</f>
        <v>SECRETARÍA DE SALUD</v>
      </c>
      <c r="AB310" s="56" t="s">
        <v>356</v>
      </c>
      <c r="AC310" s="56" t="s">
        <v>356</v>
      </c>
      <c r="AD310" s="29">
        <f t="shared" si="85"/>
        <v>5</v>
      </c>
      <c r="AE310" s="30">
        <f t="shared" si="99"/>
        <v>0</v>
      </c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66">
        <v>0</v>
      </c>
      <c r="AZ310" s="152">
        <v>0</v>
      </c>
      <c r="BA310" s="152">
        <v>0</v>
      </c>
      <c r="BB310" s="64"/>
      <c r="BC310" s="64"/>
      <c r="BD310" s="13"/>
      <c r="BE310" s="13"/>
      <c r="BF310" s="13"/>
      <c r="BG310" s="13"/>
      <c r="BH310" s="13"/>
      <c r="BI310" s="63">
        <f>+AY308/AD310</f>
        <v>0</v>
      </c>
      <c r="BJ310" s="13"/>
      <c r="BK310" s="13"/>
      <c r="BL310" s="13"/>
      <c r="BM310" s="56"/>
      <c r="BO310" s="13">
        <f t="shared" si="86"/>
        <v>5</v>
      </c>
      <c r="BP310" s="13">
        <f t="shared" si="90"/>
        <v>1.25</v>
      </c>
      <c r="BQ310" s="13">
        <f t="shared" si="91"/>
        <v>3.75</v>
      </c>
      <c r="BR310" s="13">
        <f t="shared" si="87"/>
        <v>5</v>
      </c>
      <c r="BS310" s="13">
        <f t="shared" si="92"/>
        <v>1.25</v>
      </c>
      <c r="BT310" s="13">
        <f t="shared" si="93"/>
        <v>3.75</v>
      </c>
      <c r="BU310" s="13">
        <f t="shared" si="88"/>
        <v>5</v>
      </c>
      <c r="BV310" s="13">
        <f t="shared" si="94"/>
        <v>1.25</v>
      </c>
      <c r="BW310" s="13">
        <f t="shared" si="95"/>
        <v>3.75</v>
      </c>
      <c r="BX310" s="13">
        <f t="shared" si="89"/>
        <v>7</v>
      </c>
      <c r="BY310" s="13">
        <f t="shared" si="96"/>
        <v>1.75</v>
      </c>
      <c r="BZ310" s="13">
        <f t="shared" si="97"/>
        <v>5.25</v>
      </c>
    </row>
    <row r="311" spans="1:78" ht="162.75" customHeight="1" x14ac:dyDescent="0.2">
      <c r="A311" s="13">
        <v>2</v>
      </c>
      <c r="B311" s="4" t="s">
        <v>455</v>
      </c>
      <c r="C311" s="5" t="s">
        <v>965</v>
      </c>
      <c r="D311" s="4" t="s">
        <v>220</v>
      </c>
      <c r="E311" s="300" t="s">
        <v>1751</v>
      </c>
      <c r="F311" s="300">
        <v>0</v>
      </c>
      <c r="G311" s="300">
        <v>15</v>
      </c>
      <c r="H311" s="176" t="s">
        <v>1514</v>
      </c>
      <c r="I311" s="14" t="s">
        <v>1750</v>
      </c>
      <c r="J311" s="198" t="s">
        <v>1754</v>
      </c>
      <c r="K311" s="198" t="s">
        <v>1752</v>
      </c>
      <c r="L311" s="176" t="s">
        <v>1589</v>
      </c>
      <c r="M311" s="5">
        <v>0</v>
      </c>
      <c r="N311" s="55">
        <f>+BDATOS!P300</f>
        <v>100</v>
      </c>
      <c r="O311" s="55">
        <f>+BDATOS!Q300</f>
        <v>25</v>
      </c>
      <c r="P311" s="55">
        <f>+BDATOS!R300</f>
        <v>25</v>
      </c>
      <c r="Q311" s="55">
        <f>+BDATOS!S300</f>
        <v>25</v>
      </c>
      <c r="R311" s="40">
        <f>+BDATOS!T300</f>
        <v>25</v>
      </c>
      <c r="S311" s="5" t="s">
        <v>11</v>
      </c>
      <c r="T311" s="5" t="s">
        <v>1416</v>
      </c>
      <c r="U311" s="55" t="s">
        <v>1816</v>
      </c>
      <c r="V311" s="17">
        <f t="shared" si="84"/>
        <v>0</v>
      </c>
      <c r="W311" s="17">
        <v>0</v>
      </c>
      <c r="X311" s="17">
        <v>0</v>
      </c>
      <c r="Y311" s="17">
        <v>0</v>
      </c>
      <c r="Z311" s="17">
        <v>0</v>
      </c>
      <c r="AA311" s="198" t="str">
        <f>+BDATOS!AC300</f>
        <v>SECRETARÍA DE SALUD</v>
      </c>
      <c r="AB311" s="56" t="s">
        <v>356</v>
      </c>
      <c r="AC311" s="56" t="s">
        <v>356</v>
      </c>
      <c r="AD311" s="29">
        <f t="shared" si="85"/>
        <v>25</v>
      </c>
      <c r="AE311" s="30">
        <f t="shared" si="99"/>
        <v>0</v>
      </c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13">
        <v>0</v>
      </c>
      <c r="AZ311" s="64">
        <v>0</v>
      </c>
      <c r="BA311" s="64">
        <v>0</v>
      </c>
      <c r="BB311" s="64"/>
      <c r="BC311" s="64"/>
      <c r="BD311" s="13"/>
      <c r="BE311" s="13"/>
      <c r="BF311" s="13"/>
      <c r="BG311" s="13"/>
      <c r="BH311" s="13"/>
      <c r="BI311" s="63">
        <f>+AY309/AD311</f>
        <v>0</v>
      </c>
      <c r="BJ311" s="13"/>
      <c r="BK311" s="13"/>
      <c r="BL311" s="13"/>
      <c r="BM311" s="56"/>
      <c r="BO311" s="13">
        <f t="shared" si="86"/>
        <v>25</v>
      </c>
      <c r="BP311" s="13">
        <f t="shared" si="90"/>
        <v>6.25</v>
      </c>
      <c r="BQ311" s="13">
        <f t="shared" si="91"/>
        <v>18.75</v>
      </c>
      <c r="BR311" s="13">
        <f t="shared" si="87"/>
        <v>25</v>
      </c>
      <c r="BS311" s="13">
        <f t="shared" si="92"/>
        <v>6.25</v>
      </c>
      <c r="BT311" s="13">
        <f t="shared" si="93"/>
        <v>18.75</v>
      </c>
      <c r="BU311" s="13">
        <f t="shared" si="88"/>
        <v>25</v>
      </c>
      <c r="BV311" s="13">
        <f t="shared" si="94"/>
        <v>6.25</v>
      </c>
      <c r="BW311" s="13">
        <f t="shared" si="95"/>
        <v>18.75</v>
      </c>
      <c r="BX311" s="13">
        <f t="shared" si="89"/>
        <v>25</v>
      </c>
      <c r="BY311" s="13">
        <f t="shared" si="96"/>
        <v>6.25</v>
      </c>
      <c r="BZ311" s="13">
        <f t="shared" si="97"/>
        <v>18.75</v>
      </c>
    </row>
    <row r="312" spans="1:78" ht="111" customHeight="1" x14ac:dyDescent="0.2">
      <c r="A312" s="13">
        <v>2</v>
      </c>
      <c r="B312" s="4" t="s">
        <v>455</v>
      </c>
      <c r="C312" s="5" t="s">
        <v>965</v>
      </c>
      <c r="D312" s="4" t="s">
        <v>220</v>
      </c>
      <c r="E312" s="300"/>
      <c r="F312" s="300"/>
      <c r="G312" s="300"/>
      <c r="H312" s="176" t="s">
        <v>1514</v>
      </c>
      <c r="I312" s="14" t="s">
        <v>1750</v>
      </c>
      <c r="J312" s="198" t="s">
        <v>1755</v>
      </c>
      <c r="K312" s="198" t="s">
        <v>1753</v>
      </c>
      <c r="L312" s="176" t="s">
        <v>1589</v>
      </c>
      <c r="M312" s="5">
        <v>0</v>
      </c>
      <c r="N312" s="55">
        <f>+BDATOS!P301</f>
        <v>100</v>
      </c>
      <c r="O312" s="55">
        <f>+BDATOS!Q301</f>
        <v>4</v>
      </c>
      <c r="P312" s="55">
        <f>+BDATOS!R301</f>
        <v>25</v>
      </c>
      <c r="Q312" s="55">
        <f>+BDATOS!S301</f>
        <v>25</v>
      </c>
      <c r="R312" s="40">
        <f>+BDATOS!T301</f>
        <v>25</v>
      </c>
      <c r="S312" s="5" t="s">
        <v>11</v>
      </c>
      <c r="T312" s="5" t="s">
        <v>1416</v>
      </c>
      <c r="U312" s="55" t="s">
        <v>222</v>
      </c>
      <c r="V312" s="17"/>
      <c r="W312" s="17"/>
      <c r="X312" s="17"/>
      <c r="Y312" s="17"/>
      <c r="Z312" s="17"/>
      <c r="AA312" s="198" t="str">
        <f>+BDATOS!AC301</f>
        <v>SECRETARIA DE SALUD</v>
      </c>
      <c r="AB312" s="56"/>
      <c r="AC312" s="56"/>
      <c r="AD312" s="29">
        <f t="shared" si="85"/>
        <v>4</v>
      </c>
      <c r="AE312" s="30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13">
        <v>0</v>
      </c>
      <c r="AZ312" s="64"/>
      <c r="BA312" s="64"/>
      <c r="BB312" s="64"/>
      <c r="BC312" s="64"/>
      <c r="BD312" s="13"/>
      <c r="BE312" s="13"/>
      <c r="BF312" s="13"/>
      <c r="BG312" s="13"/>
      <c r="BH312" s="13"/>
      <c r="BI312" s="63">
        <f t="shared" si="98"/>
        <v>0</v>
      </c>
      <c r="BJ312" s="13"/>
      <c r="BK312" s="13"/>
      <c r="BL312" s="13"/>
      <c r="BM312" s="56"/>
      <c r="BO312" s="13">
        <f t="shared" si="86"/>
        <v>4</v>
      </c>
      <c r="BP312" s="13">
        <f t="shared" si="90"/>
        <v>1</v>
      </c>
      <c r="BQ312" s="13">
        <f t="shared" si="91"/>
        <v>3</v>
      </c>
      <c r="BR312" s="13">
        <f t="shared" si="87"/>
        <v>25</v>
      </c>
      <c r="BS312" s="13">
        <f t="shared" si="92"/>
        <v>6.25</v>
      </c>
      <c r="BT312" s="13">
        <f t="shared" si="93"/>
        <v>18.75</v>
      </c>
      <c r="BU312" s="13">
        <f t="shared" si="88"/>
        <v>25</v>
      </c>
      <c r="BV312" s="13">
        <f t="shared" si="94"/>
        <v>6.25</v>
      </c>
      <c r="BW312" s="13">
        <f t="shared" si="95"/>
        <v>18.75</v>
      </c>
      <c r="BX312" s="13">
        <f t="shared" si="89"/>
        <v>25</v>
      </c>
      <c r="BY312" s="13">
        <f t="shared" si="96"/>
        <v>6.25</v>
      </c>
      <c r="BZ312" s="13">
        <f t="shared" si="97"/>
        <v>18.75</v>
      </c>
    </row>
    <row r="313" spans="1:78" ht="76.5" customHeight="1" x14ac:dyDescent="0.2">
      <c r="A313" s="13">
        <v>2</v>
      </c>
      <c r="B313" s="4" t="s">
        <v>455</v>
      </c>
      <c r="C313" s="5" t="s">
        <v>965</v>
      </c>
      <c r="D313" s="4" t="s">
        <v>220</v>
      </c>
      <c r="E313" s="295" t="s">
        <v>1756</v>
      </c>
      <c r="F313" s="300">
        <v>10</v>
      </c>
      <c r="G313" s="295">
        <v>15</v>
      </c>
      <c r="H313" s="176" t="s">
        <v>1515</v>
      </c>
      <c r="I313" s="14" t="s">
        <v>225</v>
      </c>
      <c r="J313" s="198" t="s">
        <v>1757</v>
      </c>
      <c r="K313" s="198" t="s">
        <v>1757</v>
      </c>
      <c r="L313" s="176" t="s">
        <v>1589</v>
      </c>
      <c r="M313" s="5">
        <v>2</v>
      </c>
      <c r="N313" s="55">
        <f>+BDATOS!P302</f>
        <v>18</v>
      </c>
      <c r="O313" s="55">
        <f>+BDATOS!Q302</f>
        <v>4</v>
      </c>
      <c r="P313" s="55">
        <f>+BDATOS!R302</f>
        <v>4</v>
      </c>
      <c r="Q313" s="55">
        <f>+BDATOS!S302</f>
        <v>4</v>
      </c>
      <c r="R313" s="40">
        <f>+BDATOS!T302</f>
        <v>4</v>
      </c>
      <c r="S313" s="5" t="s">
        <v>11</v>
      </c>
      <c r="T313" s="5" t="s">
        <v>1416</v>
      </c>
      <c r="U313" s="55" t="s">
        <v>1816</v>
      </c>
      <c r="V313" s="17">
        <f t="shared" ref="V313:V351" si="100">SUBTOTAL(9,W313:Z313)</f>
        <v>0</v>
      </c>
      <c r="W313" s="17">
        <v>0</v>
      </c>
      <c r="X313" s="17">
        <v>0</v>
      </c>
      <c r="Y313" s="17">
        <v>0</v>
      </c>
      <c r="Z313" s="17">
        <v>0</v>
      </c>
      <c r="AA313" s="198" t="str">
        <f>+BDATOS!AC302</f>
        <v>SECRETARÍA DE SALUD</v>
      </c>
      <c r="AB313" s="56" t="s">
        <v>356</v>
      </c>
      <c r="AC313" s="56" t="s">
        <v>356</v>
      </c>
      <c r="AD313" s="29">
        <f t="shared" si="85"/>
        <v>4</v>
      </c>
      <c r="AE313" s="30">
        <f t="shared" si="99"/>
        <v>0</v>
      </c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13">
        <v>0</v>
      </c>
      <c r="AZ313" s="64">
        <v>0</v>
      </c>
      <c r="BA313" s="64">
        <v>0</v>
      </c>
      <c r="BB313" s="64"/>
      <c r="BC313" s="64"/>
      <c r="BD313" s="13"/>
      <c r="BE313" s="13"/>
      <c r="BF313" s="13"/>
      <c r="BG313" s="13"/>
      <c r="BH313" s="13"/>
      <c r="BI313" s="63">
        <f t="shared" si="98"/>
        <v>0</v>
      </c>
      <c r="BJ313" s="13"/>
      <c r="BK313" s="13"/>
      <c r="BL313" s="13"/>
      <c r="BM313" s="56"/>
      <c r="BO313" s="13">
        <f t="shared" si="86"/>
        <v>4</v>
      </c>
      <c r="BP313" s="13">
        <f t="shared" si="90"/>
        <v>1</v>
      </c>
      <c r="BQ313" s="13">
        <f t="shared" si="91"/>
        <v>3</v>
      </c>
      <c r="BR313" s="13">
        <f t="shared" si="87"/>
        <v>4</v>
      </c>
      <c r="BS313" s="13">
        <f t="shared" si="92"/>
        <v>1</v>
      </c>
      <c r="BT313" s="13">
        <f t="shared" si="93"/>
        <v>3</v>
      </c>
      <c r="BU313" s="13">
        <f t="shared" si="88"/>
        <v>4</v>
      </c>
      <c r="BV313" s="13">
        <f t="shared" si="94"/>
        <v>1</v>
      </c>
      <c r="BW313" s="13">
        <f t="shared" si="95"/>
        <v>3</v>
      </c>
      <c r="BX313" s="13">
        <f t="shared" si="89"/>
        <v>4</v>
      </c>
      <c r="BY313" s="13">
        <f t="shared" si="96"/>
        <v>1</v>
      </c>
      <c r="BZ313" s="13">
        <f t="shared" si="97"/>
        <v>3</v>
      </c>
    </row>
    <row r="314" spans="1:78" ht="101.25" x14ac:dyDescent="0.2">
      <c r="A314" s="13">
        <v>2</v>
      </c>
      <c r="B314" s="4" t="s">
        <v>455</v>
      </c>
      <c r="C314" s="5" t="s">
        <v>965</v>
      </c>
      <c r="D314" s="4" t="s">
        <v>220</v>
      </c>
      <c r="E314" s="295"/>
      <c r="F314" s="300"/>
      <c r="G314" s="295"/>
      <c r="H314" s="176" t="s">
        <v>1515</v>
      </c>
      <c r="I314" s="14" t="s">
        <v>225</v>
      </c>
      <c r="J314" s="198" t="s">
        <v>1758</v>
      </c>
      <c r="K314" s="198" t="s">
        <v>1758</v>
      </c>
      <c r="L314" s="176" t="s">
        <v>1589</v>
      </c>
      <c r="M314" s="5">
        <v>2300</v>
      </c>
      <c r="N314" s="55">
        <f>+BDATOS!P303</f>
        <v>2900</v>
      </c>
      <c r="O314" s="55">
        <f>+BDATOS!Q303</f>
        <v>100</v>
      </c>
      <c r="P314" s="55">
        <f>+BDATOS!R303</f>
        <v>100</v>
      </c>
      <c r="Q314" s="55">
        <f>+BDATOS!S303</f>
        <v>200</v>
      </c>
      <c r="R314" s="40">
        <f>+BDATOS!T303</f>
        <v>200</v>
      </c>
      <c r="S314" s="5" t="s">
        <v>11</v>
      </c>
      <c r="T314" s="5" t="s">
        <v>1416</v>
      </c>
      <c r="U314" s="55" t="s">
        <v>1816</v>
      </c>
      <c r="V314" s="17">
        <f t="shared" si="100"/>
        <v>0</v>
      </c>
      <c r="W314" s="17">
        <v>0</v>
      </c>
      <c r="X314" s="17">
        <v>0</v>
      </c>
      <c r="Y314" s="17">
        <v>0</v>
      </c>
      <c r="Z314" s="17">
        <v>0</v>
      </c>
      <c r="AA314" s="198" t="str">
        <f>+BDATOS!AC303</f>
        <v>SECRETARÍA DE SALUD</v>
      </c>
      <c r="AB314" s="56" t="s">
        <v>356</v>
      </c>
      <c r="AC314" s="56" t="s">
        <v>356</v>
      </c>
      <c r="AD314" s="29">
        <f t="shared" si="85"/>
        <v>100</v>
      </c>
      <c r="AE314" s="30">
        <f t="shared" si="99"/>
        <v>0</v>
      </c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13">
        <v>100</v>
      </c>
      <c r="AZ314" s="64">
        <v>0</v>
      </c>
      <c r="BA314" s="64">
        <v>0</v>
      </c>
      <c r="BB314" s="64"/>
      <c r="BC314" s="64"/>
      <c r="BD314" s="13"/>
      <c r="BE314" s="13"/>
      <c r="BF314" s="13"/>
      <c r="BG314" s="13"/>
      <c r="BH314" s="13"/>
      <c r="BI314" s="63">
        <f t="shared" si="98"/>
        <v>1</v>
      </c>
      <c r="BJ314" s="13"/>
      <c r="BK314" s="13"/>
      <c r="BL314" s="13"/>
      <c r="BM314" s="56"/>
      <c r="BO314" s="13">
        <f t="shared" si="86"/>
        <v>100</v>
      </c>
      <c r="BP314" s="13">
        <f t="shared" si="90"/>
        <v>25</v>
      </c>
      <c r="BQ314" s="13">
        <f t="shared" si="91"/>
        <v>75</v>
      </c>
      <c r="BR314" s="13">
        <f t="shared" si="87"/>
        <v>100</v>
      </c>
      <c r="BS314" s="13">
        <f t="shared" si="92"/>
        <v>25</v>
      </c>
      <c r="BT314" s="13">
        <f t="shared" si="93"/>
        <v>75</v>
      </c>
      <c r="BU314" s="13">
        <f t="shared" si="88"/>
        <v>200</v>
      </c>
      <c r="BV314" s="13">
        <f t="shared" si="94"/>
        <v>50</v>
      </c>
      <c r="BW314" s="13">
        <f t="shared" si="95"/>
        <v>150</v>
      </c>
      <c r="BX314" s="13">
        <f t="shared" si="89"/>
        <v>200</v>
      </c>
      <c r="BY314" s="13">
        <f t="shared" si="96"/>
        <v>50</v>
      </c>
      <c r="BZ314" s="13">
        <f t="shared" si="97"/>
        <v>150</v>
      </c>
    </row>
    <row r="315" spans="1:78" ht="84" x14ac:dyDescent="0.2">
      <c r="A315" s="13">
        <v>2</v>
      </c>
      <c r="B315" s="4" t="s">
        <v>455</v>
      </c>
      <c r="C315" s="5" t="s">
        <v>965</v>
      </c>
      <c r="D315" s="4" t="s">
        <v>220</v>
      </c>
      <c r="E315" s="295"/>
      <c r="F315" s="300"/>
      <c r="G315" s="295"/>
      <c r="H315" s="176" t="s">
        <v>1515</v>
      </c>
      <c r="I315" s="14" t="s">
        <v>225</v>
      </c>
      <c r="J315" s="198" t="s">
        <v>1759</v>
      </c>
      <c r="K315" s="198" t="s">
        <v>1759</v>
      </c>
      <c r="L315" s="176" t="s">
        <v>1589</v>
      </c>
      <c r="M315" s="5">
        <v>0</v>
      </c>
      <c r="N315" s="55">
        <f>+BDATOS!P304</f>
        <v>1</v>
      </c>
      <c r="O315" s="55">
        <f>+BDATOS!Q304</f>
        <v>0</v>
      </c>
      <c r="P315" s="55">
        <f>+BDATOS!R304</f>
        <v>1</v>
      </c>
      <c r="Q315" s="55">
        <f>+BDATOS!S304</f>
        <v>0</v>
      </c>
      <c r="R315" s="40">
        <f>+BDATOS!T304</f>
        <v>0</v>
      </c>
      <c r="S315" s="5" t="s">
        <v>11</v>
      </c>
      <c r="T315" s="5" t="s">
        <v>1416</v>
      </c>
      <c r="U315" s="55" t="s">
        <v>1816</v>
      </c>
      <c r="V315" s="17">
        <f t="shared" si="100"/>
        <v>0</v>
      </c>
      <c r="W315" s="17">
        <v>0</v>
      </c>
      <c r="X315" s="17">
        <v>0</v>
      </c>
      <c r="Y315" s="17">
        <v>0</v>
      </c>
      <c r="Z315" s="17">
        <v>0</v>
      </c>
      <c r="AA315" s="198" t="str">
        <f>+BDATOS!AC304</f>
        <v>SECRETARÍA DE SALUD</v>
      </c>
      <c r="AB315" s="55">
        <v>0</v>
      </c>
      <c r="AC315" s="55">
        <v>0</v>
      </c>
      <c r="AD315" s="29">
        <f t="shared" si="85"/>
        <v>0</v>
      </c>
      <c r="AE315" s="30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13">
        <v>0</v>
      </c>
      <c r="AZ315" s="64">
        <v>0</v>
      </c>
      <c r="BA315" s="64">
        <v>0</v>
      </c>
      <c r="BB315" s="64"/>
      <c r="BC315" s="64"/>
      <c r="BD315" s="13"/>
      <c r="BE315" s="13"/>
      <c r="BF315" s="13"/>
      <c r="BG315" s="13"/>
      <c r="BH315" s="13"/>
      <c r="BI315" s="63" t="s">
        <v>1844</v>
      </c>
      <c r="BJ315" s="13"/>
      <c r="BK315" s="13"/>
      <c r="BL315" s="13"/>
      <c r="BM315" s="56"/>
      <c r="BO315" s="13">
        <f t="shared" si="86"/>
        <v>0</v>
      </c>
      <c r="BP315" s="13">
        <f t="shared" si="90"/>
        <v>0</v>
      </c>
      <c r="BQ315" s="13">
        <f t="shared" si="91"/>
        <v>0</v>
      </c>
      <c r="BR315" s="13">
        <f t="shared" si="87"/>
        <v>1</v>
      </c>
      <c r="BS315" s="13">
        <f t="shared" si="92"/>
        <v>0.25</v>
      </c>
      <c r="BT315" s="13">
        <f t="shared" si="93"/>
        <v>0.75</v>
      </c>
      <c r="BU315" s="13">
        <f t="shared" si="88"/>
        <v>0</v>
      </c>
      <c r="BV315" s="13">
        <f t="shared" si="94"/>
        <v>0</v>
      </c>
      <c r="BW315" s="13">
        <f t="shared" si="95"/>
        <v>0</v>
      </c>
      <c r="BX315" s="13">
        <f t="shared" si="89"/>
        <v>0</v>
      </c>
      <c r="BY315" s="13">
        <f t="shared" si="96"/>
        <v>0</v>
      </c>
      <c r="BZ315" s="13">
        <f t="shared" si="97"/>
        <v>0</v>
      </c>
    </row>
    <row r="316" spans="1:78" ht="84" x14ac:dyDescent="0.2">
      <c r="A316" s="13">
        <v>2</v>
      </c>
      <c r="B316" s="4" t="s">
        <v>455</v>
      </c>
      <c r="C316" s="5" t="s">
        <v>965</v>
      </c>
      <c r="D316" s="4" t="s">
        <v>220</v>
      </c>
      <c r="E316" s="295"/>
      <c r="F316" s="300"/>
      <c r="G316" s="295"/>
      <c r="H316" s="176" t="s">
        <v>1515</v>
      </c>
      <c r="I316" s="14" t="s">
        <v>225</v>
      </c>
      <c r="J316" s="198" t="s">
        <v>1760</v>
      </c>
      <c r="K316" s="198" t="s">
        <v>1760</v>
      </c>
      <c r="L316" s="176" t="s">
        <v>1589</v>
      </c>
      <c r="M316" s="5">
        <v>12</v>
      </c>
      <c r="N316" s="55">
        <f>+BDATOS!P305</f>
        <v>30</v>
      </c>
      <c r="O316" s="55">
        <f>+BDATOS!Q305</f>
        <v>2</v>
      </c>
      <c r="P316" s="55">
        <f>+BDATOS!R305</f>
        <v>4</v>
      </c>
      <c r="Q316" s="55">
        <f>+BDATOS!S305</f>
        <v>4</v>
      </c>
      <c r="R316" s="40">
        <f>+BDATOS!T305</f>
        <v>4</v>
      </c>
      <c r="S316" s="5" t="s">
        <v>11</v>
      </c>
      <c r="T316" s="5" t="s">
        <v>1416</v>
      </c>
      <c r="U316" s="55" t="s">
        <v>1816</v>
      </c>
      <c r="V316" s="17">
        <f t="shared" si="100"/>
        <v>0</v>
      </c>
      <c r="W316" s="17">
        <v>0</v>
      </c>
      <c r="X316" s="17">
        <v>0</v>
      </c>
      <c r="Y316" s="17">
        <v>0</v>
      </c>
      <c r="Z316" s="17">
        <v>0</v>
      </c>
      <c r="AA316" s="198" t="str">
        <f>+BDATOS!AC305</f>
        <v>SECRETARÍA DE SALUD</v>
      </c>
      <c r="AB316" s="55">
        <v>0</v>
      </c>
      <c r="AC316" s="55">
        <v>0</v>
      </c>
      <c r="AD316" s="29">
        <f t="shared" si="85"/>
        <v>2</v>
      </c>
      <c r="AE316" s="30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13">
        <v>2</v>
      </c>
      <c r="AZ316" s="64">
        <v>0</v>
      </c>
      <c r="BA316" s="64">
        <v>0</v>
      </c>
      <c r="BB316" s="64"/>
      <c r="BC316" s="64"/>
      <c r="BD316" s="13"/>
      <c r="BE316" s="13"/>
      <c r="BF316" s="13"/>
      <c r="BG316" s="13"/>
      <c r="BH316" s="13"/>
      <c r="BI316" s="63">
        <f t="shared" si="98"/>
        <v>1</v>
      </c>
      <c r="BJ316" s="13"/>
      <c r="BK316" s="13"/>
      <c r="BL316" s="13"/>
      <c r="BM316" s="56"/>
      <c r="BO316" s="13">
        <f t="shared" si="86"/>
        <v>2</v>
      </c>
      <c r="BP316" s="13">
        <f t="shared" si="90"/>
        <v>0.5</v>
      </c>
      <c r="BQ316" s="13">
        <f t="shared" si="91"/>
        <v>1.5</v>
      </c>
      <c r="BR316" s="13">
        <f t="shared" si="87"/>
        <v>4</v>
      </c>
      <c r="BS316" s="13">
        <f t="shared" si="92"/>
        <v>1</v>
      </c>
      <c r="BT316" s="13">
        <f t="shared" si="93"/>
        <v>3</v>
      </c>
      <c r="BU316" s="13">
        <f t="shared" si="88"/>
        <v>4</v>
      </c>
      <c r="BV316" s="13">
        <f t="shared" si="94"/>
        <v>1</v>
      </c>
      <c r="BW316" s="13">
        <f t="shared" si="95"/>
        <v>3</v>
      </c>
      <c r="BX316" s="13">
        <f t="shared" si="89"/>
        <v>4</v>
      </c>
      <c r="BY316" s="13">
        <f t="shared" si="96"/>
        <v>1</v>
      </c>
      <c r="BZ316" s="13">
        <f t="shared" si="97"/>
        <v>3</v>
      </c>
    </row>
    <row r="317" spans="1:78" ht="84" x14ac:dyDescent="0.2">
      <c r="A317" s="13">
        <v>2</v>
      </c>
      <c r="B317" s="4" t="s">
        <v>455</v>
      </c>
      <c r="C317" s="5" t="s">
        <v>965</v>
      </c>
      <c r="D317" s="4" t="s">
        <v>220</v>
      </c>
      <c r="E317" s="295"/>
      <c r="F317" s="300"/>
      <c r="G317" s="295"/>
      <c r="H317" s="176" t="s">
        <v>1515</v>
      </c>
      <c r="I317" s="14" t="s">
        <v>225</v>
      </c>
      <c r="J317" s="198" t="s">
        <v>1761</v>
      </c>
      <c r="K317" s="198" t="s">
        <v>1761</v>
      </c>
      <c r="L317" s="176" t="s">
        <v>1589</v>
      </c>
      <c r="M317" s="5">
        <v>51.4</v>
      </c>
      <c r="N317" s="55">
        <f>+BDATOS!P306</f>
        <v>95</v>
      </c>
      <c r="O317" s="55">
        <f>+BDATOS!Q306</f>
        <v>10</v>
      </c>
      <c r="P317" s="55">
        <f>+BDATOS!R306</f>
        <v>10</v>
      </c>
      <c r="Q317" s="55">
        <f>+BDATOS!S306</f>
        <v>10</v>
      </c>
      <c r="R317" s="40">
        <f>+BDATOS!T306</f>
        <v>13.6</v>
      </c>
      <c r="S317" s="5" t="s">
        <v>11</v>
      </c>
      <c r="T317" s="5" t="s">
        <v>1416</v>
      </c>
      <c r="U317" s="55" t="s">
        <v>1816</v>
      </c>
      <c r="V317" s="17">
        <f t="shared" si="100"/>
        <v>0</v>
      </c>
      <c r="W317" s="17">
        <v>0</v>
      </c>
      <c r="X317" s="17">
        <v>0</v>
      </c>
      <c r="Y317" s="17">
        <v>0</v>
      </c>
      <c r="Z317" s="17">
        <v>0</v>
      </c>
      <c r="AA317" s="198" t="str">
        <f>+BDATOS!AC306</f>
        <v>SECRETARÍA DE SALUD</v>
      </c>
      <c r="AB317" s="56" t="s">
        <v>356</v>
      </c>
      <c r="AC317" s="56" t="s">
        <v>356</v>
      </c>
      <c r="AD317" s="29">
        <f t="shared" si="85"/>
        <v>10</v>
      </c>
      <c r="AE317" s="30">
        <f t="shared" si="99"/>
        <v>0</v>
      </c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13">
        <v>0</v>
      </c>
      <c r="AZ317" s="64">
        <v>0</v>
      </c>
      <c r="BA317" s="64">
        <v>0</v>
      </c>
      <c r="BB317" s="64"/>
      <c r="BC317" s="64"/>
      <c r="BD317" s="13"/>
      <c r="BE317" s="13"/>
      <c r="BF317" s="13"/>
      <c r="BG317" s="13"/>
      <c r="BH317" s="13"/>
      <c r="BI317" s="63">
        <f t="shared" si="98"/>
        <v>0</v>
      </c>
      <c r="BJ317" s="13"/>
      <c r="BK317" s="13"/>
      <c r="BL317" s="13"/>
      <c r="BM317" s="56"/>
      <c r="BO317" s="13">
        <f t="shared" si="86"/>
        <v>10</v>
      </c>
      <c r="BP317" s="13">
        <f t="shared" si="90"/>
        <v>2.5</v>
      </c>
      <c r="BQ317" s="13">
        <f t="shared" si="91"/>
        <v>7.5</v>
      </c>
      <c r="BR317" s="13">
        <f t="shared" si="87"/>
        <v>10</v>
      </c>
      <c r="BS317" s="13">
        <f t="shared" si="92"/>
        <v>2.5</v>
      </c>
      <c r="BT317" s="13">
        <f t="shared" si="93"/>
        <v>7.5</v>
      </c>
      <c r="BU317" s="13">
        <f t="shared" si="88"/>
        <v>10</v>
      </c>
      <c r="BV317" s="13">
        <f t="shared" si="94"/>
        <v>2.5</v>
      </c>
      <c r="BW317" s="13">
        <f t="shared" si="95"/>
        <v>7.5</v>
      </c>
      <c r="BX317" s="13">
        <f t="shared" si="89"/>
        <v>13.6</v>
      </c>
      <c r="BY317" s="13">
        <f t="shared" si="96"/>
        <v>3.4</v>
      </c>
      <c r="BZ317" s="13">
        <f t="shared" si="97"/>
        <v>10.199999999999999</v>
      </c>
    </row>
    <row r="318" spans="1:78" ht="111.75" customHeight="1" x14ac:dyDescent="0.2">
      <c r="A318" s="13">
        <v>2</v>
      </c>
      <c r="B318" s="4" t="s">
        <v>455</v>
      </c>
      <c r="C318" s="5" t="s">
        <v>965</v>
      </c>
      <c r="D318" s="4" t="s">
        <v>220</v>
      </c>
      <c r="E318" s="295" t="s">
        <v>1762</v>
      </c>
      <c r="F318" s="295">
        <v>4</v>
      </c>
      <c r="G318" s="295">
        <v>56</v>
      </c>
      <c r="H318" s="176" t="s">
        <v>1765</v>
      </c>
      <c r="I318" s="14" t="s">
        <v>226</v>
      </c>
      <c r="J318" s="198" t="s">
        <v>1763</v>
      </c>
      <c r="K318" s="198" t="s">
        <v>1763</v>
      </c>
      <c r="L318" s="176" t="s">
        <v>1589</v>
      </c>
      <c r="M318" s="5">
        <v>16</v>
      </c>
      <c r="N318" s="55">
        <f>+BDATOS!P307</f>
        <v>25</v>
      </c>
      <c r="O318" s="55">
        <f>+BDATOS!Q307</f>
        <v>3</v>
      </c>
      <c r="P318" s="55">
        <f>+BDATOS!R307</f>
        <v>3</v>
      </c>
      <c r="Q318" s="55">
        <f>+BDATOS!S307</f>
        <v>3</v>
      </c>
      <c r="R318" s="40">
        <f>+BDATOS!T307</f>
        <v>3</v>
      </c>
      <c r="S318" s="5" t="s">
        <v>11</v>
      </c>
      <c r="T318" s="5" t="s">
        <v>1416</v>
      </c>
      <c r="U318" s="55" t="s">
        <v>1816</v>
      </c>
      <c r="V318" s="17">
        <f t="shared" si="100"/>
        <v>0</v>
      </c>
      <c r="W318" s="17">
        <v>0</v>
      </c>
      <c r="X318" s="17">
        <v>0</v>
      </c>
      <c r="Y318" s="17">
        <v>0</v>
      </c>
      <c r="Z318" s="17">
        <v>0</v>
      </c>
      <c r="AA318" s="198" t="str">
        <f>+BDATOS!AC307</f>
        <v>SECRETARÍA DE SALUD</v>
      </c>
      <c r="AB318" s="56" t="s">
        <v>356</v>
      </c>
      <c r="AC318" s="56" t="s">
        <v>356</v>
      </c>
      <c r="AD318" s="29">
        <f t="shared" si="85"/>
        <v>3</v>
      </c>
      <c r="AE318" s="30">
        <f t="shared" si="99"/>
        <v>0</v>
      </c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66">
        <v>16</v>
      </c>
      <c r="AZ318" s="152"/>
      <c r="BA318" s="152"/>
      <c r="BB318" s="64"/>
      <c r="BC318" s="64"/>
      <c r="BD318" s="13"/>
      <c r="BE318" s="13"/>
      <c r="BF318" s="13"/>
      <c r="BG318" s="13"/>
      <c r="BH318" s="13"/>
      <c r="BI318" s="63">
        <v>1</v>
      </c>
      <c r="BJ318" s="13"/>
      <c r="BK318" s="13"/>
      <c r="BL318" s="13"/>
      <c r="BM318" s="56"/>
      <c r="BO318" s="13">
        <f t="shared" si="86"/>
        <v>3</v>
      </c>
      <c r="BP318" s="13">
        <f t="shared" si="90"/>
        <v>0.75</v>
      </c>
      <c r="BQ318" s="13">
        <f t="shared" si="91"/>
        <v>2.25</v>
      </c>
      <c r="BR318" s="13">
        <f t="shared" si="87"/>
        <v>3</v>
      </c>
      <c r="BS318" s="13">
        <f t="shared" si="92"/>
        <v>0.75</v>
      </c>
      <c r="BT318" s="13">
        <f t="shared" si="93"/>
        <v>2.25</v>
      </c>
      <c r="BU318" s="13">
        <f t="shared" si="88"/>
        <v>3</v>
      </c>
      <c r="BV318" s="13">
        <f t="shared" si="94"/>
        <v>0.75</v>
      </c>
      <c r="BW318" s="13">
        <f t="shared" si="95"/>
        <v>2.25</v>
      </c>
      <c r="BX318" s="13">
        <f t="shared" si="89"/>
        <v>3</v>
      </c>
      <c r="BY318" s="13">
        <f t="shared" si="96"/>
        <v>0.75</v>
      </c>
      <c r="BZ318" s="13">
        <f t="shared" si="97"/>
        <v>2.25</v>
      </c>
    </row>
    <row r="319" spans="1:78" ht="111.75" customHeight="1" x14ac:dyDescent="0.2">
      <c r="A319" s="13">
        <v>2</v>
      </c>
      <c r="B319" s="4" t="s">
        <v>455</v>
      </c>
      <c r="C319" s="5" t="s">
        <v>965</v>
      </c>
      <c r="D319" s="4" t="s">
        <v>220</v>
      </c>
      <c r="E319" s="295"/>
      <c r="F319" s="295"/>
      <c r="G319" s="295"/>
      <c r="H319" s="176" t="s">
        <v>1765</v>
      </c>
      <c r="I319" s="14" t="s">
        <v>226</v>
      </c>
      <c r="J319" s="198" t="s">
        <v>1764</v>
      </c>
      <c r="K319" s="198" t="s">
        <v>1764</v>
      </c>
      <c r="L319" s="176" t="s">
        <v>1589</v>
      </c>
      <c r="M319" s="5">
        <v>20</v>
      </c>
      <c r="N319" s="55">
        <f>+BDATOS!P308</f>
        <v>100</v>
      </c>
      <c r="O319" s="55">
        <f>+BDATOS!Q308</f>
        <v>20</v>
      </c>
      <c r="P319" s="55">
        <f>+BDATOS!R308</f>
        <v>20</v>
      </c>
      <c r="Q319" s="55">
        <f>+BDATOS!S308</f>
        <v>20</v>
      </c>
      <c r="R319" s="40">
        <f>+BDATOS!T308</f>
        <v>20</v>
      </c>
      <c r="S319" s="5" t="s">
        <v>11</v>
      </c>
      <c r="T319" s="5" t="s">
        <v>1416</v>
      </c>
      <c r="U319" s="55" t="s">
        <v>1816</v>
      </c>
      <c r="V319" s="17">
        <f t="shared" si="100"/>
        <v>0</v>
      </c>
      <c r="W319" s="17">
        <v>0</v>
      </c>
      <c r="X319" s="17">
        <v>0</v>
      </c>
      <c r="Y319" s="17">
        <v>0</v>
      </c>
      <c r="Z319" s="17">
        <v>0</v>
      </c>
      <c r="AA319" s="198" t="str">
        <f>+BDATOS!AC308</f>
        <v>SECRETARÍA DE SALUD</v>
      </c>
      <c r="AB319" s="56" t="s">
        <v>356</v>
      </c>
      <c r="AC319" s="56" t="s">
        <v>356</v>
      </c>
      <c r="AD319" s="29">
        <f t="shared" si="85"/>
        <v>20</v>
      </c>
      <c r="AE319" s="30">
        <f t="shared" si="99"/>
        <v>0</v>
      </c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66">
        <v>0</v>
      </c>
      <c r="AZ319" s="152">
        <v>0</v>
      </c>
      <c r="BA319" s="152">
        <v>0</v>
      </c>
      <c r="BB319" s="64"/>
      <c r="BC319" s="64"/>
      <c r="BD319" s="13"/>
      <c r="BE319" s="13"/>
      <c r="BF319" s="13"/>
      <c r="BG319" s="13"/>
      <c r="BH319" s="13"/>
      <c r="BI319" s="63">
        <f t="shared" si="98"/>
        <v>0</v>
      </c>
      <c r="BJ319" s="13"/>
      <c r="BK319" s="13"/>
      <c r="BL319" s="13"/>
      <c r="BM319" s="56"/>
      <c r="BO319" s="13">
        <f t="shared" si="86"/>
        <v>20</v>
      </c>
      <c r="BP319" s="13">
        <f t="shared" si="90"/>
        <v>5</v>
      </c>
      <c r="BQ319" s="13">
        <f t="shared" si="91"/>
        <v>15</v>
      </c>
      <c r="BR319" s="13">
        <f t="shared" si="87"/>
        <v>20</v>
      </c>
      <c r="BS319" s="13">
        <f t="shared" si="92"/>
        <v>5</v>
      </c>
      <c r="BT319" s="13">
        <f t="shared" si="93"/>
        <v>15</v>
      </c>
      <c r="BU319" s="13">
        <f t="shared" si="88"/>
        <v>20</v>
      </c>
      <c r="BV319" s="13">
        <f t="shared" si="94"/>
        <v>5</v>
      </c>
      <c r="BW319" s="13">
        <f t="shared" si="95"/>
        <v>15</v>
      </c>
      <c r="BX319" s="13">
        <f t="shared" si="89"/>
        <v>20</v>
      </c>
      <c r="BY319" s="13">
        <f t="shared" si="96"/>
        <v>5</v>
      </c>
      <c r="BZ319" s="13">
        <f t="shared" si="97"/>
        <v>15</v>
      </c>
    </row>
    <row r="320" spans="1:78" ht="111.75" customHeight="1" x14ac:dyDescent="0.2">
      <c r="A320" s="13">
        <v>2</v>
      </c>
      <c r="B320" s="4" t="s">
        <v>455</v>
      </c>
      <c r="C320" s="5" t="s">
        <v>965</v>
      </c>
      <c r="D320" s="4" t="s">
        <v>220</v>
      </c>
      <c r="E320" s="295"/>
      <c r="F320" s="295"/>
      <c r="G320" s="295"/>
      <c r="H320" s="176" t="s">
        <v>1765</v>
      </c>
      <c r="I320" s="14" t="s">
        <v>226</v>
      </c>
      <c r="J320" s="198" t="s">
        <v>1766</v>
      </c>
      <c r="K320" s="198" t="s">
        <v>1766</v>
      </c>
      <c r="L320" s="176" t="s">
        <v>1589</v>
      </c>
      <c r="M320" s="5">
        <v>0</v>
      </c>
      <c r="N320" s="55">
        <f>+BDATOS!P309</f>
        <v>25</v>
      </c>
      <c r="O320" s="55">
        <f>+BDATOS!Q309</f>
        <v>5</v>
      </c>
      <c r="P320" s="55">
        <f>+BDATOS!R309</f>
        <v>5</v>
      </c>
      <c r="Q320" s="55">
        <f>+BDATOS!S309</f>
        <v>5</v>
      </c>
      <c r="R320" s="40">
        <f>+BDATOS!T309</f>
        <v>10</v>
      </c>
      <c r="S320" s="5" t="s">
        <v>11</v>
      </c>
      <c r="T320" s="5" t="s">
        <v>1416</v>
      </c>
      <c r="U320" s="55" t="s">
        <v>1816</v>
      </c>
      <c r="V320" s="17">
        <f t="shared" si="100"/>
        <v>0</v>
      </c>
      <c r="W320" s="17">
        <v>0</v>
      </c>
      <c r="X320" s="17">
        <v>0</v>
      </c>
      <c r="Y320" s="17">
        <v>0</v>
      </c>
      <c r="Z320" s="17">
        <v>0</v>
      </c>
      <c r="AA320" s="198" t="str">
        <f>+BDATOS!AC309</f>
        <v>SECRETARÍA DE SALUD</v>
      </c>
      <c r="AB320" s="55">
        <v>0</v>
      </c>
      <c r="AC320" s="55">
        <v>0</v>
      </c>
      <c r="AD320" s="29">
        <f t="shared" si="85"/>
        <v>5</v>
      </c>
      <c r="AE320" s="30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66">
        <v>5</v>
      </c>
      <c r="AZ320" s="152"/>
      <c r="BA320" s="152"/>
      <c r="BB320" s="64"/>
      <c r="BC320" s="64"/>
      <c r="BD320" s="13"/>
      <c r="BE320" s="13"/>
      <c r="BF320" s="13"/>
      <c r="BG320" s="13"/>
      <c r="BH320" s="13"/>
      <c r="BI320" s="63">
        <f t="shared" si="98"/>
        <v>1</v>
      </c>
      <c r="BJ320" s="13"/>
      <c r="BK320" s="13"/>
      <c r="BL320" s="13"/>
      <c r="BM320" s="56"/>
      <c r="BO320" s="13">
        <f t="shared" si="86"/>
        <v>5</v>
      </c>
      <c r="BP320" s="13">
        <f t="shared" si="90"/>
        <v>1.25</v>
      </c>
      <c r="BQ320" s="13">
        <f t="shared" si="91"/>
        <v>3.75</v>
      </c>
      <c r="BR320" s="13">
        <f t="shared" si="87"/>
        <v>5</v>
      </c>
      <c r="BS320" s="13">
        <f t="shared" si="92"/>
        <v>1.25</v>
      </c>
      <c r="BT320" s="13">
        <f t="shared" si="93"/>
        <v>3.75</v>
      </c>
      <c r="BU320" s="13">
        <f t="shared" si="88"/>
        <v>5</v>
      </c>
      <c r="BV320" s="13">
        <f t="shared" si="94"/>
        <v>1.25</v>
      </c>
      <c r="BW320" s="13">
        <f t="shared" si="95"/>
        <v>3.75</v>
      </c>
      <c r="BX320" s="13">
        <f t="shared" si="89"/>
        <v>10</v>
      </c>
      <c r="BY320" s="13">
        <f t="shared" si="96"/>
        <v>2.5</v>
      </c>
      <c r="BZ320" s="13">
        <f t="shared" si="97"/>
        <v>7.5</v>
      </c>
    </row>
    <row r="321" spans="1:78" ht="111.75" customHeight="1" x14ac:dyDescent="0.2">
      <c r="A321" s="13">
        <v>2</v>
      </c>
      <c r="B321" s="4" t="s">
        <v>455</v>
      </c>
      <c r="C321" s="5" t="s">
        <v>965</v>
      </c>
      <c r="D321" s="4" t="s">
        <v>220</v>
      </c>
      <c r="E321" s="295"/>
      <c r="F321" s="295"/>
      <c r="G321" s="295"/>
      <c r="H321" s="176" t="s">
        <v>1765</v>
      </c>
      <c r="I321" s="14" t="s">
        <v>226</v>
      </c>
      <c r="J321" s="198" t="s">
        <v>1767</v>
      </c>
      <c r="K321" s="198" t="s">
        <v>1767</v>
      </c>
      <c r="L321" s="176" t="s">
        <v>1589</v>
      </c>
      <c r="M321" s="5">
        <v>16</v>
      </c>
      <c r="N321" s="55">
        <f>+BDATOS!P310</f>
        <v>25</v>
      </c>
      <c r="O321" s="55">
        <f>+BDATOS!Q310</f>
        <v>5</v>
      </c>
      <c r="P321" s="55">
        <f>+BDATOS!R310</f>
        <v>5</v>
      </c>
      <c r="Q321" s="55">
        <f>+BDATOS!S310</f>
        <v>5</v>
      </c>
      <c r="R321" s="40">
        <f>+BDATOS!T310</f>
        <v>10</v>
      </c>
      <c r="S321" s="5" t="s">
        <v>11</v>
      </c>
      <c r="T321" s="5" t="s">
        <v>1416</v>
      </c>
      <c r="U321" s="55" t="s">
        <v>1816</v>
      </c>
      <c r="V321" s="17">
        <f t="shared" si="100"/>
        <v>0</v>
      </c>
      <c r="W321" s="17">
        <v>0</v>
      </c>
      <c r="X321" s="17">
        <v>0</v>
      </c>
      <c r="Y321" s="17">
        <v>0</v>
      </c>
      <c r="Z321" s="17">
        <v>0</v>
      </c>
      <c r="AA321" s="198" t="str">
        <f>+BDATOS!AC310</f>
        <v>SECRETARÍA DE SALUD</v>
      </c>
      <c r="AB321" s="55">
        <v>0</v>
      </c>
      <c r="AC321" s="55">
        <v>0</v>
      </c>
      <c r="AD321" s="29">
        <f t="shared" si="85"/>
        <v>5</v>
      </c>
      <c r="AE321" s="30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66">
        <v>16</v>
      </c>
      <c r="AZ321" s="152">
        <v>258650000</v>
      </c>
      <c r="BA321" s="152">
        <v>258650000</v>
      </c>
      <c r="BB321" s="64"/>
      <c r="BC321" s="64"/>
      <c r="BD321" s="13"/>
      <c r="BE321" s="13"/>
      <c r="BF321" s="13"/>
      <c r="BG321" s="13"/>
      <c r="BH321" s="13"/>
      <c r="BI321" s="63">
        <v>1</v>
      </c>
      <c r="BJ321" s="13"/>
      <c r="BK321" s="13"/>
      <c r="BL321" s="13"/>
      <c r="BM321" s="56"/>
      <c r="BO321" s="13">
        <f t="shared" si="86"/>
        <v>5</v>
      </c>
      <c r="BP321" s="13">
        <f t="shared" si="90"/>
        <v>1.25</v>
      </c>
      <c r="BQ321" s="13">
        <f t="shared" si="91"/>
        <v>3.75</v>
      </c>
      <c r="BR321" s="13">
        <f t="shared" si="87"/>
        <v>5</v>
      </c>
      <c r="BS321" s="13">
        <f t="shared" si="92"/>
        <v>1.25</v>
      </c>
      <c r="BT321" s="13">
        <f t="shared" si="93"/>
        <v>3.75</v>
      </c>
      <c r="BU321" s="13">
        <f t="shared" si="88"/>
        <v>5</v>
      </c>
      <c r="BV321" s="13">
        <f t="shared" si="94"/>
        <v>1.25</v>
      </c>
      <c r="BW321" s="13">
        <f t="shared" si="95"/>
        <v>3.75</v>
      </c>
      <c r="BX321" s="13">
        <f t="shared" si="89"/>
        <v>10</v>
      </c>
      <c r="BY321" s="13">
        <f t="shared" si="96"/>
        <v>2.5</v>
      </c>
      <c r="BZ321" s="13">
        <f t="shared" si="97"/>
        <v>7.5</v>
      </c>
    </row>
    <row r="322" spans="1:78" ht="60" x14ac:dyDescent="0.2">
      <c r="A322" s="13">
        <v>2</v>
      </c>
      <c r="B322" s="4" t="s">
        <v>455</v>
      </c>
      <c r="C322" s="5" t="s">
        <v>1516</v>
      </c>
      <c r="D322" s="4" t="s">
        <v>227</v>
      </c>
      <c r="E322" s="176" t="s">
        <v>1768</v>
      </c>
      <c r="F322" s="176">
        <v>60</v>
      </c>
      <c r="G322" s="176">
        <v>80</v>
      </c>
      <c r="H322" s="176" t="s">
        <v>975</v>
      </c>
      <c r="I322" s="14" t="s">
        <v>1769</v>
      </c>
      <c r="J322" s="198" t="s">
        <v>1770</v>
      </c>
      <c r="K322" s="198" t="s">
        <v>1770</v>
      </c>
      <c r="L322" s="176" t="s">
        <v>1589</v>
      </c>
      <c r="M322" s="5">
        <v>40</v>
      </c>
      <c r="N322" s="55">
        <f>+BDATOS!P311</f>
        <v>80</v>
      </c>
      <c r="O322" s="55">
        <f>+BDATOS!Q311</f>
        <v>10</v>
      </c>
      <c r="P322" s="55">
        <f>+BDATOS!R311</f>
        <v>10</v>
      </c>
      <c r="Q322" s="55">
        <f>+BDATOS!S311</f>
        <v>10</v>
      </c>
      <c r="R322" s="40">
        <f>+BDATOS!T311</f>
        <v>10</v>
      </c>
      <c r="S322" s="5" t="s">
        <v>11</v>
      </c>
      <c r="T322" s="5" t="s">
        <v>1416</v>
      </c>
      <c r="U322" s="55" t="s">
        <v>1817</v>
      </c>
      <c r="V322" s="17">
        <f t="shared" si="100"/>
        <v>264808525504</v>
      </c>
      <c r="W322" s="17">
        <v>63296399393</v>
      </c>
      <c r="X322" s="17">
        <v>65195291375</v>
      </c>
      <c r="Y322" s="17">
        <v>67151150116</v>
      </c>
      <c r="Z322" s="17">
        <v>69165684620</v>
      </c>
      <c r="AA322" s="198" t="str">
        <f>+BDATOS!AC311</f>
        <v>SECRETARÍA DE SALUD</v>
      </c>
      <c r="AB322" s="56" t="s">
        <v>356</v>
      </c>
      <c r="AC322" s="56" t="s">
        <v>356</v>
      </c>
      <c r="AD322" s="29">
        <f t="shared" si="85"/>
        <v>10</v>
      </c>
      <c r="AE322" s="30">
        <f t="shared" si="99"/>
        <v>264808525504</v>
      </c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13">
        <v>70</v>
      </c>
      <c r="AZ322" s="64">
        <v>267656985</v>
      </c>
      <c r="BA322" s="64">
        <v>267656985</v>
      </c>
      <c r="BB322" s="64"/>
      <c r="BC322" s="64"/>
      <c r="BD322" s="13"/>
      <c r="BE322" s="13"/>
      <c r="BF322" s="13"/>
      <c r="BG322" s="13"/>
      <c r="BH322" s="13"/>
      <c r="BI322" s="63">
        <v>1</v>
      </c>
      <c r="BJ322" s="13"/>
      <c r="BK322" s="13"/>
      <c r="BL322" s="13"/>
      <c r="BM322" s="56"/>
      <c r="BO322" s="13">
        <f t="shared" si="86"/>
        <v>10</v>
      </c>
      <c r="BP322" s="13">
        <f t="shared" si="90"/>
        <v>2.5</v>
      </c>
      <c r="BQ322" s="13">
        <f t="shared" si="91"/>
        <v>7.5</v>
      </c>
      <c r="BR322" s="13">
        <f t="shared" si="87"/>
        <v>10</v>
      </c>
      <c r="BS322" s="13">
        <f t="shared" si="92"/>
        <v>2.5</v>
      </c>
      <c r="BT322" s="13">
        <f t="shared" si="93"/>
        <v>7.5</v>
      </c>
      <c r="BU322" s="13">
        <f t="shared" si="88"/>
        <v>10</v>
      </c>
      <c r="BV322" s="13">
        <f t="shared" si="94"/>
        <v>2.5</v>
      </c>
      <c r="BW322" s="13">
        <f t="shared" si="95"/>
        <v>7.5</v>
      </c>
      <c r="BX322" s="13">
        <f t="shared" si="89"/>
        <v>10</v>
      </c>
      <c r="BY322" s="13">
        <f t="shared" si="96"/>
        <v>2.5</v>
      </c>
      <c r="BZ322" s="13">
        <f t="shared" si="97"/>
        <v>7.5</v>
      </c>
    </row>
    <row r="323" spans="1:78" ht="60" x14ac:dyDescent="0.2">
      <c r="A323" s="13">
        <v>2</v>
      </c>
      <c r="B323" s="4" t="s">
        <v>455</v>
      </c>
      <c r="C323" s="5" t="s">
        <v>1516</v>
      </c>
      <c r="D323" s="4" t="s">
        <v>227</v>
      </c>
      <c r="E323" s="176" t="s">
        <v>1772</v>
      </c>
      <c r="F323" s="176">
        <v>80</v>
      </c>
      <c r="G323" s="176">
        <v>90</v>
      </c>
      <c r="H323" s="176" t="s">
        <v>980</v>
      </c>
      <c r="I323" s="14" t="s">
        <v>1771</v>
      </c>
      <c r="J323" s="198" t="s">
        <v>1773</v>
      </c>
      <c r="K323" s="198" t="s">
        <v>1773</v>
      </c>
      <c r="L323" s="176" t="s">
        <v>1589</v>
      </c>
      <c r="M323" s="5">
        <v>0</v>
      </c>
      <c r="N323" s="55">
        <f>+BDATOS!P312</f>
        <v>60</v>
      </c>
      <c r="O323" s="55">
        <f>+BDATOS!Q312</f>
        <v>10</v>
      </c>
      <c r="P323" s="55">
        <f>+BDATOS!R312</f>
        <v>10</v>
      </c>
      <c r="Q323" s="55">
        <f>+BDATOS!S312</f>
        <v>20</v>
      </c>
      <c r="R323" s="40">
        <f>+BDATOS!T312</f>
        <v>20</v>
      </c>
      <c r="S323" s="5" t="s">
        <v>11</v>
      </c>
      <c r="T323" s="5" t="s">
        <v>1416</v>
      </c>
      <c r="U323" s="55" t="s">
        <v>1817</v>
      </c>
      <c r="V323" s="17">
        <f t="shared" si="100"/>
        <v>0</v>
      </c>
      <c r="W323" s="17">
        <v>0</v>
      </c>
      <c r="X323" s="17">
        <v>0</v>
      </c>
      <c r="Y323" s="17">
        <v>0</v>
      </c>
      <c r="Z323" s="17">
        <v>0</v>
      </c>
      <c r="AA323" s="198" t="str">
        <f>+BDATOS!AC312</f>
        <v>SECRETARÍA DE SALUD</v>
      </c>
      <c r="AB323" s="56" t="s">
        <v>356</v>
      </c>
      <c r="AC323" s="56" t="s">
        <v>356</v>
      </c>
      <c r="AD323" s="29">
        <f t="shared" si="85"/>
        <v>10</v>
      </c>
      <c r="AE323" s="30">
        <f t="shared" si="99"/>
        <v>0</v>
      </c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13">
        <v>0</v>
      </c>
      <c r="AZ323" s="64">
        <v>0</v>
      </c>
      <c r="BA323" s="64">
        <v>0</v>
      </c>
      <c r="BB323" s="64"/>
      <c r="BC323" s="64"/>
      <c r="BD323" s="13"/>
      <c r="BE323" s="13"/>
      <c r="BF323" s="13"/>
      <c r="BG323" s="13"/>
      <c r="BH323" s="13"/>
      <c r="BI323" s="63">
        <f t="shared" si="98"/>
        <v>0</v>
      </c>
      <c r="BJ323" s="13"/>
      <c r="BK323" s="13"/>
      <c r="BL323" s="13"/>
      <c r="BM323" s="56"/>
      <c r="BO323" s="13">
        <f t="shared" si="86"/>
        <v>10</v>
      </c>
      <c r="BP323" s="13">
        <f t="shared" si="90"/>
        <v>2.5</v>
      </c>
      <c r="BQ323" s="13">
        <f t="shared" si="91"/>
        <v>7.5</v>
      </c>
      <c r="BR323" s="13">
        <f t="shared" si="87"/>
        <v>10</v>
      </c>
      <c r="BS323" s="13">
        <f t="shared" si="92"/>
        <v>2.5</v>
      </c>
      <c r="BT323" s="13">
        <f t="shared" si="93"/>
        <v>7.5</v>
      </c>
      <c r="BU323" s="13">
        <f t="shared" si="88"/>
        <v>20</v>
      </c>
      <c r="BV323" s="13">
        <f t="shared" si="94"/>
        <v>5</v>
      </c>
      <c r="BW323" s="13">
        <f t="shared" si="95"/>
        <v>15</v>
      </c>
      <c r="BX323" s="13">
        <f t="shared" si="89"/>
        <v>20</v>
      </c>
      <c r="BY323" s="13">
        <f t="shared" si="96"/>
        <v>5</v>
      </c>
      <c r="BZ323" s="13">
        <f t="shared" si="97"/>
        <v>15</v>
      </c>
    </row>
    <row r="324" spans="1:78" ht="90" x14ac:dyDescent="0.2">
      <c r="A324" s="13">
        <v>2</v>
      </c>
      <c r="B324" s="4" t="s">
        <v>455</v>
      </c>
      <c r="C324" s="5" t="s">
        <v>1516</v>
      </c>
      <c r="D324" s="4" t="s">
        <v>227</v>
      </c>
      <c r="E324" s="295" t="s">
        <v>1772</v>
      </c>
      <c r="F324" s="295">
        <v>80</v>
      </c>
      <c r="G324" s="295">
        <v>90</v>
      </c>
      <c r="H324" s="176" t="s">
        <v>983</v>
      </c>
      <c r="I324" s="14" t="s">
        <v>1774</v>
      </c>
      <c r="J324" s="198" t="s">
        <v>1775</v>
      </c>
      <c r="K324" s="198" t="s">
        <v>1775</v>
      </c>
      <c r="L324" s="176" t="s">
        <v>1589</v>
      </c>
      <c r="M324" s="5">
        <v>16</v>
      </c>
      <c r="N324" s="55">
        <f>+BDATOS!P313</f>
        <v>46</v>
      </c>
      <c r="O324" s="55">
        <f>+BDATOS!Q313</f>
        <v>5</v>
      </c>
      <c r="P324" s="55">
        <f>+BDATOS!R313</f>
        <v>5</v>
      </c>
      <c r="Q324" s="55">
        <f>+BDATOS!S313</f>
        <v>10</v>
      </c>
      <c r="R324" s="40">
        <f>+BDATOS!T313</f>
        <v>10</v>
      </c>
      <c r="S324" s="5" t="s">
        <v>11</v>
      </c>
      <c r="T324" s="5" t="s">
        <v>1416</v>
      </c>
      <c r="U324" s="55" t="s">
        <v>1817</v>
      </c>
      <c r="V324" s="17">
        <f t="shared" si="100"/>
        <v>0</v>
      </c>
      <c r="W324" s="17">
        <v>0</v>
      </c>
      <c r="X324" s="17">
        <v>0</v>
      </c>
      <c r="Y324" s="17">
        <v>0</v>
      </c>
      <c r="Z324" s="17">
        <v>0</v>
      </c>
      <c r="AA324" s="198" t="str">
        <f>+BDATOS!AC313</f>
        <v>SECRETARÍA DE SALUD</v>
      </c>
      <c r="AB324" s="56" t="s">
        <v>356</v>
      </c>
      <c r="AC324" s="56" t="s">
        <v>356</v>
      </c>
      <c r="AD324" s="29">
        <f t="shared" si="85"/>
        <v>5</v>
      </c>
      <c r="AE324" s="30">
        <f t="shared" si="99"/>
        <v>0</v>
      </c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29">
        <v>5</v>
      </c>
      <c r="AZ324" s="152">
        <v>0</v>
      </c>
      <c r="BA324" s="152">
        <v>0</v>
      </c>
      <c r="BB324" s="64"/>
      <c r="BC324" s="64"/>
      <c r="BD324" s="13"/>
      <c r="BE324" s="13"/>
      <c r="BF324" s="13"/>
      <c r="BG324" s="13"/>
      <c r="BH324" s="13"/>
      <c r="BI324" s="63">
        <f t="shared" si="98"/>
        <v>1</v>
      </c>
      <c r="BJ324" s="13"/>
      <c r="BK324" s="13"/>
      <c r="BL324" s="13"/>
      <c r="BM324" s="56"/>
      <c r="BO324" s="13">
        <f t="shared" si="86"/>
        <v>5</v>
      </c>
      <c r="BP324" s="13">
        <f t="shared" si="90"/>
        <v>1.25</v>
      </c>
      <c r="BQ324" s="13">
        <f t="shared" si="91"/>
        <v>3.75</v>
      </c>
      <c r="BR324" s="13">
        <f t="shared" si="87"/>
        <v>5</v>
      </c>
      <c r="BS324" s="13">
        <f t="shared" si="92"/>
        <v>1.25</v>
      </c>
      <c r="BT324" s="13">
        <f t="shared" si="93"/>
        <v>3.75</v>
      </c>
      <c r="BU324" s="13">
        <f t="shared" si="88"/>
        <v>10</v>
      </c>
      <c r="BV324" s="13">
        <f t="shared" si="94"/>
        <v>2.5</v>
      </c>
      <c r="BW324" s="13">
        <f t="shared" si="95"/>
        <v>7.5</v>
      </c>
      <c r="BX324" s="13">
        <f t="shared" si="89"/>
        <v>10</v>
      </c>
      <c r="BY324" s="13">
        <f t="shared" si="96"/>
        <v>2.5</v>
      </c>
      <c r="BZ324" s="13">
        <f t="shared" si="97"/>
        <v>7.5</v>
      </c>
    </row>
    <row r="325" spans="1:78" ht="60" x14ac:dyDescent="0.2">
      <c r="A325" s="13">
        <v>2</v>
      </c>
      <c r="B325" s="4" t="s">
        <v>455</v>
      </c>
      <c r="C325" s="5" t="s">
        <v>1516</v>
      </c>
      <c r="D325" s="4" t="s">
        <v>227</v>
      </c>
      <c r="E325" s="295"/>
      <c r="F325" s="295"/>
      <c r="G325" s="295"/>
      <c r="H325" s="176" t="s">
        <v>983</v>
      </c>
      <c r="I325" s="14" t="s">
        <v>1774</v>
      </c>
      <c r="J325" s="198" t="s">
        <v>1776</v>
      </c>
      <c r="K325" s="198" t="s">
        <v>1776</v>
      </c>
      <c r="L325" s="176" t="s">
        <v>1589</v>
      </c>
      <c r="M325" s="5" t="s">
        <v>874</v>
      </c>
      <c r="N325" s="55">
        <f>+BDATOS!P314</f>
        <v>37</v>
      </c>
      <c r="O325" s="55">
        <f>+BDATOS!Q314</f>
        <v>7</v>
      </c>
      <c r="P325" s="55">
        <f>+BDATOS!R314</f>
        <v>10</v>
      </c>
      <c r="Q325" s="55">
        <f>+BDATOS!S314</f>
        <v>10</v>
      </c>
      <c r="R325" s="40">
        <f>+BDATOS!T314</f>
        <v>10</v>
      </c>
      <c r="S325" s="5" t="s">
        <v>11</v>
      </c>
      <c r="T325" s="5" t="s">
        <v>1416</v>
      </c>
      <c r="U325" s="55" t="s">
        <v>1817</v>
      </c>
      <c r="V325" s="17">
        <f t="shared" si="100"/>
        <v>0</v>
      </c>
      <c r="W325" s="17">
        <v>0</v>
      </c>
      <c r="X325" s="17">
        <v>0</v>
      </c>
      <c r="Y325" s="17">
        <v>0</v>
      </c>
      <c r="Z325" s="17">
        <v>0</v>
      </c>
      <c r="AA325" s="198" t="str">
        <f>+BDATOS!AC314</f>
        <v>SECRETARÍA DE SALUD</v>
      </c>
      <c r="AB325" s="56" t="s">
        <v>356</v>
      </c>
      <c r="AC325" s="56" t="s">
        <v>356</v>
      </c>
      <c r="AD325" s="29">
        <f t="shared" si="85"/>
        <v>7</v>
      </c>
      <c r="AE325" s="30">
        <f t="shared" si="99"/>
        <v>0</v>
      </c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29">
        <v>0</v>
      </c>
      <c r="AZ325" s="152">
        <v>0</v>
      </c>
      <c r="BA325" s="152">
        <v>0</v>
      </c>
      <c r="BB325" s="64"/>
      <c r="BC325" s="64"/>
      <c r="BD325" s="13"/>
      <c r="BE325" s="13"/>
      <c r="BF325" s="13"/>
      <c r="BG325" s="13"/>
      <c r="BH325" s="13"/>
      <c r="BI325" s="63">
        <f t="shared" si="98"/>
        <v>0</v>
      </c>
      <c r="BJ325" s="13"/>
      <c r="BK325" s="13"/>
      <c r="BL325" s="13"/>
      <c r="BM325" s="56"/>
      <c r="BO325" s="13">
        <f t="shared" si="86"/>
        <v>7</v>
      </c>
      <c r="BP325" s="13">
        <f t="shared" si="90"/>
        <v>1.75</v>
      </c>
      <c r="BQ325" s="13">
        <f t="shared" si="91"/>
        <v>5.25</v>
      </c>
      <c r="BR325" s="13">
        <f t="shared" si="87"/>
        <v>10</v>
      </c>
      <c r="BS325" s="13">
        <f t="shared" si="92"/>
        <v>2.5</v>
      </c>
      <c r="BT325" s="13">
        <f t="shared" si="93"/>
        <v>7.5</v>
      </c>
      <c r="BU325" s="13">
        <f t="shared" si="88"/>
        <v>10</v>
      </c>
      <c r="BV325" s="13">
        <f t="shared" si="94"/>
        <v>2.5</v>
      </c>
      <c r="BW325" s="13">
        <f t="shared" si="95"/>
        <v>7.5</v>
      </c>
      <c r="BX325" s="13">
        <f t="shared" si="89"/>
        <v>10</v>
      </c>
      <c r="BY325" s="13">
        <f t="shared" si="96"/>
        <v>2.5</v>
      </c>
      <c r="BZ325" s="13">
        <f t="shared" si="97"/>
        <v>7.5</v>
      </c>
    </row>
    <row r="326" spans="1:78" ht="67.5" x14ac:dyDescent="0.2">
      <c r="A326" s="13">
        <v>2</v>
      </c>
      <c r="B326" s="4" t="s">
        <v>455</v>
      </c>
      <c r="C326" s="5" t="s">
        <v>1516</v>
      </c>
      <c r="D326" s="4" t="s">
        <v>227</v>
      </c>
      <c r="E326" s="295"/>
      <c r="F326" s="295"/>
      <c r="G326" s="295"/>
      <c r="H326" s="176" t="s">
        <v>983</v>
      </c>
      <c r="I326" s="14" t="s">
        <v>1774</v>
      </c>
      <c r="J326" s="198" t="s">
        <v>1777</v>
      </c>
      <c r="K326" s="198" t="s">
        <v>1777</v>
      </c>
      <c r="L326" s="176" t="s">
        <v>1589</v>
      </c>
      <c r="M326" s="5">
        <v>10</v>
      </c>
      <c r="N326" s="55">
        <f>+BDATOS!P315</f>
        <v>45</v>
      </c>
      <c r="O326" s="55">
        <f>+BDATOS!Q315</f>
        <v>5</v>
      </c>
      <c r="P326" s="55">
        <f>+BDATOS!R315</f>
        <v>10</v>
      </c>
      <c r="Q326" s="55">
        <f>+BDATOS!S315</f>
        <v>10</v>
      </c>
      <c r="R326" s="40">
        <f>+BDATOS!T315</f>
        <v>10</v>
      </c>
      <c r="S326" s="5" t="s">
        <v>11</v>
      </c>
      <c r="T326" s="5" t="s">
        <v>1416</v>
      </c>
      <c r="U326" s="55" t="s">
        <v>1817</v>
      </c>
      <c r="V326" s="17">
        <f t="shared" si="100"/>
        <v>0</v>
      </c>
      <c r="W326" s="17">
        <v>0</v>
      </c>
      <c r="X326" s="17">
        <v>0</v>
      </c>
      <c r="Y326" s="17">
        <v>0</v>
      </c>
      <c r="Z326" s="17">
        <v>0</v>
      </c>
      <c r="AA326" s="198" t="str">
        <f>+BDATOS!AC315</f>
        <v>SECRETARÍA DE SALUD</v>
      </c>
      <c r="AB326" s="56" t="s">
        <v>356</v>
      </c>
      <c r="AC326" s="56" t="s">
        <v>356</v>
      </c>
      <c r="AD326" s="29">
        <f t="shared" ref="AD326:AD389" si="101">+O326</f>
        <v>5</v>
      </c>
      <c r="AE326" s="30">
        <f t="shared" si="99"/>
        <v>0</v>
      </c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29">
        <v>45</v>
      </c>
      <c r="AZ326" s="152">
        <v>813483350</v>
      </c>
      <c r="BA326" s="152">
        <v>813483330</v>
      </c>
      <c r="BB326" s="64"/>
      <c r="BC326" s="64"/>
      <c r="BD326" s="13"/>
      <c r="BE326" s="13"/>
      <c r="BF326" s="13"/>
      <c r="BG326" s="13"/>
      <c r="BH326" s="13"/>
      <c r="BI326" s="63">
        <v>1</v>
      </c>
      <c r="BJ326" s="13"/>
      <c r="BK326" s="13"/>
      <c r="BL326" s="13"/>
      <c r="BM326" s="56"/>
      <c r="BO326" s="13">
        <f t="shared" ref="BO326:BO389" si="102">+O326</f>
        <v>5</v>
      </c>
      <c r="BP326" s="13">
        <f t="shared" si="90"/>
        <v>1.25</v>
      </c>
      <c r="BQ326" s="13">
        <f t="shared" si="91"/>
        <v>3.75</v>
      </c>
      <c r="BR326" s="13">
        <f t="shared" ref="BR326:BR389" si="103">+P326</f>
        <v>10</v>
      </c>
      <c r="BS326" s="13">
        <f t="shared" si="92"/>
        <v>2.5</v>
      </c>
      <c r="BT326" s="13">
        <f t="shared" si="93"/>
        <v>7.5</v>
      </c>
      <c r="BU326" s="13">
        <f t="shared" ref="BU326:BU389" si="104">+Q326</f>
        <v>10</v>
      </c>
      <c r="BV326" s="13">
        <f t="shared" si="94"/>
        <v>2.5</v>
      </c>
      <c r="BW326" s="13">
        <f t="shared" si="95"/>
        <v>7.5</v>
      </c>
      <c r="BX326" s="13">
        <f t="shared" ref="BX326:BX389" si="105">+R326</f>
        <v>10</v>
      </c>
      <c r="BY326" s="13">
        <f t="shared" si="96"/>
        <v>2.5</v>
      </c>
      <c r="BZ326" s="13">
        <f t="shared" si="97"/>
        <v>7.5</v>
      </c>
    </row>
    <row r="327" spans="1:78" ht="60" x14ac:dyDescent="0.2">
      <c r="A327" s="13">
        <v>2</v>
      </c>
      <c r="B327" s="4" t="s">
        <v>455</v>
      </c>
      <c r="C327" s="5" t="s">
        <v>1516</v>
      </c>
      <c r="D327" s="4" t="s">
        <v>227</v>
      </c>
      <c r="E327" s="295" t="s">
        <v>1772</v>
      </c>
      <c r="F327" s="295">
        <v>80</v>
      </c>
      <c r="G327" s="295">
        <v>90</v>
      </c>
      <c r="H327" s="176" t="s">
        <v>1606</v>
      </c>
      <c r="I327" s="14" t="s">
        <v>1778</v>
      </c>
      <c r="J327" s="198" t="s">
        <v>1779</v>
      </c>
      <c r="K327" s="198" t="s">
        <v>1779</v>
      </c>
      <c r="L327" s="176" t="s">
        <v>1609</v>
      </c>
      <c r="M327" s="5">
        <v>100</v>
      </c>
      <c r="N327" s="55">
        <f>+BDATOS!P316</f>
        <v>100</v>
      </c>
      <c r="O327" s="55">
        <f>+BDATOS!Q316</f>
        <v>100</v>
      </c>
      <c r="P327" s="55">
        <f>+BDATOS!R316</f>
        <v>100</v>
      </c>
      <c r="Q327" s="55">
        <f>+BDATOS!S316</f>
        <v>100</v>
      </c>
      <c r="R327" s="40">
        <f>+BDATOS!T316</f>
        <v>100</v>
      </c>
      <c r="S327" s="5" t="s">
        <v>11</v>
      </c>
      <c r="T327" s="5" t="s">
        <v>1416</v>
      </c>
      <c r="U327" s="55" t="s">
        <v>1817</v>
      </c>
      <c r="V327" s="17">
        <f t="shared" si="100"/>
        <v>0</v>
      </c>
      <c r="W327" s="17">
        <v>0</v>
      </c>
      <c r="X327" s="17">
        <v>0</v>
      </c>
      <c r="Y327" s="17">
        <v>0</v>
      </c>
      <c r="Z327" s="17">
        <v>0</v>
      </c>
      <c r="AA327" s="198" t="str">
        <f>+BDATOS!AC316</f>
        <v>SECRETARÍA DE SALUD</v>
      </c>
      <c r="AB327" s="55">
        <v>0</v>
      </c>
      <c r="AC327" s="55">
        <v>0</v>
      </c>
      <c r="AD327" s="29">
        <f t="shared" si="101"/>
        <v>100</v>
      </c>
      <c r="AE327" s="30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13">
        <v>70</v>
      </c>
      <c r="AZ327" s="64">
        <v>0</v>
      </c>
      <c r="BA327" s="64">
        <v>0</v>
      </c>
      <c r="BB327" s="64"/>
      <c r="BC327" s="64"/>
      <c r="BD327" s="13"/>
      <c r="BE327" s="13"/>
      <c r="BF327" s="13"/>
      <c r="BG327" s="13"/>
      <c r="BH327" s="13"/>
      <c r="BI327" s="63">
        <f t="shared" ref="BI327:BI377" si="106">+AY327/AD327</f>
        <v>0.7</v>
      </c>
      <c r="BJ327" s="13"/>
      <c r="BK327" s="13"/>
      <c r="BL327" s="13"/>
      <c r="BM327" s="56"/>
      <c r="BO327" s="13">
        <f t="shared" si="102"/>
        <v>100</v>
      </c>
      <c r="BP327" s="13">
        <f t="shared" ref="BP327:BP390" si="107">+BO327*25/100</f>
        <v>25</v>
      </c>
      <c r="BQ327" s="13">
        <f t="shared" ref="BQ327:BQ390" si="108">+BO327*75/100</f>
        <v>75</v>
      </c>
      <c r="BR327" s="13">
        <f t="shared" si="103"/>
        <v>100</v>
      </c>
      <c r="BS327" s="13">
        <f t="shared" ref="BS327:BS390" si="109">+BR327*25/100</f>
        <v>25</v>
      </c>
      <c r="BT327" s="13">
        <f t="shared" ref="BT327:BT390" si="110">+BR327*75/100</f>
        <v>75</v>
      </c>
      <c r="BU327" s="13">
        <f t="shared" si="104"/>
        <v>100</v>
      </c>
      <c r="BV327" s="13">
        <f t="shared" ref="BV327:BV390" si="111">+BU327*25/100</f>
        <v>25</v>
      </c>
      <c r="BW327" s="13">
        <f t="shared" ref="BW327:BW390" si="112">+BU327*75/100</f>
        <v>75</v>
      </c>
      <c r="BX327" s="13">
        <f t="shared" si="105"/>
        <v>100</v>
      </c>
      <c r="BY327" s="13">
        <f t="shared" ref="BY327:BY390" si="113">+BX327*25/100</f>
        <v>25</v>
      </c>
      <c r="BZ327" s="13">
        <f t="shared" ref="BZ327:BZ390" si="114">+BX327*75/100</f>
        <v>75</v>
      </c>
    </row>
    <row r="328" spans="1:78" ht="60" x14ac:dyDescent="0.2">
      <c r="A328" s="13">
        <v>2</v>
      </c>
      <c r="B328" s="4" t="s">
        <v>455</v>
      </c>
      <c r="C328" s="5" t="s">
        <v>1516</v>
      </c>
      <c r="D328" s="4" t="s">
        <v>227</v>
      </c>
      <c r="E328" s="295"/>
      <c r="F328" s="295"/>
      <c r="G328" s="295"/>
      <c r="H328" s="176" t="s">
        <v>1606</v>
      </c>
      <c r="I328" s="14" t="s">
        <v>1778</v>
      </c>
      <c r="J328" s="198" t="s">
        <v>1780</v>
      </c>
      <c r="K328" s="198" t="s">
        <v>1780</v>
      </c>
      <c r="L328" s="176" t="s">
        <v>1589</v>
      </c>
      <c r="M328" s="5">
        <v>40</v>
      </c>
      <c r="N328" s="55">
        <f>+BDATOS!P317</f>
        <v>80</v>
      </c>
      <c r="O328" s="55">
        <f>+BDATOS!Q317</f>
        <v>10</v>
      </c>
      <c r="P328" s="55">
        <f>+BDATOS!R317</f>
        <v>10</v>
      </c>
      <c r="Q328" s="55">
        <f>+BDATOS!S317</f>
        <v>10</v>
      </c>
      <c r="R328" s="40">
        <f>+BDATOS!T317</f>
        <v>10</v>
      </c>
      <c r="S328" s="5" t="s">
        <v>11</v>
      </c>
      <c r="T328" s="5" t="s">
        <v>1416</v>
      </c>
      <c r="U328" s="55" t="s">
        <v>1817</v>
      </c>
      <c r="V328" s="17">
        <f t="shared" si="100"/>
        <v>0</v>
      </c>
      <c r="W328" s="17">
        <v>0</v>
      </c>
      <c r="X328" s="17">
        <v>0</v>
      </c>
      <c r="Y328" s="17">
        <v>0</v>
      </c>
      <c r="Z328" s="17">
        <v>0</v>
      </c>
      <c r="AA328" s="198" t="str">
        <f>+BDATOS!AC317</f>
        <v>SECRETARÍA DE SALUD</v>
      </c>
      <c r="AB328" s="55">
        <v>0</v>
      </c>
      <c r="AC328" s="55">
        <v>0</v>
      </c>
      <c r="AD328" s="29">
        <f t="shared" si="101"/>
        <v>10</v>
      </c>
      <c r="AE328" s="30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13">
        <v>0</v>
      </c>
      <c r="AZ328" s="64">
        <v>0</v>
      </c>
      <c r="BA328" s="64">
        <v>0</v>
      </c>
      <c r="BB328" s="64"/>
      <c r="BC328" s="64"/>
      <c r="BD328" s="13"/>
      <c r="BE328" s="13"/>
      <c r="BF328" s="13"/>
      <c r="BG328" s="13"/>
      <c r="BH328" s="13"/>
      <c r="BI328" s="63">
        <f t="shared" si="106"/>
        <v>0</v>
      </c>
      <c r="BJ328" s="13"/>
      <c r="BK328" s="13"/>
      <c r="BL328" s="13"/>
      <c r="BM328" s="56"/>
      <c r="BO328" s="13">
        <f t="shared" si="102"/>
        <v>10</v>
      </c>
      <c r="BP328" s="13">
        <f t="shared" si="107"/>
        <v>2.5</v>
      </c>
      <c r="BQ328" s="13">
        <f t="shared" si="108"/>
        <v>7.5</v>
      </c>
      <c r="BR328" s="13">
        <f t="shared" si="103"/>
        <v>10</v>
      </c>
      <c r="BS328" s="13">
        <f t="shared" si="109"/>
        <v>2.5</v>
      </c>
      <c r="BT328" s="13">
        <f t="shared" si="110"/>
        <v>7.5</v>
      </c>
      <c r="BU328" s="13">
        <f t="shared" si="104"/>
        <v>10</v>
      </c>
      <c r="BV328" s="13">
        <f t="shared" si="111"/>
        <v>2.5</v>
      </c>
      <c r="BW328" s="13">
        <f t="shared" si="112"/>
        <v>7.5</v>
      </c>
      <c r="BX328" s="13">
        <f t="shared" si="105"/>
        <v>10</v>
      </c>
      <c r="BY328" s="13">
        <f t="shared" si="113"/>
        <v>2.5</v>
      </c>
      <c r="BZ328" s="13">
        <f t="shared" si="114"/>
        <v>7.5</v>
      </c>
    </row>
    <row r="329" spans="1:78" ht="108.75" customHeight="1" x14ac:dyDescent="0.2">
      <c r="A329" s="13">
        <v>2</v>
      </c>
      <c r="B329" s="4" t="s">
        <v>455</v>
      </c>
      <c r="C329" s="5" t="s">
        <v>1516</v>
      </c>
      <c r="D329" s="4" t="s">
        <v>227</v>
      </c>
      <c r="E329" s="295" t="s">
        <v>1781</v>
      </c>
      <c r="F329" s="295">
        <v>95</v>
      </c>
      <c r="G329" s="295">
        <v>95</v>
      </c>
      <c r="H329" s="176" t="s">
        <v>1782</v>
      </c>
      <c r="I329" s="14" t="s">
        <v>1783</v>
      </c>
      <c r="J329" s="198" t="s">
        <v>1788</v>
      </c>
      <c r="K329" s="198" t="s">
        <v>1788</v>
      </c>
      <c r="L329" s="176" t="s">
        <v>1589</v>
      </c>
      <c r="M329" s="5">
        <v>60</v>
      </c>
      <c r="N329" s="55">
        <f>+BDATOS!P318</f>
        <v>80</v>
      </c>
      <c r="O329" s="55">
        <f>+BDATOS!Q318</f>
        <v>5</v>
      </c>
      <c r="P329" s="55">
        <f>+BDATOS!R318</f>
        <v>5</v>
      </c>
      <c r="Q329" s="55">
        <f>+BDATOS!S318</f>
        <v>5</v>
      </c>
      <c r="R329" s="40">
        <f>+BDATOS!T318</f>
        <v>5</v>
      </c>
      <c r="S329" s="5" t="s">
        <v>11</v>
      </c>
      <c r="T329" s="5" t="s">
        <v>1416</v>
      </c>
      <c r="U329" s="55" t="s">
        <v>1817</v>
      </c>
      <c r="V329" s="17">
        <f t="shared" si="100"/>
        <v>0</v>
      </c>
      <c r="W329" s="17">
        <v>0</v>
      </c>
      <c r="X329" s="17">
        <v>0</v>
      </c>
      <c r="Y329" s="17">
        <v>0</v>
      </c>
      <c r="Z329" s="17">
        <v>0</v>
      </c>
      <c r="AA329" s="198" t="str">
        <f>+BDATOS!AC318</f>
        <v>SECRETARÍA DE SALUD</v>
      </c>
      <c r="AB329" s="55"/>
      <c r="AC329" s="55"/>
      <c r="AD329" s="29">
        <f t="shared" si="101"/>
        <v>5</v>
      </c>
      <c r="AE329" s="30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29">
        <v>0</v>
      </c>
      <c r="AZ329" s="152">
        <v>0</v>
      </c>
      <c r="BA329" s="152">
        <v>0</v>
      </c>
      <c r="BB329" s="64"/>
      <c r="BC329" s="64"/>
      <c r="BD329" s="13"/>
      <c r="BE329" s="13"/>
      <c r="BF329" s="13"/>
      <c r="BG329" s="13"/>
      <c r="BH329" s="13"/>
      <c r="BI329" s="63">
        <f t="shared" si="106"/>
        <v>0</v>
      </c>
      <c r="BJ329" s="13"/>
      <c r="BK329" s="13"/>
      <c r="BL329" s="13"/>
      <c r="BM329" s="56"/>
      <c r="BO329" s="13">
        <f t="shared" si="102"/>
        <v>5</v>
      </c>
      <c r="BP329" s="13">
        <f t="shared" si="107"/>
        <v>1.25</v>
      </c>
      <c r="BQ329" s="13">
        <f t="shared" si="108"/>
        <v>3.75</v>
      </c>
      <c r="BR329" s="13">
        <f t="shared" si="103"/>
        <v>5</v>
      </c>
      <c r="BS329" s="13">
        <f t="shared" si="109"/>
        <v>1.25</v>
      </c>
      <c r="BT329" s="13">
        <f t="shared" si="110"/>
        <v>3.75</v>
      </c>
      <c r="BU329" s="13">
        <f t="shared" si="104"/>
        <v>5</v>
      </c>
      <c r="BV329" s="13">
        <f t="shared" si="111"/>
        <v>1.25</v>
      </c>
      <c r="BW329" s="13">
        <f t="shared" si="112"/>
        <v>3.75</v>
      </c>
      <c r="BX329" s="13">
        <f t="shared" si="105"/>
        <v>5</v>
      </c>
      <c r="BY329" s="13">
        <f t="shared" si="113"/>
        <v>1.25</v>
      </c>
      <c r="BZ329" s="13">
        <f t="shared" si="114"/>
        <v>3.75</v>
      </c>
    </row>
    <row r="330" spans="1:78" ht="60" x14ac:dyDescent="0.2">
      <c r="A330" s="13">
        <v>2</v>
      </c>
      <c r="B330" s="4" t="s">
        <v>455</v>
      </c>
      <c r="C330" s="5" t="s">
        <v>1516</v>
      </c>
      <c r="D330" s="4" t="s">
        <v>227</v>
      </c>
      <c r="E330" s="295"/>
      <c r="F330" s="295"/>
      <c r="G330" s="295"/>
      <c r="H330" s="176" t="s">
        <v>1782</v>
      </c>
      <c r="I330" s="14" t="s">
        <v>1783</v>
      </c>
      <c r="J330" s="198" t="s">
        <v>1784</v>
      </c>
      <c r="K330" s="198" t="s">
        <v>1784</v>
      </c>
      <c r="L330" s="176" t="s">
        <v>1589</v>
      </c>
      <c r="M330" s="5">
        <v>4</v>
      </c>
      <c r="N330" s="55">
        <f>+BDATOS!P319</f>
        <v>24</v>
      </c>
      <c r="O330" s="55">
        <f>+BDATOS!Q319</f>
        <v>5</v>
      </c>
      <c r="P330" s="55">
        <f>+BDATOS!R319</f>
        <v>5</v>
      </c>
      <c r="Q330" s="55">
        <f>+BDATOS!S319</f>
        <v>5</v>
      </c>
      <c r="R330" s="40">
        <f>+BDATOS!T319</f>
        <v>5</v>
      </c>
      <c r="S330" s="5" t="s">
        <v>11</v>
      </c>
      <c r="T330" s="5" t="s">
        <v>1416</v>
      </c>
      <c r="U330" s="55" t="s">
        <v>1817</v>
      </c>
      <c r="V330" s="17">
        <f t="shared" si="100"/>
        <v>0</v>
      </c>
      <c r="W330" s="17">
        <v>0</v>
      </c>
      <c r="X330" s="17">
        <v>0</v>
      </c>
      <c r="Y330" s="17">
        <v>0</v>
      </c>
      <c r="Z330" s="17">
        <v>0</v>
      </c>
      <c r="AA330" s="198" t="str">
        <f>+BDATOS!AC319</f>
        <v>SECRETARÍA DE SALUD</v>
      </c>
      <c r="AB330" s="55"/>
      <c r="AC330" s="55"/>
      <c r="AD330" s="29">
        <f t="shared" si="101"/>
        <v>5</v>
      </c>
      <c r="AE330" s="30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29">
        <v>5</v>
      </c>
      <c r="AZ330" s="64">
        <v>0</v>
      </c>
      <c r="BA330" s="64">
        <v>0</v>
      </c>
      <c r="BB330" s="64"/>
      <c r="BC330" s="64"/>
      <c r="BD330" s="13"/>
      <c r="BE330" s="13"/>
      <c r="BF330" s="13"/>
      <c r="BG330" s="13"/>
      <c r="BH330" s="13"/>
      <c r="BI330" s="63">
        <f t="shared" si="106"/>
        <v>1</v>
      </c>
      <c r="BJ330" s="13"/>
      <c r="BK330" s="13"/>
      <c r="BL330" s="13"/>
      <c r="BM330" s="56"/>
      <c r="BO330" s="13">
        <f t="shared" si="102"/>
        <v>5</v>
      </c>
      <c r="BP330" s="13">
        <f t="shared" si="107"/>
        <v>1.25</v>
      </c>
      <c r="BQ330" s="13">
        <f t="shared" si="108"/>
        <v>3.75</v>
      </c>
      <c r="BR330" s="13">
        <f t="shared" si="103"/>
        <v>5</v>
      </c>
      <c r="BS330" s="13">
        <f t="shared" si="109"/>
        <v>1.25</v>
      </c>
      <c r="BT330" s="13">
        <f t="shared" si="110"/>
        <v>3.75</v>
      </c>
      <c r="BU330" s="13">
        <f t="shared" si="104"/>
        <v>5</v>
      </c>
      <c r="BV330" s="13">
        <f t="shared" si="111"/>
        <v>1.25</v>
      </c>
      <c r="BW330" s="13">
        <f t="shared" si="112"/>
        <v>3.75</v>
      </c>
      <c r="BX330" s="13">
        <f t="shared" si="105"/>
        <v>5</v>
      </c>
      <c r="BY330" s="13">
        <f t="shared" si="113"/>
        <v>1.25</v>
      </c>
      <c r="BZ330" s="13">
        <f t="shared" si="114"/>
        <v>3.75</v>
      </c>
    </row>
    <row r="331" spans="1:78" ht="60" x14ac:dyDescent="0.2">
      <c r="A331" s="13">
        <v>2</v>
      </c>
      <c r="B331" s="4" t="s">
        <v>455</v>
      </c>
      <c r="C331" s="5" t="s">
        <v>1516</v>
      </c>
      <c r="D331" s="4" t="s">
        <v>227</v>
      </c>
      <c r="E331" s="295"/>
      <c r="F331" s="295"/>
      <c r="G331" s="295"/>
      <c r="H331" s="176" t="s">
        <v>1782</v>
      </c>
      <c r="I331" s="14" t="s">
        <v>1783</v>
      </c>
      <c r="J331" s="198" t="s">
        <v>1785</v>
      </c>
      <c r="K331" s="198" t="s">
        <v>1785</v>
      </c>
      <c r="L331" s="176" t="s">
        <v>1589</v>
      </c>
      <c r="M331" s="5">
        <v>90</v>
      </c>
      <c r="N331" s="55">
        <f>+BDATOS!P320</f>
        <v>95</v>
      </c>
      <c r="O331" s="55">
        <f>+BDATOS!Q320</f>
        <v>95</v>
      </c>
      <c r="P331" s="55">
        <f>+BDATOS!R320</f>
        <v>95</v>
      </c>
      <c r="Q331" s="55">
        <f>+BDATOS!S320</f>
        <v>95</v>
      </c>
      <c r="R331" s="40">
        <f>+BDATOS!T320</f>
        <v>95</v>
      </c>
      <c r="S331" s="5" t="s">
        <v>11</v>
      </c>
      <c r="T331" s="5" t="s">
        <v>1416</v>
      </c>
      <c r="U331" s="55" t="s">
        <v>1817</v>
      </c>
      <c r="V331" s="17">
        <f t="shared" si="100"/>
        <v>0</v>
      </c>
      <c r="W331" s="17">
        <v>0</v>
      </c>
      <c r="X331" s="17">
        <v>0</v>
      </c>
      <c r="Y331" s="17">
        <v>0</v>
      </c>
      <c r="Z331" s="17">
        <v>0</v>
      </c>
      <c r="AA331" s="198" t="str">
        <f>+BDATOS!AC320</f>
        <v>SECRETARÍA DE SALUD</v>
      </c>
      <c r="AB331" s="55"/>
      <c r="AC331" s="55"/>
      <c r="AD331" s="29">
        <f t="shared" si="101"/>
        <v>95</v>
      </c>
      <c r="AE331" s="30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29">
        <v>95</v>
      </c>
      <c r="AZ331" s="64">
        <v>991283315</v>
      </c>
      <c r="BA331" s="64">
        <v>0</v>
      </c>
      <c r="BB331" s="64">
        <v>991283315</v>
      </c>
      <c r="BC331" s="64"/>
      <c r="BD331" s="13"/>
      <c r="BE331" s="13"/>
      <c r="BF331" s="13"/>
      <c r="BG331" s="13"/>
      <c r="BH331" s="13"/>
      <c r="BI331" s="63">
        <f t="shared" si="106"/>
        <v>1</v>
      </c>
      <c r="BJ331" s="13"/>
      <c r="BK331" s="13"/>
      <c r="BL331" s="13"/>
      <c r="BM331" s="56"/>
      <c r="BO331" s="13">
        <f t="shared" si="102"/>
        <v>95</v>
      </c>
      <c r="BP331" s="13">
        <f t="shared" si="107"/>
        <v>23.75</v>
      </c>
      <c r="BQ331" s="13">
        <f t="shared" si="108"/>
        <v>71.25</v>
      </c>
      <c r="BR331" s="13">
        <f t="shared" si="103"/>
        <v>95</v>
      </c>
      <c r="BS331" s="13">
        <f t="shared" si="109"/>
        <v>23.75</v>
      </c>
      <c r="BT331" s="13">
        <f t="shared" si="110"/>
        <v>71.25</v>
      </c>
      <c r="BU331" s="13">
        <f t="shared" si="104"/>
        <v>95</v>
      </c>
      <c r="BV331" s="13">
        <f t="shared" si="111"/>
        <v>23.75</v>
      </c>
      <c r="BW331" s="13">
        <f t="shared" si="112"/>
        <v>71.25</v>
      </c>
      <c r="BX331" s="13">
        <f t="shared" si="105"/>
        <v>95</v>
      </c>
      <c r="BY331" s="13">
        <f t="shared" si="113"/>
        <v>23.75</v>
      </c>
      <c r="BZ331" s="13">
        <f t="shared" si="114"/>
        <v>71.25</v>
      </c>
    </row>
    <row r="332" spans="1:78" ht="60" x14ac:dyDescent="0.2">
      <c r="A332" s="13">
        <v>2</v>
      </c>
      <c r="B332" s="4" t="s">
        <v>455</v>
      </c>
      <c r="C332" s="5" t="s">
        <v>1516</v>
      </c>
      <c r="D332" s="4" t="s">
        <v>227</v>
      </c>
      <c r="E332" s="295"/>
      <c r="F332" s="295"/>
      <c r="G332" s="295"/>
      <c r="H332" s="176" t="s">
        <v>1782</v>
      </c>
      <c r="I332" s="14" t="s">
        <v>1783</v>
      </c>
      <c r="J332" s="198" t="s">
        <v>1786</v>
      </c>
      <c r="K332" s="198" t="s">
        <v>1786</v>
      </c>
      <c r="L332" s="176" t="s">
        <v>1589</v>
      </c>
      <c r="M332" s="5">
        <v>30</v>
      </c>
      <c r="N332" s="55">
        <f>+BDATOS!P321</f>
        <v>100</v>
      </c>
      <c r="O332" s="55">
        <f>+BDATOS!Q321</f>
        <v>10</v>
      </c>
      <c r="P332" s="55">
        <f>+BDATOS!R321</f>
        <v>20</v>
      </c>
      <c r="Q332" s="55">
        <f>+BDATOS!S321</f>
        <v>20</v>
      </c>
      <c r="R332" s="40">
        <f>+BDATOS!T321</f>
        <v>20</v>
      </c>
      <c r="S332" s="5" t="s">
        <v>11</v>
      </c>
      <c r="T332" s="5" t="s">
        <v>1416</v>
      </c>
      <c r="U332" s="55" t="s">
        <v>1817</v>
      </c>
      <c r="V332" s="17">
        <f t="shared" si="100"/>
        <v>0</v>
      </c>
      <c r="W332" s="17">
        <v>0</v>
      </c>
      <c r="X332" s="17">
        <v>0</v>
      </c>
      <c r="Y332" s="17">
        <v>0</v>
      </c>
      <c r="Z332" s="17">
        <v>0</v>
      </c>
      <c r="AA332" s="198" t="str">
        <f>+BDATOS!AC321</f>
        <v>SECRETARÍA DE SALUD</v>
      </c>
      <c r="AB332" s="55"/>
      <c r="AC332" s="55"/>
      <c r="AD332" s="29">
        <f t="shared" si="101"/>
        <v>10</v>
      </c>
      <c r="AE332" s="30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29">
        <v>10</v>
      </c>
      <c r="AZ332" s="64">
        <v>554506666</v>
      </c>
      <c r="BA332" s="64">
        <v>0</v>
      </c>
      <c r="BB332" s="64">
        <v>544506666</v>
      </c>
      <c r="BC332" s="64"/>
      <c r="BD332" s="13"/>
      <c r="BE332" s="13"/>
      <c r="BF332" s="13"/>
      <c r="BG332" s="13"/>
      <c r="BH332" s="13"/>
      <c r="BI332" s="63">
        <f t="shared" si="106"/>
        <v>1</v>
      </c>
      <c r="BJ332" s="13"/>
      <c r="BK332" s="13"/>
      <c r="BL332" s="13"/>
      <c r="BM332" s="56"/>
      <c r="BO332" s="13">
        <f t="shared" si="102"/>
        <v>10</v>
      </c>
      <c r="BP332" s="13">
        <f t="shared" si="107"/>
        <v>2.5</v>
      </c>
      <c r="BQ332" s="13">
        <f t="shared" si="108"/>
        <v>7.5</v>
      </c>
      <c r="BR332" s="13">
        <f t="shared" si="103"/>
        <v>20</v>
      </c>
      <c r="BS332" s="13">
        <f t="shared" si="109"/>
        <v>5</v>
      </c>
      <c r="BT332" s="13">
        <f t="shared" si="110"/>
        <v>15</v>
      </c>
      <c r="BU332" s="13">
        <f t="shared" si="104"/>
        <v>20</v>
      </c>
      <c r="BV332" s="13">
        <f t="shared" si="111"/>
        <v>5</v>
      </c>
      <c r="BW332" s="13">
        <f t="shared" si="112"/>
        <v>15</v>
      </c>
      <c r="BX332" s="13">
        <f t="shared" si="105"/>
        <v>20</v>
      </c>
      <c r="BY332" s="13">
        <f t="shared" si="113"/>
        <v>5</v>
      </c>
      <c r="BZ332" s="13">
        <f t="shared" si="114"/>
        <v>15</v>
      </c>
    </row>
    <row r="333" spans="1:78" ht="67.5" x14ac:dyDescent="0.2">
      <c r="A333" s="13">
        <v>2</v>
      </c>
      <c r="B333" s="4" t="s">
        <v>455</v>
      </c>
      <c r="C333" s="5" t="s">
        <v>1516</v>
      </c>
      <c r="D333" s="4" t="s">
        <v>227</v>
      </c>
      <c r="E333" s="295"/>
      <c r="F333" s="295"/>
      <c r="G333" s="295"/>
      <c r="H333" s="176" t="s">
        <v>1782</v>
      </c>
      <c r="I333" s="14" t="s">
        <v>1783</v>
      </c>
      <c r="J333" s="198" t="s">
        <v>1787</v>
      </c>
      <c r="K333" s="198" t="s">
        <v>1787</v>
      </c>
      <c r="L333" s="176" t="s">
        <v>1589</v>
      </c>
      <c r="M333" s="5">
        <v>20</v>
      </c>
      <c r="N333" s="55">
        <f>+BDATOS!P322</f>
        <v>60</v>
      </c>
      <c r="O333" s="55">
        <f>+BDATOS!Q322</f>
        <v>10</v>
      </c>
      <c r="P333" s="55">
        <f>+BDATOS!R322</f>
        <v>10</v>
      </c>
      <c r="Q333" s="55">
        <f>+BDATOS!S322</f>
        <v>10</v>
      </c>
      <c r="R333" s="40">
        <f>+BDATOS!T322</f>
        <v>10</v>
      </c>
      <c r="S333" s="5" t="s">
        <v>11</v>
      </c>
      <c r="T333" s="5" t="s">
        <v>1416</v>
      </c>
      <c r="U333" s="55" t="s">
        <v>1817</v>
      </c>
      <c r="V333" s="17">
        <f t="shared" si="100"/>
        <v>0</v>
      </c>
      <c r="W333" s="17">
        <v>0</v>
      </c>
      <c r="X333" s="17">
        <v>0</v>
      </c>
      <c r="Y333" s="17">
        <v>0</v>
      </c>
      <c r="Z333" s="17">
        <v>0</v>
      </c>
      <c r="AA333" s="198" t="str">
        <f>+BDATOS!AC322</f>
        <v>SECRETARÍA DE SALUD</v>
      </c>
      <c r="AB333" s="55"/>
      <c r="AC333" s="55"/>
      <c r="AD333" s="29">
        <f t="shared" si="101"/>
        <v>10</v>
      </c>
      <c r="AE333" s="30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29">
        <v>10</v>
      </c>
      <c r="AZ333" s="64">
        <v>0</v>
      </c>
      <c r="BA333" s="64">
        <v>0</v>
      </c>
      <c r="BB333" s="64"/>
      <c r="BC333" s="64"/>
      <c r="BD333" s="13"/>
      <c r="BE333" s="13"/>
      <c r="BF333" s="13"/>
      <c r="BG333" s="13"/>
      <c r="BH333" s="13"/>
      <c r="BI333" s="63">
        <f t="shared" si="106"/>
        <v>1</v>
      </c>
      <c r="BJ333" s="13"/>
      <c r="BK333" s="13"/>
      <c r="BL333" s="13"/>
      <c r="BM333" s="56"/>
      <c r="BO333" s="13">
        <f t="shared" si="102"/>
        <v>10</v>
      </c>
      <c r="BP333" s="13">
        <f t="shared" si="107"/>
        <v>2.5</v>
      </c>
      <c r="BQ333" s="13">
        <f t="shared" si="108"/>
        <v>7.5</v>
      </c>
      <c r="BR333" s="13">
        <f t="shared" si="103"/>
        <v>10</v>
      </c>
      <c r="BS333" s="13">
        <f t="shared" si="109"/>
        <v>2.5</v>
      </c>
      <c r="BT333" s="13">
        <f t="shared" si="110"/>
        <v>7.5</v>
      </c>
      <c r="BU333" s="13">
        <f t="shared" si="104"/>
        <v>10</v>
      </c>
      <c r="BV333" s="13">
        <f t="shared" si="111"/>
        <v>2.5</v>
      </c>
      <c r="BW333" s="13">
        <f t="shared" si="112"/>
        <v>7.5</v>
      </c>
      <c r="BX333" s="13">
        <f t="shared" si="105"/>
        <v>10</v>
      </c>
      <c r="BY333" s="13">
        <f t="shared" si="113"/>
        <v>2.5</v>
      </c>
      <c r="BZ333" s="13">
        <f t="shared" si="114"/>
        <v>7.5</v>
      </c>
    </row>
    <row r="334" spans="1:78" ht="60" x14ac:dyDescent="0.2">
      <c r="A334" s="13">
        <v>2</v>
      </c>
      <c r="B334" s="4" t="s">
        <v>455</v>
      </c>
      <c r="C334" s="5" t="s">
        <v>1516</v>
      </c>
      <c r="D334" s="4" t="s">
        <v>227</v>
      </c>
      <c r="E334" s="295" t="s">
        <v>990</v>
      </c>
      <c r="F334" s="295">
        <v>93.3</v>
      </c>
      <c r="G334" s="295">
        <v>97</v>
      </c>
      <c r="H334" s="176" t="s">
        <v>1792</v>
      </c>
      <c r="I334" s="14" t="s">
        <v>228</v>
      </c>
      <c r="J334" s="198" t="s">
        <v>991</v>
      </c>
      <c r="K334" s="198" t="s">
        <v>1789</v>
      </c>
      <c r="L334" s="176" t="s">
        <v>1609</v>
      </c>
      <c r="M334" s="5">
        <v>100</v>
      </c>
      <c r="N334" s="55">
        <f>+BDATOS!P323</f>
        <v>100</v>
      </c>
      <c r="O334" s="55">
        <f>+BDATOS!Q323</f>
        <v>100</v>
      </c>
      <c r="P334" s="55">
        <f>+BDATOS!R323</f>
        <v>100</v>
      </c>
      <c r="Q334" s="55">
        <f>+BDATOS!S323</f>
        <v>100</v>
      </c>
      <c r="R334" s="40">
        <f>+BDATOS!T323</f>
        <v>100</v>
      </c>
      <c r="S334" s="5" t="s">
        <v>11</v>
      </c>
      <c r="T334" s="5" t="s">
        <v>1416</v>
      </c>
      <c r="U334" s="55" t="s">
        <v>1817</v>
      </c>
      <c r="V334" s="17">
        <f t="shared" si="100"/>
        <v>0</v>
      </c>
      <c r="W334" s="17">
        <v>0</v>
      </c>
      <c r="X334" s="17">
        <v>0</v>
      </c>
      <c r="Y334" s="17">
        <v>0</v>
      </c>
      <c r="Z334" s="17">
        <v>0</v>
      </c>
      <c r="AA334" s="198" t="str">
        <f>+BDATOS!AC323</f>
        <v>SECRETARÍA DE SALUD</v>
      </c>
      <c r="AB334" s="56" t="s">
        <v>356</v>
      </c>
      <c r="AC334" s="56" t="s">
        <v>356</v>
      </c>
      <c r="AD334" s="29">
        <f t="shared" si="101"/>
        <v>100</v>
      </c>
      <c r="AE334" s="30">
        <f t="shared" si="99"/>
        <v>0</v>
      </c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13">
        <v>100</v>
      </c>
      <c r="AZ334" s="64">
        <v>24820380361</v>
      </c>
      <c r="BA334" s="64">
        <v>24820380361</v>
      </c>
      <c r="BB334" s="64"/>
      <c r="BC334" s="64"/>
      <c r="BD334" s="13"/>
      <c r="BE334" s="13"/>
      <c r="BF334" s="13"/>
      <c r="BG334" s="13"/>
      <c r="BH334" s="13"/>
      <c r="BI334" s="63">
        <f t="shared" si="106"/>
        <v>1</v>
      </c>
      <c r="BJ334" s="13"/>
      <c r="BK334" s="13"/>
      <c r="BL334" s="13"/>
      <c r="BM334" s="56"/>
      <c r="BO334" s="13">
        <f t="shared" si="102"/>
        <v>100</v>
      </c>
      <c r="BP334" s="13">
        <f t="shared" si="107"/>
        <v>25</v>
      </c>
      <c r="BQ334" s="13">
        <f t="shared" si="108"/>
        <v>75</v>
      </c>
      <c r="BR334" s="13">
        <f t="shared" si="103"/>
        <v>100</v>
      </c>
      <c r="BS334" s="13">
        <f t="shared" si="109"/>
        <v>25</v>
      </c>
      <c r="BT334" s="13">
        <f t="shared" si="110"/>
        <v>75</v>
      </c>
      <c r="BU334" s="13">
        <f t="shared" si="104"/>
        <v>100</v>
      </c>
      <c r="BV334" s="13">
        <f t="shared" si="111"/>
        <v>25</v>
      </c>
      <c r="BW334" s="13">
        <f t="shared" si="112"/>
        <v>75</v>
      </c>
      <c r="BX334" s="13">
        <f t="shared" si="105"/>
        <v>100</v>
      </c>
      <c r="BY334" s="13">
        <f t="shared" si="113"/>
        <v>25</v>
      </c>
      <c r="BZ334" s="13">
        <f t="shared" si="114"/>
        <v>75</v>
      </c>
    </row>
    <row r="335" spans="1:78" ht="60" x14ac:dyDescent="0.2">
      <c r="A335" s="13">
        <v>2</v>
      </c>
      <c r="B335" s="4" t="s">
        <v>455</v>
      </c>
      <c r="C335" s="5" t="s">
        <v>1516</v>
      </c>
      <c r="D335" s="4" t="s">
        <v>227</v>
      </c>
      <c r="E335" s="295"/>
      <c r="F335" s="295"/>
      <c r="G335" s="295"/>
      <c r="H335" s="176" t="s">
        <v>1792</v>
      </c>
      <c r="I335" s="14" t="s">
        <v>228</v>
      </c>
      <c r="J335" s="198" t="s">
        <v>1790</v>
      </c>
      <c r="K335" s="198" t="s">
        <v>1790</v>
      </c>
      <c r="L335" s="176" t="s">
        <v>1609</v>
      </c>
      <c r="M335" s="5">
        <v>45</v>
      </c>
      <c r="N335" s="55">
        <f>+BDATOS!P324</f>
        <v>45</v>
      </c>
      <c r="O335" s="55">
        <f>+BDATOS!Q324</f>
        <v>45</v>
      </c>
      <c r="P335" s="55">
        <f>+BDATOS!R324</f>
        <v>45</v>
      </c>
      <c r="Q335" s="55">
        <f>+BDATOS!S324</f>
        <v>45</v>
      </c>
      <c r="R335" s="40">
        <f>+BDATOS!T324</f>
        <v>45</v>
      </c>
      <c r="S335" s="5" t="s">
        <v>11</v>
      </c>
      <c r="T335" s="5" t="s">
        <v>1416</v>
      </c>
      <c r="U335" s="55" t="s">
        <v>1817</v>
      </c>
      <c r="V335" s="17">
        <f t="shared" si="100"/>
        <v>0</v>
      </c>
      <c r="W335" s="17">
        <v>0</v>
      </c>
      <c r="X335" s="17">
        <v>0</v>
      </c>
      <c r="Y335" s="17">
        <v>0</v>
      </c>
      <c r="Z335" s="17">
        <v>0</v>
      </c>
      <c r="AA335" s="198" t="str">
        <f>+BDATOS!AC324</f>
        <v>SECRETARÍA DE SALUD</v>
      </c>
      <c r="AB335" s="56" t="s">
        <v>356</v>
      </c>
      <c r="AC335" s="56" t="s">
        <v>356</v>
      </c>
      <c r="AD335" s="29">
        <f t="shared" si="101"/>
        <v>45</v>
      </c>
      <c r="AE335" s="30">
        <f t="shared" si="99"/>
        <v>0</v>
      </c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13">
        <v>45</v>
      </c>
      <c r="AZ335" s="64">
        <v>0</v>
      </c>
      <c r="BA335" s="64">
        <v>0</v>
      </c>
      <c r="BB335" s="64"/>
      <c r="BC335" s="64"/>
      <c r="BD335" s="13"/>
      <c r="BE335" s="13"/>
      <c r="BF335" s="13"/>
      <c r="BG335" s="13"/>
      <c r="BH335" s="13"/>
      <c r="BI335" s="63">
        <f t="shared" si="106"/>
        <v>1</v>
      </c>
      <c r="BJ335" s="13"/>
      <c r="BK335" s="13"/>
      <c r="BL335" s="13"/>
      <c r="BM335" s="56"/>
      <c r="BO335" s="13">
        <f t="shared" si="102"/>
        <v>45</v>
      </c>
      <c r="BP335" s="13">
        <f t="shared" si="107"/>
        <v>11.25</v>
      </c>
      <c r="BQ335" s="13">
        <f t="shared" si="108"/>
        <v>33.75</v>
      </c>
      <c r="BR335" s="13">
        <f t="shared" si="103"/>
        <v>45</v>
      </c>
      <c r="BS335" s="13">
        <f t="shared" si="109"/>
        <v>11.25</v>
      </c>
      <c r="BT335" s="13">
        <f t="shared" si="110"/>
        <v>33.75</v>
      </c>
      <c r="BU335" s="13">
        <f t="shared" si="104"/>
        <v>45</v>
      </c>
      <c r="BV335" s="13">
        <f t="shared" si="111"/>
        <v>11.25</v>
      </c>
      <c r="BW335" s="13">
        <f t="shared" si="112"/>
        <v>33.75</v>
      </c>
      <c r="BX335" s="13">
        <f t="shared" si="105"/>
        <v>45</v>
      </c>
      <c r="BY335" s="13">
        <f t="shared" si="113"/>
        <v>11.25</v>
      </c>
      <c r="BZ335" s="13">
        <f t="shared" si="114"/>
        <v>33.75</v>
      </c>
    </row>
    <row r="336" spans="1:78" ht="60" x14ac:dyDescent="0.2">
      <c r="A336" s="13">
        <v>2</v>
      </c>
      <c r="B336" s="4" t="s">
        <v>455</v>
      </c>
      <c r="C336" s="5" t="s">
        <v>1516</v>
      </c>
      <c r="D336" s="4" t="s">
        <v>227</v>
      </c>
      <c r="E336" s="295"/>
      <c r="F336" s="295"/>
      <c r="G336" s="295"/>
      <c r="H336" s="176" t="s">
        <v>1792</v>
      </c>
      <c r="I336" s="14" t="s">
        <v>228</v>
      </c>
      <c r="J336" s="198" t="s">
        <v>1791</v>
      </c>
      <c r="K336" s="198" t="s">
        <v>1791</v>
      </c>
      <c r="L336" s="176" t="s">
        <v>1589</v>
      </c>
      <c r="M336" s="5">
        <v>86</v>
      </c>
      <c r="N336" s="55">
        <f>+BDATOS!P325</f>
        <v>97</v>
      </c>
      <c r="O336" s="55">
        <f>+BDATOS!Q325</f>
        <v>97</v>
      </c>
      <c r="P336" s="55">
        <f>+BDATOS!R325</f>
        <v>90</v>
      </c>
      <c r="Q336" s="55">
        <f>+BDATOS!S325</f>
        <v>95</v>
      </c>
      <c r="R336" s="40">
        <f>+BDATOS!T325</f>
        <v>97</v>
      </c>
      <c r="S336" s="5" t="s">
        <v>11</v>
      </c>
      <c r="T336" s="5" t="s">
        <v>1416</v>
      </c>
      <c r="U336" s="55" t="s">
        <v>1817</v>
      </c>
      <c r="V336" s="17">
        <f t="shared" si="100"/>
        <v>0</v>
      </c>
      <c r="W336" s="17">
        <v>0</v>
      </c>
      <c r="X336" s="17">
        <v>0</v>
      </c>
      <c r="Y336" s="17">
        <v>0</v>
      </c>
      <c r="Z336" s="17">
        <v>0</v>
      </c>
      <c r="AA336" s="198" t="str">
        <f>+BDATOS!AC325</f>
        <v>SECRETARÍA DE SALUD</v>
      </c>
      <c r="AB336" s="56" t="s">
        <v>356</v>
      </c>
      <c r="AC336" s="56" t="s">
        <v>356</v>
      </c>
      <c r="AD336" s="29">
        <f t="shared" si="101"/>
        <v>97</v>
      </c>
      <c r="AE336" s="30">
        <f t="shared" si="99"/>
        <v>0</v>
      </c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13">
        <v>97</v>
      </c>
      <c r="AZ336" s="64">
        <v>0</v>
      </c>
      <c r="BA336" s="64">
        <v>0</v>
      </c>
      <c r="BB336" s="64"/>
      <c r="BC336" s="64"/>
      <c r="BD336" s="13"/>
      <c r="BE336" s="13"/>
      <c r="BF336" s="13"/>
      <c r="BG336" s="13"/>
      <c r="BH336" s="13"/>
      <c r="BI336" s="63">
        <f t="shared" si="106"/>
        <v>1</v>
      </c>
      <c r="BJ336" s="13"/>
      <c r="BK336" s="13"/>
      <c r="BL336" s="13"/>
      <c r="BM336" s="56"/>
      <c r="BO336" s="13">
        <f t="shared" si="102"/>
        <v>97</v>
      </c>
      <c r="BP336" s="13">
        <f t="shared" si="107"/>
        <v>24.25</v>
      </c>
      <c r="BQ336" s="13">
        <f t="shared" si="108"/>
        <v>72.75</v>
      </c>
      <c r="BR336" s="13">
        <f t="shared" si="103"/>
        <v>90</v>
      </c>
      <c r="BS336" s="13">
        <f t="shared" si="109"/>
        <v>22.5</v>
      </c>
      <c r="BT336" s="13">
        <f t="shared" si="110"/>
        <v>67.5</v>
      </c>
      <c r="BU336" s="13">
        <f t="shared" si="104"/>
        <v>95</v>
      </c>
      <c r="BV336" s="13">
        <f t="shared" si="111"/>
        <v>23.75</v>
      </c>
      <c r="BW336" s="13">
        <f t="shared" si="112"/>
        <v>71.25</v>
      </c>
      <c r="BX336" s="13">
        <f t="shared" si="105"/>
        <v>97</v>
      </c>
      <c r="BY336" s="13">
        <f t="shared" si="113"/>
        <v>24.25</v>
      </c>
      <c r="BZ336" s="13">
        <f t="shared" si="114"/>
        <v>72.75</v>
      </c>
    </row>
    <row r="337" spans="1:78" ht="87" customHeight="1" x14ac:dyDescent="0.2">
      <c r="A337" s="13">
        <v>2</v>
      </c>
      <c r="B337" s="4" t="s">
        <v>455</v>
      </c>
      <c r="C337" s="5" t="s">
        <v>1516</v>
      </c>
      <c r="D337" s="4" t="s">
        <v>227</v>
      </c>
      <c r="E337" s="295" t="s">
        <v>1796</v>
      </c>
      <c r="F337" s="295">
        <v>0</v>
      </c>
      <c r="G337" s="295">
        <v>100</v>
      </c>
      <c r="H337" s="176" t="s">
        <v>1795</v>
      </c>
      <c r="I337" s="83" t="s">
        <v>229</v>
      </c>
      <c r="J337" s="198" t="s">
        <v>1793</v>
      </c>
      <c r="K337" s="198" t="s">
        <v>1793</v>
      </c>
      <c r="L337" s="176" t="s">
        <v>1589</v>
      </c>
      <c r="M337" s="5">
        <v>100</v>
      </c>
      <c r="N337" s="55">
        <f>+BDATOS!P326</f>
        <v>100</v>
      </c>
      <c r="O337" s="55">
        <f>+BDATOS!Q326</f>
        <v>100</v>
      </c>
      <c r="P337" s="55">
        <f>+BDATOS!R326</f>
        <v>100</v>
      </c>
      <c r="Q337" s="55">
        <f>+BDATOS!S326</f>
        <v>100</v>
      </c>
      <c r="R337" s="40">
        <f>+BDATOS!T326</f>
        <v>100</v>
      </c>
      <c r="S337" s="5" t="s">
        <v>11</v>
      </c>
      <c r="T337" s="5" t="s">
        <v>1416</v>
      </c>
      <c r="U337" s="55" t="s">
        <v>1817</v>
      </c>
      <c r="V337" s="17">
        <f t="shared" si="100"/>
        <v>0</v>
      </c>
      <c r="W337" s="17">
        <v>0</v>
      </c>
      <c r="X337" s="17">
        <v>0</v>
      </c>
      <c r="Y337" s="17">
        <v>0</v>
      </c>
      <c r="Z337" s="17">
        <v>0</v>
      </c>
      <c r="AA337" s="198" t="str">
        <f>+BDATOS!AC326</f>
        <v>SECRETARÍA DE SALUD</v>
      </c>
      <c r="AB337" s="56" t="s">
        <v>356</v>
      </c>
      <c r="AC337" s="56" t="s">
        <v>356</v>
      </c>
      <c r="AD337" s="29">
        <f t="shared" si="101"/>
        <v>100</v>
      </c>
      <c r="AE337" s="30">
        <f t="shared" si="99"/>
        <v>0</v>
      </c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13">
        <v>100</v>
      </c>
      <c r="AZ337" s="64">
        <v>0</v>
      </c>
      <c r="BA337" s="64">
        <v>0</v>
      </c>
      <c r="BB337" s="64"/>
      <c r="BC337" s="64"/>
      <c r="BD337" s="13"/>
      <c r="BE337" s="13"/>
      <c r="BF337" s="13"/>
      <c r="BG337" s="13"/>
      <c r="BH337" s="13"/>
      <c r="BI337" s="63">
        <f t="shared" si="106"/>
        <v>1</v>
      </c>
      <c r="BJ337" s="13"/>
      <c r="BK337" s="13"/>
      <c r="BL337" s="13"/>
      <c r="BM337" s="56"/>
      <c r="BO337" s="13">
        <f t="shared" si="102"/>
        <v>100</v>
      </c>
      <c r="BP337" s="13">
        <f t="shared" si="107"/>
        <v>25</v>
      </c>
      <c r="BQ337" s="13">
        <f t="shared" si="108"/>
        <v>75</v>
      </c>
      <c r="BR337" s="13">
        <f t="shared" si="103"/>
        <v>100</v>
      </c>
      <c r="BS337" s="13">
        <f t="shared" si="109"/>
        <v>25</v>
      </c>
      <c r="BT337" s="13">
        <f t="shared" si="110"/>
        <v>75</v>
      </c>
      <c r="BU337" s="13">
        <f t="shared" si="104"/>
        <v>100</v>
      </c>
      <c r="BV337" s="13">
        <f t="shared" si="111"/>
        <v>25</v>
      </c>
      <c r="BW337" s="13">
        <f t="shared" si="112"/>
        <v>75</v>
      </c>
      <c r="BX337" s="13">
        <f t="shared" si="105"/>
        <v>100</v>
      </c>
      <c r="BY337" s="13">
        <f t="shared" si="113"/>
        <v>25</v>
      </c>
      <c r="BZ337" s="13">
        <f t="shared" si="114"/>
        <v>75</v>
      </c>
    </row>
    <row r="338" spans="1:78" ht="108" customHeight="1" x14ac:dyDescent="0.2">
      <c r="A338" s="13">
        <v>2</v>
      </c>
      <c r="B338" s="4" t="s">
        <v>455</v>
      </c>
      <c r="C338" s="5" t="s">
        <v>1516</v>
      </c>
      <c r="D338" s="4" t="s">
        <v>227</v>
      </c>
      <c r="E338" s="295"/>
      <c r="F338" s="295"/>
      <c r="G338" s="295"/>
      <c r="H338" s="176" t="s">
        <v>1795</v>
      </c>
      <c r="I338" s="83" t="s">
        <v>229</v>
      </c>
      <c r="J338" s="198" t="s">
        <v>1794</v>
      </c>
      <c r="K338" s="198" t="s">
        <v>1794</v>
      </c>
      <c r="L338" s="176" t="s">
        <v>1589</v>
      </c>
      <c r="M338" s="5">
        <v>0</v>
      </c>
      <c r="N338" s="55">
        <f>+BDATOS!P327</f>
        <v>6</v>
      </c>
      <c r="O338" s="55">
        <f>+BDATOS!Q327</f>
        <v>1</v>
      </c>
      <c r="P338" s="55">
        <f>+BDATOS!R327</f>
        <v>1</v>
      </c>
      <c r="Q338" s="55">
        <f>+BDATOS!S327</f>
        <v>2</v>
      </c>
      <c r="R338" s="40">
        <f>+BDATOS!T327</f>
        <v>2</v>
      </c>
      <c r="S338" s="5" t="s">
        <v>11</v>
      </c>
      <c r="T338" s="5" t="s">
        <v>1416</v>
      </c>
      <c r="U338" s="55" t="s">
        <v>1817</v>
      </c>
      <c r="V338" s="17">
        <f t="shared" si="100"/>
        <v>0</v>
      </c>
      <c r="W338" s="17">
        <v>0</v>
      </c>
      <c r="X338" s="17">
        <v>0</v>
      </c>
      <c r="Y338" s="17">
        <v>0</v>
      </c>
      <c r="Z338" s="17">
        <v>0</v>
      </c>
      <c r="AA338" s="198" t="str">
        <f>+BDATOS!AC327</f>
        <v>SECRETARÍA DE SALUD</v>
      </c>
      <c r="AB338" s="56" t="s">
        <v>356</v>
      </c>
      <c r="AC338" s="56" t="s">
        <v>356</v>
      </c>
      <c r="AD338" s="29">
        <f t="shared" si="101"/>
        <v>1</v>
      </c>
      <c r="AE338" s="30">
        <f t="shared" si="99"/>
        <v>0</v>
      </c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13">
        <v>1</v>
      </c>
      <c r="AZ338" s="64">
        <v>943916664</v>
      </c>
      <c r="BA338" s="64">
        <v>943916664</v>
      </c>
      <c r="BB338" s="64"/>
      <c r="BC338" s="64"/>
      <c r="BD338" s="13"/>
      <c r="BE338" s="13"/>
      <c r="BF338" s="13"/>
      <c r="BG338" s="13"/>
      <c r="BH338" s="13"/>
      <c r="BI338" s="63">
        <f t="shared" si="106"/>
        <v>1</v>
      </c>
      <c r="BJ338" s="13"/>
      <c r="BK338" s="13"/>
      <c r="BL338" s="13"/>
      <c r="BM338" s="56"/>
      <c r="BO338" s="13">
        <f t="shared" si="102"/>
        <v>1</v>
      </c>
      <c r="BP338" s="13">
        <f t="shared" si="107"/>
        <v>0.25</v>
      </c>
      <c r="BQ338" s="13">
        <f t="shared" si="108"/>
        <v>0.75</v>
      </c>
      <c r="BR338" s="13">
        <f t="shared" si="103"/>
        <v>1</v>
      </c>
      <c r="BS338" s="13">
        <f t="shared" si="109"/>
        <v>0.25</v>
      </c>
      <c r="BT338" s="13">
        <f t="shared" si="110"/>
        <v>0.75</v>
      </c>
      <c r="BU338" s="13">
        <f t="shared" si="104"/>
        <v>2</v>
      </c>
      <c r="BV338" s="13">
        <f t="shared" si="111"/>
        <v>0.5</v>
      </c>
      <c r="BW338" s="13">
        <f t="shared" si="112"/>
        <v>1.5</v>
      </c>
      <c r="BX338" s="13">
        <f t="shared" si="105"/>
        <v>2</v>
      </c>
      <c r="BY338" s="13">
        <f t="shared" si="113"/>
        <v>0.5</v>
      </c>
      <c r="BZ338" s="13">
        <f t="shared" si="114"/>
        <v>1.5</v>
      </c>
    </row>
    <row r="339" spans="1:78" ht="60" x14ac:dyDescent="0.2">
      <c r="A339" s="13">
        <v>2</v>
      </c>
      <c r="B339" s="4" t="s">
        <v>455</v>
      </c>
      <c r="C339" s="5" t="s">
        <v>1516</v>
      </c>
      <c r="D339" s="4" t="s">
        <v>227</v>
      </c>
      <c r="E339" s="7" t="s">
        <v>1798</v>
      </c>
      <c r="F339" s="176">
        <v>40</v>
      </c>
      <c r="G339" s="176">
        <v>80</v>
      </c>
      <c r="H339" s="176" t="s">
        <v>1795</v>
      </c>
      <c r="I339" s="83" t="s">
        <v>229</v>
      </c>
      <c r="J339" s="198" t="s">
        <v>1797</v>
      </c>
      <c r="K339" s="198" t="s">
        <v>1797</v>
      </c>
      <c r="L339" s="176" t="s">
        <v>1589</v>
      </c>
      <c r="M339" s="5">
        <v>10</v>
      </c>
      <c r="N339" s="55">
        <f>+BDATOS!P328</f>
        <v>60</v>
      </c>
      <c r="O339" s="55">
        <f>+BDATOS!Q328</f>
        <v>10</v>
      </c>
      <c r="P339" s="55">
        <f>+BDATOS!R328</f>
        <v>10</v>
      </c>
      <c r="Q339" s="55">
        <f>+BDATOS!S328</f>
        <v>10</v>
      </c>
      <c r="R339" s="40">
        <f>+BDATOS!T328</f>
        <v>20</v>
      </c>
      <c r="S339" s="5" t="s">
        <v>11</v>
      </c>
      <c r="T339" s="5" t="s">
        <v>1416</v>
      </c>
      <c r="U339" s="55" t="s">
        <v>1817</v>
      </c>
      <c r="V339" s="17">
        <f t="shared" si="100"/>
        <v>0</v>
      </c>
      <c r="W339" s="17">
        <v>0</v>
      </c>
      <c r="X339" s="17">
        <v>0</v>
      </c>
      <c r="Y339" s="17">
        <v>0</v>
      </c>
      <c r="Z339" s="17">
        <v>0</v>
      </c>
      <c r="AA339" s="198" t="str">
        <f>+BDATOS!AC328</f>
        <v>SECRETARÍA DE SALUD</v>
      </c>
      <c r="AB339" s="56" t="s">
        <v>356</v>
      </c>
      <c r="AC339" s="56" t="s">
        <v>356</v>
      </c>
      <c r="AD339" s="29">
        <f t="shared" si="101"/>
        <v>10</v>
      </c>
      <c r="AE339" s="30">
        <f t="shared" si="99"/>
        <v>0</v>
      </c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13">
        <v>0</v>
      </c>
      <c r="AZ339" s="64">
        <v>0</v>
      </c>
      <c r="BA339" s="64">
        <v>0</v>
      </c>
      <c r="BB339" s="64"/>
      <c r="BC339" s="64"/>
      <c r="BD339" s="13"/>
      <c r="BE339" s="13"/>
      <c r="BF339" s="13"/>
      <c r="BG339" s="13"/>
      <c r="BH339" s="13"/>
      <c r="BI339" s="63">
        <f t="shared" si="106"/>
        <v>0</v>
      </c>
      <c r="BJ339" s="13"/>
      <c r="BK339" s="13"/>
      <c r="BL339" s="13"/>
      <c r="BM339" s="56"/>
      <c r="BO339" s="13">
        <f t="shared" si="102"/>
        <v>10</v>
      </c>
      <c r="BP339" s="13">
        <f t="shared" si="107"/>
        <v>2.5</v>
      </c>
      <c r="BQ339" s="13">
        <f t="shared" si="108"/>
        <v>7.5</v>
      </c>
      <c r="BR339" s="13">
        <f t="shared" si="103"/>
        <v>10</v>
      </c>
      <c r="BS339" s="13">
        <f t="shared" si="109"/>
        <v>2.5</v>
      </c>
      <c r="BT339" s="13">
        <f t="shared" si="110"/>
        <v>7.5</v>
      </c>
      <c r="BU339" s="13">
        <f t="shared" si="104"/>
        <v>10</v>
      </c>
      <c r="BV339" s="13">
        <f t="shared" si="111"/>
        <v>2.5</v>
      </c>
      <c r="BW339" s="13">
        <f t="shared" si="112"/>
        <v>7.5</v>
      </c>
      <c r="BX339" s="13">
        <f t="shared" si="105"/>
        <v>20</v>
      </c>
      <c r="BY339" s="13">
        <f t="shared" si="113"/>
        <v>5</v>
      </c>
      <c r="BZ339" s="13">
        <f t="shared" si="114"/>
        <v>15</v>
      </c>
    </row>
    <row r="340" spans="1:78" ht="67.5" x14ac:dyDescent="0.2">
      <c r="A340" s="13">
        <v>2</v>
      </c>
      <c r="B340" s="4" t="s">
        <v>455</v>
      </c>
      <c r="C340" s="5" t="s">
        <v>1516</v>
      </c>
      <c r="D340" s="4" t="s">
        <v>227</v>
      </c>
      <c r="E340" s="7" t="s">
        <v>1800</v>
      </c>
      <c r="F340" s="176">
        <v>10</v>
      </c>
      <c r="G340" s="176">
        <v>74</v>
      </c>
      <c r="H340" s="176" t="s">
        <v>1795</v>
      </c>
      <c r="I340" s="83" t="s">
        <v>229</v>
      </c>
      <c r="J340" s="198" t="s">
        <v>1799</v>
      </c>
      <c r="K340" s="198" t="s">
        <v>1799</v>
      </c>
      <c r="L340" s="176" t="s">
        <v>1589</v>
      </c>
      <c r="M340" s="5">
        <v>4</v>
      </c>
      <c r="N340" s="55">
        <f>+BDATOS!P329</f>
        <v>28</v>
      </c>
      <c r="O340" s="55">
        <f>+BDATOS!Q329</f>
        <v>3</v>
      </c>
      <c r="P340" s="55">
        <f>+BDATOS!R329</f>
        <v>6</v>
      </c>
      <c r="Q340" s="55">
        <f>+BDATOS!S329</f>
        <v>6</v>
      </c>
      <c r="R340" s="40">
        <f>+BDATOS!T329</f>
        <v>9</v>
      </c>
      <c r="S340" s="5" t="s">
        <v>11</v>
      </c>
      <c r="T340" s="5" t="s">
        <v>1416</v>
      </c>
      <c r="U340" s="55" t="s">
        <v>1817</v>
      </c>
      <c r="V340" s="17">
        <f t="shared" si="100"/>
        <v>0</v>
      </c>
      <c r="W340" s="17">
        <v>0</v>
      </c>
      <c r="X340" s="17">
        <v>0</v>
      </c>
      <c r="Y340" s="17">
        <v>0</v>
      </c>
      <c r="Z340" s="17">
        <v>0</v>
      </c>
      <c r="AA340" s="198" t="str">
        <f>+BDATOS!AC329</f>
        <v>SECRETARÍA DE SALUD</v>
      </c>
      <c r="AB340" s="55">
        <v>0</v>
      </c>
      <c r="AC340" s="55">
        <v>0</v>
      </c>
      <c r="AD340" s="29">
        <f t="shared" si="101"/>
        <v>3</v>
      </c>
      <c r="AE340" s="30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13">
        <v>0</v>
      </c>
      <c r="AZ340" s="64">
        <v>0</v>
      </c>
      <c r="BA340" s="64">
        <v>0</v>
      </c>
      <c r="BB340" s="64"/>
      <c r="BC340" s="64"/>
      <c r="BD340" s="13"/>
      <c r="BE340" s="13"/>
      <c r="BF340" s="13"/>
      <c r="BG340" s="13"/>
      <c r="BH340" s="13"/>
      <c r="BI340" s="63">
        <f t="shared" si="106"/>
        <v>0</v>
      </c>
      <c r="BJ340" s="13"/>
      <c r="BK340" s="13"/>
      <c r="BL340" s="13"/>
      <c r="BM340" s="56"/>
      <c r="BO340" s="13">
        <f t="shared" si="102"/>
        <v>3</v>
      </c>
      <c r="BP340" s="13">
        <f t="shared" si="107"/>
        <v>0.75</v>
      </c>
      <c r="BQ340" s="13">
        <f t="shared" si="108"/>
        <v>2.25</v>
      </c>
      <c r="BR340" s="13">
        <f t="shared" si="103"/>
        <v>6</v>
      </c>
      <c r="BS340" s="13">
        <f t="shared" si="109"/>
        <v>1.5</v>
      </c>
      <c r="BT340" s="13">
        <f t="shared" si="110"/>
        <v>4.5</v>
      </c>
      <c r="BU340" s="13">
        <f t="shared" si="104"/>
        <v>6</v>
      </c>
      <c r="BV340" s="13">
        <f t="shared" si="111"/>
        <v>1.5</v>
      </c>
      <c r="BW340" s="13">
        <f t="shared" si="112"/>
        <v>4.5</v>
      </c>
      <c r="BX340" s="13">
        <f t="shared" si="105"/>
        <v>9</v>
      </c>
      <c r="BY340" s="13">
        <f t="shared" si="113"/>
        <v>2.25</v>
      </c>
      <c r="BZ340" s="13">
        <f t="shared" si="114"/>
        <v>6.75</v>
      </c>
    </row>
    <row r="341" spans="1:78" ht="120" customHeight="1" x14ac:dyDescent="0.2">
      <c r="A341" s="13">
        <v>2</v>
      </c>
      <c r="B341" s="4" t="s">
        <v>455</v>
      </c>
      <c r="C341" s="5" t="s">
        <v>1516</v>
      </c>
      <c r="D341" s="4" t="s">
        <v>227</v>
      </c>
      <c r="E341" s="295" t="s">
        <v>1804</v>
      </c>
      <c r="F341" s="295">
        <v>0</v>
      </c>
      <c r="G341" s="295">
        <v>80</v>
      </c>
      <c r="H341" s="176" t="s">
        <v>1795</v>
      </c>
      <c r="I341" s="83" t="s">
        <v>229</v>
      </c>
      <c r="J341" s="198" t="s">
        <v>1801</v>
      </c>
      <c r="K341" s="198" t="s">
        <v>1801</v>
      </c>
      <c r="L341" s="176" t="s">
        <v>1589</v>
      </c>
      <c r="M341" s="5">
        <v>5</v>
      </c>
      <c r="N341" s="55">
        <f>+BDATOS!P330</f>
        <v>100</v>
      </c>
      <c r="O341" s="55">
        <f>+BDATOS!Q330</f>
        <v>5</v>
      </c>
      <c r="P341" s="55">
        <f>+BDATOS!R330</f>
        <v>25</v>
      </c>
      <c r="Q341" s="55">
        <f>+BDATOS!S330</f>
        <v>30</v>
      </c>
      <c r="R341" s="40">
        <f>+BDATOS!T330</f>
        <v>40</v>
      </c>
      <c r="S341" s="5" t="s">
        <v>11</v>
      </c>
      <c r="T341" s="5" t="s">
        <v>1416</v>
      </c>
      <c r="U341" s="55" t="s">
        <v>1817</v>
      </c>
      <c r="V341" s="17">
        <f t="shared" si="100"/>
        <v>0</v>
      </c>
      <c r="W341" s="17">
        <v>0</v>
      </c>
      <c r="X341" s="17">
        <v>0</v>
      </c>
      <c r="Y341" s="17">
        <v>0</v>
      </c>
      <c r="Z341" s="17">
        <v>0</v>
      </c>
      <c r="AA341" s="198" t="str">
        <f>+BDATOS!AC330</f>
        <v>SECRETARÍA DE SALUD</v>
      </c>
      <c r="AB341" s="55">
        <v>0</v>
      </c>
      <c r="AC341" s="55">
        <v>0</v>
      </c>
      <c r="AD341" s="29">
        <f t="shared" si="101"/>
        <v>5</v>
      </c>
      <c r="AE341" s="30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13">
        <v>0</v>
      </c>
      <c r="AZ341" s="64">
        <v>0</v>
      </c>
      <c r="BA341" s="64">
        <v>0</v>
      </c>
      <c r="BB341" s="64"/>
      <c r="BC341" s="64"/>
      <c r="BD341" s="13"/>
      <c r="BE341" s="13"/>
      <c r="BF341" s="13"/>
      <c r="BG341" s="13"/>
      <c r="BH341" s="13"/>
      <c r="BI341" s="63">
        <f t="shared" si="106"/>
        <v>0</v>
      </c>
      <c r="BJ341" s="13"/>
      <c r="BK341" s="13"/>
      <c r="BL341" s="13"/>
      <c r="BM341" s="56"/>
      <c r="BO341" s="13">
        <f t="shared" si="102"/>
        <v>5</v>
      </c>
      <c r="BP341" s="13">
        <f t="shared" si="107"/>
        <v>1.25</v>
      </c>
      <c r="BQ341" s="13">
        <f t="shared" si="108"/>
        <v>3.75</v>
      </c>
      <c r="BR341" s="13">
        <f t="shared" si="103"/>
        <v>25</v>
      </c>
      <c r="BS341" s="13">
        <f t="shared" si="109"/>
        <v>6.25</v>
      </c>
      <c r="BT341" s="13">
        <f t="shared" si="110"/>
        <v>18.75</v>
      </c>
      <c r="BU341" s="13">
        <f t="shared" si="104"/>
        <v>30</v>
      </c>
      <c r="BV341" s="13">
        <f t="shared" si="111"/>
        <v>7.5</v>
      </c>
      <c r="BW341" s="13">
        <f t="shared" si="112"/>
        <v>22.5</v>
      </c>
      <c r="BX341" s="13">
        <f t="shared" si="105"/>
        <v>40</v>
      </c>
      <c r="BY341" s="13">
        <f t="shared" si="113"/>
        <v>10</v>
      </c>
      <c r="BZ341" s="13">
        <f t="shared" si="114"/>
        <v>30</v>
      </c>
    </row>
    <row r="342" spans="1:78" ht="60" x14ac:dyDescent="0.2">
      <c r="A342" s="13">
        <v>2</v>
      </c>
      <c r="B342" s="4" t="s">
        <v>455</v>
      </c>
      <c r="C342" s="5" t="s">
        <v>1516</v>
      </c>
      <c r="D342" s="4" t="s">
        <v>227</v>
      </c>
      <c r="E342" s="295"/>
      <c r="F342" s="295"/>
      <c r="G342" s="295"/>
      <c r="H342" s="176" t="s">
        <v>1795</v>
      </c>
      <c r="I342" s="83" t="s">
        <v>229</v>
      </c>
      <c r="J342" s="198" t="s">
        <v>1802</v>
      </c>
      <c r="K342" s="198" t="s">
        <v>1802</v>
      </c>
      <c r="L342" s="176" t="s">
        <v>1589</v>
      </c>
      <c r="M342" s="5">
        <v>6</v>
      </c>
      <c r="N342" s="55">
        <f>+BDATOS!P331</f>
        <v>12</v>
      </c>
      <c r="O342" s="55">
        <f>+BDATOS!Q331</f>
        <v>0</v>
      </c>
      <c r="P342" s="55">
        <f>+BDATOS!R331</f>
        <v>2</v>
      </c>
      <c r="Q342" s="55">
        <f>+BDATOS!S331</f>
        <v>2</v>
      </c>
      <c r="R342" s="40">
        <f>+BDATOS!T331</f>
        <v>2</v>
      </c>
      <c r="S342" s="5" t="s">
        <v>11</v>
      </c>
      <c r="T342" s="5" t="s">
        <v>1416</v>
      </c>
      <c r="U342" s="55" t="s">
        <v>1817</v>
      </c>
      <c r="V342" s="17">
        <f t="shared" si="100"/>
        <v>0</v>
      </c>
      <c r="W342" s="17">
        <v>0</v>
      </c>
      <c r="X342" s="17">
        <v>0</v>
      </c>
      <c r="Y342" s="17">
        <v>0</v>
      </c>
      <c r="Z342" s="17">
        <v>0</v>
      </c>
      <c r="AA342" s="198" t="str">
        <f>+BDATOS!AC331</f>
        <v>SECRETARÍA DE SALUD</v>
      </c>
      <c r="AB342" s="55">
        <v>0</v>
      </c>
      <c r="AC342" s="55">
        <v>0</v>
      </c>
      <c r="AD342" s="29">
        <f t="shared" si="101"/>
        <v>0</v>
      </c>
      <c r="AE342" s="30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13">
        <v>0</v>
      </c>
      <c r="AZ342" s="64">
        <v>0</v>
      </c>
      <c r="BA342" s="64">
        <v>0</v>
      </c>
      <c r="BB342" s="64"/>
      <c r="BC342" s="64"/>
      <c r="BD342" s="13"/>
      <c r="BE342" s="13"/>
      <c r="BF342" s="13"/>
      <c r="BG342" s="13"/>
      <c r="BH342" s="13"/>
      <c r="BI342" s="63" t="s">
        <v>1844</v>
      </c>
      <c r="BJ342" s="13"/>
      <c r="BK342" s="13"/>
      <c r="BL342" s="13"/>
      <c r="BM342" s="56"/>
      <c r="BO342" s="13">
        <f t="shared" si="102"/>
        <v>0</v>
      </c>
      <c r="BP342" s="13">
        <f t="shared" si="107"/>
        <v>0</v>
      </c>
      <c r="BQ342" s="13">
        <f t="shared" si="108"/>
        <v>0</v>
      </c>
      <c r="BR342" s="13">
        <f t="shared" si="103"/>
        <v>2</v>
      </c>
      <c r="BS342" s="13">
        <f t="shared" si="109"/>
        <v>0.5</v>
      </c>
      <c r="BT342" s="13">
        <f t="shared" si="110"/>
        <v>1.5</v>
      </c>
      <c r="BU342" s="13">
        <f t="shared" si="104"/>
        <v>2</v>
      </c>
      <c r="BV342" s="13">
        <f t="shared" si="111"/>
        <v>0.5</v>
      </c>
      <c r="BW342" s="13">
        <f t="shared" si="112"/>
        <v>1.5</v>
      </c>
      <c r="BX342" s="13">
        <f t="shared" si="105"/>
        <v>2</v>
      </c>
      <c r="BY342" s="13">
        <f t="shared" si="113"/>
        <v>0.5</v>
      </c>
      <c r="BZ342" s="13">
        <f t="shared" si="114"/>
        <v>1.5</v>
      </c>
    </row>
    <row r="343" spans="1:78" ht="78.75" x14ac:dyDescent="0.2">
      <c r="A343" s="13">
        <v>2</v>
      </c>
      <c r="B343" s="4" t="s">
        <v>455</v>
      </c>
      <c r="C343" s="5" t="s">
        <v>1516</v>
      </c>
      <c r="D343" s="4" t="s">
        <v>227</v>
      </c>
      <c r="E343" s="295"/>
      <c r="F343" s="295"/>
      <c r="G343" s="295"/>
      <c r="H343" s="176" t="s">
        <v>1795</v>
      </c>
      <c r="I343" s="83" t="s">
        <v>229</v>
      </c>
      <c r="J343" s="198" t="s">
        <v>1803</v>
      </c>
      <c r="K343" s="198" t="s">
        <v>1803</v>
      </c>
      <c r="L343" s="176" t="s">
        <v>1589</v>
      </c>
      <c r="M343" s="5">
        <v>10</v>
      </c>
      <c r="N343" s="55">
        <f>+BDATOS!P332</f>
        <v>100</v>
      </c>
      <c r="O343" s="55">
        <f>+BDATOS!Q332</f>
        <v>10</v>
      </c>
      <c r="P343" s="55">
        <f>+BDATOS!R332</f>
        <v>20</v>
      </c>
      <c r="Q343" s="55">
        <f>+BDATOS!S332</f>
        <v>30</v>
      </c>
      <c r="R343" s="40">
        <f>+BDATOS!T332</f>
        <v>40</v>
      </c>
      <c r="S343" s="5" t="s">
        <v>11</v>
      </c>
      <c r="T343" s="5" t="s">
        <v>1416</v>
      </c>
      <c r="U343" s="55" t="s">
        <v>1817</v>
      </c>
      <c r="V343" s="17">
        <f t="shared" si="100"/>
        <v>0</v>
      </c>
      <c r="W343" s="17">
        <v>0</v>
      </c>
      <c r="X343" s="17">
        <v>0</v>
      </c>
      <c r="Y343" s="17">
        <v>0</v>
      </c>
      <c r="Z343" s="17">
        <v>0</v>
      </c>
      <c r="AA343" s="198" t="str">
        <f>+BDATOS!AC332</f>
        <v>SECRETARÍA DE SALUD</v>
      </c>
      <c r="AB343" s="56" t="s">
        <v>356</v>
      </c>
      <c r="AC343" s="56" t="s">
        <v>356</v>
      </c>
      <c r="AD343" s="29">
        <f t="shared" si="101"/>
        <v>10</v>
      </c>
      <c r="AE343" s="30">
        <f t="shared" si="99"/>
        <v>0</v>
      </c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13">
        <v>0</v>
      </c>
      <c r="AZ343" s="64">
        <v>0</v>
      </c>
      <c r="BA343" s="64">
        <v>0</v>
      </c>
      <c r="BB343" s="64"/>
      <c r="BC343" s="64"/>
      <c r="BD343" s="13"/>
      <c r="BE343" s="13"/>
      <c r="BF343" s="13"/>
      <c r="BG343" s="13"/>
      <c r="BH343" s="13"/>
      <c r="BI343" s="63">
        <f t="shared" si="106"/>
        <v>0</v>
      </c>
      <c r="BJ343" s="13"/>
      <c r="BK343" s="13"/>
      <c r="BL343" s="13"/>
      <c r="BM343" s="56"/>
      <c r="BO343" s="13">
        <f t="shared" si="102"/>
        <v>10</v>
      </c>
      <c r="BP343" s="13">
        <f t="shared" si="107"/>
        <v>2.5</v>
      </c>
      <c r="BQ343" s="13">
        <f t="shared" si="108"/>
        <v>7.5</v>
      </c>
      <c r="BR343" s="13">
        <f t="shared" si="103"/>
        <v>20</v>
      </c>
      <c r="BS343" s="13">
        <f t="shared" si="109"/>
        <v>5</v>
      </c>
      <c r="BT343" s="13">
        <f t="shared" si="110"/>
        <v>15</v>
      </c>
      <c r="BU343" s="13">
        <f t="shared" si="104"/>
        <v>30</v>
      </c>
      <c r="BV343" s="13">
        <f t="shared" si="111"/>
        <v>7.5</v>
      </c>
      <c r="BW343" s="13">
        <f t="shared" si="112"/>
        <v>22.5</v>
      </c>
      <c r="BX343" s="13">
        <f t="shared" si="105"/>
        <v>40</v>
      </c>
      <c r="BY343" s="13">
        <f t="shared" si="113"/>
        <v>10</v>
      </c>
      <c r="BZ343" s="13">
        <f t="shared" si="114"/>
        <v>30</v>
      </c>
    </row>
    <row r="344" spans="1:78" ht="60" customHeight="1" x14ac:dyDescent="0.2">
      <c r="A344" s="13">
        <v>2</v>
      </c>
      <c r="B344" s="4" t="s">
        <v>455</v>
      </c>
      <c r="C344" s="5" t="s">
        <v>1516</v>
      </c>
      <c r="D344" s="4" t="s">
        <v>227</v>
      </c>
      <c r="E344" s="295" t="s">
        <v>1608</v>
      </c>
      <c r="F344" s="295">
        <v>60</v>
      </c>
      <c r="G344" s="295">
        <v>100</v>
      </c>
      <c r="H344" s="176" t="s">
        <v>1805</v>
      </c>
      <c r="I344" s="83" t="s">
        <v>1607</v>
      </c>
      <c r="J344" s="198" t="s">
        <v>1806</v>
      </c>
      <c r="K344" s="198" t="s">
        <v>1806</v>
      </c>
      <c r="L344" s="176" t="s">
        <v>1609</v>
      </c>
      <c r="M344" s="5">
        <v>100</v>
      </c>
      <c r="N344" s="55">
        <f>+BDATOS!P333</f>
        <v>100</v>
      </c>
      <c r="O344" s="55">
        <f>+BDATOS!Q333</f>
        <v>100</v>
      </c>
      <c r="P344" s="55">
        <f>+BDATOS!R333</f>
        <v>100</v>
      </c>
      <c r="Q344" s="55">
        <f>+BDATOS!S333</f>
        <v>100</v>
      </c>
      <c r="R344" s="40">
        <f>+BDATOS!T333</f>
        <v>100</v>
      </c>
      <c r="S344" s="5" t="s">
        <v>11</v>
      </c>
      <c r="T344" s="5" t="s">
        <v>1416</v>
      </c>
      <c r="U344" s="55" t="s">
        <v>1817</v>
      </c>
      <c r="V344" s="17">
        <f t="shared" si="100"/>
        <v>0</v>
      </c>
      <c r="W344" s="17">
        <v>0</v>
      </c>
      <c r="X344" s="17">
        <v>0</v>
      </c>
      <c r="Y344" s="17">
        <v>0</v>
      </c>
      <c r="Z344" s="17">
        <v>0</v>
      </c>
      <c r="AA344" s="198" t="str">
        <f>+BDATOS!AC333</f>
        <v>SECRETARÍA DE SALUD</v>
      </c>
      <c r="AB344" s="56" t="s">
        <v>356</v>
      </c>
      <c r="AC344" s="56" t="s">
        <v>356</v>
      </c>
      <c r="AD344" s="29">
        <f t="shared" si="101"/>
        <v>100</v>
      </c>
      <c r="AE344" s="30">
        <f t="shared" si="99"/>
        <v>0</v>
      </c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13">
        <v>90</v>
      </c>
      <c r="AZ344" s="64">
        <v>522886666</v>
      </c>
      <c r="BA344" s="64">
        <v>0</v>
      </c>
      <c r="BB344" s="64">
        <v>522886666</v>
      </c>
      <c r="BC344" s="64"/>
      <c r="BD344" s="13"/>
      <c r="BE344" s="13"/>
      <c r="BF344" s="13"/>
      <c r="BG344" s="13"/>
      <c r="BH344" s="13"/>
      <c r="BI344" s="63">
        <f t="shared" si="106"/>
        <v>0.9</v>
      </c>
      <c r="BJ344" s="13"/>
      <c r="BK344" s="13"/>
      <c r="BL344" s="13"/>
      <c r="BM344" s="56"/>
      <c r="BO344" s="13">
        <f t="shared" si="102"/>
        <v>100</v>
      </c>
      <c r="BP344" s="13">
        <f t="shared" si="107"/>
        <v>25</v>
      </c>
      <c r="BQ344" s="13">
        <f t="shared" si="108"/>
        <v>75</v>
      </c>
      <c r="BR344" s="13">
        <f t="shared" si="103"/>
        <v>100</v>
      </c>
      <c r="BS344" s="13">
        <f t="shared" si="109"/>
        <v>25</v>
      </c>
      <c r="BT344" s="13">
        <f t="shared" si="110"/>
        <v>75</v>
      </c>
      <c r="BU344" s="13">
        <f t="shared" si="104"/>
        <v>100</v>
      </c>
      <c r="BV344" s="13">
        <f t="shared" si="111"/>
        <v>25</v>
      </c>
      <c r="BW344" s="13">
        <f t="shared" si="112"/>
        <v>75</v>
      </c>
      <c r="BX344" s="13">
        <f t="shared" si="105"/>
        <v>100</v>
      </c>
      <c r="BY344" s="13">
        <f t="shared" si="113"/>
        <v>25</v>
      </c>
      <c r="BZ344" s="13">
        <f t="shared" si="114"/>
        <v>75</v>
      </c>
    </row>
    <row r="345" spans="1:78" ht="60" customHeight="1" x14ac:dyDescent="0.2">
      <c r="A345" s="13">
        <v>2</v>
      </c>
      <c r="B345" s="4" t="s">
        <v>455</v>
      </c>
      <c r="C345" s="5" t="s">
        <v>1516</v>
      </c>
      <c r="D345" s="4" t="s">
        <v>227</v>
      </c>
      <c r="E345" s="295"/>
      <c r="F345" s="295"/>
      <c r="G345" s="295"/>
      <c r="H345" s="176" t="s">
        <v>1805</v>
      </c>
      <c r="I345" s="83" t="s">
        <v>1607</v>
      </c>
      <c r="J345" s="198" t="s">
        <v>1807</v>
      </c>
      <c r="K345" s="198" t="s">
        <v>1807</v>
      </c>
      <c r="L345" s="176" t="s">
        <v>1589</v>
      </c>
      <c r="M345" s="5">
        <v>100</v>
      </c>
      <c r="N345" s="55">
        <f>+BDATOS!P334</f>
        <v>100</v>
      </c>
      <c r="O345" s="55">
        <f>+BDATOS!Q334</f>
        <v>100</v>
      </c>
      <c r="P345" s="55">
        <f>+BDATOS!R334</f>
        <v>100</v>
      </c>
      <c r="Q345" s="55">
        <f>+BDATOS!S334</f>
        <v>100</v>
      </c>
      <c r="R345" s="40">
        <f>+BDATOS!T334</f>
        <v>100</v>
      </c>
      <c r="S345" s="5" t="s">
        <v>11</v>
      </c>
      <c r="T345" s="5" t="s">
        <v>1416</v>
      </c>
      <c r="U345" s="55" t="s">
        <v>1817</v>
      </c>
      <c r="V345" s="17">
        <f t="shared" si="100"/>
        <v>0</v>
      </c>
      <c r="W345" s="17">
        <v>0</v>
      </c>
      <c r="X345" s="17">
        <v>0</v>
      </c>
      <c r="Y345" s="17">
        <v>0</v>
      </c>
      <c r="Z345" s="17">
        <v>0</v>
      </c>
      <c r="AA345" s="198" t="str">
        <f>+BDATOS!AC334</f>
        <v>SECRETARÍA DE SALUD</v>
      </c>
      <c r="AB345" s="55">
        <v>0</v>
      </c>
      <c r="AC345" s="55">
        <v>0</v>
      </c>
      <c r="AD345" s="29">
        <f t="shared" si="101"/>
        <v>100</v>
      </c>
      <c r="AE345" s="30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13">
        <v>100</v>
      </c>
      <c r="AZ345" s="64">
        <v>222003090</v>
      </c>
      <c r="BA345" s="64">
        <v>222003090</v>
      </c>
      <c r="BB345" s="64"/>
      <c r="BC345" s="64"/>
      <c r="BD345" s="13"/>
      <c r="BE345" s="13"/>
      <c r="BF345" s="13"/>
      <c r="BG345" s="13"/>
      <c r="BH345" s="13"/>
      <c r="BI345" s="63">
        <f t="shared" si="106"/>
        <v>1</v>
      </c>
      <c r="BJ345" s="13"/>
      <c r="BK345" s="13"/>
      <c r="BL345" s="13"/>
      <c r="BM345" s="56"/>
      <c r="BO345" s="13">
        <f t="shared" si="102"/>
        <v>100</v>
      </c>
      <c r="BP345" s="13">
        <f t="shared" si="107"/>
        <v>25</v>
      </c>
      <c r="BQ345" s="13">
        <f t="shared" si="108"/>
        <v>75</v>
      </c>
      <c r="BR345" s="13">
        <f t="shared" si="103"/>
        <v>100</v>
      </c>
      <c r="BS345" s="13">
        <f t="shared" si="109"/>
        <v>25</v>
      </c>
      <c r="BT345" s="13">
        <f t="shared" si="110"/>
        <v>75</v>
      </c>
      <c r="BU345" s="13">
        <f t="shared" si="104"/>
        <v>100</v>
      </c>
      <c r="BV345" s="13">
        <f t="shared" si="111"/>
        <v>25</v>
      </c>
      <c r="BW345" s="13">
        <f t="shared" si="112"/>
        <v>75</v>
      </c>
      <c r="BX345" s="13">
        <f t="shared" si="105"/>
        <v>100</v>
      </c>
      <c r="BY345" s="13">
        <f t="shared" si="113"/>
        <v>25</v>
      </c>
      <c r="BZ345" s="13">
        <f t="shared" si="114"/>
        <v>75</v>
      </c>
    </row>
    <row r="346" spans="1:78" ht="60" customHeight="1" x14ac:dyDescent="0.2">
      <c r="A346" s="13">
        <v>2</v>
      </c>
      <c r="B346" s="4" t="s">
        <v>455</v>
      </c>
      <c r="C346" s="5" t="s">
        <v>1516</v>
      </c>
      <c r="D346" s="4" t="s">
        <v>227</v>
      </c>
      <c r="E346" s="295"/>
      <c r="F346" s="295"/>
      <c r="G346" s="295"/>
      <c r="H346" s="176" t="s">
        <v>1805</v>
      </c>
      <c r="I346" s="83" t="s">
        <v>1607</v>
      </c>
      <c r="J346" s="198" t="s">
        <v>1808</v>
      </c>
      <c r="K346" s="198" t="s">
        <v>1808</v>
      </c>
      <c r="L346" s="176" t="s">
        <v>1589</v>
      </c>
      <c r="M346" s="5">
        <v>100</v>
      </c>
      <c r="N346" s="55">
        <f>+BDATOS!P335</f>
        <v>100</v>
      </c>
      <c r="O346" s="55">
        <f>+BDATOS!Q335</f>
        <v>100</v>
      </c>
      <c r="P346" s="55">
        <f>+BDATOS!R335</f>
        <v>100</v>
      </c>
      <c r="Q346" s="55">
        <f>+BDATOS!S335</f>
        <v>100</v>
      </c>
      <c r="R346" s="40">
        <f>+BDATOS!T335</f>
        <v>100</v>
      </c>
      <c r="S346" s="5" t="s">
        <v>11</v>
      </c>
      <c r="T346" s="5" t="s">
        <v>1416</v>
      </c>
      <c r="U346" s="55" t="s">
        <v>1817</v>
      </c>
      <c r="V346" s="17">
        <f t="shared" si="100"/>
        <v>0</v>
      </c>
      <c r="W346" s="17">
        <v>0</v>
      </c>
      <c r="X346" s="17">
        <v>0</v>
      </c>
      <c r="Y346" s="17">
        <v>0</v>
      </c>
      <c r="Z346" s="17">
        <v>0</v>
      </c>
      <c r="AA346" s="198" t="str">
        <f>+BDATOS!AC335</f>
        <v>SECRETARÍA DE SALUD</v>
      </c>
      <c r="AB346" s="55">
        <v>0</v>
      </c>
      <c r="AC346" s="55">
        <v>0</v>
      </c>
      <c r="AD346" s="29">
        <f t="shared" si="101"/>
        <v>100</v>
      </c>
      <c r="AE346" s="30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13">
        <v>20</v>
      </c>
      <c r="AZ346" s="64">
        <v>655372710</v>
      </c>
      <c r="BA346" s="64">
        <v>655372710</v>
      </c>
      <c r="BB346" s="64"/>
      <c r="BC346" s="64"/>
      <c r="BD346" s="13"/>
      <c r="BE346" s="13"/>
      <c r="BF346" s="13"/>
      <c r="BG346" s="13"/>
      <c r="BH346" s="13"/>
      <c r="BI346" s="63">
        <f t="shared" si="106"/>
        <v>0.2</v>
      </c>
      <c r="BJ346" s="13"/>
      <c r="BK346" s="13"/>
      <c r="BL346" s="13"/>
      <c r="BM346" s="56"/>
      <c r="BO346" s="13">
        <f t="shared" si="102"/>
        <v>100</v>
      </c>
      <c r="BP346" s="13">
        <f t="shared" si="107"/>
        <v>25</v>
      </c>
      <c r="BQ346" s="13">
        <f t="shared" si="108"/>
        <v>75</v>
      </c>
      <c r="BR346" s="13">
        <f t="shared" si="103"/>
        <v>100</v>
      </c>
      <c r="BS346" s="13">
        <f t="shared" si="109"/>
        <v>25</v>
      </c>
      <c r="BT346" s="13">
        <f t="shared" si="110"/>
        <v>75</v>
      </c>
      <c r="BU346" s="13">
        <f t="shared" si="104"/>
        <v>100</v>
      </c>
      <c r="BV346" s="13">
        <f t="shared" si="111"/>
        <v>25</v>
      </c>
      <c r="BW346" s="13">
        <f t="shared" si="112"/>
        <v>75</v>
      </c>
      <c r="BX346" s="13">
        <f t="shared" si="105"/>
        <v>100</v>
      </c>
      <c r="BY346" s="13">
        <f t="shared" si="113"/>
        <v>25</v>
      </c>
      <c r="BZ346" s="13">
        <f t="shared" si="114"/>
        <v>75</v>
      </c>
    </row>
    <row r="347" spans="1:78" ht="78.75" x14ac:dyDescent="0.2">
      <c r="A347" s="13">
        <v>2</v>
      </c>
      <c r="B347" s="4" t="s">
        <v>455</v>
      </c>
      <c r="C347" s="5" t="s">
        <v>1516</v>
      </c>
      <c r="D347" s="4" t="s">
        <v>227</v>
      </c>
      <c r="E347" s="295"/>
      <c r="F347" s="295"/>
      <c r="G347" s="295"/>
      <c r="H347" s="176" t="s">
        <v>1805</v>
      </c>
      <c r="I347" s="83" t="s">
        <v>1607</v>
      </c>
      <c r="J347" s="198" t="s">
        <v>1809</v>
      </c>
      <c r="K347" s="198" t="s">
        <v>1809</v>
      </c>
      <c r="L347" s="176" t="s">
        <v>1589</v>
      </c>
      <c r="M347" s="5">
        <v>30</v>
      </c>
      <c r="N347" s="55">
        <f>+BDATOS!P336</f>
        <v>100</v>
      </c>
      <c r="O347" s="55">
        <f>+BDATOS!Q336</f>
        <v>10</v>
      </c>
      <c r="P347" s="55">
        <f>+BDATOS!R336</f>
        <v>20</v>
      </c>
      <c r="Q347" s="55">
        <f>+BDATOS!S336</f>
        <v>20</v>
      </c>
      <c r="R347" s="40">
        <f>+BDATOS!T336</f>
        <v>20</v>
      </c>
      <c r="S347" s="5" t="s">
        <v>11</v>
      </c>
      <c r="T347" s="5" t="s">
        <v>1416</v>
      </c>
      <c r="U347" s="55" t="s">
        <v>1817</v>
      </c>
      <c r="V347" s="17">
        <f t="shared" si="100"/>
        <v>0</v>
      </c>
      <c r="W347" s="17">
        <v>0</v>
      </c>
      <c r="X347" s="17">
        <v>0</v>
      </c>
      <c r="Y347" s="17">
        <v>0</v>
      </c>
      <c r="Z347" s="17">
        <v>0</v>
      </c>
      <c r="AA347" s="198" t="str">
        <f>+BDATOS!AC336</f>
        <v>SECRETARÍA DE SALUD</v>
      </c>
      <c r="AB347" s="56" t="s">
        <v>356</v>
      </c>
      <c r="AC347" s="56" t="s">
        <v>356</v>
      </c>
      <c r="AD347" s="29">
        <f t="shared" si="101"/>
        <v>10</v>
      </c>
      <c r="AE347" s="30">
        <f t="shared" si="99"/>
        <v>0</v>
      </c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13">
        <v>0</v>
      </c>
      <c r="AZ347" s="64">
        <v>0</v>
      </c>
      <c r="BA347" s="64">
        <v>0</v>
      </c>
      <c r="BB347" s="64"/>
      <c r="BC347" s="64"/>
      <c r="BD347" s="13"/>
      <c r="BE347" s="13"/>
      <c r="BF347" s="13"/>
      <c r="BG347" s="13"/>
      <c r="BH347" s="13"/>
      <c r="BI347" s="63">
        <f t="shared" si="106"/>
        <v>0</v>
      </c>
      <c r="BJ347" s="13"/>
      <c r="BK347" s="13"/>
      <c r="BL347" s="13"/>
      <c r="BM347" s="56"/>
      <c r="BO347" s="13">
        <f t="shared" si="102"/>
        <v>10</v>
      </c>
      <c r="BP347" s="13">
        <f t="shared" si="107"/>
        <v>2.5</v>
      </c>
      <c r="BQ347" s="13">
        <f t="shared" si="108"/>
        <v>7.5</v>
      </c>
      <c r="BR347" s="13">
        <f t="shared" si="103"/>
        <v>20</v>
      </c>
      <c r="BS347" s="13">
        <f t="shared" si="109"/>
        <v>5</v>
      </c>
      <c r="BT347" s="13">
        <f t="shared" si="110"/>
        <v>15</v>
      </c>
      <c r="BU347" s="13">
        <f t="shared" si="104"/>
        <v>20</v>
      </c>
      <c r="BV347" s="13">
        <f t="shared" si="111"/>
        <v>5</v>
      </c>
      <c r="BW347" s="13">
        <f t="shared" si="112"/>
        <v>15</v>
      </c>
      <c r="BX347" s="13">
        <f t="shared" si="105"/>
        <v>20</v>
      </c>
      <c r="BY347" s="13">
        <f t="shared" si="113"/>
        <v>5</v>
      </c>
      <c r="BZ347" s="13">
        <f t="shared" si="114"/>
        <v>15</v>
      </c>
    </row>
    <row r="348" spans="1:78" ht="60" x14ac:dyDescent="0.2">
      <c r="A348" s="13">
        <v>2</v>
      </c>
      <c r="B348" s="4" t="s">
        <v>455</v>
      </c>
      <c r="C348" s="5" t="s">
        <v>1516</v>
      </c>
      <c r="D348" s="4" t="s">
        <v>227</v>
      </c>
      <c r="E348" s="295"/>
      <c r="F348" s="295"/>
      <c r="G348" s="295"/>
      <c r="H348" s="176" t="s">
        <v>1805</v>
      </c>
      <c r="I348" s="83" t="s">
        <v>1607</v>
      </c>
      <c r="J348" s="198" t="s">
        <v>1810</v>
      </c>
      <c r="K348" s="198" t="s">
        <v>1810</v>
      </c>
      <c r="L348" s="176" t="s">
        <v>1589</v>
      </c>
      <c r="M348" s="5">
        <v>50</v>
      </c>
      <c r="N348" s="55">
        <f>+BDATOS!P337</f>
        <v>100</v>
      </c>
      <c r="O348" s="55">
        <f>+BDATOS!Q337</f>
        <v>10</v>
      </c>
      <c r="P348" s="55">
        <f>+BDATOS!R337</f>
        <v>10</v>
      </c>
      <c r="Q348" s="55">
        <f>+BDATOS!S337</f>
        <v>10</v>
      </c>
      <c r="R348" s="40">
        <f>+BDATOS!T337</f>
        <v>20</v>
      </c>
      <c r="S348" s="5" t="s">
        <v>11</v>
      </c>
      <c r="T348" s="5" t="s">
        <v>1416</v>
      </c>
      <c r="U348" s="55" t="s">
        <v>1817</v>
      </c>
      <c r="V348" s="17">
        <f t="shared" si="100"/>
        <v>0</v>
      </c>
      <c r="W348" s="17">
        <v>0</v>
      </c>
      <c r="X348" s="17">
        <v>0</v>
      </c>
      <c r="Y348" s="17">
        <v>0</v>
      </c>
      <c r="Z348" s="17">
        <v>0</v>
      </c>
      <c r="AA348" s="198" t="str">
        <f>+BDATOS!AC337</f>
        <v>SECRETARÍA DE SALUD</v>
      </c>
      <c r="AB348" s="56" t="s">
        <v>356</v>
      </c>
      <c r="AC348" s="56" t="s">
        <v>356</v>
      </c>
      <c r="AD348" s="29">
        <f t="shared" si="101"/>
        <v>10</v>
      </c>
      <c r="AE348" s="30">
        <f t="shared" si="99"/>
        <v>0</v>
      </c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13">
        <v>24</v>
      </c>
      <c r="AZ348" s="64">
        <v>0</v>
      </c>
      <c r="BA348" s="64">
        <v>0</v>
      </c>
      <c r="BB348" s="64"/>
      <c r="BC348" s="64"/>
      <c r="BD348" s="13"/>
      <c r="BE348" s="13"/>
      <c r="BF348" s="13"/>
      <c r="BG348" s="13"/>
      <c r="BH348" s="13"/>
      <c r="BI348" s="63">
        <v>1</v>
      </c>
      <c r="BJ348" s="13"/>
      <c r="BK348" s="13"/>
      <c r="BL348" s="13"/>
      <c r="BM348" s="56"/>
      <c r="BO348" s="13">
        <f t="shared" si="102"/>
        <v>10</v>
      </c>
      <c r="BP348" s="13">
        <f t="shared" si="107"/>
        <v>2.5</v>
      </c>
      <c r="BQ348" s="13">
        <f t="shared" si="108"/>
        <v>7.5</v>
      </c>
      <c r="BR348" s="13">
        <f t="shared" si="103"/>
        <v>10</v>
      </c>
      <c r="BS348" s="13">
        <f t="shared" si="109"/>
        <v>2.5</v>
      </c>
      <c r="BT348" s="13">
        <f t="shared" si="110"/>
        <v>7.5</v>
      </c>
      <c r="BU348" s="13">
        <f t="shared" si="104"/>
        <v>10</v>
      </c>
      <c r="BV348" s="13">
        <f t="shared" si="111"/>
        <v>2.5</v>
      </c>
      <c r="BW348" s="13">
        <f t="shared" si="112"/>
        <v>7.5</v>
      </c>
      <c r="BX348" s="13">
        <f t="shared" si="105"/>
        <v>20</v>
      </c>
      <c r="BY348" s="13">
        <f t="shared" si="113"/>
        <v>5</v>
      </c>
      <c r="BZ348" s="13">
        <f t="shared" si="114"/>
        <v>15</v>
      </c>
    </row>
    <row r="349" spans="1:78" ht="60" x14ac:dyDescent="0.2">
      <c r="A349" s="13">
        <v>2</v>
      </c>
      <c r="B349" s="4" t="s">
        <v>455</v>
      </c>
      <c r="C349" s="5" t="s">
        <v>1516</v>
      </c>
      <c r="D349" s="4" t="s">
        <v>227</v>
      </c>
      <c r="E349" s="295"/>
      <c r="F349" s="295"/>
      <c r="G349" s="295"/>
      <c r="H349" s="176" t="s">
        <v>1805</v>
      </c>
      <c r="I349" s="83" t="s">
        <v>1607</v>
      </c>
      <c r="J349" s="198" t="s">
        <v>1811</v>
      </c>
      <c r="K349" s="198" t="s">
        <v>1811</v>
      </c>
      <c r="L349" s="176" t="s">
        <v>1609</v>
      </c>
      <c r="M349" s="5">
        <v>100</v>
      </c>
      <c r="N349" s="55">
        <f>+BDATOS!P338</f>
        <v>100</v>
      </c>
      <c r="O349" s="55">
        <f>+BDATOS!Q338</f>
        <v>100</v>
      </c>
      <c r="P349" s="55">
        <f>+BDATOS!R338</f>
        <v>100</v>
      </c>
      <c r="Q349" s="55">
        <f>+BDATOS!S338</f>
        <v>100</v>
      </c>
      <c r="R349" s="40">
        <f>+BDATOS!T338</f>
        <v>100</v>
      </c>
      <c r="S349" s="5" t="s">
        <v>11</v>
      </c>
      <c r="T349" s="5" t="s">
        <v>1416</v>
      </c>
      <c r="U349" s="55" t="s">
        <v>1817</v>
      </c>
      <c r="V349" s="17">
        <f t="shared" si="100"/>
        <v>0</v>
      </c>
      <c r="W349" s="17">
        <v>0</v>
      </c>
      <c r="X349" s="17">
        <v>0</v>
      </c>
      <c r="Y349" s="17">
        <v>0</v>
      </c>
      <c r="Z349" s="17">
        <v>0</v>
      </c>
      <c r="AA349" s="198" t="str">
        <f>+BDATOS!AC338</f>
        <v>SECRETARÍA DE SALUD</v>
      </c>
      <c r="AB349" s="55">
        <v>0</v>
      </c>
      <c r="AC349" s="55">
        <v>0</v>
      </c>
      <c r="AD349" s="29">
        <f t="shared" si="101"/>
        <v>100</v>
      </c>
      <c r="AE349" s="30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13">
        <v>20</v>
      </c>
      <c r="AZ349" s="64">
        <v>404714227</v>
      </c>
      <c r="BA349" s="64">
        <v>404714227</v>
      </c>
      <c r="BB349" s="64"/>
      <c r="BC349" s="64"/>
      <c r="BD349" s="13"/>
      <c r="BE349" s="13"/>
      <c r="BF349" s="13"/>
      <c r="BG349" s="13"/>
      <c r="BH349" s="13"/>
      <c r="BI349" s="63">
        <f t="shared" si="106"/>
        <v>0.2</v>
      </c>
      <c r="BJ349" s="13"/>
      <c r="BK349" s="13"/>
      <c r="BL349" s="13"/>
      <c r="BM349" s="56"/>
      <c r="BO349" s="13">
        <f t="shared" si="102"/>
        <v>100</v>
      </c>
      <c r="BP349" s="13">
        <f t="shared" si="107"/>
        <v>25</v>
      </c>
      <c r="BQ349" s="13">
        <f t="shared" si="108"/>
        <v>75</v>
      </c>
      <c r="BR349" s="13">
        <f t="shared" si="103"/>
        <v>100</v>
      </c>
      <c r="BS349" s="13">
        <f t="shared" si="109"/>
        <v>25</v>
      </c>
      <c r="BT349" s="13">
        <f t="shared" si="110"/>
        <v>75</v>
      </c>
      <c r="BU349" s="13">
        <f t="shared" si="104"/>
        <v>100</v>
      </c>
      <c r="BV349" s="13">
        <f t="shared" si="111"/>
        <v>25</v>
      </c>
      <c r="BW349" s="13">
        <f t="shared" si="112"/>
        <v>75</v>
      </c>
      <c r="BX349" s="13">
        <f t="shared" si="105"/>
        <v>100</v>
      </c>
      <c r="BY349" s="13">
        <f t="shared" si="113"/>
        <v>25</v>
      </c>
      <c r="BZ349" s="13">
        <f t="shared" si="114"/>
        <v>75</v>
      </c>
    </row>
    <row r="350" spans="1:78" ht="67.5" x14ac:dyDescent="0.2">
      <c r="A350" s="13">
        <v>2</v>
      </c>
      <c r="B350" s="4" t="s">
        <v>455</v>
      </c>
      <c r="C350" s="5" t="s">
        <v>1516</v>
      </c>
      <c r="D350" s="4" t="s">
        <v>227</v>
      </c>
      <c r="E350" s="295"/>
      <c r="F350" s="295"/>
      <c r="G350" s="295"/>
      <c r="H350" s="176" t="s">
        <v>1805</v>
      </c>
      <c r="I350" s="83" t="s">
        <v>1607</v>
      </c>
      <c r="J350" s="198" t="s">
        <v>1812</v>
      </c>
      <c r="K350" s="198" t="s">
        <v>1812</v>
      </c>
      <c r="L350" s="176" t="s">
        <v>1589</v>
      </c>
      <c r="M350" s="5">
        <v>20</v>
      </c>
      <c r="N350" s="55">
        <f>+BDATOS!P339</f>
        <v>100</v>
      </c>
      <c r="O350" s="55">
        <f>+BDATOS!Q339</f>
        <v>20</v>
      </c>
      <c r="P350" s="55">
        <f>+BDATOS!R339</f>
        <v>20</v>
      </c>
      <c r="Q350" s="55">
        <f>+BDATOS!S339</f>
        <v>20</v>
      </c>
      <c r="R350" s="40">
        <f>+BDATOS!T339</f>
        <v>20</v>
      </c>
      <c r="S350" s="5" t="s">
        <v>11</v>
      </c>
      <c r="T350" s="5" t="s">
        <v>1416</v>
      </c>
      <c r="U350" s="55" t="s">
        <v>1817</v>
      </c>
      <c r="V350" s="17">
        <f t="shared" si="100"/>
        <v>0</v>
      </c>
      <c r="W350" s="17">
        <v>0</v>
      </c>
      <c r="X350" s="17">
        <v>0</v>
      </c>
      <c r="Y350" s="17">
        <v>0</v>
      </c>
      <c r="Z350" s="17">
        <v>0</v>
      </c>
      <c r="AA350" s="198" t="str">
        <f>+BDATOS!AC339</f>
        <v>SECRETARÍA DE SALUD</v>
      </c>
      <c r="AB350" s="55">
        <v>0</v>
      </c>
      <c r="AC350" s="55">
        <v>0</v>
      </c>
      <c r="AD350" s="29">
        <f t="shared" si="101"/>
        <v>20</v>
      </c>
      <c r="AE350" s="30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13">
        <v>50</v>
      </c>
      <c r="AZ350" s="64">
        <v>0</v>
      </c>
      <c r="BA350" s="64">
        <v>0</v>
      </c>
      <c r="BB350" s="64"/>
      <c r="BC350" s="64"/>
      <c r="BD350" s="13"/>
      <c r="BE350" s="13"/>
      <c r="BF350" s="13"/>
      <c r="BG350" s="13"/>
      <c r="BH350" s="13"/>
      <c r="BI350" s="63">
        <v>1</v>
      </c>
      <c r="BJ350" s="13"/>
      <c r="BK350" s="13"/>
      <c r="BL350" s="13"/>
      <c r="BM350" s="56"/>
      <c r="BO350" s="13">
        <f t="shared" si="102"/>
        <v>20</v>
      </c>
      <c r="BP350" s="13">
        <f t="shared" si="107"/>
        <v>5</v>
      </c>
      <c r="BQ350" s="13">
        <f t="shared" si="108"/>
        <v>15</v>
      </c>
      <c r="BR350" s="13">
        <f t="shared" si="103"/>
        <v>20</v>
      </c>
      <c r="BS350" s="13">
        <f t="shared" si="109"/>
        <v>5</v>
      </c>
      <c r="BT350" s="13">
        <f t="shared" si="110"/>
        <v>15</v>
      </c>
      <c r="BU350" s="13">
        <f t="shared" si="104"/>
        <v>20</v>
      </c>
      <c r="BV350" s="13">
        <f t="shared" si="111"/>
        <v>5</v>
      </c>
      <c r="BW350" s="13">
        <f t="shared" si="112"/>
        <v>15</v>
      </c>
      <c r="BX350" s="13">
        <f t="shared" si="105"/>
        <v>20</v>
      </c>
      <c r="BY350" s="13">
        <f t="shared" si="113"/>
        <v>5</v>
      </c>
      <c r="BZ350" s="13">
        <f t="shared" si="114"/>
        <v>15</v>
      </c>
    </row>
    <row r="351" spans="1:78" ht="60" x14ac:dyDescent="0.2">
      <c r="A351" s="13">
        <v>2</v>
      </c>
      <c r="B351" s="4" t="s">
        <v>455</v>
      </c>
      <c r="C351" s="5" t="s">
        <v>1516</v>
      </c>
      <c r="D351" s="4" t="s">
        <v>227</v>
      </c>
      <c r="E351" s="295"/>
      <c r="F351" s="295"/>
      <c r="G351" s="295"/>
      <c r="H351" s="176" t="s">
        <v>1805</v>
      </c>
      <c r="I351" s="83" t="s">
        <v>1607</v>
      </c>
      <c r="J351" s="198" t="s">
        <v>1813</v>
      </c>
      <c r="K351" s="198" t="s">
        <v>1813</v>
      </c>
      <c r="L351" s="176" t="s">
        <v>1589</v>
      </c>
      <c r="M351" s="5">
        <v>30</v>
      </c>
      <c r="N351" s="55">
        <f>+BDATOS!P340</f>
        <v>100</v>
      </c>
      <c r="O351" s="55">
        <f>+BDATOS!Q340</f>
        <v>10</v>
      </c>
      <c r="P351" s="55">
        <f>+BDATOS!R340</f>
        <v>20</v>
      </c>
      <c r="Q351" s="55">
        <f>+BDATOS!S340</f>
        <v>20</v>
      </c>
      <c r="R351" s="40">
        <f>+BDATOS!T340</f>
        <v>20</v>
      </c>
      <c r="S351" s="5" t="s">
        <v>11</v>
      </c>
      <c r="T351" s="5" t="s">
        <v>1416</v>
      </c>
      <c r="U351" s="55" t="s">
        <v>1817</v>
      </c>
      <c r="V351" s="17">
        <f t="shared" si="100"/>
        <v>0</v>
      </c>
      <c r="W351" s="17">
        <v>0</v>
      </c>
      <c r="X351" s="17">
        <v>0</v>
      </c>
      <c r="Y351" s="17">
        <v>0</v>
      </c>
      <c r="Z351" s="17">
        <v>0</v>
      </c>
      <c r="AA351" s="198" t="str">
        <f>+BDATOS!AC340</f>
        <v>SECRETARÍA DE SALUD</v>
      </c>
      <c r="AB351" s="56" t="s">
        <v>356</v>
      </c>
      <c r="AC351" s="56" t="s">
        <v>356</v>
      </c>
      <c r="AD351" s="29">
        <f t="shared" si="101"/>
        <v>10</v>
      </c>
      <c r="AE351" s="30">
        <f t="shared" si="99"/>
        <v>0</v>
      </c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13">
        <v>0</v>
      </c>
      <c r="AZ351" s="64">
        <v>0</v>
      </c>
      <c r="BA351" s="64">
        <v>0</v>
      </c>
      <c r="BB351" s="64"/>
      <c r="BC351" s="64"/>
      <c r="BD351" s="13"/>
      <c r="BE351" s="13"/>
      <c r="BF351" s="13"/>
      <c r="BG351" s="13"/>
      <c r="BH351" s="13"/>
      <c r="BI351" s="63">
        <f t="shared" si="106"/>
        <v>0</v>
      </c>
      <c r="BJ351" s="13"/>
      <c r="BK351" s="13"/>
      <c r="BL351" s="13"/>
      <c r="BM351" s="56"/>
      <c r="BO351" s="13">
        <f t="shared" si="102"/>
        <v>10</v>
      </c>
      <c r="BP351" s="13">
        <f t="shared" si="107"/>
        <v>2.5</v>
      </c>
      <c r="BQ351" s="13">
        <f t="shared" si="108"/>
        <v>7.5</v>
      </c>
      <c r="BR351" s="13">
        <f t="shared" si="103"/>
        <v>20</v>
      </c>
      <c r="BS351" s="13">
        <f t="shared" si="109"/>
        <v>5</v>
      </c>
      <c r="BT351" s="13">
        <f t="shared" si="110"/>
        <v>15</v>
      </c>
      <c r="BU351" s="13">
        <f t="shared" si="104"/>
        <v>20</v>
      </c>
      <c r="BV351" s="13">
        <f t="shared" si="111"/>
        <v>5</v>
      </c>
      <c r="BW351" s="13">
        <f t="shared" si="112"/>
        <v>15</v>
      </c>
      <c r="BX351" s="13">
        <f t="shared" si="105"/>
        <v>20</v>
      </c>
      <c r="BY351" s="13">
        <f t="shared" si="113"/>
        <v>5</v>
      </c>
      <c r="BZ351" s="13">
        <f t="shared" si="114"/>
        <v>15</v>
      </c>
    </row>
    <row r="352" spans="1:78" ht="43.5" customHeight="1" x14ac:dyDescent="0.2">
      <c r="A352" s="13">
        <v>2</v>
      </c>
      <c r="B352" s="4" t="s">
        <v>455</v>
      </c>
      <c r="C352" s="5" t="s">
        <v>986</v>
      </c>
      <c r="D352" s="4" t="s">
        <v>994</v>
      </c>
      <c r="E352" s="295" t="s">
        <v>996</v>
      </c>
      <c r="F352" s="295">
        <v>4</v>
      </c>
      <c r="G352" s="295">
        <v>4</v>
      </c>
      <c r="H352" s="176" t="s">
        <v>987</v>
      </c>
      <c r="I352" s="14" t="s">
        <v>995</v>
      </c>
      <c r="J352" s="198" t="s">
        <v>1000</v>
      </c>
      <c r="K352" s="198" t="s">
        <v>997</v>
      </c>
      <c r="L352" s="176" t="s">
        <v>1589</v>
      </c>
      <c r="M352" s="5">
        <v>4</v>
      </c>
      <c r="N352" s="55">
        <f>+BDATOS!P341</f>
        <v>4</v>
      </c>
      <c r="O352" s="55">
        <f>+BDATOS!Q341</f>
        <v>4</v>
      </c>
      <c r="P352" s="55">
        <f>+BDATOS!R341</f>
        <v>4</v>
      </c>
      <c r="Q352" s="55">
        <f>+BDATOS!S341</f>
        <v>4</v>
      </c>
      <c r="R352" s="40">
        <f>+BDATOS!T341</f>
        <v>4</v>
      </c>
      <c r="S352" s="5" t="s">
        <v>1009</v>
      </c>
      <c r="T352" s="5" t="s">
        <v>1418</v>
      </c>
      <c r="U352" s="55" t="s">
        <v>95</v>
      </c>
      <c r="V352" s="17">
        <f t="shared" ref="V352:V393" si="115">SUM(W352:Z352)</f>
        <v>4246464000</v>
      </c>
      <c r="W352" s="23">
        <v>1000000000</v>
      </c>
      <c r="X352" s="23">
        <f t="shared" ref="X352:Z475" si="116">+W352*1.04</f>
        <v>1040000000</v>
      </c>
      <c r="Y352" s="23">
        <f t="shared" si="116"/>
        <v>1081600000</v>
      </c>
      <c r="Z352" s="23">
        <f t="shared" si="116"/>
        <v>1124864000</v>
      </c>
      <c r="AA352" s="198" t="str">
        <f>+BDATOS!AC341</f>
        <v>IDERBOL</v>
      </c>
      <c r="AB352" s="56" t="s">
        <v>356</v>
      </c>
      <c r="AC352" s="56" t="s">
        <v>356</v>
      </c>
      <c r="AD352" s="29">
        <f t="shared" si="101"/>
        <v>4</v>
      </c>
      <c r="AE352" s="30">
        <f t="shared" si="99"/>
        <v>4246464000</v>
      </c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13">
        <v>4</v>
      </c>
      <c r="AZ352" s="13"/>
      <c r="BA352" s="13"/>
      <c r="BB352" s="13"/>
      <c r="BC352" s="13"/>
      <c r="BD352" s="13"/>
      <c r="BE352" s="13"/>
      <c r="BF352" s="13"/>
      <c r="BG352" s="13"/>
      <c r="BH352" s="13"/>
      <c r="BI352" s="63">
        <f t="shared" si="106"/>
        <v>1</v>
      </c>
      <c r="BJ352" s="13"/>
      <c r="BK352" s="13"/>
      <c r="BL352" s="13"/>
      <c r="BM352" s="56"/>
      <c r="BO352" s="13">
        <f t="shared" si="102"/>
        <v>4</v>
      </c>
      <c r="BP352" s="13">
        <f t="shared" si="107"/>
        <v>1</v>
      </c>
      <c r="BQ352" s="13">
        <f t="shared" si="108"/>
        <v>3</v>
      </c>
      <c r="BR352" s="13">
        <f t="shared" si="103"/>
        <v>4</v>
      </c>
      <c r="BS352" s="13">
        <f t="shared" si="109"/>
        <v>1</v>
      </c>
      <c r="BT352" s="13">
        <f t="shared" si="110"/>
        <v>3</v>
      </c>
      <c r="BU352" s="13">
        <f t="shared" si="104"/>
        <v>4</v>
      </c>
      <c r="BV352" s="13">
        <f t="shared" si="111"/>
        <v>1</v>
      </c>
      <c r="BW352" s="13">
        <f t="shared" si="112"/>
        <v>3</v>
      </c>
      <c r="BX352" s="13">
        <f t="shared" si="105"/>
        <v>4</v>
      </c>
      <c r="BY352" s="13">
        <f t="shared" si="113"/>
        <v>1</v>
      </c>
      <c r="BZ352" s="13">
        <f t="shared" si="114"/>
        <v>3</v>
      </c>
    </row>
    <row r="353" spans="1:78" ht="43.5" customHeight="1" x14ac:dyDescent="0.2">
      <c r="A353" s="13">
        <v>2</v>
      </c>
      <c r="B353" s="4" t="s">
        <v>455</v>
      </c>
      <c r="C353" s="5" t="s">
        <v>986</v>
      </c>
      <c r="D353" s="4" t="s">
        <v>994</v>
      </c>
      <c r="E353" s="295"/>
      <c r="F353" s="295"/>
      <c r="G353" s="295"/>
      <c r="H353" s="176" t="s">
        <v>987</v>
      </c>
      <c r="I353" s="14" t="s">
        <v>995</v>
      </c>
      <c r="J353" s="198" t="s">
        <v>1001</v>
      </c>
      <c r="K353" s="198" t="s">
        <v>998</v>
      </c>
      <c r="L353" s="176" t="s">
        <v>1589</v>
      </c>
      <c r="M353" s="5">
        <v>20</v>
      </c>
      <c r="N353" s="55">
        <f>+BDATOS!P342</f>
        <v>25</v>
      </c>
      <c r="O353" s="55">
        <f>+BDATOS!Q342</f>
        <v>5</v>
      </c>
      <c r="P353" s="55">
        <f>+BDATOS!R342</f>
        <v>5</v>
      </c>
      <c r="Q353" s="55">
        <f>+BDATOS!S342</f>
        <v>5</v>
      </c>
      <c r="R353" s="40">
        <f>+BDATOS!T342</f>
        <v>10</v>
      </c>
      <c r="S353" s="5" t="s">
        <v>1009</v>
      </c>
      <c r="T353" s="5" t="s">
        <v>1418</v>
      </c>
      <c r="U353" s="55" t="s">
        <v>95</v>
      </c>
      <c r="V353" s="17">
        <f t="shared" si="115"/>
        <v>0</v>
      </c>
      <c r="W353" s="5">
        <v>0</v>
      </c>
      <c r="X353" s="5">
        <v>0</v>
      </c>
      <c r="Y353" s="5">
        <v>0</v>
      </c>
      <c r="Z353" s="5">
        <v>0</v>
      </c>
      <c r="AA353" s="198" t="str">
        <f>+BDATOS!AC342</f>
        <v>IDERBOL</v>
      </c>
      <c r="AB353" s="56" t="s">
        <v>356</v>
      </c>
      <c r="AC353" s="56" t="s">
        <v>356</v>
      </c>
      <c r="AD353" s="29">
        <f t="shared" si="101"/>
        <v>5</v>
      </c>
      <c r="AE353" s="30">
        <f t="shared" si="99"/>
        <v>0</v>
      </c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13">
        <v>5</v>
      </c>
      <c r="AZ353" s="13"/>
      <c r="BA353" s="13"/>
      <c r="BB353" s="13"/>
      <c r="BC353" s="13"/>
      <c r="BD353" s="13"/>
      <c r="BE353" s="13"/>
      <c r="BF353" s="13"/>
      <c r="BG353" s="13"/>
      <c r="BH353" s="13"/>
      <c r="BI353" s="63">
        <f t="shared" si="106"/>
        <v>1</v>
      </c>
      <c r="BJ353" s="13"/>
      <c r="BK353" s="13"/>
      <c r="BL353" s="13"/>
      <c r="BM353" s="56"/>
      <c r="BO353" s="13">
        <f t="shared" si="102"/>
        <v>5</v>
      </c>
      <c r="BP353" s="13">
        <f t="shared" si="107"/>
        <v>1.25</v>
      </c>
      <c r="BQ353" s="13">
        <f t="shared" si="108"/>
        <v>3.75</v>
      </c>
      <c r="BR353" s="13">
        <f t="shared" si="103"/>
        <v>5</v>
      </c>
      <c r="BS353" s="13">
        <f t="shared" si="109"/>
        <v>1.25</v>
      </c>
      <c r="BT353" s="13">
        <f t="shared" si="110"/>
        <v>3.75</v>
      </c>
      <c r="BU353" s="13">
        <f t="shared" si="104"/>
        <v>5</v>
      </c>
      <c r="BV353" s="13">
        <f t="shared" si="111"/>
        <v>1.25</v>
      </c>
      <c r="BW353" s="13">
        <f t="shared" si="112"/>
        <v>3.75</v>
      </c>
      <c r="BX353" s="13">
        <f t="shared" si="105"/>
        <v>10</v>
      </c>
      <c r="BY353" s="13">
        <f t="shared" si="113"/>
        <v>2.5</v>
      </c>
      <c r="BZ353" s="13">
        <f t="shared" si="114"/>
        <v>7.5</v>
      </c>
    </row>
    <row r="354" spans="1:78" ht="43.5" customHeight="1" x14ac:dyDescent="0.2">
      <c r="A354" s="13">
        <v>2</v>
      </c>
      <c r="B354" s="4" t="s">
        <v>455</v>
      </c>
      <c r="C354" s="5" t="s">
        <v>986</v>
      </c>
      <c r="D354" s="4" t="s">
        <v>994</v>
      </c>
      <c r="E354" s="295"/>
      <c r="F354" s="295"/>
      <c r="G354" s="295"/>
      <c r="H354" s="176" t="s">
        <v>987</v>
      </c>
      <c r="I354" s="14" t="s">
        <v>995</v>
      </c>
      <c r="J354" s="198" t="s">
        <v>1002</v>
      </c>
      <c r="K354" s="198" t="s">
        <v>999</v>
      </c>
      <c r="L354" s="176" t="s">
        <v>1589</v>
      </c>
      <c r="M354" s="5">
        <v>4</v>
      </c>
      <c r="N354" s="55">
        <f>+BDATOS!P343</f>
        <v>6</v>
      </c>
      <c r="O354" s="55">
        <f>+BDATOS!Q343</f>
        <v>0</v>
      </c>
      <c r="P354" s="55">
        <f>+BDATOS!R343</f>
        <v>10</v>
      </c>
      <c r="Q354" s="55">
        <f>+BDATOS!S343</f>
        <v>10</v>
      </c>
      <c r="R354" s="40">
        <f>+BDATOS!T343</f>
        <v>30</v>
      </c>
      <c r="S354" s="5" t="s">
        <v>1009</v>
      </c>
      <c r="T354" s="5" t="s">
        <v>1418</v>
      </c>
      <c r="U354" s="55" t="s">
        <v>95</v>
      </c>
      <c r="V354" s="17">
        <f t="shared" si="115"/>
        <v>0</v>
      </c>
      <c r="W354" s="5">
        <v>0</v>
      </c>
      <c r="X354" s="5">
        <v>0</v>
      </c>
      <c r="Y354" s="5">
        <v>0</v>
      </c>
      <c r="Z354" s="5">
        <v>0</v>
      </c>
      <c r="AA354" s="198" t="str">
        <f>+BDATOS!AC343</f>
        <v>IDERBOL</v>
      </c>
      <c r="AB354" s="56" t="s">
        <v>356</v>
      </c>
      <c r="AC354" s="56" t="s">
        <v>356</v>
      </c>
      <c r="AD354" s="29">
        <f t="shared" si="101"/>
        <v>0</v>
      </c>
      <c r="AE354" s="30">
        <f t="shared" si="99"/>
        <v>0</v>
      </c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13">
        <v>0</v>
      </c>
      <c r="AZ354" s="13"/>
      <c r="BA354" s="13"/>
      <c r="BB354" s="13"/>
      <c r="BC354" s="13"/>
      <c r="BD354" s="13"/>
      <c r="BE354" s="13"/>
      <c r="BF354" s="13"/>
      <c r="BG354" s="13"/>
      <c r="BH354" s="13"/>
      <c r="BI354" s="63" t="s">
        <v>1844</v>
      </c>
      <c r="BJ354" s="13"/>
      <c r="BK354" s="13"/>
      <c r="BL354" s="13"/>
      <c r="BM354" s="56"/>
      <c r="BO354" s="13">
        <f t="shared" si="102"/>
        <v>0</v>
      </c>
      <c r="BP354" s="13">
        <f t="shared" si="107"/>
        <v>0</v>
      </c>
      <c r="BQ354" s="13">
        <f t="shared" si="108"/>
        <v>0</v>
      </c>
      <c r="BR354" s="13">
        <f t="shared" si="103"/>
        <v>10</v>
      </c>
      <c r="BS354" s="13">
        <f t="shared" si="109"/>
        <v>2.5</v>
      </c>
      <c r="BT354" s="13">
        <f t="shared" si="110"/>
        <v>7.5</v>
      </c>
      <c r="BU354" s="13">
        <f t="shared" si="104"/>
        <v>10</v>
      </c>
      <c r="BV354" s="13">
        <f t="shared" si="111"/>
        <v>2.5</v>
      </c>
      <c r="BW354" s="13">
        <f t="shared" si="112"/>
        <v>7.5</v>
      </c>
      <c r="BX354" s="13">
        <f t="shared" si="105"/>
        <v>30</v>
      </c>
      <c r="BY354" s="13">
        <f t="shared" si="113"/>
        <v>7.5</v>
      </c>
      <c r="BZ354" s="13">
        <f t="shared" si="114"/>
        <v>22.5</v>
      </c>
    </row>
    <row r="355" spans="1:78" ht="78" customHeight="1" x14ac:dyDescent="0.2">
      <c r="A355" s="13">
        <v>2</v>
      </c>
      <c r="B355" s="4" t="s">
        <v>455</v>
      </c>
      <c r="C355" s="5" t="s">
        <v>986</v>
      </c>
      <c r="D355" s="4" t="s">
        <v>994</v>
      </c>
      <c r="E355" s="295" t="s">
        <v>1518</v>
      </c>
      <c r="F355" s="295">
        <v>0</v>
      </c>
      <c r="G355" s="295">
        <v>100</v>
      </c>
      <c r="H355" s="176" t="s">
        <v>989</v>
      </c>
      <c r="I355" s="14" t="s">
        <v>1517</v>
      </c>
      <c r="J355" s="198" t="s">
        <v>1519</v>
      </c>
      <c r="K355" s="198" t="s">
        <v>1519</v>
      </c>
      <c r="L355" s="176" t="s">
        <v>1589</v>
      </c>
      <c r="M355" s="5">
        <v>0</v>
      </c>
      <c r="N355" s="55">
        <f>+BDATOS!P344</f>
        <v>1</v>
      </c>
      <c r="O355" s="55">
        <f>+BDATOS!Q344</f>
        <v>1</v>
      </c>
      <c r="P355" s="55">
        <f>+BDATOS!R344</f>
        <v>0</v>
      </c>
      <c r="Q355" s="55">
        <f>+BDATOS!S344</f>
        <v>0</v>
      </c>
      <c r="R355" s="40">
        <f>+BDATOS!T344</f>
        <v>0</v>
      </c>
      <c r="S355" s="5" t="s">
        <v>1009</v>
      </c>
      <c r="T355" s="5" t="s">
        <v>1418</v>
      </c>
      <c r="U355" s="55" t="s">
        <v>95</v>
      </c>
      <c r="V355" s="17">
        <f t="shared" ref="V355:V356" si="117">SUM(W355:Z355)</f>
        <v>0</v>
      </c>
      <c r="W355" s="5">
        <v>0</v>
      </c>
      <c r="X355" s="5">
        <v>0</v>
      </c>
      <c r="Y355" s="5">
        <v>0</v>
      </c>
      <c r="Z355" s="5">
        <v>0</v>
      </c>
      <c r="AA355" s="198" t="str">
        <f>+BDATOS!AC344</f>
        <v>IDERBOL</v>
      </c>
      <c r="AB355" s="56" t="s">
        <v>356</v>
      </c>
      <c r="AC355" s="56" t="s">
        <v>356</v>
      </c>
      <c r="AD355" s="29">
        <f t="shared" si="101"/>
        <v>1</v>
      </c>
      <c r="AE355" s="30">
        <f t="shared" si="99"/>
        <v>0</v>
      </c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13">
        <v>1</v>
      </c>
      <c r="AZ355" s="13"/>
      <c r="BA355" s="13"/>
      <c r="BB355" s="13"/>
      <c r="BC355" s="13"/>
      <c r="BD355" s="13"/>
      <c r="BE355" s="13"/>
      <c r="BF355" s="13"/>
      <c r="BG355" s="13"/>
      <c r="BH355" s="13"/>
      <c r="BI355" s="63">
        <f t="shared" si="106"/>
        <v>1</v>
      </c>
      <c r="BJ355" s="13"/>
      <c r="BK355" s="13"/>
      <c r="BL355" s="13"/>
      <c r="BM355" s="56"/>
      <c r="BO355" s="13">
        <f t="shared" si="102"/>
        <v>1</v>
      </c>
      <c r="BP355" s="13">
        <f t="shared" si="107"/>
        <v>0.25</v>
      </c>
      <c r="BQ355" s="13">
        <f t="shared" si="108"/>
        <v>0.75</v>
      </c>
      <c r="BR355" s="13">
        <f t="shared" si="103"/>
        <v>0</v>
      </c>
      <c r="BS355" s="13">
        <f t="shared" si="109"/>
        <v>0</v>
      </c>
      <c r="BT355" s="13">
        <f t="shared" si="110"/>
        <v>0</v>
      </c>
      <c r="BU355" s="13">
        <f t="shared" si="104"/>
        <v>0</v>
      </c>
      <c r="BV355" s="13">
        <f t="shared" si="111"/>
        <v>0</v>
      </c>
      <c r="BW355" s="13">
        <f t="shared" si="112"/>
        <v>0</v>
      </c>
      <c r="BX355" s="13">
        <f t="shared" si="105"/>
        <v>0</v>
      </c>
      <c r="BY355" s="13">
        <f t="shared" si="113"/>
        <v>0</v>
      </c>
      <c r="BZ355" s="13">
        <f t="shared" si="114"/>
        <v>0</v>
      </c>
    </row>
    <row r="356" spans="1:78" ht="63" customHeight="1" x14ac:dyDescent="0.2">
      <c r="A356" s="13">
        <v>2</v>
      </c>
      <c r="B356" s="4" t="s">
        <v>455</v>
      </c>
      <c r="C356" s="5" t="s">
        <v>986</v>
      </c>
      <c r="D356" s="4" t="s">
        <v>994</v>
      </c>
      <c r="E356" s="295"/>
      <c r="F356" s="295"/>
      <c r="G356" s="295"/>
      <c r="H356" s="176" t="s">
        <v>989</v>
      </c>
      <c r="I356" s="14" t="s">
        <v>1517</v>
      </c>
      <c r="J356" s="198" t="s">
        <v>1520</v>
      </c>
      <c r="K356" s="198" t="s">
        <v>1520</v>
      </c>
      <c r="L356" s="176" t="s">
        <v>1589</v>
      </c>
      <c r="M356" s="5">
        <v>0</v>
      </c>
      <c r="N356" s="55">
        <f>+BDATOS!P345</f>
        <v>5</v>
      </c>
      <c r="O356" s="55">
        <f>+BDATOS!Q345</f>
        <v>0</v>
      </c>
      <c r="P356" s="55">
        <f>+BDATOS!R345</f>
        <v>1</v>
      </c>
      <c r="Q356" s="55">
        <f>+BDATOS!S345</f>
        <v>1</v>
      </c>
      <c r="R356" s="40">
        <f>+BDATOS!T345</f>
        <v>2</v>
      </c>
      <c r="S356" s="5" t="s">
        <v>1009</v>
      </c>
      <c r="T356" s="5" t="s">
        <v>1418</v>
      </c>
      <c r="U356" s="55" t="s">
        <v>95</v>
      </c>
      <c r="V356" s="17">
        <f t="shared" si="117"/>
        <v>0</v>
      </c>
      <c r="W356" s="5">
        <v>0</v>
      </c>
      <c r="X356" s="5">
        <v>0</v>
      </c>
      <c r="Y356" s="5">
        <v>0</v>
      </c>
      <c r="Z356" s="5">
        <v>0</v>
      </c>
      <c r="AA356" s="198" t="str">
        <f>+BDATOS!AC345</f>
        <v>IDERBOL</v>
      </c>
      <c r="AB356" s="56" t="s">
        <v>356</v>
      </c>
      <c r="AC356" s="56" t="s">
        <v>356</v>
      </c>
      <c r="AD356" s="29">
        <f t="shared" si="101"/>
        <v>0</v>
      </c>
      <c r="AE356" s="30">
        <f t="shared" si="99"/>
        <v>0</v>
      </c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13">
        <v>0</v>
      </c>
      <c r="AZ356" s="13"/>
      <c r="BA356" s="13"/>
      <c r="BB356" s="13"/>
      <c r="BC356" s="13"/>
      <c r="BD356" s="13"/>
      <c r="BE356" s="13"/>
      <c r="BF356" s="13"/>
      <c r="BG356" s="13"/>
      <c r="BH356" s="13"/>
      <c r="BI356" s="63" t="s">
        <v>1844</v>
      </c>
      <c r="BJ356" s="13"/>
      <c r="BK356" s="13"/>
      <c r="BL356" s="13"/>
      <c r="BM356" s="56"/>
      <c r="BO356" s="13">
        <f t="shared" si="102"/>
        <v>0</v>
      </c>
      <c r="BP356" s="13">
        <f t="shared" si="107"/>
        <v>0</v>
      </c>
      <c r="BQ356" s="13">
        <f t="shared" si="108"/>
        <v>0</v>
      </c>
      <c r="BR356" s="13">
        <f t="shared" si="103"/>
        <v>1</v>
      </c>
      <c r="BS356" s="13">
        <f t="shared" si="109"/>
        <v>0.25</v>
      </c>
      <c r="BT356" s="13">
        <f t="shared" si="110"/>
        <v>0.75</v>
      </c>
      <c r="BU356" s="13">
        <f t="shared" si="104"/>
        <v>1</v>
      </c>
      <c r="BV356" s="13">
        <f t="shared" si="111"/>
        <v>0.25</v>
      </c>
      <c r="BW356" s="13">
        <f t="shared" si="112"/>
        <v>0.75</v>
      </c>
      <c r="BX356" s="13">
        <f t="shared" si="105"/>
        <v>2</v>
      </c>
      <c r="BY356" s="13">
        <f t="shared" si="113"/>
        <v>0.5</v>
      </c>
      <c r="BZ356" s="13">
        <f t="shared" si="114"/>
        <v>1.5</v>
      </c>
    </row>
    <row r="357" spans="1:78" ht="105.75" customHeight="1" x14ac:dyDescent="0.2">
      <c r="A357" s="13">
        <v>2</v>
      </c>
      <c r="B357" s="4" t="s">
        <v>455</v>
      </c>
      <c r="C357" s="5" t="s">
        <v>992</v>
      </c>
      <c r="D357" s="4" t="s">
        <v>231</v>
      </c>
      <c r="E357" s="176" t="s">
        <v>1006</v>
      </c>
      <c r="F357" s="176">
        <v>0</v>
      </c>
      <c r="G357" s="176">
        <v>100</v>
      </c>
      <c r="H357" s="176" t="s">
        <v>993</v>
      </c>
      <c r="I357" s="14" t="s">
        <v>1004</v>
      </c>
      <c r="J357" s="198" t="s">
        <v>1008</v>
      </c>
      <c r="K357" s="198" t="s">
        <v>1007</v>
      </c>
      <c r="L357" s="176" t="s">
        <v>1589</v>
      </c>
      <c r="M357" s="5">
        <v>4</v>
      </c>
      <c r="N357" s="55">
        <f>+BDATOS!P346</f>
        <v>4</v>
      </c>
      <c r="O357" s="55">
        <f>+BDATOS!Q346</f>
        <v>1</v>
      </c>
      <c r="P357" s="55">
        <f>+BDATOS!R346</f>
        <v>1</v>
      </c>
      <c r="Q357" s="55">
        <f>+BDATOS!S346</f>
        <v>1</v>
      </c>
      <c r="R357" s="40">
        <f>+BDATOS!T346</f>
        <v>1</v>
      </c>
      <c r="S357" s="5" t="s">
        <v>1009</v>
      </c>
      <c r="T357" s="5" t="s">
        <v>1418</v>
      </c>
      <c r="U357" s="55" t="s">
        <v>95</v>
      </c>
      <c r="V357" s="17">
        <f t="shared" si="115"/>
        <v>0</v>
      </c>
      <c r="W357" s="5">
        <v>0</v>
      </c>
      <c r="X357" s="5">
        <v>0</v>
      </c>
      <c r="Y357" s="5">
        <v>0</v>
      </c>
      <c r="Z357" s="5">
        <v>0</v>
      </c>
      <c r="AA357" s="198" t="str">
        <f>+BDATOS!AC346</f>
        <v>IDERBOL</v>
      </c>
      <c r="AB357" s="56" t="s">
        <v>356</v>
      </c>
      <c r="AC357" s="56" t="s">
        <v>356</v>
      </c>
      <c r="AD357" s="29">
        <f t="shared" si="101"/>
        <v>1</v>
      </c>
      <c r="AE357" s="30">
        <f t="shared" si="99"/>
        <v>0</v>
      </c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13">
        <v>1</v>
      </c>
      <c r="AZ357" s="13"/>
      <c r="BA357" s="13"/>
      <c r="BB357" s="13"/>
      <c r="BC357" s="13"/>
      <c r="BD357" s="13"/>
      <c r="BE357" s="13"/>
      <c r="BF357" s="13"/>
      <c r="BG357" s="13"/>
      <c r="BH357" s="13"/>
      <c r="BI357" s="63">
        <f t="shared" si="106"/>
        <v>1</v>
      </c>
      <c r="BJ357" s="13"/>
      <c r="BK357" s="13"/>
      <c r="BL357" s="13"/>
      <c r="BM357" s="56"/>
      <c r="BO357" s="13">
        <f t="shared" si="102"/>
        <v>1</v>
      </c>
      <c r="BP357" s="13">
        <f t="shared" si="107"/>
        <v>0.25</v>
      </c>
      <c r="BQ357" s="13">
        <f t="shared" si="108"/>
        <v>0.75</v>
      </c>
      <c r="BR357" s="13">
        <f t="shared" si="103"/>
        <v>1</v>
      </c>
      <c r="BS357" s="13">
        <f t="shared" si="109"/>
        <v>0.25</v>
      </c>
      <c r="BT357" s="13">
        <f t="shared" si="110"/>
        <v>0.75</v>
      </c>
      <c r="BU357" s="13">
        <f t="shared" si="104"/>
        <v>1</v>
      </c>
      <c r="BV357" s="13">
        <f t="shared" si="111"/>
        <v>0.25</v>
      </c>
      <c r="BW357" s="13">
        <f t="shared" si="112"/>
        <v>0.75</v>
      </c>
      <c r="BX357" s="13">
        <f t="shared" si="105"/>
        <v>1</v>
      </c>
      <c r="BY357" s="13">
        <f t="shared" si="113"/>
        <v>0.25</v>
      </c>
      <c r="BZ357" s="13">
        <f t="shared" si="114"/>
        <v>0.75</v>
      </c>
    </row>
    <row r="358" spans="1:78" ht="144" x14ac:dyDescent="0.2">
      <c r="A358" s="13">
        <v>2</v>
      </c>
      <c r="B358" s="4" t="s">
        <v>455</v>
      </c>
      <c r="C358" s="5" t="s">
        <v>1003</v>
      </c>
      <c r="D358" s="4" t="s">
        <v>1011</v>
      </c>
      <c r="E358" s="176" t="s">
        <v>1014</v>
      </c>
      <c r="F358" s="176">
        <v>0</v>
      </c>
      <c r="G358" s="176">
        <v>100</v>
      </c>
      <c r="H358" s="176" t="s">
        <v>1005</v>
      </c>
      <c r="I358" s="83" t="s">
        <v>1012</v>
      </c>
      <c r="J358" s="198" t="s">
        <v>1016</v>
      </c>
      <c r="K358" s="198" t="s">
        <v>1015</v>
      </c>
      <c r="L358" s="176" t="s">
        <v>1589</v>
      </c>
      <c r="M358" s="5">
        <v>4</v>
      </c>
      <c r="N358" s="55">
        <f>+BDATOS!P347</f>
        <v>4</v>
      </c>
      <c r="O358" s="55">
        <f>+BDATOS!Q347</f>
        <v>1</v>
      </c>
      <c r="P358" s="55">
        <f>+BDATOS!R347</f>
        <v>1</v>
      </c>
      <c r="Q358" s="55">
        <f>+BDATOS!S347</f>
        <v>1</v>
      </c>
      <c r="R358" s="40">
        <f>+BDATOS!T347</f>
        <v>1</v>
      </c>
      <c r="S358" s="5" t="s">
        <v>1009</v>
      </c>
      <c r="T358" s="5" t="s">
        <v>1418</v>
      </c>
      <c r="U358" s="55" t="s">
        <v>95</v>
      </c>
      <c r="V358" s="17">
        <f t="shared" si="115"/>
        <v>2123232000</v>
      </c>
      <c r="W358" s="23">
        <v>500000000</v>
      </c>
      <c r="X358" s="23">
        <f t="shared" si="116"/>
        <v>520000000</v>
      </c>
      <c r="Y358" s="23">
        <f t="shared" si="116"/>
        <v>540800000</v>
      </c>
      <c r="Z358" s="23">
        <f t="shared" si="116"/>
        <v>562432000</v>
      </c>
      <c r="AA358" s="198" t="str">
        <f>+BDATOS!AC347</f>
        <v>IDERBOL</v>
      </c>
      <c r="AB358" s="56" t="s">
        <v>356</v>
      </c>
      <c r="AC358" s="56" t="s">
        <v>356</v>
      </c>
      <c r="AD358" s="29">
        <f t="shared" si="101"/>
        <v>1</v>
      </c>
      <c r="AE358" s="30">
        <f t="shared" si="99"/>
        <v>2123232000</v>
      </c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13">
        <v>1</v>
      </c>
      <c r="AZ358" s="13"/>
      <c r="BA358" s="13"/>
      <c r="BB358" s="13"/>
      <c r="BC358" s="13"/>
      <c r="BD358" s="13"/>
      <c r="BE358" s="13"/>
      <c r="BF358" s="13"/>
      <c r="BG358" s="13"/>
      <c r="BH358" s="13"/>
      <c r="BI358" s="63">
        <f t="shared" si="106"/>
        <v>1</v>
      </c>
      <c r="BJ358" s="13"/>
      <c r="BK358" s="13"/>
      <c r="BL358" s="13"/>
      <c r="BM358" s="56"/>
      <c r="BO358" s="13">
        <f t="shared" si="102"/>
        <v>1</v>
      </c>
      <c r="BP358" s="13">
        <f t="shared" si="107"/>
        <v>0.25</v>
      </c>
      <c r="BQ358" s="13">
        <f t="shared" si="108"/>
        <v>0.75</v>
      </c>
      <c r="BR358" s="13">
        <f t="shared" si="103"/>
        <v>1</v>
      </c>
      <c r="BS358" s="13">
        <f t="shared" si="109"/>
        <v>0.25</v>
      </c>
      <c r="BT358" s="13">
        <f t="shared" si="110"/>
        <v>0.75</v>
      </c>
      <c r="BU358" s="13">
        <f t="shared" si="104"/>
        <v>1</v>
      </c>
      <c r="BV358" s="13">
        <f t="shared" si="111"/>
        <v>0.25</v>
      </c>
      <c r="BW358" s="13">
        <f t="shared" si="112"/>
        <v>0.75</v>
      </c>
      <c r="BX358" s="13">
        <f t="shared" si="105"/>
        <v>1</v>
      </c>
      <c r="BY358" s="13">
        <f t="shared" si="113"/>
        <v>0.25</v>
      </c>
      <c r="BZ358" s="13">
        <f t="shared" si="114"/>
        <v>0.75</v>
      </c>
    </row>
    <row r="359" spans="1:78" ht="72.75" customHeight="1" x14ac:dyDescent="0.2">
      <c r="A359" s="13">
        <v>2</v>
      </c>
      <c r="B359" s="4" t="s">
        <v>455</v>
      </c>
      <c r="C359" s="5" t="s">
        <v>1010</v>
      </c>
      <c r="D359" s="4" t="s">
        <v>232</v>
      </c>
      <c r="E359" s="176" t="s">
        <v>1025</v>
      </c>
      <c r="F359" s="176">
        <v>50000</v>
      </c>
      <c r="G359" s="176">
        <v>400000</v>
      </c>
      <c r="H359" s="176" t="s">
        <v>1013</v>
      </c>
      <c r="I359" s="83" t="s">
        <v>1019</v>
      </c>
      <c r="J359" s="198" t="s">
        <v>1020</v>
      </c>
      <c r="K359" s="198" t="s">
        <v>1021</v>
      </c>
      <c r="L359" s="176" t="s">
        <v>1589</v>
      </c>
      <c r="M359" s="5">
        <v>50000</v>
      </c>
      <c r="N359" s="55">
        <f>+BDATOS!P348</f>
        <v>80000</v>
      </c>
      <c r="O359" s="55">
        <f>+BDATOS!Q348</f>
        <v>20000</v>
      </c>
      <c r="P359" s="55">
        <f>+BDATOS!R348</f>
        <v>20000</v>
      </c>
      <c r="Q359" s="55">
        <f>+BDATOS!S348</f>
        <v>20000</v>
      </c>
      <c r="R359" s="40">
        <f>+BDATOS!T348</f>
        <v>20000</v>
      </c>
      <c r="S359" s="5" t="s">
        <v>1009</v>
      </c>
      <c r="T359" s="5" t="s">
        <v>1418</v>
      </c>
      <c r="U359" s="55" t="s">
        <v>222</v>
      </c>
      <c r="V359" s="17">
        <f t="shared" si="115"/>
        <v>13997750282.367935</v>
      </c>
      <c r="W359" s="23">
        <f>1343081707+1953249142</f>
        <v>3296330849</v>
      </c>
      <c r="X359" s="23">
        <f t="shared" si="116"/>
        <v>3428184082.96</v>
      </c>
      <c r="Y359" s="23">
        <f t="shared" si="116"/>
        <v>3565311446.2783999</v>
      </c>
      <c r="Z359" s="23">
        <f t="shared" si="116"/>
        <v>3707923904.1295362</v>
      </c>
      <c r="AA359" s="198" t="str">
        <f>+BDATOS!AC348</f>
        <v>IDERBOL</v>
      </c>
      <c r="AB359" s="56" t="s">
        <v>356</v>
      </c>
      <c r="AC359" s="56" t="s">
        <v>356</v>
      </c>
      <c r="AD359" s="29">
        <f t="shared" si="101"/>
        <v>20000</v>
      </c>
      <c r="AE359" s="30">
        <f t="shared" si="99"/>
        <v>13997750282.367935</v>
      </c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13">
        <v>20000</v>
      </c>
      <c r="AZ359" s="13"/>
      <c r="BA359" s="13"/>
      <c r="BB359" s="13"/>
      <c r="BC359" s="13"/>
      <c r="BD359" s="13"/>
      <c r="BE359" s="13"/>
      <c r="BF359" s="13"/>
      <c r="BG359" s="13"/>
      <c r="BH359" s="13"/>
      <c r="BI359" s="63">
        <f t="shared" si="106"/>
        <v>1</v>
      </c>
      <c r="BJ359" s="13"/>
      <c r="BK359" s="13"/>
      <c r="BL359" s="13"/>
      <c r="BM359" s="56"/>
      <c r="BO359" s="13">
        <f t="shared" si="102"/>
        <v>20000</v>
      </c>
      <c r="BP359" s="13">
        <f t="shared" si="107"/>
        <v>5000</v>
      </c>
      <c r="BQ359" s="13">
        <f t="shared" si="108"/>
        <v>15000</v>
      </c>
      <c r="BR359" s="13">
        <f t="shared" si="103"/>
        <v>20000</v>
      </c>
      <c r="BS359" s="13">
        <f t="shared" si="109"/>
        <v>5000</v>
      </c>
      <c r="BT359" s="13">
        <f t="shared" si="110"/>
        <v>15000</v>
      </c>
      <c r="BU359" s="13">
        <f t="shared" si="104"/>
        <v>20000</v>
      </c>
      <c r="BV359" s="13">
        <f t="shared" si="111"/>
        <v>5000</v>
      </c>
      <c r="BW359" s="13">
        <f t="shared" si="112"/>
        <v>15000</v>
      </c>
      <c r="BX359" s="13">
        <f t="shared" si="105"/>
        <v>20000</v>
      </c>
      <c r="BY359" s="13">
        <f t="shared" si="113"/>
        <v>5000</v>
      </c>
      <c r="BZ359" s="13">
        <f t="shared" si="114"/>
        <v>15000</v>
      </c>
    </row>
    <row r="360" spans="1:78" ht="102.75" customHeight="1" x14ac:dyDescent="0.2">
      <c r="A360" s="13">
        <v>2</v>
      </c>
      <c r="B360" s="4" t="s">
        <v>455</v>
      </c>
      <c r="C360" s="5" t="s">
        <v>1017</v>
      </c>
      <c r="D360" s="4" t="s">
        <v>233</v>
      </c>
      <c r="E360" s="176" t="s">
        <v>1029</v>
      </c>
      <c r="F360" s="176">
        <v>0</v>
      </c>
      <c r="G360" s="176">
        <v>100</v>
      </c>
      <c r="H360" s="176" t="s">
        <v>1018</v>
      </c>
      <c r="I360" s="14" t="s">
        <v>1024</v>
      </c>
      <c r="J360" s="198" t="s">
        <v>1026</v>
      </c>
      <c r="K360" s="198" t="s">
        <v>1027</v>
      </c>
      <c r="L360" s="176" t="s">
        <v>1589</v>
      </c>
      <c r="M360" s="5">
        <v>502</v>
      </c>
      <c r="N360" s="55">
        <f>+BDATOS!P349</f>
        <v>27</v>
      </c>
      <c r="O360" s="55">
        <f>+BDATOS!Q349</f>
        <v>0</v>
      </c>
      <c r="P360" s="55">
        <f>+BDATOS!R349</f>
        <v>5</v>
      </c>
      <c r="Q360" s="55">
        <f>+BDATOS!S349</f>
        <v>10</v>
      </c>
      <c r="R360" s="40">
        <f>+BDATOS!T349</f>
        <v>10</v>
      </c>
      <c r="S360" s="5" t="s">
        <v>1009</v>
      </c>
      <c r="T360" s="5" t="s">
        <v>1418</v>
      </c>
      <c r="U360" s="55" t="s">
        <v>120</v>
      </c>
      <c r="V360" s="17">
        <f t="shared" si="115"/>
        <v>18510488225.72237</v>
      </c>
      <c r="W360" s="23">
        <v>4359035712</v>
      </c>
      <c r="X360" s="23">
        <f t="shared" si="116"/>
        <v>4533397140.4800005</v>
      </c>
      <c r="Y360" s="23">
        <f t="shared" si="116"/>
        <v>4714733026.0992002</v>
      </c>
      <c r="Z360" s="23">
        <f t="shared" si="116"/>
        <v>4903322347.1431684</v>
      </c>
      <c r="AA360" s="198" t="str">
        <f>+BDATOS!AC349</f>
        <v>IDERBOL</v>
      </c>
      <c r="AB360" s="56" t="s">
        <v>356</v>
      </c>
      <c r="AC360" s="56" t="s">
        <v>356</v>
      </c>
      <c r="AD360" s="29">
        <f t="shared" si="101"/>
        <v>0</v>
      </c>
      <c r="AE360" s="30">
        <f t="shared" si="99"/>
        <v>18510488225.72237</v>
      </c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13">
        <v>0</v>
      </c>
      <c r="AZ360" s="13"/>
      <c r="BA360" s="13"/>
      <c r="BB360" s="13"/>
      <c r="BC360" s="13"/>
      <c r="BD360" s="13"/>
      <c r="BE360" s="13"/>
      <c r="BF360" s="13"/>
      <c r="BG360" s="13"/>
      <c r="BH360" s="13"/>
      <c r="BI360" s="63" t="s">
        <v>1844</v>
      </c>
      <c r="BJ360" s="13"/>
      <c r="BK360" s="13"/>
      <c r="BL360" s="13"/>
      <c r="BM360" s="56"/>
      <c r="BO360" s="13">
        <f t="shared" si="102"/>
        <v>0</v>
      </c>
      <c r="BP360" s="13">
        <f t="shared" si="107"/>
        <v>0</v>
      </c>
      <c r="BQ360" s="13">
        <f t="shared" si="108"/>
        <v>0</v>
      </c>
      <c r="BR360" s="13">
        <f t="shared" si="103"/>
        <v>5</v>
      </c>
      <c r="BS360" s="13">
        <f t="shared" si="109"/>
        <v>1.25</v>
      </c>
      <c r="BT360" s="13">
        <f t="shared" si="110"/>
        <v>3.75</v>
      </c>
      <c r="BU360" s="13">
        <f t="shared" si="104"/>
        <v>10</v>
      </c>
      <c r="BV360" s="13">
        <f t="shared" si="111"/>
        <v>2.5</v>
      </c>
      <c r="BW360" s="13">
        <f t="shared" si="112"/>
        <v>7.5</v>
      </c>
      <c r="BX360" s="13">
        <f t="shared" si="105"/>
        <v>10</v>
      </c>
      <c r="BY360" s="13">
        <f t="shared" si="113"/>
        <v>2.5</v>
      </c>
      <c r="BZ360" s="13">
        <f t="shared" si="114"/>
        <v>7.5</v>
      </c>
    </row>
    <row r="361" spans="1:78" ht="60" x14ac:dyDescent="0.2">
      <c r="A361" s="13">
        <v>2</v>
      </c>
      <c r="B361" s="4" t="s">
        <v>455</v>
      </c>
      <c r="C361" s="9" t="s">
        <v>1022</v>
      </c>
      <c r="D361" s="10" t="s">
        <v>234</v>
      </c>
      <c r="E361" s="295" t="s">
        <v>1031</v>
      </c>
      <c r="F361" s="295" t="s">
        <v>874</v>
      </c>
      <c r="G361" s="295">
        <v>100</v>
      </c>
      <c r="H361" s="176" t="s">
        <v>1023</v>
      </c>
      <c r="I361" s="14" t="s">
        <v>235</v>
      </c>
      <c r="J361" s="198" t="s">
        <v>1035</v>
      </c>
      <c r="K361" s="198" t="s">
        <v>1032</v>
      </c>
      <c r="L361" s="176" t="s">
        <v>1589</v>
      </c>
      <c r="M361" s="5" t="s">
        <v>874</v>
      </c>
      <c r="N361" s="55">
        <f>+BDATOS!P350</f>
        <v>100</v>
      </c>
      <c r="O361" s="55">
        <f>+BDATOS!Q350</f>
        <v>100</v>
      </c>
      <c r="P361" s="55">
        <f>+BDATOS!R350</f>
        <v>25</v>
      </c>
      <c r="Q361" s="55">
        <f>+BDATOS!S350</f>
        <v>25</v>
      </c>
      <c r="R361" s="40">
        <f>+BDATOS!T350</f>
        <v>25</v>
      </c>
      <c r="S361" s="5" t="s">
        <v>76</v>
      </c>
      <c r="T361" s="5" t="s">
        <v>1419</v>
      </c>
      <c r="U361" s="55" t="s">
        <v>95</v>
      </c>
      <c r="V361" s="17">
        <f t="shared" si="115"/>
        <v>0</v>
      </c>
      <c r="W361" s="5">
        <v>0</v>
      </c>
      <c r="X361" s="5">
        <v>0</v>
      </c>
      <c r="Y361" s="5">
        <v>0</v>
      </c>
      <c r="Z361" s="5">
        <v>0</v>
      </c>
      <c r="AA361" s="198" t="str">
        <f>+BDATOS!AC350</f>
        <v>ICULTUR</v>
      </c>
      <c r="AB361" s="56" t="s">
        <v>356</v>
      </c>
      <c r="AC361" s="56" t="s">
        <v>356</v>
      </c>
      <c r="AD361" s="29">
        <f t="shared" si="101"/>
        <v>100</v>
      </c>
      <c r="AE361" s="30">
        <f t="shared" si="99"/>
        <v>0</v>
      </c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13">
        <v>10</v>
      </c>
      <c r="AZ361" s="13">
        <v>40000000</v>
      </c>
      <c r="BA361" s="13">
        <v>40000000</v>
      </c>
      <c r="BB361" s="13">
        <v>0</v>
      </c>
      <c r="BC361" s="13"/>
      <c r="BD361" s="13"/>
      <c r="BE361" s="13"/>
      <c r="BF361" s="13"/>
      <c r="BG361" s="13" t="s">
        <v>1854</v>
      </c>
      <c r="BH361" s="13"/>
      <c r="BI361" s="63">
        <f t="shared" si="106"/>
        <v>0.1</v>
      </c>
      <c r="BJ361" s="13"/>
      <c r="BK361" s="13"/>
      <c r="BL361" s="13"/>
      <c r="BM361" s="56"/>
      <c r="BO361" s="13">
        <f t="shared" si="102"/>
        <v>100</v>
      </c>
      <c r="BP361" s="13">
        <f t="shared" si="107"/>
        <v>25</v>
      </c>
      <c r="BQ361" s="13">
        <f t="shared" si="108"/>
        <v>75</v>
      </c>
      <c r="BR361" s="13">
        <f t="shared" si="103"/>
        <v>25</v>
      </c>
      <c r="BS361" s="13">
        <f t="shared" si="109"/>
        <v>6.25</v>
      </c>
      <c r="BT361" s="13">
        <f t="shared" si="110"/>
        <v>18.75</v>
      </c>
      <c r="BU361" s="13">
        <f t="shared" si="104"/>
        <v>25</v>
      </c>
      <c r="BV361" s="13">
        <f t="shared" si="111"/>
        <v>6.25</v>
      </c>
      <c r="BW361" s="13">
        <f t="shared" si="112"/>
        <v>18.75</v>
      </c>
      <c r="BX361" s="13">
        <f t="shared" si="105"/>
        <v>25</v>
      </c>
      <c r="BY361" s="13">
        <f t="shared" si="113"/>
        <v>6.25</v>
      </c>
      <c r="BZ361" s="13">
        <f t="shared" si="114"/>
        <v>18.75</v>
      </c>
    </row>
    <row r="362" spans="1:78" ht="60" x14ac:dyDescent="0.2">
      <c r="A362" s="13">
        <v>2</v>
      </c>
      <c r="B362" s="4" t="s">
        <v>455</v>
      </c>
      <c r="C362" s="9" t="s">
        <v>1022</v>
      </c>
      <c r="D362" s="10" t="s">
        <v>234</v>
      </c>
      <c r="E362" s="295"/>
      <c r="F362" s="295"/>
      <c r="G362" s="295"/>
      <c r="H362" s="176" t="s">
        <v>1023</v>
      </c>
      <c r="I362" s="14" t="s">
        <v>235</v>
      </c>
      <c r="J362" s="198" t="s">
        <v>1036</v>
      </c>
      <c r="K362" s="198" t="s">
        <v>1033</v>
      </c>
      <c r="L362" s="176" t="s">
        <v>1589</v>
      </c>
      <c r="M362" s="5" t="s">
        <v>874</v>
      </c>
      <c r="N362" s="55">
        <f>+BDATOS!P351</f>
        <v>3</v>
      </c>
      <c r="O362" s="55">
        <f>+BDATOS!Q351</f>
        <v>3</v>
      </c>
      <c r="P362" s="55">
        <f>+BDATOS!R351</f>
        <v>1</v>
      </c>
      <c r="Q362" s="55">
        <f>+BDATOS!S351</f>
        <v>1</v>
      </c>
      <c r="R362" s="40">
        <f>+BDATOS!T351</f>
        <v>1</v>
      </c>
      <c r="S362" s="5" t="s">
        <v>76</v>
      </c>
      <c r="T362" s="5" t="s">
        <v>1419</v>
      </c>
      <c r="U362" s="55" t="s">
        <v>95</v>
      </c>
      <c r="V362" s="17">
        <f t="shared" si="115"/>
        <v>0</v>
      </c>
      <c r="W362" s="5">
        <v>0</v>
      </c>
      <c r="X362" s="5">
        <v>0</v>
      </c>
      <c r="Y362" s="5">
        <v>0</v>
      </c>
      <c r="Z362" s="5">
        <v>0</v>
      </c>
      <c r="AA362" s="198" t="str">
        <f>+BDATOS!AC351</f>
        <v>ICULTUR</v>
      </c>
      <c r="AB362" s="56" t="s">
        <v>356</v>
      </c>
      <c r="AC362" s="56" t="s">
        <v>356</v>
      </c>
      <c r="AD362" s="29">
        <f t="shared" si="101"/>
        <v>3</v>
      </c>
      <c r="AE362" s="30">
        <f t="shared" si="99"/>
        <v>0</v>
      </c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13">
        <v>1</v>
      </c>
      <c r="AZ362" s="13" t="s">
        <v>1856</v>
      </c>
      <c r="BA362" s="13" t="s">
        <v>1855</v>
      </c>
      <c r="BB362" s="13">
        <v>0</v>
      </c>
      <c r="BC362" s="13"/>
      <c r="BD362" s="13"/>
      <c r="BE362" s="13"/>
      <c r="BF362" s="13"/>
      <c r="BG362" s="13" t="s">
        <v>1857</v>
      </c>
      <c r="BH362" s="13"/>
      <c r="BI362" s="63">
        <f>+AY362/AD362</f>
        <v>0.33333333333333331</v>
      </c>
      <c r="BJ362" s="13"/>
      <c r="BK362" s="13"/>
      <c r="BL362" s="13"/>
      <c r="BM362" s="56"/>
      <c r="BO362" s="13">
        <f t="shared" si="102"/>
        <v>3</v>
      </c>
      <c r="BP362" s="13">
        <f t="shared" si="107"/>
        <v>0.75</v>
      </c>
      <c r="BQ362" s="13">
        <f t="shared" si="108"/>
        <v>2.25</v>
      </c>
      <c r="BR362" s="13">
        <f t="shared" si="103"/>
        <v>1</v>
      </c>
      <c r="BS362" s="13">
        <f t="shared" si="109"/>
        <v>0.25</v>
      </c>
      <c r="BT362" s="13">
        <f t="shared" si="110"/>
        <v>0.75</v>
      </c>
      <c r="BU362" s="13">
        <f t="shared" si="104"/>
        <v>1</v>
      </c>
      <c r="BV362" s="13">
        <f t="shared" si="111"/>
        <v>0.25</v>
      </c>
      <c r="BW362" s="13">
        <f t="shared" si="112"/>
        <v>0.75</v>
      </c>
      <c r="BX362" s="13">
        <f t="shared" si="105"/>
        <v>1</v>
      </c>
      <c r="BY362" s="13">
        <f t="shared" si="113"/>
        <v>0.25</v>
      </c>
      <c r="BZ362" s="13">
        <f t="shared" si="114"/>
        <v>0.75</v>
      </c>
    </row>
    <row r="363" spans="1:78" ht="60" x14ac:dyDescent="0.2">
      <c r="A363" s="13">
        <v>2</v>
      </c>
      <c r="B363" s="4" t="s">
        <v>455</v>
      </c>
      <c r="C363" s="9" t="s">
        <v>1022</v>
      </c>
      <c r="D363" s="10" t="s">
        <v>234</v>
      </c>
      <c r="E363" s="295"/>
      <c r="F363" s="295"/>
      <c r="G363" s="295"/>
      <c r="H363" s="176" t="s">
        <v>1023</v>
      </c>
      <c r="I363" s="14" t="s">
        <v>235</v>
      </c>
      <c r="J363" s="198" t="s">
        <v>1037</v>
      </c>
      <c r="K363" s="198" t="s">
        <v>1034</v>
      </c>
      <c r="L363" s="176" t="s">
        <v>1589</v>
      </c>
      <c r="M363" s="5" t="s">
        <v>874</v>
      </c>
      <c r="N363" s="55">
        <f>+BDATOS!P352</f>
        <v>100</v>
      </c>
      <c r="O363" s="55">
        <f>+BDATOS!Q352</f>
        <v>0</v>
      </c>
      <c r="P363" s="55">
        <f>+BDATOS!R352</f>
        <v>25</v>
      </c>
      <c r="Q363" s="55">
        <f>+BDATOS!S352</f>
        <v>25</v>
      </c>
      <c r="R363" s="40">
        <f>+BDATOS!T352</f>
        <v>25</v>
      </c>
      <c r="S363" s="5" t="s">
        <v>76</v>
      </c>
      <c r="T363" s="5" t="s">
        <v>1419</v>
      </c>
      <c r="U363" s="55" t="s">
        <v>95</v>
      </c>
      <c r="V363" s="17">
        <f t="shared" si="115"/>
        <v>0</v>
      </c>
      <c r="W363" s="5">
        <v>0</v>
      </c>
      <c r="X363" s="5">
        <v>0</v>
      </c>
      <c r="Y363" s="5">
        <v>0</v>
      </c>
      <c r="Z363" s="5">
        <v>0</v>
      </c>
      <c r="AA363" s="198" t="str">
        <f>+BDATOS!AC352</f>
        <v>ICULTUR</v>
      </c>
      <c r="AB363" s="56" t="s">
        <v>356</v>
      </c>
      <c r="AC363" s="56" t="s">
        <v>356</v>
      </c>
      <c r="AD363" s="29">
        <f t="shared" si="101"/>
        <v>0</v>
      </c>
      <c r="AE363" s="30">
        <f t="shared" si="99"/>
        <v>0</v>
      </c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13">
        <v>0</v>
      </c>
      <c r="AZ363" s="13">
        <v>0</v>
      </c>
      <c r="BA363" s="13">
        <v>0</v>
      </c>
      <c r="BB363" s="13">
        <v>0</v>
      </c>
      <c r="BC363" s="13"/>
      <c r="BD363" s="13"/>
      <c r="BE363" s="13"/>
      <c r="BF363" s="13"/>
      <c r="BG363" s="13"/>
      <c r="BH363" s="13"/>
      <c r="BI363" s="63" t="s">
        <v>1844</v>
      </c>
      <c r="BJ363" s="13"/>
      <c r="BK363" s="13"/>
      <c r="BL363" s="13"/>
      <c r="BM363" s="56"/>
      <c r="BO363" s="13">
        <f t="shared" si="102"/>
        <v>0</v>
      </c>
      <c r="BP363" s="13">
        <f t="shared" si="107"/>
        <v>0</v>
      </c>
      <c r="BQ363" s="13">
        <f t="shared" si="108"/>
        <v>0</v>
      </c>
      <c r="BR363" s="13">
        <f t="shared" si="103"/>
        <v>25</v>
      </c>
      <c r="BS363" s="13">
        <f t="shared" si="109"/>
        <v>6.25</v>
      </c>
      <c r="BT363" s="13">
        <f t="shared" si="110"/>
        <v>18.75</v>
      </c>
      <c r="BU363" s="13">
        <f t="shared" si="104"/>
        <v>25</v>
      </c>
      <c r="BV363" s="13">
        <f t="shared" si="111"/>
        <v>6.25</v>
      </c>
      <c r="BW363" s="13">
        <f t="shared" si="112"/>
        <v>18.75</v>
      </c>
      <c r="BX363" s="13">
        <f t="shared" si="105"/>
        <v>25</v>
      </c>
      <c r="BY363" s="13">
        <f t="shared" si="113"/>
        <v>6.25</v>
      </c>
      <c r="BZ363" s="13">
        <f t="shared" si="114"/>
        <v>18.75</v>
      </c>
    </row>
    <row r="364" spans="1:78" ht="72" x14ac:dyDescent="0.2">
      <c r="A364" s="13">
        <v>2</v>
      </c>
      <c r="B364" s="4" t="s">
        <v>455</v>
      </c>
      <c r="C364" s="9" t="s">
        <v>1022</v>
      </c>
      <c r="D364" s="10" t="s">
        <v>234</v>
      </c>
      <c r="E364" s="295" t="s">
        <v>1039</v>
      </c>
      <c r="F364" s="295">
        <v>0</v>
      </c>
      <c r="G364" s="295">
        <v>5</v>
      </c>
      <c r="H364" s="176" t="s">
        <v>1521</v>
      </c>
      <c r="I364" s="14" t="s">
        <v>236</v>
      </c>
      <c r="J364" s="198" t="s">
        <v>1043</v>
      </c>
      <c r="K364" s="198" t="s">
        <v>78</v>
      </c>
      <c r="L364" s="176" t="s">
        <v>1589</v>
      </c>
      <c r="M364" s="5" t="s">
        <v>874</v>
      </c>
      <c r="N364" s="55">
        <f>+BDATOS!P353</f>
        <v>1</v>
      </c>
      <c r="O364" s="55">
        <f>+BDATOS!Q353</f>
        <v>1</v>
      </c>
      <c r="P364" s="55">
        <f>+BDATOS!R353</f>
        <v>1</v>
      </c>
      <c r="Q364" s="55">
        <f>+BDATOS!S353</f>
        <v>0</v>
      </c>
      <c r="R364" s="40">
        <f>+BDATOS!T353</f>
        <v>0</v>
      </c>
      <c r="S364" s="5" t="s">
        <v>76</v>
      </c>
      <c r="T364" s="5" t="s">
        <v>1419</v>
      </c>
      <c r="U364" s="55" t="s">
        <v>95</v>
      </c>
      <c r="V364" s="17">
        <f t="shared" si="115"/>
        <v>10713860520.48</v>
      </c>
      <c r="W364" s="23">
        <v>2523007500</v>
      </c>
      <c r="X364" s="23">
        <f t="shared" si="116"/>
        <v>2623927800</v>
      </c>
      <c r="Y364" s="23">
        <f t="shared" si="116"/>
        <v>2728884912</v>
      </c>
      <c r="Z364" s="23">
        <f t="shared" si="116"/>
        <v>2838040308.48</v>
      </c>
      <c r="AA364" s="198" t="str">
        <f>+BDATOS!AC353</f>
        <v>ICULTUR</v>
      </c>
      <c r="AB364" s="56" t="s">
        <v>356</v>
      </c>
      <c r="AC364" s="56" t="s">
        <v>356</v>
      </c>
      <c r="AD364" s="29">
        <f t="shared" si="101"/>
        <v>1</v>
      </c>
      <c r="AE364" s="30">
        <f t="shared" si="99"/>
        <v>10713860520.48</v>
      </c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13">
        <v>0.2</v>
      </c>
      <c r="AZ364" s="13" t="s">
        <v>1858</v>
      </c>
      <c r="BA364" s="13" t="s">
        <v>1858</v>
      </c>
      <c r="BB364" s="13">
        <v>0</v>
      </c>
      <c r="BC364" s="13"/>
      <c r="BD364" s="13"/>
      <c r="BE364" s="13"/>
      <c r="BF364" s="13"/>
      <c r="BG364" s="56" t="s">
        <v>1859</v>
      </c>
      <c r="BH364" s="13"/>
      <c r="BI364" s="63">
        <f>+AY364/AD364</f>
        <v>0.2</v>
      </c>
      <c r="BJ364" s="13"/>
      <c r="BK364" s="13"/>
      <c r="BL364" s="13"/>
      <c r="BM364" s="56"/>
      <c r="BO364" s="13">
        <f t="shared" si="102"/>
        <v>1</v>
      </c>
      <c r="BP364" s="13">
        <f t="shared" si="107"/>
        <v>0.25</v>
      </c>
      <c r="BQ364" s="13">
        <f t="shared" si="108"/>
        <v>0.75</v>
      </c>
      <c r="BR364" s="13">
        <f t="shared" si="103"/>
        <v>1</v>
      </c>
      <c r="BS364" s="13">
        <f t="shared" si="109"/>
        <v>0.25</v>
      </c>
      <c r="BT364" s="13">
        <f t="shared" si="110"/>
        <v>0.75</v>
      </c>
      <c r="BU364" s="13">
        <f t="shared" si="104"/>
        <v>0</v>
      </c>
      <c r="BV364" s="13">
        <f t="shared" si="111"/>
        <v>0</v>
      </c>
      <c r="BW364" s="13">
        <f t="shared" si="112"/>
        <v>0</v>
      </c>
      <c r="BX364" s="13">
        <f t="shared" si="105"/>
        <v>0</v>
      </c>
      <c r="BY364" s="13">
        <f t="shared" si="113"/>
        <v>0</v>
      </c>
      <c r="BZ364" s="13">
        <f t="shared" si="114"/>
        <v>0</v>
      </c>
    </row>
    <row r="365" spans="1:78" ht="60" x14ac:dyDescent="0.2">
      <c r="A365" s="13">
        <v>2</v>
      </c>
      <c r="B365" s="4" t="s">
        <v>455</v>
      </c>
      <c r="C365" s="9" t="s">
        <v>1022</v>
      </c>
      <c r="D365" s="10" t="s">
        <v>234</v>
      </c>
      <c r="E365" s="295"/>
      <c r="F365" s="295"/>
      <c r="G365" s="295"/>
      <c r="H365" s="176" t="s">
        <v>1521</v>
      </c>
      <c r="I365" s="14" t="s">
        <v>236</v>
      </c>
      <c r="J365" s="198" t="s">
        <v>1044</v>
      </c>
      <c r="K365" s="198" t="s">
        <v>1040</v>
      </c>
      <c r="L365" s="176" t="s">
        <v>1589</v>
      </c>
      <c r="M365" s="5" t="s">
        <v>874</v>
      </c>
      <c r="N365" s="55">
        <f>+BDATOS!P354</f>
        <v>1</v>
      </c>
      <c r="O365" s="55">
        <f>+BDATOS!Q354</f>
        <v>0</v>
      </c>
      <c r="P365" s="55">
        <f>+BDATOS!R354</f>
        <v>0</v>
      </c>
      <c r="Q365" s="55">
        <f>+BDATOS!S354</f>
        <v>0</v>
      </c>
      <c r="R365" s="40">
        <f>+BDATOS!T354</f>
        <v>0</v>
      </c>
      <c r="S365" s="5" t="s">
        <v>76</v>
      </c>
      <c r="T365" s="5" t="s">
        <v>1419</v>
      </c>
      <c r="U365" s="55" t="s">
        <v>95</v>
      </c>
      <c r="V365" s="17">
        <f t="shared" si="115"/>
        <v>0</v>
      </c>
      <c r="W365" s="5">
        <v>0</v>
      </c>
      <c r="X365" s="5">
        <v>0</v>
      </c>
      <c r="Y365" s="5">
        <v>0</v>
      </c>
      <c r="Z365" s="5">
        <v>0</v>
      </c>
      <c r="AA365" s="198" t="str">
        <f>+BDATOS!AC354</f>
        <v>ICULTUR</v>
      </c>
      <c r="AB365" s="56" t="s">
        <v>356</v>
      </c>
      <c r="AC365" s="56" t="s">
        <v>356</v>
      </c>
      <c r="AD365" s="29">
        <f t="shared" si="101"/>
        <v>0</v>
      </c>
      <c r="AE365" s="30">
        <f t="shared" si="99"/>
        <v>0</v>
      </c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13">
        <v>0</v>
      </c>
      <c r="AZ365" s="13">
        <v>0</v>
      </c>
      <c r="BA365" s="13">
        <v>0</v>
      </c>
      <c r="BB365" s="13">
        <v>0</v>
      </c>
      <c r="BC365" s="13"/>
      <c r="BD365" s="13"/>
      <c r="BE365" s="13"/>
      <c r="BF365" s="13"/>
      <c r="BG365" s="13"/>
      <c r="BH365" s="13"/>
      <c r="BI365" s="63" t="s">
        <v>1844</v>
      </c>
      <c r="BJ365" s="13"/>
      <c r="BK365" s="13"/>
      <c r="BL365" s="13"/>
      <c r="BM365" s="56"/>
      <c r="BO365" s="13">
        <f t="shared" si="102"/>
        <v>0</v>
      </c>
      <c r="BP365" s="13">
        <f t="shared" si="107"/>
        <v>0</v>
      </c>
      <c r="BQ365" s="13">
        <f t="shared" si="108"/>
        <v>0</v>
      </c>
      <c r="BR365" s="13">
        <f t="shared" si="103"/>
        <v>0</v>
      </c>
      <c r="BS365" s="13">
        <f t="shared" si="109"/>
        <v>0</v>
      </c>
      <c r="BT365" s="13">
        <f t="shared" si="110"/>
        <v>0</v>
      </c>
      <c r="BU365" s="13">
        <f t="shared" si="104"/>
        <v>0</v>
      </c>
      <c r="BV365" s="13">
        <f t="shared" si="111"/>
        <v>0</v>
      </c>
      <c r="BW365" s="13">
        <f t="shared" si="112"/>
        <v>0</v>
      </c>
      <c r="BX365" s="13">
        <f t="shared" si="105"/>
        <v>0</v>
      </c>
      <c r="BY365" s="13">
        <f t="shared" si="113"/>
        <v>0</v>
      </c>
      <c r="BZ365" s="13">
        <f t="shared" si="114"/>
        <v>0</v>
      </c>
    </row>
    <row r="366" spans="1:78" ht="60" x14ac:dyDescent="0.2">
      <c r="A366" s="13">
        <v>2</v>
      </c>
      <c r="B366" s="4" t="s">
        <v>455</v>
      </c>
      <c r="C366" s="9" t="s">
        <v>1022</v>
      </c>
      <c r="D366" s="10" t="s">
        <v>234</v>
      </c>
      <c r="E366" s="295"/>
      <c r="F366" s="295"/>
      <c r="G366" s="295"/>
      <c r="H366" s="176" t="s">
        <v>1521</v>
      </c>
      <c r="I366" s="14" t="s">
        <v>236</v>
      </c>
      <c r="J366" s="198" t="s">
        <v>1045</v>
      </c>
      <c r="K366" s="198" t="s">
        <v>1041</v>
      </c>
      <c r="L366" s="176" t="s">
        <v>1589</v>
      </c>
      <c r="M366" s="5">
        <v>2</v>
      </c>
      <c r="N366" s="55">
        <f>+BDATOS!P355</f>
        <v>4</v>
      </c>
      <c r="O366" s="55">
        <f>+BDATOS!Q355</f>
        <v>4</v>
      </c>
      <c r="P366" s="55">
        <f>+BDATOS!R355</f>
        <v>1</v>
      </c>
      <c r="Q366" s="55">
        <f>+BDATOS!S355</f>
        <v>1</v>
      </c>
      <c r="R366" s="40">
        <f>+BDATOS!T355</f>
        <v>1</v>
      </c>
      <c r="S366" s="5" t="s">
        <v>76</v>
      </c>
      <c r="T366" s="5" t="s">
        <v>1419</v>
      </c>
      <c r="U366" s="55" t="s">
        <v>95</v>
      </c>
      <c r="V366" s="17">
        <f t="shared" si="115"/>
        <v>0</v>
      </c>
      <c r="W366" s="5">
        <v>0</v>
      </c>
      <c r="X366" s="5">
        <v>0</v>
      </c>
      <c r="Y366" s="5">
        <v>0</v>
      </c>
      <c r="Z366" s="5">
        <v>0</v>
      </c>
      <c r="AA366" s="198" t="str">
        <f>+BDATOS!AC355</f>
        <v>ICULTUR</v>
      </c>
      <c r="AB366" s="56" t="s">
        <v>356</v>
      </c>
      <c r="AC366" s="56" t="s">
        <v>356</v>
      </c>
      <c r="AD366" s="29">
        <f t="shared" si="101"/>
        <v>4</v>
      </c>
      <c r="AE366" s="30">
        <f t="shared" si="99"/>
        <v>0</v>
      </c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13">
        <v>1</v>
      </c>
      <c r="AZ366" s="13">
        <v>0</v>
      </c>
      <c r="BA366" s="13">
        <v>0</v>
      </c>
      <c r="BB366" s="13"/>
      <c r="BC366" s="13"/>
      <c r="BD366" s="13"/>
      <c r="BE366" s="13"/>
      <c r="BF366" s="13"/>
      <c r="BG366" s="13"/>
      <c r="BH366" s="13"/>
      <c r="BI366" s="63">
        <f t="shared" si="106"/>
        <v>0.25</v>
      </c>
      <c r="BJ366" s="13"/>
      <c r="BK366" s="13"/>
      <c r="BL366" s="13"/>
      <c r="BM366" s="56"/>
      <c r="BO366" s="13">
        <f t="shared" si="102"/>
        <v>4</v>
      </c>
      <c r="BP366" s="13">
        <f t="shared" si="107"/>
        <v>1</v>
      </c>
      <c r="BQ366" s="13">
        <f t="shared" si="108"/>
        <v>3</v>
      </c>
      <c r="BR366" s="13">
        <f t="shared" si="103"/>
        <v>1</v>
      </c>
      <c r="BS366" s="13">
        <f t="shared" si="109"/>
        <v>0.25</v>
      </c>
      <c r="BT366" s="13">
        <f t="shared" si="110"/>
        <v>0.75</v>
      </c>
      <c r="BU366" s="13">
        <f t="shared" si="104"/>
        <v>1</v>
      </c>
      <c r="BV366" s="13">
        <f t="shared" si="111"/>
        <v>0.25</v>
      </c>
      <c r="BW366" s="13">
        <f t="shared" si="112"/>
        <v>0.75</v>
      </c>
      <c r="BX366" s="13">
        <f t="shared" si="105"/>
        <v>1</v>
      </c>
      <c r="BY366" s="13">
        <f t="shared" si="113"/>
        <v>0.25</v>
      </c>
      <c r="BZ366" s="13">
        <f t="shared" si="114"/>
        <v>0.75</v>
      </c>
    </row>
    <row r="367" spans="1:78" ht="60" x14ac:dyDescent="0.2">
      <c r="A367" s="13">
        <v>2</v>
      </c>
      <c r="B367" s="4" t="s">
        <v>455</v>
      </c>
      <c r="C367" s="9" t="s">
        <v>1022</v>
      </c>
      <c r="D367" s="10" t="s">
        <v>234</v>
      </c>
      <c r="E367" s="295"/>
      <c r="F367" s="295"/>
      <c r="G367" s="295"/>
      <c r="H367" s="176" t="s">
        <v>1521</v>
      </c>
      <c r="I367" s="14" t="s">
        <v>236</v>
      </c>
      <c r="J367" s="198" t="s">
        <v>1046</v>
      </c>
      <c r="K367" s="198" t="s">
        <v>79</v>
      </c>
      <c r="L367" s="176" t="s">
        <v>1589</v>
      </c>
      <c r="M367" s="5" t="s">
        <v>874</v>
      </c>
      <c r="N367" s="55">
        <f>+BDATOS!P356</f>
        <v>5</v>
      </c>
      <c r="O367" s="55">
        <f>+BDATOS!Q356</f>
        <v>0</v>
      </c>
      <c r="P367" s="55">
        <f>+BDATOS!R356</f>
        <v>1</v>
      </c>
      <c r="Q367" s="55">
        <f>+BDATOS!S356</f>
        <v>1</v>
      </c>
      <c r="R367" s="40">
        <f>+BDATOS!T356</f>
        <v>2</v>
      </c>
      <c r="S367" s="5" t="s">
        <v>76</v>
      </c>
      <c r="T367" s="5" t="s">
        <v>1419</v>
      </c>
      <c r="U367" s="55" t="s">
        <v>95</v>
      </c>
      <c r="V367" s="17">
        <f t="shared" si="115"/>
        <v>0</v>
      </c>
      <c r="W367" s="5">
        <v>0</v>
      </c>
      <c r="X367" s="5">
        <v>0</v>
      </c>
      <c r="Y367" s="5">
        <v>0</v>
      </c>
      <c r="Z367" s="5">
        <v>0</v>
      </c>
      <c r="AA367" s="198" t="str">
        <f>+BDATOS!AC356</f>
        <v>ICULTUR</v>
      </c>
      <c r="AB367" s="56" t="s">
        <v>356</v>
      </c>
      <c r="AC367" s="56" t="s">
        <v>356</v>
      </c>
      <c r="AD367" s="29">
        <f t="shared" si="101"/>
        <v>0</v>
      </c>
      <c r="AE367" s="30">
        <f t="shared" si="99"/>
        <v>0</v>
      </c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13">
        <v>0</v>
      </c>
      <c r="AZ367" s="13">
        <v>0</v>
      </c>
      <c r="BA367" s="13">
        <v>0</v>
      </c>
      <c r="BB367" s="13">
        <v>0</v>
      </c>
      <c r="BC367" s="13"/>
      <c r="BD367" s="13"/>
      <c r="BE367" s="13"/>
      <c r="BF367" s="13"/>
      <c r="BG367" s="13"/>
      <c r="BH367" s="13"/>
      <c r="BI367" s="63" t="s">
        <v>1844</v>
      </c>
      <c r="BJ367" s="13"/>
      <c r="BK367" s="13"/>
      <c r="BL367" s="13"/>
      <c r="BM367" s="56"/>
      <c r="BO367" s="13">
        <f t="shared" si="102"/>
        <v>0</v>
      </c>
      <c r="BP367" s="13">
        <f t="shared" si="107"/>
        <v>0</v>
      </c>
      <c r="BQ367" s="13">
        <f t="shared" si="108"/>
        <v>0</v>
      </c>
      <c r="BR367" s="13">
        <f t="shared" si="103"/>
        <v>1</v>
      </c>
      <c r="BS367" s="13">
        <f t="shared" si="109"/>
        <v>0.25</v>
      </c>
      <c r="BT367" s="13">
        <f t="shared" si="110"/>
        <v>0.75</v>
      </c>
      <c r="BU367" s="13">
        <f t="shared" si="104"/>
        <v>1</v>
      </c>
      <c r="BV367" s="13">
        <f t="shared" si="111"/>
        <v>0.25</v>
      </c>
      <c r="BW367" s="13">
        <f t="shared" si="112"/>
        <v>0.75</v>
      </c>
      <c r="BX367" s="13">
        <f t="shared" si="105"/>
        <v>2</v>
      </c>
      <c r="BY367" s="13">
        <f t="shared" si="113"/>
        <v>0.5</v>
      </c>
      <c r="BZ367" s="13">
        <f t="shared" si="114"/>
        <v>1.5</v>
      </c>
    </row>
    <row r="368" spans="1:78" ht="60" x14ac:dyDescent="0.2">
      <c r="A368" s="13">
        <v>2</v>
      </c>
      <c r="B368" s="4" t="s">
        <v>455</v>
      </c>
      <c r="C368" s="9" t="s">
        <v>1022</v>
      </c>
      <c r="D368" s="10" t="s">
        <v>234</v>
      </c>
      <c r="E368" s="295"/>
      <c r="F368" s="295"/>
      <c r="G368" s="295"/>
      <c r="H368" s="176" t="s">
        <v>1521</v>
      </c>
      <c r="I368" s="14" t="s">
        <v>236</v>
      </c>
      <c r="J368" s="198" t="s">
        <v>1047</v>
      </c>
      <c r="K368" s="198" t="s">
        <v>1042</v>
      </c>
      <c r="L368" s="176" t="s">
        <v>1589</v>
      </c>
      <c r="M368" s="5">
        <v>1</v>
      </c>
      <c r="N368" s="55">
        <f>+BDATOS!P357</f>
        <v>1</v>
      </c>
      <c r="O368" s="55">
        <f>+BDATOS!Q357</f>
        <v>0</v>
      </c>
      <c r="P368" s="55">
        <f>+BDATOS!R357</f>
        <v>1</v>
      </c>
      <c r="Q368" s="55">
        <f>+BDATOS!S357</f>
        <v>0</v>
      </c>
      <c r="R368" s="40">
        <f>+BDATOS!T357</f>
        <v>0</v>
      </c>
      <c r="S368" s="5" t="s">
        <v>76</v>
      </c>
      <c r="T368" s="5" t="s">
        <v>1419</v>
      </c>
      <c r="U368" s="55" t="s">
        <v>95</v>
      </c>
      <c r="V368" s="17">
        <f t="shared" si="115"/>
        <v>0</v>
      </c>
      <c r="W368" s="5">
        <v>0</v>
      </c>
      <c r="X368" s="5">
        <v>0</v>
      </c>
      <c r="Y368" s="5">
        <v>0</v>
      </c>
      <c r="Z368" s="5">
        <v>0</v>
      </c>
      <c r="AA368" s="198" t="str">
        <f>+BDATOS!AC357</f>
        <v>ICULTUR</v>
      </c>
      <c r="AB368" s="56" t="s">
        <v>356</v>
      </c>
      <c r="AC368" s="56" t="s">
        <v>356</v>
      </c>
      <c r="AD368" s="29">
        <f t="shared" si="101"/>
        <v>0</v>
      </c>
      <c r="AE368" s="30">
        <f t="shared" si="99"/>
        <v>0</v>
      </c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13">
        <v>0</v>
      </c>
      <c r="AZ368" s="13">
        <v>0</v>
      </c>
      <c r="BA368" s="13">
        <v>0</v>
      </c>
      <c r="BB368" s="13">
        <v>0</v>
      </c>
      <c r="BC368" s="13"/>
      <c r="BD368" s="13"/>
      <c r="BE368" s="13"/>
      <c r="BF368" s="13"/>
      <c r="BG368" s="13"/>
      <c r="BH368" s="13"/>
      <c r="BI368" s="63" t="s">
        <v>1844</v>
      </c>
      <c r="BJ368" s="13"/>
      <c r="BK368" s="13"/>
      <c r="BL368" s="13"/>
      <c r="BM368" s="56"/>
      <c r="BO368" s="13">
        <f t="shared" si="102"/>
        <v>0</v>
      </c>
      <c r="BP368" s="13">
        <f t="shared" si="107"/>
        <v>0</v>
      </c>
      <c r="BQ368" s="13">
        <f t="shared" si="108"/>
        <v>0</v>
      </c>
      <c r="BR368" s="13">
        <f t="shared" si="103"/>
        <v>1</v>
      </c>
      <c r="BS368" s="13">
        <f t="shared" si="109"/>
        <v>0.25</v>
      </c>
      <c r="BT368" s="13">
        <f t="shared" si="110"/>
        <v>0.75</v>
      </c>
      <c r="BU368" s="13">
        <f t="shared" si="104"/>
        <v>0</v>
      </c>
      <c r="BV368" s="13">
        <f t="shared" si="111"/>
        <v>0</v>
      </c>
      <c r="BW368" s="13">
        <f t="shared" si="112"/>
        <v>0</v>
      </c>
      <c r="BX368" s="13">
        <f t="shared" si="105"/>
        <v>0</v>
      </c>
      <c r="BY368" s="13">
        <f t="shared" si="113"/>
        <v>0</v>
      </c>
      <c r="BZ368" s="13">
        <f t="shared" si="114"/>
        <v>0</v>
      </c>
    </row>
    <row r="369" spans="1:78" ht="60" x14ac:dyDescent="0.2">
      <c r="A369" s="13">
        <v>2</v>
      </c>
      <c r="B369" s="4" t="s">
        <v>455</v>
      </c>
      <c r="C369" s="9" t="s">
        <v>1022</v>
      </c>
      <c r="D369" s="10" t="s">
        <v>234</v>
      </c>
      <c r="E369" s="295" t="s">
        <v>1048</v>
      </c>
      <c r="F369" s="295" t="s">
        <v>874</v>
      </c>
      <c r="G369" s="295">
        <v>45</v>
      </c>
      <c r="H369" s="176" t="s">
        <v>1522</v>
      </c>
      <c r="I369" s="14" t="s">
        <v>237</v>
      </c>
      <c r="J369" s="198" t="s">
        <v>1053</v>
      </c>
      <c r="K369" s="198" t="s">
        <v>80</v>
      </c>
      <c r="L369" s="176" t="s">
        <v>1589</v>
      </c>
      <c r="M369" s="5" t="s">
        <v>874</v>
      </c>
      <c r="N369" s="55">
        <f>+BDATOS!P358</f>
        <v>1</v>
      </c>
      <c r="O369" s="55">
        <f>+BDATOS!Q358</f>
        <v>1</v>
      </c>
      <c r="P369" s="55">
        <f>+BDATOS!R358</f>
        <v>1</v>
      </c>
      <c r="Q369" s="55">
        <f>+BDATOS!S358</f>
        <v>0</v>
      </c>
      <c r="R369" s="40">
        <f>+BDATOS!T358</f>
        <v>0</v>
      </c>
      <c r="S369" s="5" t="s">
        <v>76</v>
      </c>
      <c r="T369" s="5" t="s">
        <v>1419</v>
      </c>
      <c r="U369" s="55" t="s">
        <v>205</v>
      </c>
      <c r="V369" s="17">
        <f t="shared" si="115"/>
        <v>1814180133.763968</v>
      </c>
      <c r="W369" s="23">
        <v>427221362</v>
      </c>
      <c r="X369" s="23">
        <f t="shared" si="116"/>
        <v>444310216.48000002</v>
      </c>
      <c r="Y369" s="23">
        <f t="shared" si="116"/>
        <v>462082625.13920003</v>
      </c>
      <c r="Z369" s="23">
        <f t="shared" si="116"/>
        <v>480565930.14476806</v>
      </c>
      <c r="AA369" s="198" t="str">
        <f>+BDATOS!AC358</f>
        <v>ICULTUR</v>
      </c>
      <c r="AB369" s="56" t="s">
        <v>356</v>
      </c>
      <c r="AC369" s="56" t="s">
        <v>356</v>
      </c>
      <c r="AD369" s="29">
        <f t="shared" si="101"/>
        <v>1</v>
      </c>
      <c r="AE369" s="30">
        <f t="shared" ref="AE369:AE432" si="118">+V369</f>
        <v>1814180133.763968</v>
      </c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13">
        <v>0.25</v>
      </c>
      <c r="AZ369" s="13">
        <v>0</v>
      </c>
      <c r="BA369" s="13">
        <v>0</v>
      </c>
      <c r="BB369" s="13">
        <v>0</v>
      </c>
      <c r="BC369" s="13"/>
      <c r="BD369" s="13"/>
      <c r="BE369" s="13"/>
      <c r="BF369" s="13"/>
      <c r="BG369" s="13"/>
      <c r="BH369" s="13"/>
      <c r="BI369" s="63">
        <f>+AY369/AD369</f>
        <v>0.25</v>
      </c>
      <c r="BJ369" s="13"/>
      <c r="BK369" s="13"/>
      <c r="BL369" s="13"/>
      <c r="BM369" s="56"/>
      <c r="BO369" s="13">
        <f t="shared" si="102"/>
        <v>1</v>
      </c>
      <c r="BP369" s="13">
        <f t="shared" si="107"/>
        <v>0.25</v>
      </c>
      <c r="BQ369" s="13">
        <f t="shared" si="108"/>
        <v>0.75</v>
      </c>
      <c r="BR369" s="13">
        <f t="shared" si="103"/>
        <v>1</v>
      </c>
      <c r="BS369" s="13">
        <f t="shared" si="109"/>
        <v>0.25</v>
      </c>
      <c r="BT369" s="13">
        <f t="shared" si="110"/>
        <v>0.75</v>
      </c>
      <c r="BU369" s="13">
        <f t="shared" si="104"/>
        <v>0</v>
      </c>
      <c r="BV369" s="13">
        <f t="shared" si="111"/>
        <v>0</v>
      </c>
      <c r="BW369" s="13">
        <f t="shared" si="112"/>
        <v>0</v>
      </c>
      <c r="BX369" s="13">
        <f t="shared" si="105"/>
        <v>0</v>
      </c>
      <c r="BY369" s="13">
        <f t="shared" si="113"/>
        <v>0</v>
      </c>
      <c r="BZ369" s="13">
        <f t="shared" si="114"/>
        <v>0</v>
      </c>
    </row>
    <row r="370" spans="1:78" ht="60" x14ac:dyDescent="0.2">
      <c r="A370" s="13">
        <v>2</v>
      </c>
      <c r="B370" s="4" t="s">
        <v>455</v>
      </c>
      <c r="C370" s="9" t="s">
        <v>1022</v>
      </c>
      <c r="D370" s="10" t="s">
        <v>234</v>
      </c>
      <c r="E370" s="295"/>
      <c r="F370" s="295"/>
      <c r="G370" s="295"/>
      <c r="H370" s="176" t="s">
        <v>1522</v>
      </c>
      <c r="I370" s="14" t="s">
        <v>237</v>
      </c>
      <c r="J370" s="198" t="s">
        <v>1054</v>
      </c>
      <c r="K370" s="198" t="s">
        <v>1050</v>
      </c>
      <c r="L370" s="176" t="s">
        <v>1589</v>
      </c>
      <c r="M370" s="5" t="s">
        <v>874</v>
      </c>
      <c r="N370" s="55">
        <f>+BDATOS!P359</f>
        <v>1</v>
      </c>
      <c r="O370" s="55">
        <f>+BDATOS!Q359</f>
        <v>0</v>
      </c>
      <c r="P370" s="55">
        <f>+BDATOS!R359</f>
        <v>1</v>
      </c>
      <c r="Q370" s="55">
        <f>+BDATOS!S359</f>
        <v>0</v>
      </c>
      <c r="R370" s="40">
        <f>+BDATOS!T359</f>
        <v>0</v>
      </c>
      <c r="S370" s="5" t="s">
        <v>76</v>
      </c>
      <c r="T370" s="5" t="s">
        <v>1419</v>
      </c>
      <c r="U370" s="55" t="s">
        <v>95</v>
      </c>
      <c r="V370" s="17">
        <f t="shared" si="115"/>
        <v>7191194754.6514559</v>
      </c>
      <c r="W370" s="23">
        <v>1693454779</v>
      </c>
      <c r="X370" s="23">
        <f t="shared" si="116"/>
        <v>1761192970.1600001</v>
      </c>
      <c r="Y370" s="23">
        <f t="shared" si="116"/>
        <v>1831640688.9664001</v>
      </c>
      <c r="Z370" s="23">
        <f t="shared" si="116"/>
        <v>1904906316.5250561</v>
      </c>
      <c r="AA370" s="198" t="str">
        <f>+BDATOS!AC359</f>
        <v>ICULTUR</v>
      </c>
      <c r="AB370" s="56" t="s">
        <v>356</v>
      </c>
      <c r="AC370" s="56" t="s">
        <v>356</v>
      </c>
      <c r="AD370" s="29">
        <f t="shared" si="101"/>
        <v>0</v>
      </c>
      <c r="AE370" s="30">
        <f t="shared" si="118"/>
        <v>7191194754.6514559</v>
      </c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13">
        <v>0</v>
      </c>
      <c r="AZ370" s="13">
        <v>0</v>
      </c>
      <c r="BA370" s="13">
        <v>0</v>
      </c>
      <c r="BB370" s="13">
        <v>0</v>
      </c>
      <c r="BC370" s="13"/>
      <c r="BD370" s="13"/>
      <c r="BE370" s="13"/>
      <c r="BF370" s="13"/>
      <c r="BG370" s="13"/>
      <c r="BH370" s="13"/>
      <c r="BI370" s="63" t="s">
        <v>1844</v>
      </c>
      <c r="BJ370" s="13"/>
      <c r="BK370" s="13"/>
      <c r="BL370" s="13"/>
      <c r="BM370" s="56"/>
      <c r="BO370" s="13">
        <f t="shared" si="102"/>
        <v>0</v>
      </c>
      <c r="BP370" s="13">
        <f t="shared" si="107"/>
        <v>0</v>
      </c>
      <c r="BQ370" s="13">
        <f t="shared" si="108"/>
        <v>0</v>
      </c>
      <c r="BR370" s="13">
        <f t="shared" si="103"/>
        <v>1</v>
      </c>
      <c r="BS370" s="13">
        <f t="shared" si="109"/>
        <v>0.25</v>
      </c>
      <c r="BT370" s="13">
        <f t="shared" si="110"/>
        <v>0.75</v>
      </c>
      <c r="BU370" s="13">
        <f t="shared" si="104"/>
        <v>0</v>
      </c>
      <c r="BV370" s="13">
        <f t="shared" si="111"/>
        <v>0</v>
      </c>
      <c r="BW370" s="13">
        <f t="shared" si="112"/>
        <v>0</v>
      </c>
      <c r="BX370" s="13">
        <f t="shared" si="105"/>
        <v>0</v>
      </c>
      <c r="BY370" s="13">
        <f t="shared" si="113"/>
        <v>0</v>
      </c>
      <c r="BZ370" s="13">
        <f t="shared" si="114"/>
        <v>0</v>
      </c>
    </row>
    <row r="371" spans="1:78" ht="60" x14ac:dyDescent="0.2">
      <c r="A371" s="13">
        <v>2</v>
      </c>
      <c r="B371" s="4" t="s">
        <v>455</v>
      </c>
      <c r="C371" s="9" t="s">
        <v>1022</v>
      </c>
      <c r="D371" s="10" t="s">
        <v>234</v>
      </c>
      <c r="E371" s="295"/>
      <c r="F371" s="295"/>
      <c r="G371" s="295"/>
      <c r="H371" s="176" t="s">
        <v>1522</v>
      </c>
      <c r="I371" s="14" t="s">
        <v>237</v>
      </c>
      <c r="J371" s="198" t="s">
        <v>1055</v>
      </c>
      <c r="K371" s="198" t="s">
        <v>1051</v>
      </c>
      <c r="L371" s="176" t="s">
        <v>1589</v>
      </c>
      <c r="M371" s="5">
        <v>1</v>
      </c>
      <c r="N371" s="55">
        <f>+BDATOS!P360</f>
        <v>1</v>
      </c>
      <c r="O371" s="55">
        <f>+BDATOS!Q360</f>
        <v>1</v>
      </c>
      <c r="P371" s="55">
        <f>+BDATOS!R360</f>
        <v>0</v>
      </c>
      <c r="Q371" s="55">
        <f>+BDATOS!S360</f>
        <v>0</v>
      </c>
      <c r="R371" s="40">
        <f>+BDATOS!T360</f>
        <v>0</v>
      </c>
      <c r="S371" s="5" t="s">
        <v>76</v>
      </c>
      <c r="T371" s="5" t="s">
        <v>1419</v>
      </c>
      <c r="U371" s="55" t="s">
        <v>95</v>
      </c>
      <c r="V371" s="17">
        <f t="shared" si="115"/>
        <v>0</v>
      </c>
      <c r="W371" s="5">
        <v>0</v>
      </c>
      <c r="X371" s="5">
        <v>0</v>
      </c>
      <c r="Y371" s="5">
        <v>0</v>
      </c>
      <c r="Z371" s="5">
        <v>0</v>
      </c>
      <c r="AA371" s="198" t="str">
        <f>+BDATOS!AC360</f>
        <v>ICULTUR</v>
      </c>
      <c r="AB371" s="56" t="s">
        <v>356</v>
      </c>
      <c r="AC371" s="56" t="s">
        <v>356</v>
      </c>
      <c r="AD371" s="29">
        <f t="shared" si="101"/>
        <v>1</v>
      </c>
      <c r="AE371" s="30">
        <f t="shared" si="118"/>
        <v>0</v>
      </c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13">
        <v>0.3</v>
      </c>
      <c r="AZ371" s="13" t="s">
        <v>1860</v>
      </c>
      <c r="BA371" s="13" t="s">
        <v>1860</v>
      </c>
      <c r="BB371" s="13">
        <v>0</v>
      </c>
      <c r="BC371" s="13"/>
      <c r="BD371" s="13"/>
      <c r="BE371" s="13"/>
      <c r="BF371" s="13"/>
      <c r="BG371" s="13" t="s">
        <v>1861</v>
      </c>
      <c r="BH371" s="13"/>
      <c r="BI371" s="63">
        <f t="shared" si="106"/>
        <v>0.3</v>
      </c>
      <c r="BJ371" s="13"/>
      <c r="BK371" s="13"/>
      <c r="BL371" s="13"/>
      <c r="BM371" s="56"/>
      <c r="BO371" s="13">
        <f t="shared" si="102"/>
        <v>1</v>
      </c>
      <c r="BP371" s="13">
        <f t="shared" si="107"/>
        <v>0.25</v>
      </c>
      <c r="BQ371" s="13">
        <f t="shared" si="108"/>
        <v>0.75</v>
      </c>
      <c r="BR371" s="13">
        <f t="shared" si="103"/>
        <v>0</v>
      </c>
      <c r="BS371" s="13">
        <f t="shared" si="109"/>
        <v>0</v>
      </c>
      <c r="BT371" s="13">
        <f t="shared" si="110"/>
        <v>0</v>
      </c>
      <c r="BU371" s="13">
        <f t="shared" si="104"/>
        <v>0</v>
      </c>
      <c r="BV371" s="13">
        <f t="shared" si="111"/>
        <v>0</v>
      </c>
      <c r="BW371" s="13">
        <f t="shared" si="112"/>
        <v>0</v>
      </c>
      <c r="BX371" s="13">
        <f t="shared" si="105"/>
        <v>0</v>
      </c>
      <c r="BY371" s="13">
        <f t="shared" si="113"/>
        <v>0</v>
      </c>
      <c r="BZ371" s="13">
        <f t="shared" si="114"/>
        <v>0</v>
      </c>
    </row>
    <row r="372" spans="1:78" ht="60" x14ac:dyDescent="0.2">
      <c r="A372" s="13">
        <v>2</v>
      </c>
      <c r="B372" s="4" t="s">
        <v>455</v>
      </c>
      <c r="C372" s="9" t="s">
        <v>1022</v>
      </c>
      <c r="D372" s="10" t="s">
        <v>234</v>
      </c>
      <c r="E372" s="295"/>
      <c r="F372" s="295"/>
      <c r="G372" s="295"/>
      <c r="H372" s="176" t="s">
        <v>1522</v>
      </c>
      <c r="I372" s="14" t="s">
        <v>237</v>
      </c>
      <c r="J372" s="198" t="s">
        <v>1052</v>
      </c>
      <c r="K372" s="198" t="s">
        <v>1056</v>
      </c>
      <c r="L372" s="176" t="s">
        <v>1589</v>
      </c>
      <c r="M372" s="5">
        <v>51</v>
      </c>
      <c r="N372" s="55">
        <f>+BDATOS!P361</f>
        <v>61</v>
      </c>
      <c r="O372" s="55">
        <f>+BDATOS!Q361</f>
        <v>2</v>
      </c>
      <c r="P372" s="55">
        <f>+BDATOS!R361</f>
        <v>2</v>
      </c>
      <c r="Q372" s="55">
        <f>+BDATOS!S361</f>
        <v>2</v>
      </c>
      <c r="R372" s="40">
        <f>+BDATOS!T361</f>
        <v>4</v>
      </c>
      <c r="S372" s="5" t="s">
        <v>76</v>
      </c>
      <c r="T372" s="5" t="s">
        <v>1419</v>
      </c>
      <c r="U372" s="55" t="s">
        <v>95</v>
      </c>
      <c r="V372" s="17">
        <f t="shared" si="115"/>
        <v>0</v>
      </c>
      <c r="W372" s="5">
        <v>0</v>
      </c>
      <c r="X372" s="5">
        <v>0</v>
      </c>
      <c r="Y372" s="5">
        <v>0</v>
      </c>
      <c r="Z372" s="5">
        <v>0</v>
      </c>
      <c r="AA372" s="198" t="str">
        <f>+BDATOS!AC361</f>
        <v>ICULTUR</v>
      </c>
      <c r="AB372" s="56" t="s">
        <v>356</v>
      </c>
      <c r="AC372" s="56" t="s">
        <v>356</v>
      </c>
      <c r="AD372" s="29">
        <f t="shared" si="101"/>
        <v>2</v>
      </c>
      <c r="AE372" s="30">
        <f t="shared" si="118"/>
        <v>0</v>
      </c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13">
        <v>0</v>
      </c>
      <c r="AZ372" s="13">
        <v>0</v>
      </c>
      <c r="BA372" s="13"/>
      <c r="BB372" s="13">
        <v>0</v>
      </c>
      <c r="BC372" s="13"/>
      <c r="BD372" s="13"/>
      <c r="BE372" s="13"/>
      <c r="BF372" s="13"/>
      <c r="BG372" s="13"/>
      <c r="BH372" s="13"/>
      <c r="BI372" s="63">
        <f t="shared" si="106"/>
        <v>0</v>
      </c>
      <c r="BJ372" s="13"/>
      <c r="BK372" s="13"/>
      <c r="BL372" s="13"/>
      <c r="BM372" s="56"/>
      <c r="BO372" s="13">
        <f t="shared" si="102"/>
        <v>2</v>
      </c>
      <c r="BP372" s="13">
        <f t="shared" si="107"/>
        <v>0.5</v>
      </c>
      <c r="BQ372" s="13">
        <f t="shared" si="108"/>
        <v>1.5</v>
      </c>
      <c r="BR372" s="13">
        <f t="shared" si="103"/>
        <v>2</v>
      </c>
      <c r="BS372" s="13">
        <f t="shared" si="109"/>
        <v>0.5</v>
      </c>
      <c r="BT372" s="13">
        <f t="shared" si="110"/>
        <v>1.5</v>
      </c>
      <c r="BU372" s="13">
        <f t="shared" si="104"/>
        <v>2</v>
      </c>
      <c r="BV372" s="13">
        <f t="shared" si="111"/>
        <v>0.5</v>
      </c>
      <c r="BW372" s="13">
        <f t="shared" si="112"/>
        <v>1.5</v>
      </c>
      <c r="BX372" s="13">
        <f t="shared" si="105"/>
        <v>4</v>
      </c>
      <c r="BY372" s="13">
        <f t="shared" si="113"/>
        <v>1</v>
      </c>
      <c r="BZ372" s="13">
        <f t="shared" si="114"/>
        <v>3</v>
      </c>
    </row>
    <row r="373" spans="1:78" ht="67.5" x14ac:dyDescent="0.2">
      <c r="A373" s="13">
        <v>2</v>
      </c>
      <c r="B373" s="4" t="s">
        <v>455</v>
      </c>
      <c r="C373" s="9" t="s">
        <v>1022</v>
      </c>
      <c r="D373" s="10" t="s">
        <v>234</v>
      </c>
      <c r="E373" s="176" t="s">
        <v>1057</v>
      </c>
      <c r="F373" s="176" t="s">
        <v>874</v>
      </c>
      <c r="G373" s="176">
        <v>45</v>
      </c>
      <c r="H373" s="176" t="s">
        <v>1523</v>
      </c>
      <c r="I373" s="14" t="s">
        <v>238</v>
      </c>
      <c r="J373" s="198" t="s">
        <v>1059</v>
      </c>
      <c r="K373" s="198" t="s">
        <v>1058</v>
      </c>
      <c r="L373" s="176" t="s">
        <v>1589</v>
      </c>
      <c r="M373" s="5" t="s">
        <v>874</v>
      </c>
      <c r="N373" s="55">
        <f>+BDATOS!P362</f>
        <v>45</v>
      </c>
      <c r="O373" s="55">
        <f>+BDATOS!Q362</f>
        <v>0</v>
      </c>
      <c r="P373" s="55">
        <f>+BDATOS!R362</f>
        <v>10</v>
      </c>
      <c r="Q373" s="55">
        <f>+BDATOS!S362</f>
        <v>10</v>
      </c>
      <c r="R373" s="40">
        <f>+BDATOS!T362</f>
        <v>15</v>
      </c>
      <c r="S373" s="5" t="s">
        <v>76</v>
      </c>
      <c r="T373" s="5" t="s">
        <v>1419</v>
      </c>
      <c r="U373" s="55" t="s">
        <v>205</v>
      </c>
      <c r="V373" s="17">
        <f t="shared" si="115"/>
        <v>7256720535.055872</v>
      </c>
      <c r="W373" s="23">
        <f>854442724*2</f>
        <v>1708885448</v>
      </c>
      <c r="X373" s="23">
        <f t="shared" si="116"/>
        <v>1777240865.9200001</v>
      </c>
      <c r="Y373" s="23">
        <f t="shared" si="116"/>
        <v>1848330500.5568001</v>
      </c>
      <c r="Z373" s="23">
        <f t="shared" si="116"/>
        <v>1922263720.5790722</v>
      </c>
      <c r="AA373" s="198" t="str">
        <f>+BDATOS!AC362</f>
        <v>ICULTUR</v>
      </c>
      <c r="AB373" s="56" t="s">
        <v>356</v>
      </c>
      <c r="AC373" s="56" t="s">
        <v>356</v>
      </c>
      <c r="AD373" s="29">
        <f t="shared" si="101"/>
        <v>0</v>
      </c>
      <c r="AE373" s="30">
        <f t="shared" si="118"/>
        <v>7256720535.055872</v>
      </c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13">
        <v>0</v>
      </c>
      <c r="AZ373" s="13"/>
      <c r="BA373" s="13">
        <v>0</v>
      </c>
      <c r="BB373" s="13">
        <v>0</v>
      </c>
      <c r="BC373" s="13"/>
      <c r="BD373" s="13"/>
      <c r="BE373" s="13"/>
      <c r="BF373" s="13"/>
      <c r="BG373" s="13"/>
      <c r="BH373" s="13"/>
      <c r="BI373" s="63" t="s">
        <v>1844</v>
      </c>
      <c r="BJ373" s="13"/>
      <c r="BK373" s="13"/>
      <c r="BL373" s="13"/>
      <c r="BM373" s="56"/>
      <c r="BO373" s="13">
        <f t="shared" si="102"/>
        <v>0</v>
      </c>
      <c r="BP373" s="13">
        <f t="shared" si="107"/>
        <v>0</v>
      </c>
      <c r="BQ373" s="13">
        <f t="shared" si="108"/>
        <v>0</v>
      </c>
      <c r="BR373" s="13">
        <f t="shared" si="103"/>
        <v>10</v>
      </c>
      <c r="BS373" s="13">
        <f t="shared" si="109"/>
        <v>2.5</v>
      </c>
      <c r="BT373" s="13">
        <f t="shared" si="110"/>
        <v>7.5</v>
      </c>
      <c r="BU373" s="13">
        <f t="shared" si="104"/>
        <v>10</v>
      </c>
      <c r="BV373" s="13">
        <f t="shared" si="111"/>
        <v>2.5</v>
      </c>
      <c r="BW373" s="13">
        <f t="shared" si="112"/>
        <v>7.5</v>
      </c>
      <c r="BX373" s="13">
        <f t="shared" si="105"/>
        <v>15</v>
      </c>
      <c r="BY373" s="13">
        <f t="shared" si="113"/>
        <v>3.75</v>
      </c>
      <c r="BZ373" s="13">
        <f t="shared" si="114"/>
        <v>11.25</v>
      </c>
    </row>
    <row r="374" spans="1:78" ht="57.75" customHeight="1" x14ac:dyDescent="0.2">
      <c r="A374" s="13">
        <v>2</v>
      </c>
      <c r="B374" s="4" t="s">
        <v>1524</v>
      </c>
      <c r="C374" s="9" t="s">
        <v>1028</v>
      </c>
      <c r="D374" s="4" t="s">
        <v>1524</v>
      </c>
      <c r="E374" s="295" t="s">
        <v>1525</v>
      </c>
      <c r="F374" s="295">
        <v>100</v>
      </c>
      <c r="G374" s="295">
        <v>100</v>
      </c>
      <c r="H374" s="176" t="s">
        <v>1030</v>
      </c>
      <c r="I374" s="14" t="s">
        <v>1527</v>
      </c>
      <c r="J374" s="198" t="s">
        <v>1526</v>
      </c>
      <c r="K374" s="198" t="s">
        <v>1526</v>
      </c>
      <c r="L374" s="176" t="s">
        <v>1589</v>
      </c>
      <c r="M374" s="179">
        <v>100</v>
      </c>
      <c r="N374" s="55">
        <f>+BDATOS!P363</f>
        <v>100</v>
      </c>
      <c r="O374" s="55">
        <f>+BDATOS!Q363</f>
        <v>100</v>
      </c>
      <c r="P374" s="55">
        <f>+BDATOS!R363</f>
        <v>100</v>
      </c>
      <c r="Q374" s="55">
        <f>+BDATOS!S363</f>
        <v>100</v>
      </c>
      <c r="R374" s="40">
        <f>+BDATOS!T363</f>
        <v>100</v>
      </c>
      <c r="S374" s="55" t="s">
        <v>587</v>
      </c>
      <c r="T374" s="55" t="s">
        <v>1412</v>
      </c>
      <c r="U374" s="55" t="s">
        <v>95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98" t="str">
        <f>+BDATOS!AC363</f>
        <v>SECRETARIA DEL INTERIOR - CIRA</v>
      </c>
      <c r="AB374" s="56"/>
      <c r="AC374" s="56"/>
      <c r="AD374" s="29">
        <f t="shared" si="101"/>
        <v>100</v>
      </c>
      <c r="AE374" s="30">
        <f t="shared" si="118"/>
        <v>0</v>
      </c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13">
        <v>100</v>
      </c>
      <c r="AZ374" s="64">
        <v>200000000</v>
      </c>
      <c r="BA374" s="64">
        <v>200000000</v>
      </c>
      <c r="BB374" s="13"/>
      <c r="BC374" s="64"/>
      <c r="BD374" s="13"/>
      <c r="BE374" s="13"/>
      <c r="BF374" s="13"/>
      <c r="BG374" s="13"/>
      <c r="BH374" s="13"/>
      <c r="BI374" s="63">
        <f t="shared" si="106"/>
        <v>1</v>
      </c>
      <c r="BJ374" s="13"/>
      <c r="BK374" s="13"/>
      <c r="BL374" s="13"/>
      <c r="BM374" s="56"/>
      <c r="BO374" s="13">
        <f t="shared" si="102"/>
        <v>100</v>
      </c>
      <c r="BP374" s="13">
        <f t="shared" si="107"/>
        <v>25</v>
      </c>
      <c r="BQ374" s="13">
        <f t="shared" si="108"/>
        <v>75</v>
      </c>
      <c r="BR374" s="13">
        <f t="shared" si="103"/>
        <v>100</v>
      </c>
      <c r="BS374" s="13">
        <f t="shared" si="109"/>
        <v>25</v>
      </c>
      <c r="BT374" s="13">
        <f t="shared" si="110"/>
        <v>75</v>
      </c>
      <c r="BU374" s="13">
        <f t="shared" si="104"/>
        <v>100</v>
      </c>
      <c r="BV374" s="13">
        <f t="shared" si="111"/>
        <v>25</v>
      </c>
      <c r="BW374" s="13">
        <f t="shared" si="112"/>
        <v>75</v>
      </c>
      <c r="BX374" s="13">
        <f t="shared" si="105"/>
        <v>100</v>
      </c>
      <c r="BY374" s="13">
        <f t="shared" si="113"/>
        <v>25</v>
      </c>
      <c r="BZ374" s="13">
        <f t="shared" si="114"/>
        <v>75</v>
      </c>
    </row>
    <row r="375" spans="1:78" ht="42.75" customHeight="1" x14ac:dyDescent="0.2">
      <c r="A375" s="13">
        <v>2</v>
      </c>
      <c r="B375" s="4" t="s">
        <v>1524</v>
      </c>
      <c r="C375" s="9" t="s">
        <v>1028</v>
      </c>
      <c r="D375" s="4" t="s">
        <v>1524</v>
      </c>
      <c r="E375" s="295"/>
      <c r="F375" s="295"/>
      <c r="G375" s="295"/>
      <c r="H375" s="176" t="s">
        <v>1038</v>
      </c>
      <c r="I375" s="14" t="s">
        <v>1529</v>
      </c>
      <c r="J375" s="198" t="s">
        <v>1528</v>
      </c>
      <c r="K375" s="198" t="s">
        <v>1528</v>
      </c>
      <c r="L375" s="176" t="s">
        <v>1589</v>
      </c>
      <c r="M375" s="5">
        <v>0</v>
      </c>
      <c r="N375" s="55">
        <f>+BDATOS!P364</f>
        <v>1</v>
      </c>
      <c r="O375" s="55">
        <f>+BDATOS!Q364</f>
        <v>0</v>
      </c>
      <c r="P375" s="55">
        <f>+BDATOS!R364</f>
        <v>1</v>
      </c>
      <c r="Q375" s="55">
        <f>+BDATOS!S364</f>
        <v>0</v>
      </c>
      <c r="R375" s="40">
        <f>+BDATOS!T364</f>
        <v>0</v>
      </c>
      <c r="S375" s="55" t="s">
        <v>587</v>
      </c>
      <c r="T375" s="55" t="s">
        <v>1412</v>
      </c>
      <c r="U375" s="55" t="s">
        <v>95</v>
      </c>
      <c r="V375" s="17">
        <v>0</v>
      </c>
      <c r="W375" s="17">
        <v>0</v>
      </c>
      <c r="X375" s="17">
        <v>0</v>
      </c>
      <c r="Y375" s="17">
        <v>0</v>
      </c>
      <c r="Z375" s="17">
        <v>0</v>
      </c>
      <c r="AA375" s="198" t="str">
        <f>+BDATOS!AC364</f>
        <v>SECRETARIA DEL INTERIOR - CIRA</v>
      </c>
      <c r="AB375" s="56"/>
      <c r="AC375" s="56"/>
      <c r="AD375" s="29">
        <f t="shared" si="101"/>
        <v>0</v>
      </c>
      <c r="AE375" s="30">
        <f t="shared" si="118"/>
        <v>0</v>
      </c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13">
        <v>0</v>
      </c>
      <c r="AZ375" s="64">
        <v>0</v>
      </c>
      <c r="BA375" s="64"/>
      <c r="BB375" s="13"/>
      <c r="BC375" s="64"/>
      <c r="BD375" s="13"/>
      <c r="BE375" s="13"/>
      <c r="BF375" s="13"/>
      <c r="BG375" s="13"/>
      <c r="BH375" s="13"/>
      <c r="BI375" s="63" t="s">
        <v>1844</v>
      </c>
      <c r="BJ375" s="13"/>
      <c r="BK375" s="13"/>
      <c r="BL375" s="13"/>
      <c r="BM375" s="56" t="s">
        <v>1834</v>
      </c>
      <c r="BO375" s="13">
        <f t="shared" si="102"/>
        <v>0</v>
      </c>
      <c r="BP375" s="13">
        <f t="shared" si="107"/>
        <v>0</v>
      </c>
      <c r="BQ375" s="13">
        <f t="shared" si="108"/>
        <v>0</v>
      </c>
      <c r="BR375" s="13">
        <f t="shared" si="103"/>
        <v>1</v>
      </c>
      <c r="BS375" s="13">
        <f t="shared" si="109"/>
        <v>0.25</v>
      </c>
      <c r="BT375" s="13">
        <f t="shared" si="110"/>
        <v>0.75</v>
      </c>
      <c r="BU375" s="13">
        <f t="shared" si="104"/>
        <v>0</v>
      </c>
      <c r="BV375" s="13">
        <f t="shared" si="111"/>
        <v>0</v>
      </c>
      <c r="BW375" s="13">
        <f t="shared" si="112"/>
        <v>0</v>
      </c>
      <c r="BX375" s="13">
        <f t="shared" si="105"/>
        <v>0</v>
      </c>
      <c r="BY375" s="13">
        <f t="shared" si="113"/>
        <v>0</v>
      </c>
      <c r="BZ375" s="13">
        <f t="shared" si="114"/>
        <v>0</v>
      </c>
    </row>
    <row r="376" spans="1:78" ht="51.75" customHeight="1" x14ac:dyDescent="0.2">
      <c r="A376" s="13">
        <v>2</v>
      </c>
      <c r="B376" s="4" t="s">
        <v>1524</v>
      </c>
      <c r="C376" s="9" t="s">
        <v>1028</v>
      </c>
      <c r="D376" s="4" t="s">
        <v>1524</v>
      </c>
      <c r="E376" s="295"/>
      <c r="F376" s="295"/>
      <c r="G376" s="295"/>
      <c r="H376" s="176" t="s">
        <v>1049</v>
      </c>
      <c r="I376" s="14" t="s">
        <v>1530</v>
      </c>
      <c r="J376" s="198" t="s">
        <v>1531</v>
      </c>
      <c r="K376" s="198" t="s">
        <v>1531</v>
      </c>
      <c r="L376" s="176" t="s">
        <v>1589</v>
      </c>
      <c r="M376" s="5">
        <v>6</v>
      </c>
      <c r="N376" s="55">
        <f>+BDATOS!P365</f>
        <v>5</v>
      </c>
      <c r="O376" s="55">
        <f>+BDATOS!Q365</f>
        <v>1</v>
      </c>
      <c r="P376" s="55">
        <f>+BDATOS!R365</f>
        <v>1</v>
      </c>
      <c r="Q376" s="55">
        <f>+BDATOS!S365</f>
        <v>1</v>
      </c>
      <c r="R376" s="40">
        <f>+BDATOS!T365</f>
        <v>2</v>
      </c>
      <c r="S376" s="55" t="s">
        <v>587</v>
      </c>
      <c r="T376" s="55" t="s">
        <v>1412</v>
      </c>
      <c r="U376" s="55" t="s">
        <v>95</v>
      </c>
      <c r="V376" s="17">
        <v>0</v>
      </c>
      <c r="W376" s="17">
        <v>0</v>
      </c>
      <c r="X376" s="17">
        <v>0</v>
      </c>
      <c r="Y376" s="17">
        <v>0</v>
      </c>
      <c r="Z376" s="17">
        <v>0</v>
      </c>
      <c r="AA376" s="198" t="str">
        <f>+BDATOS!AC365</f>
        <v>SECRETARIA DEL INTERIOR - CIRA</v>
      </c>
      <c r="AB376" s="56"/>
      <c r="AC376" s="56"/>
      <c r="AD376" s="29">
        <f t="shared" si="101"/>
        <v>1</v>
      </c>
      <c r="AE376" s="30">
        <f t="shared" si="118"/>
        <v>0</v>
      </c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13">
        <v>1</v>
      </c>
      <c r="AZ376" s="64">
        <v>0</v>
      </c>
      <c r="BA376" s="64"/>
      <c r="BB376" s="13"/>
      <c r="BC376" s="64"/>
      <c r="BD376" s="13"/>
      <c r="BE376" s="13"/>
      <c r="BF376" s="13"/>
      <c r="BG376" s="13"/>
      <c r="BH376" s="13"/>
      <c r="BI376" s="63">
        <f t="shared" si="106"/>
        <v>1</v>
      </c>
      <c r="BJ376" s="13"/>
      <c r="BK376" s="13"/>
      <c r="BL376" s="13"/>
      <c r="BM376" s="56" t="s">
        <v>1890</v>
      </c>
      <c r="BO376" s="13">
        <f t="shared" si="102"/>
        <v>1</v>
      </c>
      <c r="BP376" s="13">
        <f t="shared" si="107"/>
        <v>0.25</v>
      </c>
      <c r="BQ376" s="13">
        <f t="shared" si="108"/>
        <v>0.75</v>
      </c>
      <c r="BR376" s="13">
        <f t="shared" si="103"/>
        <v>1</v>
      </c>
      <c r="BS376" s="13">
        <f t="shared" si="109"/>
        <v>0.25</v>
      </c>
      <c r="BT376" s="13">
        <f t="shared" si="110"/>
        <v>0.75</v>
      </c>
      <c r="BU376" s="13">
        <f t="shared" si="104"/>
        <v>1</v>
      </c>
      <c r="BV376" s="13">
        <f t="shared" si="111"/>
        <v>0.25</v>
      </c>
      <c r="BW376" s="13">
        <f t="shared" si="112"/>
        <v>0.75</v>
      </c>
      <c r="BX376" s="13">
        <f t="shared" si="105"/>
        <v>2</v>
      </c>
      <c r="BY376" s="13">
        <f t="shared" si="113"/>
        <v>0.5</v>
      </c>
      <c r="BZ376" s="13">
        <f t="shared" si="114"/>
        <v>1.5</v>
      </c>
    </row>
    <row r="377" spans="1:78" ht="46.5" customHeight="1" x14ac:dyDescent="0.2">
      <c r="A377" s="13">
        <v>2</v>
      </c>
      <c r="B377" s="4" t="s">
        <v>1524</v>
      </c>
      <c r="C377" s="9" t="s">
        <v>1028</v>
      </c>
      <c r="D377" s="4" t="s">
        <v>1524</v>
      </c>
      <c r="E377" s="295"/>
      <c r="F377" s="295"/>
      <c r="G377" s="295"/>
      <c r="H377" s="176" t="s">
        <v>1049</v>
      </c>
      <c r="I377" s="14" t="s">
        <v>1530</v>
      </c>
      <c r="J377" s="198" t="s">
        <v>1532</v>
      </c>
      <c r="K377" s="198" t="s">
        <v>1532</v>
      </c>
      <c r="L377" s="176" t="s">
        <v>1589</v>
      </c>
      <c r="M377" s="5" t="s">
        <v>874</v>
      </c>
      <c r="N377" s="55">
        <f>+BDATOS!P366</f>
        <v>37</v>
      </c>
      <c r="O377" s="55">
        <f>+BDATOS!Q366</f>
        <v>2</v>
      </c>
      <c r="P377" s="55">
        <f>+BDATOS!R366</f>
        <v>10</v>
      </c>
      <c r="Q377" s="55">
        <f>+BDATOS!S366</f>
        <v>15</v>
      </c>
      <c r="R377" s="40">
        <f>+BDATOS!T366</f>
        <v>10</v>
      </c>
      <c r="S377" s="55" t="s">
        <v>587</v>
      </c>
      <c r="T377" s="55" t="s">
        <v>1412</v>
      </c>
      <c r="U377" s="55" t="s">
        <v>95</v>
      </c>
      <c r="V377" s="17">
        <v>0</v>
      </c>
      <c r="W377" s="17">
        <v>0</v>
      </c>
      <c r="X377" s="17">
        <v>0</v>
      </c>
      <c r="Y377" s="17">
        <v>0</v>
      </c>
      <c r="Z377" s="17">
        <v>0</v>
      </c>
      <c r="AA377" s="198" t="str">
        <f>+BDATOS!AC366</f>
        <v>SECRETARIA DEL INTERIOR - CIRA</v>
      </c>
      <c r="AB377" s="56"/>
      <c r="AC377" s="56"/>
      <c r="AD377" s="29">
        <f t="shared" si="101"/>
        <v>2</v>
      </c>
      <c r="AE377" s="30">
        <f t="shared" si="118"/>
        <v>0</v>
      </c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13">
        <v>2</v>
      </c>
      <c r="AZ377" s="64">
        <v>0</v>
      </c>
      <c r="BA377" s="64"/>
      <c r="BB377" s="13"/>
      <c r="BC377" s="64"/>
      <c r="BD377" s="13"/>
      <c r="BE377" s="13"/>
      <c r="BF377" s="13"/>
      <c r="BG377" s="13"/>
      <c r="BH377" s="13"/>
      <c r="BI377" s="63">
        <f t="shared" si="106"/>
        <v>1</v>
      </c>
      <c r="BJ377" s="13"/>
      <c r="BK377" s="13"/>
      <c r="BL377" s="13"/>
      <c r="BM377" s="56" t="s">
        <v>1891</v>
      </c>
      <c r="BO377" s="13">
        <f t="shared" si="102"/>
        <v>2</v>
      </c>
      <c r="BP377" s="13">
        <f t="shared" si="107"/>
        <v>0.5</v>
      </c>
      <c r="BQ377" s="13">
        <f t="shared" si="108"/>
        <v>1.5</v>
      </c>
      <c r="BR377" s="13">
        <f t="shared" si="103"/>
        <v>10</v>
      </c>
      <c r="BS377" s="13">
        <f t="shared" si="109"/>
        <v>2.5</v>
      </c>
      <c r="BT377" s="13">
        <f t="shared" si="110"/>
        <v>7.5</v>
      </c>
      <c r="BU377" s="13">
        <f t="shared" si="104"/>
        <v>15</v>
      </c>
      <c r="BV377" s="13">
        <f t="shared" si="111"/>
        <v>3.75</v>
      </c>
      <c r="BW377" s="13">
        <f t="shared" si="112"/>
        <v>11.25</v>
      </c>
      <c r="BX377" s="13">
        <f t="shared" si="105"/>
        <v>10</v>
      </c>
      <c r="BY377" s="13">
        <f t="shared" si="113"/>
        <v>2.5</v>
      </c>
      <c r="BZ377" s="13">
        <f t="shared" si="114"/>
        <v>7.5</v>
      </c>
    </row>
    <row r="378" spans="1:78" ht="71.25" customHeight="1" x14ac:dyDescent="0.2">
      <c r="A378" s="13">
        <v>3</v>
      </c>
      <c r="B378" s="10" t="s">
        <v>1060</v>
      </c>
      <c r="C378" s="9" t="s">
        <v>59</v>
      </c>
      <c r="D378" s="10" t="s">
        <v>239</v>
      </c>
      <c r="E378" s="7" t="s">
        <v>1062</v>
      </c>
      <c r="F378" s="176">
        <v>0</v>
      </c>
      <c r="G378" s="176">
        <v>1</v>
      </c>
      <c r="H378" s="176" t="s">
        <v>60</v>
      </c>
      <c r="I378" s="14" t="s">
        <v>1061</v>
      </c>
      <c r="J378" s="198" t="s">
        <v>1064</v>
      </c>
      <c r="K378" s="198" t="s">
        <v>1063</v>
      </c>
      <c r="L378" s="176" t="s">
        <v>1589</v>
      </c>
      <c r="M378" s="5" t="s">
        <v>874</v>
      </c>
      <c r="N378" s="55">
        <f>+BDATOS!P367</f>
        <v>1</v>
      </c>
      <c r="O378" s="55">
        <f>+BDATOS!Q367</f>
        <v>0</v>
      </c>
      <c r="P378" s="55">
        <f>+BDATOS!R367</f>
        <v>1</v>
      </c>
      <c r="Q378" s="55">
        <f>+BDATOS!S367</f>
        <v>0</v>
      </c>
      <c r="R378" s="40">
        <f>+BDATOS!T367</f>
        <v>0</v>
      </c>
      <c r="S378" s="5" t="s">
        <v>1065</v>
      </c>
      <c r="T378" s="5" t="s">
        <v>1419</v>
      </c>
      <c r="U378" s="55" t="s">
        <v>95</v>
      </c>
      <c r="V378" s="17">
        <f t="shared" si="115"/>
        <v>0</v>
      </c>
      <c r="W378" s="5">
        <v>0</v>
      </c>
      <c r="X378" s="5">
        <v>0</v>
      </c>
      <c r="Y378" s="5">
        <v>0</v>
      </c>
      <c r="Z378" s="5">
        <v>0</v>
      </c>
      <c r="AA378" s="198" t="str">
        <f>+BDATOS!AC367</f>
        <v>ICULTUR</v>
      </c>
      <c r="AB378" s="56" t="s">
        <v>356</v>
      </c>
      <c r="AC378" s="56" t="s">
        <v>356</v>
      </c>
      <c r="AD378" s="29">
        <f t="shared" si="101"/>
        <v>0</v>
      </c>
      <c r="AE378" s="30">
        <f t="shared" si="118"/>
        <v>0</v>
      </c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13">
        <v>0</v>
      </c>
      <c r="AZ378" s="13"/>
      <c r="BA378" s="13">
        <v>0</v>
      </c>
      <c r="BB378" s="13">
        <v>0</v>
      </c>
      <c r="BC378" s="13"/>
      <c r="BD378" s="13"/>
      <c r="BE378" s="13"/>
      <c r="BF378" s="13"/>
      <c r="BG378" s="13"/>
      <c r="BH378" s="13"/>
      <c r="BI378" s="63" t="s">
        <v>1844</v>
      </c>
      <c r="BJ378" s="13"/>
      <c r="BK378" s="13"/>
      <c r="BL378" s="13"/>
      <c r="BM378" s="56"/>
      <c r="BO378" s="13">
        <f t="shared" si="102"/>
        <v>0</v>
      </c>
      <c r="BP378" s="13">
        <f t="shared" si="107"/>
        <v>0</v>
      </c>
      <c r="BQ378" s="13">
        <f t="shared" si="108"/>
        <v>0</v>
      </c>
      <c r="BR378" s="13">
        <f t="shared" si="103"/>
        <v>1</v>
      </c>
      <c r="BS378" s="13">
        <f t="shared" si="109"/>
        <v>0.25</v>
      </c>
      <c r="BT378" s="13">
        <f t="shared" si="110"/>
        <v>0.75</v>
      </c>
      <c r="BU378" s="13">
        <f t="shared" si="104"/>
        <v>0</v>
      </c>
      <c r="BV378" s="13">
        <f t="shared" si="111"/>
        <v>0</v>
      </c>
      <c r="BW378" s="13">
        <f t="shared" si="112"/>
        <v>0</v>
      </c>
      <c r="BX378" s="13">
        <f t="shared" si="105"/>
        <v>0</v>
      </c>
      <c r="BY378" s="13">
        <f t="shared" si="113"/>
        <v>0</v>
      </c>
      <c r="BZ378" s="13">
        <f t="shared" si="114"/>
        <v>0</v>
      </c>
    </row>
    <row r="379" spans="1:78" ht="75.75" customHeight="1" x14ac:dyDescent="0.2">
      <c r="A379" s="13">
        <v>3</v>
      </c>
      <c r="B379" s="10" t="s">
        <v>1060</v>
      </c>
      <c r="C379" s="9" t="s">
        <v>59</v>
      </c>
      <c r="D379" s="10" t="s">
        <v>239</v>
      </c>
      <c r="E379" s="295" t="s">
        <v>1066</v>
      </c>
      <c r="F379" s="295">
        <v>0</v>
      </c>
      <c r="G379" s="295">
        <v>6</v>
      </c>
      <c r="H379" s="176" t="s">
        <v>61</v>
      </c>
      <c r="I379" s="14" t="s">
        <v>240</v>
      </c>
      <c r="J379" s="198" t="s">
        <v>1069</v>
      </c>
      <c r="K379" s="198" t="s">
        <v>1070</v>
      </c>
      <c r="L379" s="176" t="s">
        <v>1589</v>
      </c>
      <c r="M379" s="5" t="s">
        <v>874</v>
      </c>
      <c r="N379" s="55">
        <f>+BDATOS!P368</f>
        <v>3</v>
      </c>
      <c r="O379" s="55">
        <f>+BDATOS!Q368</f>
        <v>0</v>
      </c>
      <c r="P379" s="55">
        <f>+BDATOS!R368</f>
        <v>1</v>
      </c>
      <c r="Q379" s="55">
        <f>+BDATOS!S368</f>
        <v>1</v>
      </c>
      <c r="R379" s="40">
        <f>+BDATOS!T368</f>
        <v>1</v>
      </c>
      <c r="S379" s="5" t="s">
        <v>1065</v>
      </c>
      <c r="T379" s="5" t="s">
        <v>1419</v>
      </c>
      <c r="U379" s="55" t="s">
        <v>95</v>
      </c>
      <c r="V379" s="17">
        <f t="shared" si="115"/>
        <v>0</v>
      </c>
      <c r="W379" s="5">
        <v>0</v>
      </c>
      <c r="X379" s="5">
        <v>0</v>
      </c>
      <c r="Y379" s="5">
        <v>0</v>
      </c>
      <c r="Z379" s="5">
        <v>0</v>
      </c>
      <c r="AA379" s="198" t="str">
        <f>+BDATOS!AC368</f>
        <v>ICULTUR</v>
      </c>
      <c r="AB379" s="56" t="s">
        <v>356</v>
      </c>
      <c r="AC379" s="56" t="s">
        <v>356</v>
      </c>
      <c r="AD379" s="29">
        <f t="shared" si="101"/>
        <v>0</v>
      </c>
      <c r="AE379" s="30">
        <f t="shared" si="118"/>
        <v>0</v>
      </c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13">
        <v>0</v>
      </c>
      <c r="AZ379" s="13">
        <v>0</v>
      </c>
      <c r="BA379" s="13">
        <v>0</v>
      </c>
      <c r="BB379" s="13">
        <v>0</v>
      </c>
      <c r="BC379" s="13"/>
      <c r="BD379" s="13"/>
      <c r="BE379" s="13"/>
      <c r="BF379" s="13"/>
      <c r="BG379" s="13"/>
      <c r="BH379" s="13"/>
      <c r="BI379" s="63" t="s">
        <v>1844</v>
      </c>
      <c r="BJ379" s="13"/>
      <c r="BK379" s="13"/>
      <c r="BL379" s="13"/>
      <c r="BM379" s="56"/>
      <c r="BO379" s="13">
        <f t="shared" si="102"/>
        <v>0</v>
      </c>
      <c r="BP379" s="13">
        <f t="shared" si="107"/>
        <v>0</v>
      </c>
      <c r="BQ379" s="13">
        <f t="shared" si="108"/>
        <v>0</v>
      </c>
      <c r="BR379" s="13">
        <f t="shared" si="103"/>
        <v>1</v>
      </c>
      <c r="BS379" s="13">
        <f t="shared" si="109"/>
        <v>0.25</v>
      </c>
      <c r="BT379" s="13">
        <f t="shared" si="110"/>
        <v>0.75</v>
      </c>
      <c r="BU379" s="13">
        <f t="shared" si="104"/>
        <v>1</v>
      </c>
      <c r="BV379" s="13">
        <f t="shared" si="111"/>
        <v>0.25</v>
      </c>
      <c r="BW379" s="13">
        <f t="shared" si="112"/>
        <v>0.75</v>
      </c>
      <c r="BX379" s="13">
        <f t="shared" si="105"/>
        <v>1</v>
      </c>
      <c r="BY379" s="13">
        <f t="shared" si="113"/>
        <v>0.25</v>
      </c>
      <c r="BZ379" s="13">
        <f t="shared" si="114"/>
        <v>0.75</v>
      </c>
    </row>
    <row r="380" spans="1:78" ht="86.25" customHeight="1" x14ac:dyDescent="0.2">
      <c r="A380" s="13">
        <v>3</v>
      </c>
      <c r="B380" s="10" t="s">
        <v>1060</v>
      </c>
      <c r="C380" s="9" t="s">
        <v>59</v>
      </c>
      <c r="D380" s="10" t="s">
        <v>239</v>
      </c>
      <c r="E380" s="295"/>
      <c r="F380" s="295"/>
      <c r="G380" s="295"/>
      <c r="H380" s="176" t="s">
        <v>61</v>
      </c>
      <c r="I380" s="14" t="s">
        <v>240</v>
      </c>
      <c r="J380" s="198" t="s">
        <v>1068</v>
      </c>
      <c r="K380" s="198" t="s">
        <v>1071</v>
      </c>
      <c r="L380" s="176" t="s">
        <v>1589</v>
      </c>
      <c r="M380" s="5" t="s">
        <v>874</v>
      </c>
      <c r="N380" s="55">
        <f>+BDATOS!P369</f>
        <v>3</v>
      </c>
      <c r="O380" s="55">
        <f>+BDATOS!Q369</f>
        <v>0</v>
      </c>
      <c r="P380" s="55">
        <f>+BDATOS!R369</f>
        <v>1</v>
      </c>
      <c r="Q380" s="55">
        <f>+BDATOS!S369</f>
        <v>1</v>
      </c>
      <c r="R380" s="40">
        <f>+BDATOS!T369</f>
        <v>1</v>
      </c>
      <c r="S380" s="5" t="s">
        <v>1065</v>
      </c>
      <c r="T380" s="5" t="s">
        <v>1419</v>
      </c>
      <c r="U380" s="55" t="s">
        <v>95</v>
      </c>
      <c r="V380" s="17">
        <f t="shared" si="115"/>
        <v>0</v>
      </c>
      <c r="W380" s="5">
        <v>0</v>
      </c>
      <c r="X380" s="5">
        <v>0</v>
      </c>
      <c r="Y380" s="5">
        <v>0</v>
      </c>
      <c r="Z380" s="5">
        <v>0</v>
      </c>
      <c r="AA380" s="198" t="str">
        <f>+BDATOS!AC369</f>
        <v>ICULTUR</v>
      </c>
      <c r="AB380" s="56" t="s">
        <v>356</v>
      </c>
      <c r="AC380" s="56" t="s">
        <v>356</v>
      </c>
      <c r="AD380" s="29">
        <f t="shared" si="101"/>
        <v>0</v>
      </c>
      <c r="AE380" s="30">
        <f t="shared" si="118"/>
        <v>0</v>
      </c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13">
        <v>0</v>
      </c>
      <c r="AZ380" s="13">
        <v>0</v>
      </c>
      <c r="BA380" s="13">
        <v>0</v>
      </c>
      <c r="BB380" s="13">
        <v>0</v>
      </c>
      <c r="BC380" s="13"/>
      <c r="BD380" s="13"/>
      <c r="BE380" s="13"/>
      <c r="BF380" s="13"/>
      <c r="BG380" s="13"/>
      <c r="BH380" s="13"/>
      <c r="BI380" s="63" t="s">
        <v>1844</v>
      </c>
      <c r="BJ380" s="13"/>
      <c r="BK380" s="13"/>
      <c r="BL380" s="13"/>
      <c r="BM380" s="56"/>
      <c r="BO380" s="13">
        <f t="shared" si="102"/>
        <v>0</v>
      </c>
      <c r="BP380" s="13">
        <f t="shared" si="107"/>
        <v>0</v>
      </c>
      <c r="BQ380" s="13">
        <f t="shared" si="108"/>
        <v>0</v>
      </c>
      <c r="BR380" s="13">
        <f t="shared" si="103"/>
        <v>1</v>
      </c>
      <c r="BS380" s="13">
        <f t="shared" si="109"/>
        <v>0.25</v>
      </c>
      <c r="BT380" s="13">
        <f t="shared" si="110"/>
        <v>0.75</v>
      </c>
      <c r="BU380" s="13">
        <f t="shared" si="104"/>
        <v>1</v>
      </c>
      <c r="BV380" s="13">
        <f t="shared" si="111"/>
        <v>0.25</v>
      </c>
      <c r="BW380" s="13">
        <f t="shared" si="112"/>
        <v>0.75</v>
      </c>
      <c r="BX380" s="13">
        <f t="shared" si="105"/>
        <v>1</v>
      </c>
      <c r="BY380" s="13">
        <f t="shared" si="113"/>
        <v>0.25</v>
      </c>
      <c r="BZ380" s="13">
        <f t="shared" si="114"/>
        <v>0.75</v>
      </c>
    </row>
    <row r="381" spans="1:78" ht="70.5" customHeight="1" x14ac:dyDescent="0.2">
      <c r="A381" s="13">
        <v>3</v>
      </c>
      <c r="B381" s="10" t="s">
        <v>1060</v>
      </c>
      <c r="C381" s="9" t="s">
        <v>59</v>
      </c>
      <c r="D381" s="10" t="s">
        <v>239</v>
      </c>
      <c r="E381" s="295"/>
      <c r="F381" s="295"/>
      <c r="G381" s="295"/>
      <c r="H381" s="176" t="s">
        <v>61</v>
      </c>
      <c r="I381" s="14" t="s">
        <v>240</v>
      </c>
      <c r="J381" s="198" t="s">
        <v>1072</v>
      </c>
      <c r="K381" s="198" t="s">
        <v>1073</v>
      </c>
      <c r="L381" s="176" t="s">
        <v>1589</v>
      </c>
      <c r="M381" s="5" t="s">
        <v>874</v>
      </c>
      <c r="N381" s="55">
        <f>+BDATOS!P370</f>
        <v>6</v>
      </c>
      <c r="O381" s="55">
        <f>+BDATOS!Q370</f>
        <v>0</v>
      </c>
      <c r="P381" s="55">
        <f>+BDATOS!R370</f>
        <v>1</v>
      </c>
      <c r="Q381" s="55">
        <f>+BDATOS!S370</f>
        <v>2</v>
      </c>
      <c r="R381" s="40">
        <f>+BDATOS!T370</f>
        <v>2</v>
      </c>
      <c r="S381" s="5" t="s">
        <v>1065</v>
      </c>
      <c r="T381" s="5" t="s">
        <v>1419</v>
      </c>
      <c r="U381" s="55" t="s">
        <v>95</v>
      </c>
      <c r="V381" s="17">
        <f t="shared" si="115"/>
        <v>0</v>
      </c>
      <c r="W381" s="5">
        <v>0</v>
      </c>
      <c r="X381" s="5">
        <v>0</v>
      </c>
      <c r="Y381" s="5">
        <v>0</v>
      </c>
      <c r="Z381" s="5">
        <v>0</v>
      </c>
      <c r="AA381" s="198" t="str">
        <f>+BDATOS!AC370</f>
        <v>ICULTUR</v>
      </c>
      <c r="AB381" s="56" t="s">
        <v>356</v>
      </c>
      <c r="AC381" s="56" t="s">
        <v>356</v>
      </c>
      <c r="AD381" s="29">
        <f t="shared" si="101"/>
        <v>0</v>
      </c>
      <c r="AE381" s="30">
        <f t="shared" si="118"/>
        <v>0</v>
      </c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13">
        <v>0</v>
      </c>
      <c r="AZ381" s="13">
        <v>0</v>
      </c>
      <c r="BA381" s="13">
        <v>0</v>
      </c>
      <c r="BB381" s="13">
        <v>0</v>
      </c>
      <c r="BC381" s="13"/>
      <c r="BD381" s="13"/>
      <c r="BE381" s="13"/>
      <c r="BF381" s="13"/>
      <c r="BG381" s="13"/>
      <c r="BH381" s="13"/>
      <c r="BI381" s="63" t="s">
        <v>1844</v>
      </c>
      <c r="BJ381" s="13"/>
      <c r="BK381" s="13"/>
      <c r="BL381" s="13"/>
      <c r="BM381" s="56"/>
      <c r="BO381" s="13">
        <f t="shared" si="102"/>
        <v>0</v>
      </c>
      <c r="BP381" s="13">
        <f t="shared" si="107"/>
        <v>0</v>
      </c>
      <c r="BQ381" s="13">
        <f t="shared" si="108"/>
        <v>0</v>
      </c>
      <c r="BR381" s="13">
        <f t="shared" si="103"/>
        <v>1</v>
      </c>
      <c r="BS381" s="13">
        <f t="shared" si="109"/>
        <v>0.25</v>
      </c>
      <c r="BT381" s="13">
        <f t="shared" si="110"/>
        <v>0.75</v>
      </c>
      <c r="BU381" s="13">
        <f t="shared" si="104"/>
        <v>2</v>
      </c>
      <c r="BV381" s="13">
        <f t="shared" si="111"/>
        <v>0.5</v>
      </c>
      <c r="BW381" s="13">
        <f t="shared" si="112"/>
        <v>1.5</v>
      </c>
      <c r="BX381" s="13">
        <f t="shared" si="105"/>
        <v>2</v>
      </c>
      <c r="BY381" s="13">
        <f t="shared" si="113"/>
        <v>0.5</v>
      </c>
      <c r="BZ381" s="13">
        <f t="shared" si="114"/>
        <v>1.5</v>
      </c>
    </row>
    <row r="382" spans="1:78" ht="67.5" customHeight="1" x14ac:dyDescent="0.2">
      <c r="A382" s="13">
        <v>3</v>
      </c>
      <c r="B382" s="10" t="s">
        <v>1060</v>
      </c>
      <c r="C382" s="9" t="s">
        <v>59</v>
      </c>
      <c r="D382" s="10" t="s">
        <v>239</v>
      </c>
      <c r="E382" s="295"/>
      <c r="F382" s="295"/>
      <c r="G382" s="295"/>
      <c r="H382" s="176" t="s">
        <v>61</v>
      </c>
      <c r="I382" s="14" t="s">
        <v>240</v>
      </c>
      <c r="J382" s="198" t="s">
        <v>1074</v>
      </c>
      <c r="K382" s="198" t="s">
        <v>1067</v>
      </c>
      <c r="L382" s="176" t="s">
        <v>1589</v>
      </c>
      <c r="M382" s="5" t="s">
        <v>874</v>
      </c>
      <c r="N382" s="55">
        <f>+BDATOS!P371</f>
        <v>3</v>
      </c>
      <c r="O382" s="55">
        <f>+BDATOS!Q371</f>
        <v>1</v>
      </c>
      <c r="P382" s="55">
        <f>+BDATOS!R371</f>
        <v>1</v>
      </c>
      <c r="Q382" s="55">
        <f>+BDATOS!S371</f>
        <v>1</v>
      </c>
      <c r="R382" s="40">
        <f>+BDATOS!T371</f>
        <v>1</v>
      </c>
      <c r="S382" s="5" t="s">
        <v>1065</v>
      </c>
      <c r="T382" s="5" t="s">
        <v>1419</v>
      </c>
      <c r="U382" s="55" t="s">
        <v>95</v>
      </c>
      <c r="V382" s="17">
        <f t="shared" si="115"/>
        <v>0</v>
      </c>
      <c r="W382" s="5">
        <v>0</v>
      </c>
      <c r="X382" s="5">
        <v>0</v>
      </c>
      <c r="Y382" s="5">
        <v>0</v>
      </c>
      <c r="Z382" s="5">
        <v>0</v>
      </c>
      <c r="AA382" s="198" t="str">
        <f>+BDATOS!AC371</f>
        <v>ICULTUR</v>
      </c>
      <c r="AB382" s="56" t="s">
        <v>356</v>
      </c>
      <c r="AC382" s="56" t="s">
        <v>356</v>
      </c>
      <c r="AD382" s="29">
        <f t="shared" si="101"/>
        <v>1</v>
      </c>
      <c r="AE382" s="30">
        <f t="shared" si="118"/>
        <v>0</v>
      </c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13">
        <v>1</v>
      </c>
      <c r="AZ382" s="13" t="s">
        <v>1862</v>
      </c>
      <c r="BA382" s="13" t="s">
        <v>1862</v>
      </c>
      <c r="BB382" s="13">
        <v>0</v>
      </c>
      <c r="BC382" s="13"/>
      <c r="BD382" s="13"/>
      <c r="BE382" s="13"/>
      <c r="BF382" s="13"/>
      <c r="BG382" s="13"/>
      <c r="BH382" s="13"/>
      <c r="BI382" s="63">
        <f>+AY382/AD382</f>
        <v>1</v>
      </c>
      <c r="BJ382" s="13"/>
      <c r="BK382" s="13"/>
      <c r="BL382" s="13"/>
      <c r="BM382" s="56"/>
      <c r="BO382" s="13">
        <f t="shared" si="102"/>
        <v>1</v>
      </c>
      <c r="BP382" s="13">
        <f t="shared" si="107"/>
        <v>0.25</v>
      </c>
      <c r="BQ382" s="13">
        <f t="shared" si="108"/>
        <v>0.75</v>
      </c>
      <c r="BR382" s="13">
        <f t="shared" si="103"/>
        <v>1</v>
      </c>
      <c r="BS382" s="13">
        <f t="shared" si="109"/>
        <v>0.25</v>
      </c>
      <c r="BT382" s="13">
        <f t="shared" si="110"/>
        <v>0.75</v>
      </c>
      <c r="BU382" s="13">
        <f t="shared" si="104"/>
        <v>1</v>
      </c>
      <c r="BV382" s="13">
        <f t="shared" si="111"/>
        <v>0.25</v>
      </c>
      <c r="BW382" s="13">
        <f t="shared" si="112"/>
        <v>0.75</v>
      </c>
      <c r="BX382" s="13">
        <f t="shared" si="105"/>
        <v>1</v>
      </c>
      <c r="BY382" s="13">
        <f t="shared" si="113"/>
        <v>0.25</v>
      </c>
      <c r="BZ382" s="13">
        <f t="shared" si="114"/>
        <v>0.75</v>
      </c>
    </row>
    <row r="383" spans="1:78" ht="67.5" customHeight="1" x14ac:dyDescent="0.2">
      <c r="A383" s="13">
        <v>3</v>
      </c>
      <c r="B383" s="10" t="s">
        <v>1060</v>
      </c>
      <c r="C383" s="9" t="s">
        <v>59</v>
      </c>
      <c r="D383" s="10" t="s">
        <v>239</v>
      </c>
      <c r="E383" s="295"/>
      <c r="F383" s="295"/>
      <c r="G383" s="295"/>
      <c r="H383" s="176" t="s">
        <v>61</v>
      </c>
      <c r="I383" s="14" t="s">
        <v>240</v>
      </c>
      <c r="J383" s="198" t="s">
        <v>1075</v>
      </c>
      <c r="K383" s="198" t="s">
        <v>1076</v>
      </c>
      <c r="L383" s="176" t="s">
        <v>1589</v>
      </c>
      <c r="M383" s="5" t="s">
        <v>874</v>
      </c>
      <c r="N383" s="55">
        <f>+BDATOS!P372</f>
        <v>6</v>
      </c>
      <c r="O383" s="55">
        <f>+BDATOS!Q372</f>
        <v>0</v>
      </c>
      <c r="P383" s="55">
        <f>+BDATOS!R372</f>
        <v>1</v>
      </c>
      <c r="Q383" s="55">
        <f>+BDATOS!S372</f>
        <v>2</v>
      </c>
      <c r="R383" s="40">
        <f>+BDATOS!T372</f>
        <v>2</v>
      </c>
      <c r="S383" s="5" t="s">
        <v>1065</v>
      </c>
      <c r="T383" s="5" t="s">
        <v>1419</v>
      </c>
      <c r="U383" s="55" t="s">
        <v>95</v>
      </c>
      <c r="V383" s="17">
        <f t="shared" si="115"/>
        <v>0</v>
      </c>
      <c r="W383" s="5">
        <v>0</v>
      </c>
      <c r="X383" s="5">
        <v>0</v>
      </c>
      <c r="Y383" s="5">
        <v>0</v>
      </c>
      <c r="Z383" s="5">
        <v>0</v>
      </c>
      <c r="AA383" s="198" t="str">
        <f>+BDATOS!AC372</f>
        <v>ICULTUR</v>
      </c>
      <c r="AB383" s="56" t="s">
        <v>356</v>
      </c>
      <c r="AC383" s="56" t="s">
        <v>356</v>
      </c>
      <c r="AD383" s="29">
        <f t="shared" si="101"/>
        <v>0</v>
      </c>
      <c r="AE383" s="30">
        <f t="shared" si="118"/>
        <v>0</v>
      </c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13">
        <v>0</v>
      </c>
      <c r="AZ383" s="13">
        <v>0</v>
      </c>
      <c r="BA383" s="13"/>
      <c r="BB383" s="13">
        <v>0</v>
      </c>
      <c r="BC383" s="13"/>
      <c r="BD383" s="13"/>
      <c r="BE383" s="13"/>
      <c r="BF383" s="13"/>
      <c r="BG383" s="13"/>
      <c r="BH383" s="13"/>
      <c r="BI383" s="63" t="s">
        <v>1844</v>
      </c>
      <c r="BJ383" s="13"/>
      <c r="BK383" s="13"/>
      <c r="BL383" s="13"/>
      <c r="BM383" s="56"/>
      <c r="BO383" s="13">
        <f t="shared" si="102"/>
        <v>0</v>
      </c>
      <c r="BP383" s="13">
        <f t="shared" si="107"/>
        <v>0</v>
      </c>
      <c r="BQ383" s="13">
        <f t="shared" si="108"/>
        <v>0</v>
      </c>
      <c r="BR383" s="13">
        <f t="shared" si="103"/>
        <v>1</v>
      </c>
      <c r="BS383" s="13">
        <f t="shared" si="109"/>
        <v>0.25</v>
      </c>
      <c r="BT383" s="13">
        <f t="shared" si="110"/>
        <v>0.75</v>
      </c>
      <c r="BU383" s="13">
        <f t="shared" si="104"/>
        <v>2</v>
      </c>
      <c r="BV383" s="13">
        <f t="shared" si="111"/>
        <v>0.5</v>
      </c>
      <c r="BW383" s="13">
        <f t="shared" si="112"/>
        <v>1.5</v>
      </c>
      <c r="BX383" s="13">
        <f t="shared" si="105"/>
        <v>2</v>
      </c>
      <c r="BY383" s="13">
        <f t="shared" si="113"/>
        <v>0.5</v>
      </c>
      <c r="BZ383" s="13">
        <f t="shared" si="114"/>
        <v>1.5</v>
      </c>
    </row>
    <row r="384" spans="1:78" ht="65.25" customHeight="1" x14ac:dyDescent="0.2">
      <c r="A384" s="13">
        <v>3</v>
      </c>
      <c r="B384" s="10" t="s">
        <v>1060</v>
      </c>
      <c r="C384" s="9" t="s">
        <v>59</v>
      </c>
      <c r="D384" s="10" t="s">
        <v>239</v>
      </c>
      <c r="E384" s="295"/>
      <c r="F384" s="295"/>
      <c r="G384" s="295"/>
      <c r="H384" s="176" t="s">
        <v>61</v>
      </c>
      <c r="I384" s="77" t="s">
        <v>240</v>
      </c>
      <c r="J384" s="198" t="s">
        <v>1077</v>
      </c>
      <c r="K384" s="198" t="s">
        <v>1078</v>
      </c>
      <c r="L384" s="176" t="s">
        <v>1589</v>
      </c>
      <c r="M384" s="5" t="s">
        <v>874</v>
      </c>
      <c r="N384" s="55">
        <f>+BDATOS!P373</f>
        <v>4</v>
      </c>
      <c r="O384" s="55">
        <f>+BDATOS!Q373</f>
        <v>0</v>
      </c>
      <c r="P384" s="55">
        <f>+BDATOS!R373</f>
        <v>1</v>
      </c>
      <c r="Q384" s="55">
        <f>+BDATOS!S373</f>
        <v>1</v>
      </c>
      <c r="R384" s="40">
        <f>+BDATOS!T373</f>
        <v>1</v>
      </c>
      <c r="S384" s="5" t="s">
        <v>1065</v>
      </c>
      <c r="T384" s="5" t="s">
        <v>1419</v>
      </c>
      <c r="U384" s="55" t="s">
        <v>95</v>
      </c>
      <c r="V384" s="17">
        <f t="shared" si="115"/>
        <v>0</v>
      </c>
      <c r="W384" s="5">
        <v>0</v>
      </c>
      <c r="X384" s="5">
        <v>0</v>
      </c>
      <c r="Y384" s="5">
        <v>0</v>
      </c>
      <c r="Z384" s="5">
        <v>0</v>
      </c>
      <c r="AA384" s="198" t="str">
        <f>+BDATOS!AC373</f>
        <v>ICULTUR</v>
      </c>
      <c r="AB384" s="56" t="s">
        <v>356</v>
      </c>
      <c r="AC384" s="56" t="s">
        <v>356</v>
      </c>
      <c r="AD384" s="29">
        <f t="shared" si="101"/>
        <v>0</v>
      </c>
      <c r="AE384" s="30">
        <f t="shared" si="118"/>
        <v>0</v>
      </c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13">
        <v>0</v>
      </c>
      <c r="AZ384" s="13">
        <v>0</v>
      </c>
      <c r="BA384" s="13">
        <v>0</v>
      </c>
      <c r="BB384" s="13">
        <v>0</v>
      </c>
      <c r="BC384" s="13"/>
      <c r="BD384" s="13"/>
      <c r="BE384" s="13"/>
      <c r="BF384" s="13"/>
      <c r="BG384" s="13"/>
      <c r="BH384" s="13"/>
      <c r="BI384" s="63" t="s">
        <v>1844</v>
      </c>
      <c r="BJ384" s="13"/>
      <c r="BK384" s="13"/>
      <c r="BL384" s="13"/>
      <c r="BM384" s="56"/>
      <c r="BO384" s="13">
        <f t="shared" si="102"/>
        <v>0</v>
      </c>
      <c r="BP384" s="13">
        <f t="shared" si="107"/>
        <v>0</v>
      </c>
      <c r="BQ384" s="13">
        <f t="shared" si="108"/>
        <v>0</v>
      </c>
      <c r="BR384" s="13">
        <f t="shared" si="103"/>
        <v>1</v>
      </c>
      <c r="BS384" s="13">
        <f t="shared" si="109"/>
        <v>0.25</v>
      </c>
      <c r="BT384" s="13">
        <f t="shared" si="110"/>
        <v>0.75</v>
      </c>
      <c r="BU384" s="13">
        <f t="shared" si="104"/>
        <v>1</v>
      </c>
      <c r="BV384" s="13">
        <f t="shared" si="111"/>
        <v>0.25</v>
      </c>
      <c r="BW384" s="13">
        <f t="shared" si="112"/>
        <v>0.75</v>
      </c>
      <c r="BX384" s="13">
        <f t="shared" si="105"/>
        <v>1</v>
      </c>
      <c r="BY384" s="13">
        <f t="shared" si="113"/>
        <v>0.25</v>
      </c>
      <c r="BZ384" s="13">
        <f t="shared" si="114"/>
        <v>0.75</v>
      </c>
    </row>
    <row r="385" spans="1:78" ht="45" x14ac:dyDescent="0.2">
      <c r="A385" s="13">
        <v>3</v>
      </c>
      <c r="B385" s="10" t="s">
        <v>1060</v>
      </c>
      <c r="C385" s="9" t="s">
        <v>59</v>
      </c>
      <c r="D385" s="10" t="s">
        <v>239</v>
      </c>
      <c r="E385" s="295" t="s">
        <v>1079</v>
      </c>
      <c r="F385" s="295">
        <v>0</v>
      </c>
      <c r="G385" s="295">
        <v>1</v>
      </c>
      <c r="H385" s="176" t="s">
        <v>62</v>
      </c>
      <c r="I385" s="14" t="s">
        <v>241</v>
      </c>
      <c r="J385" s="198" t="s">
        <v>1080</v>
      </c>
      <c r="K385" s="198" t="s">
        <v>1081</v>
      </c>
      <c r="L385" s="176" t="s">
        <v>1589</v>
      </c>
      <c r="M385" s="5" t="s">
        <v>874</v>
      </c>
      <c r="N385" s="55">
        <f>+BDATOS!P374</f>
        <v>1</v>
      </c>
      <c r="O385" s="55">
        <f>+BDATOS!Q374</f>
        <v>0</v>
      </c>
      <c r="P385" s="55">
        <f>+BDATOS!R374</f>
        <v>0</v>
      </c>
      <c r="Q385" s="55">
        <f>+BDATOS!S374</f>
        <v>1</v>
      </c>
      <c r="R385" s="40">
        <f>+BDATOS!T374</f>
        <v>0</v>
      </c>
      <c r="S385" s="5" t="s">
        <v>1065</v>
      </c>
      <c r="T385" s="5" t="s">
        <v>1419</v>
      </c>
      <c r="U385" s="55" t="s">
        <v>95</v>
      </c>
      <c r="V385" s="17">
        <f t="shared" si="115"/>
        <v>0</v>
      </c>
      <c r="W385" s="5">
        <v>0</v>
      </c>
      <c r="X385" s="5">
        <v>0</v>
      </c>
      <c r="Y385" s="5">
        <v>0</v>
      </c>
      <c r="Z385" s="5">
        <v>0</v>
      </c>
      <c r="AA385" s="198" t="str">
        <f>+BDATOS!AC374</f>
        <v>ICULTUR</v>
      </c>
      <c r="AB385" s="56" t="s">
        <v>356</v>
      </c>
      <c r="AC385" s="56" t="s">
        <v>356</v>
      </c>
      <c r="AD385" s="29">
        <f t="shared" si="101"/>
        <v>0</v>
      </c>
      <c r="AE385" s="30">
        <f t="shared" si="118"/>
        <v>0</v>
      </c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13">
        <v>0</v>
      </c>
      <c r="AZ385" s="13">
        <v>0</v>
      </c>
      <c r="BA385" s="13"/>
      <c r="BB385" s="13">
        <v>0</v>
      </c>
      <c r="BC385" s="13"/>
      <c r="BD385" s="13"/>
      <c r="BE385" s="13"/>
      <c r="BF385" s="13"/>
      <c r="BG385" s="13"/>
      <c r="BH385" s="13"/>
      <c r="BI385" s="63" t="s">
        <v>1844</v>
      </c>
      <c r="BJ385" s="13"/>
      <c r="BK385" s="13"/>
      <c r="BL385" s="13"/>
      <c r="BM385" s="56"/>
      <c r="BO385" s="13">
        <f t="shared" si="102"/>
        <v>0</v>
      </c>
      <c r="BP385" s="13">
        <f t="shared" si="107"/>
        <v>0</v>
      </c>
      <c r="BQ385" s="13">
        <f t="shared" si="108"/>
        <v>0</v>
      </c>
      <c r="BR385" s="13">
        <f t="shared" si="103"/>
        <v>0</v>
      </c>
      <c r="BS385" s="13">
        <f t="shared" si="109"/>
        <v>0</v>
      </c>
      <c r="BT385" s="13">
        <f t="shared" si="110"/>
        <v>0</v>
      </c>
      <c r="BU385" s="13">
        <f t="shared" si="104"/>
        <v>1</v>
      </c>
      <c r="BV385" s="13">
        <f t="shared" si="111"/>
        <v>0.25</v>
      </c>
      <c r="BW385" s="13">
        <f t="shared" si="112"/>
        <v>0.75</v>
      </c>
      <c r="BX385" s="13">
        <f t="shared" si="105"/>
        <v>0</v>
      </c>
      <c r="BY385" s="13">
        <f t="shared" si="113"/>
        <v>0</v>
      </c>
      <c r="BZ385" s="13">
        <f t="shared" si="114"/>
        <v>0</v>
      </c>
    </row>
    <row r="386" spans="1:78" ht="56.25" x14ac:dyDescent="0.2">
      <c r="A386" s="13">
        <v>3</v>
      </c>
      <c r="B386" s="10" t="s">
        <v>1060</v>
      </c>
      <c r="C386" s="9" t="s">
        <v>59</v>
      </c>
      <c r="D386" s="10" t="s">
        <v>239</v>
      </c>
      <c r="E386" s="295"/>
      <c r="F386" s="295"/>
      <c r="G386" s="295"/>
      <c r="H386" s="176" t="s">
        <v>62</v>
      </c>
      <c r="I386" s="14" t="s">
        <v>241</v>
      </c>
      <c r="J386" s="198" t="s">
        <v>1086</v>
      </c>
      <c r="K386" s="198" t="s">
        <v>1087</v>
      </c>
      <c r="L386" s="176" t="s">
        <v>1589</v>
      </c>
      <c r="M386" s="5" t="s">
        <v>874</v>
      </c>
      <c r="N386" s="55">
        <f>+BDATOS!P375</f>
        <v>10</v>
      </c>
      <c r="O386" s="55">
        <f>+BDATOS!Q375</f>
        <v>0</v>
      </c>
      <c r="P386" s="55">
        <f>+BDATOS!R375</f>
        <v>3</v>
      </c>
      <c r="Q386" s="55">
        <f>+BDATOS!S375</f>
        <v>3</v>
      </c>
      <c r="R386" s="40">
        <f>+BDATOS!T375</f>
        <v>3</v>
      </c>
      <c r="S386" s="5" t="s">
        <v>1065</v>
      </c>
      <c r="T386" s="5" t="s">
        <v>1419</v>
      </c>
      <c r="U386" s="55" t="s">
        <v>95</v>
      </c>
      <c r="V386" s="17">
        <f t="shared" si="115"/>
        <v>0</v>
      </c>
      <c r="W386" s="5">
        <v>0</v>
      </c>
      <c r="X386" s="5">
        <v>0</v>
      </c>
      <c r="Y386" s="5">
        <v>0</v>
      </c>
      <c r="Z386" s="5">
        <v>0</v>
      </c>
      <c r="AA386" s="198" t="str">
        <f>+BDATOS!AC375</f>
        <v>ICULTUR</v>
      </c>
      <c r="AB386" s="56" t="s">
        <v>356</v>
      </c>
      <c r="AC386" s="56" t="s">
        <v>356</v>
      </c>
      <c r="AD386" s="29">
        <f t="shared" si="101"/>
        <v>0</v>
      </c>
      <c r="AE386" s="30">
        <f t="shared" si="118"/>
        <v>0</v>
      </c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13">
        <v>0</v>
      </c>
      <c r="AZ386" s="13">
        <v>0</v>
      </c>
      <c r="BA386" s="13">
        <v>0</v>
      </c>
      <c r="BB386" s="13">
        <v>0</v>
      </c>
      <c r="BC386" s="13"/>
      <c r="BD386" s="13"/>
      <c r="BE386" s="13"/>
      <c r="BF386" s="13"/>
      <c r="BG386" s="13"/>
      <c r="BH386" s="13"/>
      <c r="BI386" s="63" t="s">
        <v>1844</v>
      </c>
      <c r="BJ386" s="13"/>
      <c r="BK386" s="13"/>
      <c r="BL386" s="13"/>
      <c r="BM386" s="56"/>
      <c r="BO386" s="13">
        <f t="shared" si="102"/>
        <v>0</v>
      </c>
      <c r="BP386" s="13">
        <f t="shared" si="107"/>
        <v>0</v>
      </c>
      <c r="BQ386" s="13">
        <f t="shared" si="108"/>
        <v>0</v>
      </c>
      <c r="BR386" s="13">
        <f t="shared" si="103"/>
        <v>3</v>
      </c>
      <c r="BS386" s="13">
        <f t="shared" si="109"/>
        <v>0.75</v>
      </c>
      <c r="BT386" s="13">
        <f t="shared" si="110"/>
        <v>2.25</v>
      </c>
      <c r="BU386" s="13">
        <f t="shared" si="104"/>
        <v>3</v>
      </c>
      <c r="BV386" s="13">
        <f t="shared" si="111"/>
        <v>0.75</v>
      </c>
      <c r="BW386" s="13">
        <f t="shared" si="112"/>
        <v>2.25</v>
      </c>
      <c r="BX386" s="13">
        <f t="shared" si="105"/>
        <v>3</v>
      </c>
      <c r="BY386" s="13">
        <f t="shared" si="113"/>
        <v>0.75</v>
      </c>
      <c r="BZ386" s="13">
        <f t="shared" si="114"/>
        <v>2.25</v>
      </c>
    </row>
    <row r="387" spans="1:78" ht="45" x14ac:dyDescent="0.2">
      <c r="A387" s="13">
        <v>3</v>
      </c>
      <c r="B387" s="10" t="s">
        <v>1060</v>
      </c>
      <c r="C387" s="9" t="s">
        <v>59</v>
      </c>
      <c r="D387" s="10" t="s">
        <v>239</v>
      </c>
      <c r="E387" s="295"/>
      <c r="F387" s="295"/>
      <c r="G387" s="295"/>
      <c r="H387" s="176" t="s">
        <v>62</v>
      </c>
      <c r="I387" s="14" t="s">
        <v>241</v>
      </c>
      <c r="J387" s="198" t="s">
        <v>1082</v>
      </c>
      <c r="K387" s="198" t="s">
        <v>1083</v>
      </c>
      <c r="L387" s="176" t="s">
        <v>1589</v>
      </c>
      <c r="M387" s="5" t="s">
        <v>874</v>
      </c>
      <c r="N387" s="55">
        <f>+BDATOS!P376</f>
        <v>3</v>
      </c>
      <c r="O387" s="55">
        <f>+BDATOS!Q376</f>
        <v>0</v>
      </c>
      <c r="P387" s="55">
        <f>+BDATOS!R376</f>
        <v>1</v>
      </c>
      <c r="Q387" s="55">
        <f>+BDATOS!S376</f>
        <v>1</v>
      </c>
      <c r="R387" s="40">
        <f>+BDATOS!T376</f>
        <v>1</v>
      </c>
      <c r="S387" s="5" t="s">
        <v>1065</v>
      </c>
      <c r="T387" s="5" t="s">
        <v>1419</v>
      </c>
      <c r="U387" s="55" t="s">
        <v>95</v>
      </c>
      <c r="V387" s="17">
        <f t="shared" si="115"/>
        <v>0</v>
      </c>
      <c r="W387" s="5">
        <v>0</v>
      </c>
      <c r="X387" s="5">
        <v>0</v>
      </c>
      <c r="Y387" s="5">
        <v>0</v>
      </c>
      <c r="Z387" s="5">
        <v>0</v>
      </c>
      <c r="AA387" s="198" t="str">
        <f>+BDATOS!AC376</f>
        <v>ICULTUR</v>
      </c>
      <c r="AB387" s="56" t="s">
        <v>356</v>
      </c>
      <c r="AC387" s="56" t="s">
        <v>356</v>
      </c>
      <c r="AD387" s="29">
        <f t="shared" si="101"/>
        <v>0</v>
      </c>
      <c r="AE387" s="30">
        <f t="shared" si="118"/>
        <v>0</v>
      </c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13">
        <v>0</v>
      </c>
      <c r="AZ387" s="13"/>
      <c r="BA387" s="13">
        <v>0</v>
      </c>
      <c r="BB387" s="13">
        <v>0</v>
      </c>
      <c r="BC387" s="13"/>
      <c r="BD387" s="13"/>
      <c r="BE387" s="13"/>
      <c r="BF387" s="13"/>
      <c r="BG387" s="13"/>
      <c r="BH387" s="13"/>
      <c r="BI387" s="63" t="s">
        <v>1844</v>
      </c>
      <c r="BJ387" s="13"/>
      <c r="BK387" s="13"/>
      <c r="BL387" s="13"/>
      <c r="BM387" s="56"/>
      <c r="BO387" s="13">
        <f t="shared" si="102"/>
        <v>0</v>
      </c>
      <c r="BP387" s="13">
        <f t="shared" si="107"/>
        <v>0</v>
      </c>
      <c r="BQ387" s="13">
        <f t="shared" si="108"/>
        <v>0</v>
      </c>
      <c r="BR387" s="13">
        <f t="shared" si="103"/>
        <v>1</v>
      </c>
      <c r="BS387" s="13">
        <f t="shared" si="109"/>
        <v>0.25</v>
      </c>
      <c r="BT387" s="13">
        <f t="shared" si="110"/>
        <v>0.75</v>
      </c>
      <c r="BU387" s="13">
        <f t="shared" si="104"/>
        <v>1</v>
      </c>
      <c r="BV387" s="13">
        <f t="shared" si="111"/>
        <v>0.25</v>
      </c>
      <c r="BW387" s="13">
        <f t="shared" si="112"/>
        <v>0.75</v>
      </c>
      <c r="BX387" s="13">
        <f t="shared" si="105"/>
        <v>1</v>
      </c>
      <c r="BY387" s="13">
        <f t="shared" si="113"/>
        <v>0.25</v>
      </c>
      <c r="BZ387" s="13">
        <f t="shared" si="114"/>
        <v>0.75</v>
      </c>
    </row>
    <row r="388" spans="1:78" ht="45" x14ac:dyDescent="0.2">
      <c r="A388" s="13">
        <v>3</v>
      </c>
      <c r="B388" s="10" t="s">
        <v>1060</v>
      </c>
      <c r="C388" s="9" t="s">
        <v>59</v>
      </c>
      <c r="D388" s="10" t="s">
        <v>239</v>
      </c>
      <c r="E388" s="295"/>
      <c r="F388" s="295"/>
      <c r="G388" s="295"/>
      <c r="H388" s="176" t="s">
        <v>62</v>
      </c>
      <c r="I388" s="14" t="s">
        <v>241</v>
      </c>
      <c r="J388" s="198" t="s">
        <v>1084</v>
      </c>
      <c r="K388" s="198" t="s">
        <v>1085</v>
      </c>
      <c r="L388" s="176" t="s">
        <v>1589</v>
      </c>
      <c r="M388" s="5" t="s">
        <v>874</v>
      </c>
      <c r="N388" s="55">
        <f>+BDATOS!P377</f>
        <v>2</v>
      </c>
      <c r="O388" s="55">
        <f>+BDATOS!Q377</f>
        <v>0</v>
      </c>
      <c r="P388" s="55">
        <f>+BDATOS!R377</f>
        <v>1</v>
      </c>
      <c r="Q388" s="55">
        <f>+BDATOS!S377</f>
        <v>1</v>
      </c>
      <c r="R388" s="40">
        <f>+BDATOS!T377</f>
        <v>0</v>
      </c>
      <c r="S388" s="5" t="s">
        <v>1065</v>
      </c>
      <c r="T388" s="5" t="s">
        <v>1419</v>
      </c>
      <c r="U388" s="55" t="s">
        <v>95</v>
      </c>
      <c r="V388" s="17">
        <f t="shared" si="115"/>
        <v>0</v>
      </c>
      <c r="W388" s="5">
        <v>0</v>
      </c>
      <c r="X388" s="5">
        <v>0</v>
      </c>
      <c r="Y388" s="5">
        <v>0</v>
      </c>
      <c r="Z388" s="5">
        <v>0</v>
      </c>
      <c r="AA388" s="198" t="str">
        <f>+BDATOS!AC377</f>
        <v>ICULTUR</v>
      </c>
      <c r="AB388" s="56" t="s">
        <v>356</v>
      </c>
      <c r="AC388" s="56" t="s">
        <v>356</v>
      </c>
      <c r="AD388" s="29">
        <f t="shared" si="101"/>
        <v>0</v>
      </c>
      <c r="AE388" s="30">
        <f t="shared" si="118"/>
        <v>0</v>
      </c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13">
        <v>0</v>
      </c>
      <c r="AZ388" s="13">
        <v>0</v>
      </c>
      <c r="BA388" s="13">
        <v>0</v>
      </c>
      <c r="BB388" s="13">
        <v>0</v>
      </c>
      <c r="BC388" s="13"/>
      <c r="BD388" s="13"/>
      <c r="BE388" s="13"/>
      <c r="BF388" s="13"/>
      <c r="BG388" s="13"/>
      <c r="BH388" s="13"/>
      <c r="BI388" s="63" t="s">
        <v>1844</v>
      </c>
      <c r="BJ388" s="13"/>
      <c r="BK388" s="13"/>
      <c r="BL388" s="13"/>
      <c r="BM388" s="56"/>
      <c r="BO388" s="13">
        <f t="shared" si="102"/>
        <v>0</v>
      </c>
      <c r="BP388" s="13">
        <f t="shared" si="107"/>
        <v>0</v>
      </c>
      <c r="BQ388" s="13">
        <f t="shared" si="108"/>
        <v>0</v>
      </c>
      <c r="BR388" s="13">
        <f t="shared" si="103"/>
        <v>1</v>
      </c>
      <c r="BS388" s="13">
        <f t="shared" si="109"/>
        <v>0.25</v>
      </c>
      <c r="BT388" s="13">
        <f t="shared" si="110"/>
        <v>0.75</v>
      </c>
      <c r="BU388" s="13">
        <f t="shared" si="104"/>
        <v>1</v>
      </c>
      <c r="BV388" s="13">
        <f t="shared" si="111"/>
        <v>0.25</v>
      </c>
      <c r="BW388" s="13">
        <f t="shared" si="112"/>
        <v>0.75</v>
      </c>
      <c r="BX388" s="13">
        <f t="shared" si="105"/>
        <v>0</v>
      </c>
      <c r="BY388" s="13">
        <f t="shared" si="113"/>
        <v>0</v>
      </c>
      <c r="BZ388" s="13">
        <f t="shared" si="114"/>
        <v>0</v>
      </c>
    </row>
    <row r="389" spans="1:78" ht="36" x14ac:dyDescent="0.2">
      <c r="A389" s="13">
        <v>3</v>
      </c>
      <c r="B389" s="10" t="s">
        <v>1060</v>
      </c>
      <c r="C389" s="9" t="s">
        <v>59</v>
      </c>
      <c r="D389" s="10" t="s">
        <v>239</v>
      </c>
      <c r="E389" s="295"/>
      <c r="F389" s="295"/>
      <c r="G389" s="295"/>
      <c r="H389" s="176" t="s">
        <v>62</v>
      </c>
      <c r="I389" s="14" t="s">
        <v>241</v>
      </c>
      <c r="J389" s="198" t="s">
        <v>1088</v>
      </c>
      <c r="K389" s="198" t="s">
        <v>1089</v>
      </c>
      <c r="L389" s="176" t="s">
        <v>1589</v>
      </c>
      <c r="M389" s="5" t="s">
        <v>874</v>
      </c>
      <c r="N389" s="55">
        <f>+BDATOS!P378</f>
        <v>1</v>
      </c>
      <c r="O389" s="55">
        <f>+BDATOS!Q378</f>
        <v>0</v>
      </c>
      <c r="P389" s="55">
        <f>+BDATOS!R378</f>
        <v>0</v>
      </c>
      <c r="Q389" s="55">
        <f>+BDATOS!S378</f>
        <v>1</v>
      </c>
      <c r="R389" s="40">
        <f>+BDATOS!T378</f>
        <v>0</v>
      </c>
      <c r="S389" s="5" t="s">
        <v>1065</v>
      </c>
      <c r="T389" s="5" t="s">
        <v>1419</v>
      </c>
      <c r="U389" s="55" t="s">
        <v>95</v>
      </c>
      <c r="V389" s="17">
        <f t="shared" si="115"/>
        <v>0</v>
      </c>
      <c r="W389" s="5">
        <v>0</v>
      </c>
      <c r="X389" s="5">
        <v>0</v>
      </c>
      <c r="Y389" s="5">
        <v>0</v>
      </c>
      <c r="Z389" s="5">
        <v>0</v>
      </c>
      <c r="AA389" s="198" t="str">
        <f>+BDATOS!AC378</f>
        <v>ICULTUR</v>
      </c>
      <c r="AB389" s="56" t="s">
        <v>356</v>
      </c>
      <c r="AC389" s="56" t="s">
        <v>356</v>
      </c>
      <c r="AD389" s="29">
        <f t="shared" si="101"/>
        <v>0</v>
      </c>
      <c r="AE389" s="30">
        <f t="shared" si="118"/>
        <v>0</v>
      </c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13">
        <v>0</v>
      </c>
      <c r="AZ389" s="13">
        <v>0</v>
      </c>
      <c r="BA389" s="13">
        <v>0</v>
      </c>
      <c r="BB389" s="13">
        <v>0</v>
      </c>
      <c r="BC389" s="13"/>
      <c r="BD389" s="13"/>
      <c r="BE389" s="13"/>
      <c r="BF389" s="13"/>
      <c r="BG389" s="13"/>
      <c r="BH389" s="13"/>
      <c r="BI389" s="63" t="s">
        <v>1844</v>
      </c>
      <c r="BJ389" s="13"/>
      <c r="BK389" s="13"/>
      <c r="BL389" s="13"/>
      <c r="BM389" s="56"/>
      <c r="BO389" s="13">
        <f t="shared" si="102"/>
        <v>0</v>
      </c>
      <c r="BP389" s="13">
        <f t="shared" si="107"/>
        <v>0</v>
      </c>
      <c r="BQ389" s="13">
        <f t="shared" si="108"/>
        <v>0</v>
      </c>
      <c r="BR389" s="13">
        <f t="shared" si="103"/>
        <v>0</v>
      </c>
      <c r="BS389" s="13">
        <f t="shared" si="109"/>
        <v>0</v>
      </c>
      <c r="BT389" s="13">
        <f t="shared" si="110"/>
        <v>0</v>
      </c>
      <c r="BU389" s="13">
        <f t="shared" si="104"/>
        <v>1</v>
      </c>
      <c r="BV389" s="13">
        <f t="shared" si="111"/>
        <v>0.25</v>
      </c>
      <c r="BW389" s="13">
        <f t="shared" si="112"/>
        <v>0.75</v>
      </c>
      <c r="BX389" s="13">
        <f t="shared" si="105"/>
        <v>0</v>
      </c>
      <c r="BY389" s="13">
        <f t="shared" si="113"/>
        <v>0</v>
      </c>
      <c r="BZ389" s="13">
        <f t="shared" si="114"/>
        <v>0</v>
      </c>
    </row>
    <row r="390" spans="1:78" ht="56.25" x14ac:dyDescent="0.2">
      <c r="A390" s="13">
        <v>3</v>
      </c>
      <c r="B390" s="10" t="s">
        <v>1060</v>
      </c>
      <c r="C390" s="9" t="s">
        <v>63</v>
      </c>
      <c r="D390" s="10" t="s">
        <v>243</v>
      </c>
      <c r="E390" s="295" t="s">
        <v>1091</v>
      </c>
      <c r="F390" s="295">
        <v>0</v>
      </c>
      <c r="G390" s="295">
        <v>30</v>
      </c>
      <c r="H390" s="176" t="s">
        <v>64</v>
      </c>
      <c r="I390" s="77" t="s">
        <v>244</v>
      </c>
      <c r="J390" s="198" t="s">
        <v>1103</v>
      </c>
      <c r="K390" s="198" t="s">
        <v>1097</v>
      </c>
      <c r="L390" s="176" t="s">
        <v>1589</v>
      </c>
      <c r="M390" s="5" t="s">
        <v>874</v>
      </c>
      <c r="N390" s="55">
        <f>+BDATOS!P379</f>
        <v>30</v>
      </c>
      <c r="O390" s="55">
        <f>+BDATOS!Q379</f>
        <v>0</v>
      </c>
      <c r="P390" s="55">
        <f>+BDATOS!R379</f>
        <v>5</v>
      </c>
      <c r="Q390" s="55">
        <f>+BDATOS!S379</f>
        <v>10</v>
      </c>
      <c r="R390" s="40">
        <f>+BDATOS!T379</f>
        <v>15</v>
      </c>
      <c r="S390" s="5" t="s">
        <v>1065</v>
      </c>
      <c r="T390" s="5" t="s">
        <v>1419</v>
      </c>
      <c r="U390" s="55" t="s">
        <v>1424</v>
      </c>
      <c r="V390" s="17">
        <f t="shared" si="115"/>
        <v>222900825606</v>
      </c>
      <c r="W390" s="17">
        <v>158250000000</v>
      </c>
      <c r="X390" s="17">
        <v>31759610003</v>
      </c>
      <c r="Y390" s="17">
        <v>32609999603</v>
      </c>
      <c r="Z390" s="17">
        <v>281216000</v>
      </c>
      <c r="AA390" s="198" t="str">
        <f>+BDATOS!AC379</f>
        <v>SECRETARIA DE PLANEACIÓN</v>
      </c>
      <c r="AB390" s="56" t="s">
        <v>356</v>
      </c>
      <c r="AC390" s="56" t="s">
        <v>356</v>
      </c>
      <c r="AD390" s="29">
        <f t="shared" ref="AD390:AD453" si="119">+O390</f>
        <v>0</v>
      </c>
      <c r="AE390" s="30">
        <f t="shared" si="118"/>
        <v>222900825606</v>
      </c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13">
        <v>0</v>
      </c>
      <c r="AZ390" s="13"/>
      <c r="BA390" s="13"/>
      <c r="BB390" s="13"/>
      <c r="BC390" s="13"/>
      <c r="BD390" s="13"/>
      <c r="BE390" s="13"/>
      <c r="BF390" s="13"/>
      <c r="BG390" s="13"/>
      <c r="BH390" s="13"/>
      <c r="BI390" s="63" t="s">
        <v>1844</v>
      </c>
      <c r="BJ390" s="13"/>
      <c r="BK390" s="13"/>
      <c r="BL390" s="13"/>
      <c r="BM390" s="56"/>
      <c r="BO390" s="13">
        <f t="shared" ref="BO390:BO453" si="120">+O390</f>
        <v>0</v>
      </c>
      <c r="BP390" s="13">
        <f t="shared" si="107"/>
        <v>0</v>
      </c>
      <c r="BQ390" s="13">
        <f t="shared" si="108"/>
        <v>0</v>
      </c>
      <c r="BR390" s="13">
        <f t="shared" ref="BR390:BR453" si="121">+P390</f>
        <v>5</v>
      </c>
      <c r="BS390" s="13">
        <f t="shared" si="109"/>
        <v>1.25</v>
      </c>
      <c r="BT390" s="13">
        <f t="shared" si="110"/>
        <v>3.75</v>
      </c>
      <c r="BU390" s="13">
        <f t="shared" ref="BU390:BU453" si="122">+Q390</f>
        <v>10</v>
      </c>
      <c r="BV390" s="13">
        <f t="shared" si="111"/>
        <v>2.5</v>
      </c>
      <c r="BW390" s="13">
        <f t="shared" si="112"/>
        <v>7.5</v>
      </c>
      <c r="BX390" s="13">
        <f t="shared" ref="BX390:BX453" si="123">+R390</f>
        <v>15</v>
      </c>
      <c r="BY390" s="13">
        <f t="shared" si="113"/>
        <v>3.75</v>
      </c>
      <c r="BZ390" s="13">
        <f t="shared" si="114"/>
        <v>11.25</v>
      </c>
    </row>
    <row r="391" spans="1:78" ht="48" x14ac:dyDescent="0.2">
      <c r="A391" s="13">
        <v>3</v>
      </c>
      <c r="B391" s="10" t="s">
        <v>1060</v>
      </c>
      <c r="C391" s="9" t="s">
        <v>63</v>
      </c>
      <c r="D391" s="10" t="s">
        <v>243</v>
      </c>
      <c r="E391" s="295"/>
      <c r="F391" s="295"/>
      <c r="G391" s="295"/>
      <c r="H391" s="176" t="s">
        <v>64</v>
      </c>
      <c r="I391" s="77" t="s">
        <v>244</v>
      </c>
      <c r="J391" s="198" t="s">
        <v>1104</v>
      </c>
      <c r="K391" s="198" t="s">
        <v>1098</v>
      </c>
      <c r="L391" s="176" t="s">
        <v>1589</v>
      </c>
      <c r="M391" s="5" t="s">
        <v>874</v>
      </c>
      <c r="N391" s="55">
        <f>+BDATOS!P380</f>
        <v>2</v>
      </c>
      <c r="O391" s="55">
        <f>+BDATOS!Q380</f>
        <v>1</v>
      </c>
      <c r="P391" s="55">
        <f>+BDATOS!R380</f>
        <v>0</v>
      </c>
      <c r="Q391" s="55">
        <f>+BDATOS!S380</f>
        <v>1</v>
      </c>
      <c r="R391" s="40">
        <f>+BDATOS!T380</f>
        <v>0</v>
      </c>
      <c r="S391" s="55" t="s">
        <v>1109</v>
      </c>
      <c r="T391" s="55" t="s">
        <v>1420</v>
      </c>
      <c r="U391" s="55" t="s">
        <v>95</v>
      </c>
      <c r="V391" s="17">
        <f t="shared" si="115"/>
        <v>0</v>
      </c>
      <c r="W391" s="5">
        <v>0</v>
      </c>
      <c r="X391" s="5">
        <v>0</v>
      </c>
      <c r="Y391" s="5">
        <v>0</v>
      </c>
      <c r="Z391" s="5">
        <v>0</v>
      </c>
      <c r="AA391" s="198" t="str">
        <f>+BDATOS!AC380</f>
        <v>SECRETARIA DE PLANEACIÓN</v>
      </c>
      <c r="AB391" s="56" t="s">
        <v>356</v>
      </c>
      <c r="AC391" s="56" t="s">
        <v>356</v>
      </c>
      <c r="AD391" s="29">
        <f t="shared" si="119"/>
        <v>1</v>
      </c>
      <c r="AE391" s="30">
        <f t="shared" si="118"/>
        <v>0</v>
      </c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13">
        <v>1</v>
      </c>
      <c r="AZ391" s="13">
        <v>0</v>
      </c>
      <c r="BA391" s="13"/>
      <c r="BB391" s="13"/>
      <c r="BC391" s="13"/>
      <c r="BD391" s="13"/>
      <c r="BE391" s="13"/>
      <c r="BF391" s="13"/>
      <c r="BG391" s="13"/>
      <c r="BH391" s="13"/>
      <c r="BI391" s="63">
        <f t="shared" ref="BI391:BI453" si="124">+AY391/AD391</f>
        <v>1</v>
      </c>
      <c r="BJ391" s="13"/>
      <c r="BK391" s="13"/>
      <c r="BL391" s="13"/>
      <c r="BM391" s="56"/>
      <c r="BO391" s="13">
        <f t="shared" si="120"/>
        <v>1</v>
      </c>
      <c r="BP391" s="13">
        <f t="shared" ref="BP391:BP454" si="125">+BO391*25/100</f>
        <v>0.25</v>
      </c>
      <c r="BQ391" s="13">
        <f t="shared" ref="BQ391:BQ454" si="126">+BO391*75/100</f>
        <v>0.75</v>
      </c>
      <c r="BR391" s="13">
        <f t="shared" si="121"/>
        <v>0</v>
      </c>
      <c r="BS391" s="13">
        <f t="shared" ref="BS391:BS454" si="127">+BR391*25/100</f>
        <v>0</v>
      </c>
      <c r="BT391" s="13">
        <f t="shared" ref="BT391:BT454" si="128">+BR391*75/100</f>
        <v>0</v>
      </c>
      <c r="BU391" s="13">
        <f t="shared" si="122"/>
        <v>1</v>
      </c>
      <c r="BV391" s="13">
        <f t="shared" ref="BV391:BV454" si="129">+BU391*25/100</f>
        <v>0.25</v>
      </c>
      <c r="BW391" s="13">
        <f t="shared" ref="BW391:BW454" si="130">+BU391*75/100</f>
        <v>0.75</v>
      </c>
      <c r="BX391" s="13">
        <f t="shared" si="123"/>
        <v>0</v>
      </c>
      <c r="BY391" s="13">
        <f t="shared" ref="BY391:BY454" si="131">+BX391*25/100</f>
        <v>0</v>
      </c>
      <c r="BZ391" s="13">
        <f t="shared" ref="BZ391:BZ454" si="132">+BX391*75/100</f>
        <v>0</v>
      </c>
    </row>
    <row r="392" spans="1:78" ht="78.75" x14ac:dyDescent="0.2">
      <c r="A392" s="13">
        <v>3</v>
      </c>
      <c r="B392" s="10" t="s">
        <v>1060</v>
      </c>
      <c r="C392" s="9" t="s">
        <v>63</v>
      </c>
      <c r="D392" s="10" t="s">
        <v>243</v>
      </c>
      <c r="E392" s="176" t="s">
        <v>1094</v>
      </c>
      <c r="F392" s="176">
        <v>0</v>
      </c>
      <c r="G392" s="176">
        <v>5</v>
      </c>
      <c r="H392" s="176" t="s">
        <v>65</v>
      </c>
      <c r="I392" s="14" t="s">
        <v>1090</v>
      </c>
      <c r="J392" s="198" t="s">
        <v>1105</v>
      </c>
      <c r="K392" s="198" t="s">
        <v>1099</v>
      </c>
      <c r="L392" s="176" t="s">
        <v>1589</v>
      </c>
      <c r="M392" s="5">
        <v>1</v>
      </c>
      <c r="N392" s="55">
        <f>+BDATOS!P381</f>
        <v>4</v>
      </c>
      <c r="O392" s="55">
        <f>+BDATOS!Q381</f>
        <v>0</v>
      </c>
      <c r="P392" s="55">
        <f>+BDATOS!R381</f>
        <v>2</v>
      </c>
      <c r="Q392" s="55">
        <f>+BDATOS!S381</f>
        <v>1</v>
      </c>
      <c r="R392" s="40">
        <f>+BDATOS!T381</f>
        <v>1</v>
      </c>
      <c r="S392" s="55" t="s">
        <v>1109</v>
      </c>
      <c r="T392" s="55" t="s">
        <v>1420</v>
      </c>
      <c r="U392" s="55" t="s">
        <v>95</v>
      </c>
      <c r="V392" s="17">
        <f t="shared" si="115"/>
        <v>0</v>
      </c>
      <c r="W392" s="5">
        <v>0</v>
      </c>
      <c r="X392" s="5">
        <v>0</v>
      </c>
      <c r="Y392" s="5">
        <v>0</v>
      </c>
      <c r="Z392" s="5">
        <v>0</v>
      </c>
      <c r="AA392" s="198" t="str">
        <f>+BDATOS!AC381</f>
        <v>SECRETARIA DE PLANEACIÓN</v>
      </c>
      <c r="AB392" s="56" t="s">
        <v>356</v>
      </c>
      <c r="AC392" s="56" t="s">
        <v>356</v>
      </c>
      <c r="AD392" s="29">
        <f t="shared" si="119"/>
        <v>0</v>
      </c>
      <c r="AE392" s="30">
        <f t="shared" si="118"/>
        <v>0</v>
      </c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13">
        <v>0</v>
      </c>
      <c r="AZ392" s="13"/>
      <c r="BA392" s="13"/>
      <c r="BB392" s="13"/>
      <c r="BC392" s="13"/>
      <c r="BD392" s="13"/>
      <c r="BE392" s="13"/>
      <c r="BF392" s="13"/>
      <c r="BG392" s="13"/>
      <c r="BH392" s="13"/>
      <c r="BI392" s="63" t="s">
        <v>1844</v>
      </c>
      <c r="BJ392" s="13"/>
      <c r="BK392" s="13"/>
      <c r="BL392" s="13"/>
      <c r="BM392" s="56"/>
      <c r="BO392" s="13">
        <f t="shared" si="120"/>
        <v>0</v>
      </c>
      <c r="BP392" s="13">
        <f t="shared" si="125"/>
        <v>0</v>
      </c>
      <c r="BQ392" s="13">
        <f t="shared" si="126"/>
        <v>0</v>
      </c>
      <c r="BR392" s="13">
        <f t="shared" si="121"/>
        <v>2</v>
      </c>
      <c r="BS392" s="13">
        <f t="shared" si="127"/>
        <v>0.5</v>
      </c>
      <c r="BT392" s="13">
        <f t="shared" si="128"/>
        <v>1.5</v>
      </c>
      <c r="BU392" s="13">
        <f t="shared" si="122"/>
        <v>1</v>
      </c>
      <c r="BV392" s="13">
        <f t="shared" si="129"/>
        <v>0.25</v>
      </c>
      <c r="BW392" s="13">
        <f t="shared" si="130"/>
        <v>0.75</v>
      </c>
      <c r="BX392" s="13">
        <f t="shared" si="123"/>
        <v>1</v>
      </c>
      <c r="BY392" s="13">
        <f t="shared" si="131"/>
        <v>0.25</v>
      </c>
      <c r="BZ392" s="13">
        <f t="shared" si="132"/>
        <v>0.75</v>
      </c>
    </row>
    <row r="393" spans="1:78" ht="36.75" customHeight="1" x14ac:dyDescent="0.2">
      <c r="A393" s="13">
        <v>3</v>
      </c>
      <c r="B393" s="10" t="s">
        <v>1060</v>
      </c>
      <c r="C393" s="9" t="s">
        <v>63</v>
      </c>
      <c r="D393" s="10" t="s">
        <v>243</v>
      </c>
      <c r="E393" s="295" t="s">
        <v>1095</v>
      </c>
      <c r="F393" s="295">
        <v>0</v>
      </c>
      <c r="G393" s="295">
        <v>5</v>
      </c>
      <c r="H393" s="176" t="s">
        <v>1092</v>
      </c>
      <c r="I393" s="14" t="s">
        <v>245</v>
      </c>
      <c r="J393" s="198" t="s">
        <v>1106</v>
      </c>
      <c r="K393" s="198" t="s">
        <v>1100</v>
      </c>
      <c r="L393" s="176" t="s">
        <v>1589</v>
      </c>
      <c r="M393" s="5" t="s">
        <v>874</v>
      </c>
      <c r="N393" s="55">
        <f>+BDATOS!P382</f>
        <v>1</v>
      </c>
      <c r="O393" s="55">
        <f>+BDATOS!Q382</f>
        <v>0</v>
      </c>
      <c r="P393" s="55">
        <f>+BDATOS!R382</f>
        <v>1</v>
      </c>
      <c r="Q393" s="55">
        <f>+BDATOS!S382</f>
        <v>0</v>
      </c>
      <c r="R393" s="40">
        <f>+BDATOS!T382</f>
        <v>0</v>
      </c>
      <c r="S393" s="55" t="s">
        <v>1109</v>
      </c>
      <c r="T393" s="55" t="s">
        <v>1420</v>
      </c>
      <c r="U393" s="55" t="s">
        <v>95</v>
      </c>
      <c r="V393" s="17">
        <f t="shared" si="115"/>
        <v>0</v>
      </c>
      <c r="W393" s="5">
        <v>0</v>
      </c>
      <c r="X393" s="5">
        <v>0</v>
      </c>
      <c r="Y393" s="5">
        <v>0</v>
      </c>
      <c r="Z393" s="5">
        <v>0</v>
      </c>
      <c r="AA393" s="198" t="str">
        <f>+BDATOS!AC382</f>
        <v>SECRETARIA DE PLANEACIÓN</v>
      </c>
      <c r="AB393" s="56" t="s">
        <v>356</v>
      </c>
      <c r="AC393" s="56" t="s">
        <v>356</v>
      </c>
      <c r="AD393" s="29">
        <f t="shared" si="119"/>
        <v>0</v>
      </c>
      <c r="AE393" s="30">
        <f t="shared" si="118"/>
        <v>0</v>
      </c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13">
        <v>0</v>
      </c>
      <c r="AZ393" s="13"/>
      <c r="BA393" s="13"/>
      <c r="BB393" s="13"/>
      <c r="BC393" s="13"/>
      <c r="BD393" s="13"/>
      <c r="BE393" s="13"/>
      <c r="BF393" s="13"/>
      <c r="BG393" s="13"/>
      <c r="BH393" s="13"/>
      <c r="BI393" s="63" t="s">
        <v>1844</v>
      </c>
      <c r="BJ393" s="13"/>
      <c r="BK393" s="13"/>
      <c r="BL393" s="13"/>
      <c r="BM393" s="56"/>
      <c r="BO393" s="13">
        <f t="shared" si="120"/>
        <v>0</v>
      </c>
      <c r="BP393" s="13">
        <f t="shared" si="125"/>
        <v>0</v>
      </c>
      <c r="BQ393" s="13">
        <f t="shared" si="126"/>
        <v>0</v>
      </c>
      <c r="BR393" s="13">
        <f t="shared" si="121"/>
        <v>1</v>
      </c>
      <c r="BS393" s="13">
        <f t="shared" si="127"/>
        <v>0.25</v>
      </c>
      <c r="BT393" s="13">
        <f t="shared" si="128"/>
        <v>0.75</v>
      </c>
      <c r="BU393" s="13">
        <f t="shared" si="122"/>
        <v>0</v>
      </c>
      <c r="BV393" s="13">
        <f t="shared" si="129"/>
        <v>0</v>
      </c>
      <c r="BW393" s="13">
        <f t="shared" si="130"/>
        <v>0</v>
      </c>
      <c r="BX393" s="13">
        <f t="shared" si="123"/>
        <v>0</v>
      </c>
      <c r="BY393" s="13">
        <f t="shared" si="131"/>
        <v>0</v>
      </c>
      <c r="BZ393" s="13">
        <f t="shared" si="132"/>
        <v>0</v>
      </c>
    </row>
    <row r="394" spans="1:78" ht="56.25" x14ac:dyDescent="0.2">
      <c r="A394" s="13">
        <v>3</v>
      </c>
      <c r="B394" s="10" t="s">
        <v>1060</v>
      </c>
      <c r="C394" s="9" t="s">
        <v>63</v>
      </c>
      <c r="D394" s="10" t="s">
        <v>243</v>
      </c>
      <c r="E394" s="295"/>
      <c r="F394" s="295"/>
      <c r="G394" s="295"/>
      <c r="H394" s="176" t="s">
        <v>1092</v>
      </c>
      <c r="I394" s="14" t="s">
        <v>245</v>
      </c>
      <c r="J394" s="198" t="s">
        <v>1107</v>
      </c>
      <c r="K394" s="198" t="s">
        <v>1101</v>
      </c>
      <c r="L394" s="176" t="s">
        <v>1589</v>
      </c>
      <c r="M394" s="5" t="s">
        <v>874</v>
      </c>
      <c r="N394" s="55">
        <f>+BDATOS!P383</f>
        <v>1</v>
      </c>
      <c r="O394" s="55">
        <f>+BDATOS!Q383</f>
        <v>0</v>
      </c>
      <c r="P394" s="55">
        <f>+BDATOS!R383</f>
        <v>1</v>
      </c>
      <c r="Q394" s="55">
        <f>+BDATOS!S383</f>
        <v>0</v>
      </c>
      <c r="R394" s="40">
        <f>+BDATOS!T383</f>
        <v>0</v>
      </c>
      <c r="S394" s="55" t="s">
        <v>1109</v>
      </c>
      <c r="T394" s="55" t="s">
        <v>1420</v>
      </c>
      <c r="U394" s="55" t="s">
        <v>95</v>
      </c>
      <c r="V394" s="17">
        <f t="shared" ref="V394:V466" si="133">SUM(W394:Z394)</f>
        <v>0</v>
      </c>
      <c r="W394" s="5">
        <v>0</v>
      </c>
      <c r="X394" s="5">
        <v>0</v>
      </c>
      <c r="Y394" s="5">
        <v>0</v>
      </c>
      <c r="Z394" s="5">
        <v>0</v>
      </c>
      <c r="AA394" s="198" t="str">
        <f>+BDATOS!AC383</f>
        <v>SECRETARIA DE PLANEACIÓN</v>
      </c>
      <c r="AB394" s="56" t="s">
        <v>356</v>
      </c>
      <c r="AC394" s="56" t="s">
        <v>356</v>
      </c>
      <c r="AD394" s="29">
        <f t="shared" si="119"/>
        <v>0</v>
      </c>
      <c r="AE394" s="30">
        <f t="shared" si="118"/>
        <v>0</v>
      </c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13">
        <v>0</v>
      </c>
      <c r="AZ394" s="13"/>
      <c r="BA394" s="13"/>
      <c r="BB394" s="13"/>
      <c r="BC394" s="13"/>
      <c r="BD394" s="13"/>
      <c r="BE394" s="13"/>
      <c r="BF394" s="13"/>
      <c r="BG394" s="13"/>
      <c r="BH394" s="13"/>
      <c r="BI394" s="63" t="s">
        <v>1844</v>
      </c>
      <c r="BJ394" s="13"/>
      <c r="BK394" s="13"/>
      <c r="BL394" s="13"/>
      <c r="BM394" s="56"/>
      <c r="BO394" s="13">
        <f t="shared" si="120"/>
        <v>0</v>
      </c>
      <c r="BP394" s="13">
        <f t="shared" si="125"/>
        <v>0</v>
      </c>
      <c r="BQ394" s="13">
        <f t="shared" si="126"/>
        <v>0</v>
      </c>
      <c r="BR394" s="13">
        <f t="shared" si="121"/>
        <v>1</v>
      </c>
      <c r="BS394" s="13">
        <f t="shared" si="127"/>
        <v>0.25</v>
      </c>
      <c r="BT394" s="13">
        <f t="shared" si="128"/>
        <v>0.75</v>
      </c>
      <c r="BU394" s="13">
        <f t="shared" si="122"/>
        <v>0</v>
      </c>
      <c r="BV394" s="13">
        <f t="shared" si="129"/>
        <v>0</v>
      </c>
      <c r="BW394" s="13">
        <f t="shared" si="130"/>
        <v>0</v>
      </c>
      <c r="BX394" s="13">
        <f t="shared" si="123"/>
        <v>0</v>
      </c>
      <c r="BY394" s="13">
        <f t="shared" si="131"/>
        <v>0</v>
      </c>
      <c r="BZ394" s="13">
        <f t="shared" si="132"/>
        <v>0</v>
      </c>
    </row>
    <row r="395" spans="1:78" ht="96" x14ac:dyDescent="0.2">
      <c r="A395" s="13">
        <v>3</v>
      </c>
      <c r="B395" s="10" t="s">
        <v>1060</v>
      </c>
      <c r="C395" s="9" t="s">
        <v>63</v>
      </c>
      <c r="D395" s="10" t="s">
        <v>243</v>
      </c>
      <c r="E395" s="176" t="s">
        <v>1096</v>
      </c>
      <c r="F395" s="176">
        <v>0</v>
      </c>
      <c r="G395" s="176">
        <v>1</v>
      </c>
      <c r="H395" s="176" t="s">
        <v>1093</v>
      </c>
      <c r="I395" s="14" t="s">
        <v>246</v>
      </c>
      <c r="J395" s="198" t="s">
        <v>1108</v>
      </c>
      <c r="K395" s="198" t="s">
        <v>1102</v>
      </c>
      <c r="L395" s="176" t="s">
        <v>1589</v>
      </c>
      <c r="M395" s="5">
        <v>0</v>
      </c>
      <c r="N395" s="55">
        <f>+BDATOS!P384</f>
        <v>1</v>
      </c>
      <c r="O395" s="55">
        <f>+BDATOS!Q384</f>
        <v>0</v>
      </c>
      <c r="P395" s="55">
        <f>+BDATOS!R384</f>
        <v>1</v>
      </c>
      <c r="Q395" s="55">
        <f>+BDATOS!S384</f>
        <v>0</v>
      </c>
      <c r="R395" s="40">
        <f>+BDATOS!T384</f>
        <v>0</v>
      </c>
      <c r="S395" s="55" t="s">
        <v>1109</v>
      </c>
      <c r="T395" s="55" t="s">
        <v>1420</v>
      </c>
      <c r="U395" s="55" t="s">
        <v>95</v>
      </c>
      <c r="V395" s="17">
        <f t="shared" si="133"/>
        <v>0</v>
      </c>
      <c r="W395" s="5">
        <v>0</v>
      </c>
      <c r="X395" s="5">
        <v>0</v>
      </c>
      <c r="Y395" s="5">
        <v>0</v>
      </c>
      <c r="Z395" s="5">
        <v>0</v>
      </c>
      <c r="AA395" s="198" t="str">
        <f>+BDATOS!AC384</f>
        <v>SECRETARIA DE PLANEACIÓN</v>
      </c>
      <c r="AB395" s="56" t="s">
        <v>356</v>
      </c>
      <c r="AC395" s="56" t="s">
        <v>356</v>
      </c>
      <c r="AD395" s="29">
        <f t="shared" si="119"/>
        <v>0</v>
      </c>
      <c r="AE395" s="30">
        <f t="shared" si="118"/>
        <v>0</v>
      </c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13">
        <v>0</v>
      </c>
      <c r="AZ395" s="13"/>
      <c r="BA395" s="13"/>
      <c r="BB395" s="13"/>
      <c r="BC395" s="13"/>
      <c r="BD395" s="13"/>
      <c r="BE395" s="13"/>
      <c r="BF395" s="13"/>
      <c r="BG395" s="13"/>
      <c r="BH395" s="13"/>
      <c r="BI395" s="63" t="s">
        <v>1844</v>
      </c>
      <c r="BJ395" s="13"/>
      <c r="BK395" s="13"/>
      <c r="BL395" s="13"/>
      <c r="BM395" s="56"/>
      <c r="BO395" s="13">
        <f t="shared" si="120"/>
        <v>0</v>
      </c>
      <c r="BP395" s="13">
        <f t="shared" si="125"/>
        <v>0</v>
      </c>
      <c r="BQ395" s="13">
        <f t="shared" si="126"/>
        <v>0</v>
      </c>
      <c r="BR395" s="13">
        <f t="shared" si="121"/>
        <v>1</v>
      </c>
      <c r="BS395" s="13">
        <f t="shared" si="127"/>
        <v>0.25</v>
      </c>
      <c r="BT395" s="13">
        <f t="shared" si="128"/>
        <v>0.75</v>
      </c>
      <c r="BU395" s="13">
        <f t="shared" si="122"/>
        <v>0</v>
      </c>
      <c r="BV395" s="13">
        <f t="shared" si="129"/>
        <v>0</v>
      </c>
      <c r="BW395" s="13">
        <f t="shared" si="130"/>
        <v>0</v>
      </c>
      <c r="BX395" s="13">
        <f t="shared" si="123"/>
        <v>0</v>
      </c>
      <c r="BY395" s="13">
        <f t="shared" si="131"/>
        <v>0</v>
      </c>
      <c r="BZ395" s="13">
        <f t="shared" si="132"/>
        <v>0</v>
      </c>
    </row>
    <row r="396" spans="1:78" ht="60" x14ac:dyDescent="0.2">
      <c r="A396" s="13">
        <v>3</v>
      </c>
      <c r="B396" s="10" t="s">
        <v>1060</v>
      </c>
      <c r="C396" s="5" t="s">
        <v>66</v>
      </c>
      <c r="D396" s="4" t="s">
        <v>247</v>
      </c>
      <c r="E396" s="295" t="s">
        <v>1115</v>
      </c>
      <c r="F396" s="295">
        <v>0</v>
      </c>
      <c r="G396" s="295">
        <v>10</v>
      </c>
      <c r="H396" s="176" t="s">
        <v>67</v>
      </c>
      <c r="I396" s="14" t="s">
        <v>1110</v>
      </c>
      <c r="J396" s="198" t="s">
        <v>1116</v>
      </c>
      <c r="K396" s="198" t="s">
        <v>1111</v>
      </c>
      <c r="L396" s="176" t="s">
        <v>1589</v>
      </c>
      <c r="M396" s="5">
        <v>23</v>
      </c>
      <c r="N396" s="55">
        <f>+BDATOS!P385</f>
        <v>45</v>
      </c>
      <c r="O396" s="55">
        <f>+BDATOS!Q385</f>
        <v>10</v>
      </c>
      <c r="P396" s="55">
        <f>+BDATOS!R385</f>
        <v>10</v>
      </c>
      <c r="Q396" s="55">
        <f>+BDATOS!S385</f>
        <v>10</v>
      </c>
      <c r="R396" s="40">
        <f>+BDATOS!T385</f>
        <v>15</v>
      </c>
      <c r="S396" s="55" t="s">
        <v>1109</v>
      </c>
      <c r="T396" s="55" t="s">
        <v>1420</v>
      </c>
      <c r="U396" s="55" t="s">
        <v>95</v>
      </c>
      <c r="V396" s="17">
        <f t="shared" si="133"/>
        <v>0</v>
      </c>
      <c r="W396" s="5">
        <v>0</v>
      </c>
      <c r="X396" s="5">
        <v>0</v>
      </c>
      <c r="Y396" s="5">
        <v>0</v>
      </c>
      <c r="Z396" s="5">
        <v>0</v>
      </c>
      <c r="AA396" s="198" t="str">
        <f>+BDATOS!AC385</f>
        <v>SECRETARIA DE PLANEACIÓN</v>
      </c>
      <c r="AB396" s="56" t="s">
        <v>356</v>
      </c>
      <c r="AC396" s="56" t="s">
        <v>356</v>
      </c>
      <c r="AD396" s="29">
        <f t="shared" si="119"/>
        <v>10</v>
      </c>
      <c r="AE396" s="30">
        <f t="shared" si="118"/>
        <v>0</v>
      </c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13">
        <v>10</v>
      </c>
      <c r="AZ396" s="13"/>
      <c r="BA396" s="13"/>
      <c r="BB396" s="13"/>
      <c r="BC396" s="13"/>
      <c r="BD396" s="13"/>
      <c r="BE396" s="13"/>
      <c r="BF396" s="13"/>
      <c r="BG396" s="13"/>
      <c r="BH396" s="13"/>
      <c r="BI396" s="63">
        <f t="shared" si="124"/>
        <v>1</v>
      </c>
      <c r="BJ396" s="13"/>
      <c r="BK396" s="13"/>
      <c r="BL396" s="13"/>
      <c r="BM396" s="56"/>
      <c r="BO396" s="13">
        <f t="shared" si="120"/>
        <v>10</v>
      </c>
      <c r="BP396" s="13">
        <f t="shared" si="125"/>
        <v>2.5</v>
      </c>
      <c r="BQ396" s="13">
        <f t="shared" si="126"/>
        <v>7.5</v>
      </c>
      <c r="BR396" s="13">
        <f t="shared" si="121"/>
        <v>10</v>
      </c>
      <c r="BS396" s="13">
        <f t="shared" si="127"/>
        <v>2.5</v>
      </c>
      <c r="BT396" s="13">
        <f t="shared" si="128"/>
        <v>7.5</v>
      </c>
      <c r="BU396" s="13">
        <f t="shared" si="122"/>
        <v>10</v>
      </c>
      <c r="BV396" s="13">
        <f t="shared" si="129"/>
        <v>2.5</v>
      </c>
      <c r="BW396" s="13">
        <f t="shared" si="130"/>
        <v>7.5</v>
      </c>
      <c r="BX396" s="13">
        <f t="shared" si="123"/>
        <v>15</v>
      </c>
      <c r="BY396" s="13">
        <f t="shared" si="131"/>
        <v>3.75</v>
      </c>
      <c r="BZ396" s="13">
        <f t="shared" si="132"/>
        <v>11.25</v>
      </c>
    </row>
    <row r="397" spans="1:78" ht="60" x14ac:dyDescent="0.2">
      <c r="A397" s="13">
        <v>3</v>
      </c>
      <c r="B397" s="10" t="s">
        <v>1060</v>
      </c>
      <c r="C397" s="5" t="s">
        <v>66</v>
      </c>
      <c r="D397" s="4" t="s">
        <v>247</v>
      </c>
      <c r="E397" s="295"/>
      <c r="F397" s="295"/>
      <c r="G397" s="295"/>
      <c r="H397" s="176" t="s">
        <v>67</v>
      </c>
      <c r="I397" s="14" t="s">
        <v>1110</v>
      </c>
      <c r="J397" s="198" t="s">
        <v>1117</v>
      </c>
      <c r="K397" s="198" t="s">
        <v>1112</v>
      </c>
      <c r="L397" s="176" t="s">
        <v>1589</v>
      </c>
      <c r="M397" s="5" t="s">
        <v>874</v>
      </c>
      <c r="N397" s="55">
        <f>+BDATOS!P386</f>
        <v>15</v>
      </c>
      <c r="O397" s="55">
        <f>+BDATOS!Q386</f>
        <v>5</v>
      </c>
      <c r="P397" s="55">
        <f>+BDATOS!R386</f>
        <v>5</v>
      </c>
      <c r="Q397" s="55">
        <f>+BDATOS!S386</f>
        <v>5</v>
      </c>
      <c r="R397" s="40">
        <f>+BDATOS!T386</f>
        <v>0</v>
      </c>
      <c r="S397" s="55" t="s">
        <v>1109</v>
      </c>
      <c r="T397" s="55" t="s">
        <v>1420</v>
      </c>
      <c r="U397" s="55" t="s">
        <v>95</v>
      </c>
      <c r="V397" s="17">
        <f t="shared" si="133"/>
        <v>0</v>
      </c>
      <c r="W397" s="5">
        <v>0</v>
      </c>
      <c r="X397" s="5">
        <v>0</v>
      </c>
      <c r="Y397" s="5">
        <v>0</v>
      </c>
      <c r="Z397" s="5">
        <v>0</v>
      </c>
      <c r="AA397" s="198" t="str">
        <f>+BDATOS!AC386</f>
        <v>SECRETARIA DE PLANEACIÓN</v>
      </c>
      <c r="AB397" s="56" t="s">
        <v>356</v>
      </c>
      <c r="AC397" s="56" t="s">
        <v>356</v>
      </c>
      <c r="AD397" s="29">
        <f t="shared" si="119"/>
        <v>5</v>
      </c>
      <c r="AE397" s="30">
        <f t="shared" si="118"/>
        <v>0</v>
      </c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13">
        <v>5</v>
      </c>
      <c r="AZ397" s="13"/>
      <c r="BA397" s="13"/>
      <c r="BB397" s="13"/>
      <c r="BC397" s="13"/>
      <c r="BD397" s="13"/>
      <c r="BE397" s="13"/>
      <c r="BF397" s="13"/>
      <c r="BG397" s="13"/>
      <c r="BH397" s="13"/>
      <c r="BI397" s="63">
        <f t="shared" si="124"/>
        <v>1</v>
      </c>
      <c r="BJ397" s="13"/>
      <c r="BK397" s="13"/>
      <c r="BL397" s="13"/>
      <c r="BM397" s="56"/>
      <c r="BO397" s="13">
        <f t="shared" si="120"/>
        <v>5</v>
      </c>
      <c r="BP397" s="13">
        <f t="shared" si="125"/>
        <v>1.25</v>
      </c>
      <c r="BQ397" s="13">
        <f t="shared" si="126"/>
        <v>3.75</v>
      </c>
      <c r="BR397" s="13">
        <f t="shared" si="121"/>
        <v>5</v>
      </c>
      <c r="BS397" s="13">
        <f t="shared" si="127"/>
        <v>1.25</v>
      </c>
      <c r="BT397" s="13">
        <f t="shared" si="128"/>
        <v>3.75</v>
      </c>
      <c r="BU397" s="13">
        <f t="shared" si="122"/>
        <v>5</v>
      </c>
      <c r="BV397" s="13">
        <f t="shared" si="129"/>
        <v>1.25</v>
      </c>
      <c r="BW397" s="13">
        <f t="shared" si="130"/>
        <v>3.75</v>
      </c>
      <c r="BX397" s="13">
        <f t="shared" si="123"/>
        <v>0</v>
      </c>
      <c r="BY397" s="13">
        <f t="shared" si="131"/>
        <v>0</v>
      </c>
      <c r="BZ397" s="13">
        <f t="shared" si="132"/>
        <v>0</v>
      </c>
    </row>
    <row r="398" spans="1:78" ht="60" x14ac:dyDescent="0.2">
      <c r="A398" s="13">
        <v>3</v>
      </c>
      <c r="B398" s="10" t="s">
        <v>1060</v>
      </c>
      <c r="C398" s="5" t="s">
        <v>66</v>
      </c>
      <c r="D398" s="4" t="s">
        <v>247</v>
      </c>
      <c r="E398" s="295"/>
      <c r="F398" s="295"/>
      <c r="G398" s="295"/>
      <c r="H398" s="176" t="s">
        <v>67</v>
      </c>
      <c r="I398" s="14" t="s">
        <v>1110</v>
      </c>
      <c r="J398" s="198" t="s">
        <v>1118</v>
      </c>
      <c r="K398" s="198" t="s">
        <v>1113</v>
      </c>
      <c r="L398" s="176" t="s">
        <v>1589</v>
      </c>
      <c r="M398" s="5">
        <v>241</v>
      </c>
      <c r="N398" s="55">
        <f>+BDATOS!P387</f>
        <v>341</v>
      </c>
      <c r="O398" s="55">
        <f>+BDATOS!Q387</f>
        <v>25</v>
      </c>
      <c r="P398" s="55">
        <f>+BDATOS!R387</f>
        <v>30</v>
      </c>
      <c r="Q398" s="55">
        <f>+BDATOS!S387</f>
        <v>30</v>
      </c>
      <c r="R398" s="40">
        <f>+BDATOS!T387</f>
        <v>30</v>
      </c>
      <c r="S398" s="55" t="s">
        <v>1109</v>
      </c>
      <c r="T398" s="55" t="s">
        <v>1420</v>
      </c>
      <c r="U398" s="55" t="s">
        <v>95</v>
      </c>
      <c r="V398" s="17">
        <f t="shared" si="133"/>
        <v>0</v>
      </c>
      <c r="W398" s="5">
        <v>0</v>
      </c>
      <c r="X398" s="5">
        <v>0</v>
      </c>
      <c r="Y398" s="5">
        <v>0</v>
      </c>
      <c r="Z398" s="5">
        <v>0</v>
      </c>
      <c r="AA398" s="198" t="str">
        <f>+BDATOS!AC387</f>
        <v>SECRETARIA DE PLANEACIÓN</v>
      </c>
      <c r="AB398" s="56" t="s">
        <v>356</v>
      </c>
      <c r="AC398" s="56" t="s">
        <v>356</v>
      </c>
      <c r="AD398" s="29">
        <f t="shared" si="119"/>
        <v>25</v>
      </c>
      <c r="AE398" s="30">
        <f t="shared" si="118"/>
        <v>0</v>
      </c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13">
        <v>25</v>
      </c>
      <c r="AZ398" s="13"/>
      <c r="BA398" s="13"/>
      <c r="BB398" s="13"/>
      <c r="BC398" s="13"/>
      <c r="BD398" s="13"/>
      <c r="BE398" s="13"/>
      <c r="BF398" s="13"/>
      <c r="BG398" s="13"/>
      <c r="BH398" s="13"/>
      <c r="BI398" s="63">
        <f t="shared" si="124"/>
        <v>1</v>
      </c>
      <c r="BJ398" s="13"/>
      <c r="BK398" s="13"/>
      <c r="BL398" s="13"/>
      <c r="BM398" s="56"/>
      <c r="BO398" s="13">
        <f t="shared" si="120"/>
        <v>25</v>
      </c>
      <c r="BP398" s="13">
        <f t="shared" si="125"/>
        <v>6.25</v>
      </c>
      <c r="BQ398" s="13">
        <f t="shared" si="126"/>
        <v>18.75</v>
      </c>
      <c r="BR398" s="13">
        <f t="shared" si="121"/>
        <v>30</v>
      </c>
      <c r="BS398" s="13">
        <f t="shared" si="127"/>
        <v>7.5</v>
      </c>
      <c r="BT398" s="13">
        <f t="shared" si="128"/>
        <v>22.5</v>
      </c>
      <c r="BU398" s="13">
        <f t="shared" si="122"/>
        <v>30</v>
      </c>
      <c r="BV398" s="13">
        <f t="shared" si="129"/>
        <v>7.5</v>
      </c>
      <c r="BW398" s="13">
        <f t="shared" si="130"/>
        <v>22.5</v>
      </c>
      <c r="BX398" s="13">
        <f t="shared" si="123"/>
        <v>30</v>
      </c>
      <c r="BY398" s="13">
        <f t="shared" si="131"/>
        <v>7.5</v>
      </c>
      <c r="BZ398" s="13">
        <f t="shared" si="132"/>
        <v>22.5</v>
      </c>
    </row>
    <row r="399" spans="1:78" ht="60" x14ac:dyDescent="0.2">
      <c r="A399" s="13">
        <v>3</v>
      </c>
      <c r="B399" s="10" t="s">
        <v>1060</v>
      </c>
      <c r="C399" s="5" t="s">
        <v>66</v>
      </c>
      <c r="D399" s="4" t="s">
        <v>247</v>
      </c>
      <c r="E399" s="295"/>
      <c r="F399" s="295"/>
      <c r="G399" s="295"/>
      <c r="H399" s="176" t="s">
        <v>67</v>
      </c>
      <c r="I399" s="14" t="s">
        <v>1110</v>
      </c>
      <c r="J399" s="198" t="s">
        <v>1119</v>
      </c>
      <c r="K399" s="198" t="s">
        <v>1114</v>
      </c>
      <c r="L399" s="176" t="s">
        <v>1589</v>
      </c>
      <c r="M399" s="5">
        <v>2</v>
      </c>
      <c r="N399" s="55">
        <f>+BDATOS!P388</f>
        <v>34</v>
      </c>
      <c r="O399" s="55">
        <f>+BDATOS!Q388</f>
        <v>9</v>
      </c>
      <c r="P399" s="55">
        <f>+BDATOS!R388</f>
        <v>11</v>
      </c>
      <c r="Q399" s="55">
        <f>+BDATOS!S388</f>
        <v>11</v>
      </c>
      <c r="R399" s="40">
        <f>+BDATOS!T388</f>
        <v>11</v>
      </c>
      <c r="S399" s="55" t="s">
        <v>1109</v>
      </c>
      <c r="T399" s="55" t="s">
        <v>1420</v>
      </c>
      <c r="U399" s="55" t="s">
        <v>95</v>
      </c>
      <c r="V399" s="17">
        <f t="shared" si="133"/>
        <v>0</v>
      </c>
      <c r="W399" s="5">
        <v>0</v>
      </c>
      <c r="X399" s="5">
        <v>0</v>
      </c>
      <c r="Y399" s="5">
        <v>0</v>
      </c>
      <c r="Z399" s="5">
        <v>0</v>
      </c>
      <c r="AA399" s="198" t="str">
        <f>+BDATOS!AC388</f>
        <v>SECRETARIA DE PLANEACIÓN</v>
      </c>
      <c r="AB399" s="56" t="s">
        <v>356</v>
      </c>
      <c r="AC399" s="56" t="s">
        <v>356</v>
      </c>
      <c r="AD399" s="29">
        <f t="shared" si="119"/>
        <v>9</v>
      </c>
      <c r="AE399" s="30">
        <f t="shared" si="118"/>
        <v>0</v>
      </c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13">
        <v>9</v>
      </c>
      <c r="AZ399" s="13"/>
      <c r="BA399" s="13"/>
      <c r="BB399" s="13"/>
      <c r="BC399" s="13"/>
      <c r="BD399" s="13"/>
      <c r="BE399" s="13"/>
      <c r="BF399" s="13"/>
      <c r="BG399" s="13"/>
      <c r="BH399" s="13"/>
      <c r="BI399" s="63">
        <f t="shared" si="124"/>
        <v>1</v>
      </c>
      <c r="BJ399" s="13"/>
      <c r="BK399" s="13"/>
      <c r="BL399" s="13"/>
      <c r="BM399" s="56"/>
      <c r="BO399" s="13">
        <f t="shared" si="120"/>
        <v>9</v>
      </c>
      <c r="BP399" s="13">
        <f t="shared" si="125"/>
        <v>2.25</v>
      </c>
      <c r="BQ399" s="13">
        <f t="shared" si="126"/>
        <v>6.75</v>
      </c>
      <c r="BR399" s="13">
        <f t="shared" si="121"/>
        <v>11</v>
      </c>
      <c r="BS399" s="13">
        <f t="shared" si="127"/>
        <v>2.75</v>
      </c>
      <c r="BT399" s="13">
        <f t="shared" si="128"/>
        <v>8.25</v>
      </c>
      <c r="BU399" s="13">
        <f t="shared" si="122"/>
        <v>11</v>
      </c>
      <c r="BV399" s="13">
        <f t="shared" si="129"/>
        <v>2.75</v>
      </c>
      <c r="BW399" s="13">
        <f t="shared" si="130"/>
        <v>8.25</v>
      </c>
      <c r="BX399" s="13">
        <f t="shared" si="123"/>
        <v>11</v>
      </c>
      <c r="BY399" s="13">
        <f t="shared" si="131"/>
        <v>2.75</v>
      </c>
      <c r="BZ399" s="13">
        <f t="shared" si="132"/>
        <v>8.25</v>
      </c>
    </row>
    <row r="400" spans="1:78" ht="67.5" x14ac:dyDescent="0.2">
      <c r="A400" s="13">
        <v>3</v>
      </c>
      <c r="B400" s="10" t="s">
        <v>1060</v>
      </c>
      <c r="C400" s="5" t="s">
        <v>66</v>
      </c>
      <c r="D400" s="4" t="s">
        <v>247</v>
      </c>
      <c r="E400" s="295" t="s">
        <v>1123</v>
      </c>
      <c r="F400" s="295">
        <v>0</v>
      </c>
      <c r="G400" s="295">
        <v>10</v>
      </c>
      <c r="H400" s="176" t="s">
        <v>68</v>
      </c>
      <c r="I400" s="14" t="s">
        <v>248</v>
      </c>
      <c r="J400" s="198" t="s">
        <v>1124</v>
      </c>
      <c r="K400" s="198" t="s">
        <v>1120</v>
      </c>
      <c r="L400" s="176" t="s">
        <v>1589</v>
      </c>
      <c r="M400" s="5">
        <v>0</v>
      </c>
      <c r="N400" s="55">
        <f>+BDATOS!P389</f>
        <v>10</v>
      </c>
      <c r="O400" s="55">
        <f>+BDATOS!Q389</f>
        <v>0</v>
      </c>
      <c r="P400" s="55">
        <f>+BDATOS!R389</f>
        <v>3</v>
      </c>
      <c r="Q400" s="55">
        <f>+BDATOS!S389</f>
        <v>3</v>
      </c>
      <c r="R400" s="40">
        <f>+BDATOS!T389</f>
        <v>4</v>
      </c>
      <c r="S400" s="55" t="s">
        <v>1109</v>
      </c>
      <c r="T400" s="55" t="s">
        <v>1420</v>
      </c>
      <c r="U400" s="55" t="s">
        <v>95</v>
      </c>
      <c r="V400" s="17">
        <f t="shared" si="133"/>
        <v>19938148800</v>
      </c>
      <c r="W400" s="5">
        <v>6303000000</v>
      </c>
      <c r="X400" s="5">
        <v>4368000000</v>
      </c>
      <c r="Y400" s="5">
        <v>4542720000</v>
      </c>
      <c r="Z400" s="5">
        <v>4724428800</v>
      </c>
      <c r="AA400" s="198" t="str">
        <f>+BDATOS!AC389</f>
        <v>SECRETARIA DE PLANEACIÓN</v>
      </c>
      <c r="AB400" s="56" t="s">
        <v>356</v>
      </c>
      <c r="AC400" s="56" t="s">
        <v>356</v>
      </c>
      <c r="AD400" s="29">
        <f t="shared" si="119"/>
        <v>0</v>
      </c>
      <c r="AE400" s="30">
        <f t="shared" si="118"/>
        <v>19938148800</v>
      </c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13">
        <v>0</v>
      </c>
      <c r="AZ400" s="13"/>
      <c r="BA400" s="13"/>
      <c r="BB400" s="13"/>
      <c r="BC400" s="13"/>
      <c r="BD400" s="13"/>
      <c r="BE400" s="13"/>
      <c r="BF400" s="13"/>
      <c r="BG400" s="13"/>
      <c r="BH400" s="13"/>
      <c r="BI400" s="63" t="s">
        <v>1844</v>
      </c>
      <c r="BJ400" s="13"/>
      <c r="BK400" s="13"/>
      <c r="BL400" s="13"/>
      <c r="BM400" s="56"/>
      <c r="BO400" s="13">
        <f t="shared" si="120"/>
        <v>0</v>
      </c>
      <c r="BP400" s="13">
        <f t="shared" si="125"/>
        <v>0</v>
      </c>
      <c r="BQ400" s="13">
        <f t="shared" si="126"/>
        <v>0</v>
      </c>
      <c r="BR400" s="13">
        <f t="shared" si="121"/>
        <v>3</v>
      </c>
      <c r="BS400" s="13">
        <f t="shared" si="127"/>
        <v>0.75</v>
      </c>
      <c r="BT400" s="13">
        <f t="shared" si="128"/>
        <v>2.25</v>
      </c>
      <c r="BU400" s="13">
        <f t="shared" si="122"/>
        <v>3</v>
      </c>
      <c r="BV400" s="13">
        <f t="shared" si="129"/>
        <v>0.75</v>
      </c>
      <c r="BW400" s="13">
        <f t="shared" si="130"/>
        <v>2.25</v>
      </c>
      <c r="BX400" s="13">
        <f t="shared" si="123"/>
        <v>4</v>
      </c>
      <c r="BY400" s="13">
        <f t="shared" si="131"/>
        <v>1</v>
      </c>
      <c r="BZ400" s="13">
        <f t="shared" si="132"/>
        <v>3</v>
      </c>
    </row>
    <row r="401" spans="1:78" ht="60" x14ac:dyDescent="0.2">
      <c r="A401" s="13">
        <v>3</v>
      </c>
      <c r="B401" s="10" t="s">
        <v>1060</v>
      </c>
      <c r="C401" s="5" t="s">
        <v>66</v>
      </c>
      <c r="D401" s="4" t="s">
        <v>247</v>
      </c>
      <c r="E401" s="295"/>
      <c r="F401" s="295"/>
      <c r="G401" s="295"/>
      <c r="H401" s="176" t="s">
        <v>68</v>
      </c>
      <c r="I401" s="14" t="s">
        <v>248</v>
      </c>
      <c r="J401" s="198" t="s">
        <v>1125</v>
      </c>
      <c r="K401" s="198" t="s">
        <v>1121</v>
      </c>
      <c r="L401" s="176" t="s">
        <v>1589</v>
      </c>
      <c r="M401" s="5">
        <v>0</v>
      </c>
      <c r="N401" s="55">
        <f>+BDATOS!P390</f>
        <v>1</v>
      </c>
      <c r="O401" s="55">
        <f>+BDATOS!Q390</f>
        <v>1</v>
      </c>
      <c r="P401" s="55">
        <f>+BDATOS!R390</f>
        <v>0</v>
      </c>
      <c r="Q401" s="55">
        <f>+BDATOS!S390</f>
        <v>0</v>
      </c>
      <c r="R401" s="40">
        <f>+BDATOS!T390</f>
        <v>0</v>
      </c>
      <c r="S401" s="55" t="s">
        <v>1109</v>
      </c>
      <c r="T401" s="55" t="s">
        <v>1420</v>
      </c>
      <c r="U401" s="55" t="s">
        <v>95</v>
      </c>
      <c r="V401" s="17">
        <f t="shared" si="133"/>
        <v>0</v>
      </c>
      <c r="W401" s="5">
        <v>0</v>
      </c>
      <c r="X401" s="5">
        <v>0</v>
      </c>
      <c r="Y401" s="5">
        <v>0</v>
      </c>
      <c r="Z401" s="5">
        <v>0</v>
      </c>
      <c r="AA401" s="198" t="str">
        <f>+BDATOS!AC390</f>
        <v>SECRETARIA DE PLANEACIÓN</v>
      </c>
      <c r="AB401" s="56" t="s">
        <v>356</v>
      </c>
      <c r="AC401" s="56" t="s">
        <v>356</v>
      </c>
      <c r="AD401" s="29">
        <f t="shared" si="119"/>
        <v>1</v>
      </c>
      <c r="AE401" s="30">
        <f t="shared" si="118"/>
        <v>0</v>
      </c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13">
        <v>1</v>
      </c>
      <c r="AZ401" s="13"/>
      <c r="BA401" s="13"/>
      <c r="BB401" s="13"/>
      <c r="BC401" s="13"/>
      <c r="BD401" s="13"/>
      <c r="BE401" s="13"/>
      <c r="BF401" s="13"/>
      <c r="BG401" s="13"/>
      <c r="BH401" s="13"/>
      <c r="BI401" s="63">
        <f t="shared" si="124"/>
        <v>1</v>
      </c>
      <c r="BJ401" s="13"/>
      <c r="BK401" s="13"/>
      <c r="BL401" s="13"/>
      <c r="BM401" s="56"/>
      <c r="BO401" s="13">
        <f t="shared" si="120"/>
        <v>1</v>
      </c>
      <c r="BP401" s="13">
        <f t="shared" si="125"/>
        <v>0.25</v>
      </c>
      <c r="BQ401" s="13">
        <f t="shared" si="126"/>
        <v>0.75</v>
      </c>
      <c r="BR401" s="13">
        <f t="shared" si="121"/>
        <v>0</v>
      </c>
      <c r="BS401" s="13">
        <f t="shared" si="127"/>
        <v>0</v>
      </c>
      <c r="BT401" s="13">
        <f t="shared" si="128"/>
        <v>0</v>
      </c>
      <c r="BU401" s="13">
        <f t="shared" si="122"/>
        <v>0</v>
      </c>
      <c r="BV401" s="13">
        <f t="shared" si="129"/>
        <v>0</v>
      </c>
      <c r="BW401" s="13">
        <f t="shared" si="130"/>
        <v>0</v>
      </c>
      <c r="BX401" s="13">
        <f t="shared" si="123"/>
        <v>0</v>
      </c>
      <c r="BY401" s="13">
        <f t="shared" si="131"/>
        <v>0</v>
      </c>
      <c r="BZ401" s="13">
        <f t="shared" si="132"/>
        <v>0</v>
      </c>
    </row>
    <row r="402" spans="1:78" ht="60" x14ac:dyDescent="0.2">
      <c r="A402" s="13">
        <v>3</v>
      </c>
      <c r="B402" s="10" t="s">
        <v>1060</v>
      </c>
      <c r="C402" s="5" t="s">
        <v>66</v>
      </c>
      <c r="D402" s="4" t="s">
        <v>247</v>
      </c>
      <c r="E402" s="295"/>
      <c r="F402" s="295"/>
      <c r="G402" s="295"/>
      <c r="H402" s="176" t="s">
        <v>68</v>
      </c>
      <c r="I402" s="14" t="s">
        <v>248</v>
      </c>
      <c r="J402" s="198" t="s">
        <v>1126</v>
      </c>
      <c r="K402" s="198" t="s">
        <v>1122</v>
      </c>
      <c r="L402" s="176" t="s">
        <v>1589</v>
      </c>
      <c r="M402" s="5">
        <v>0</v>
      </c>
      <c r="N402" s="55">
        <f>+BDATOS!P391</f>
        <v>100</v>
      </c>
      <c r="O402" s="55">
        <f>+BDATOS!Q391</f>
        <v>30</v>
      </c>
      <c r="P402" s="55">
        <f>+BDATOS!R391</f>
        <v>50</v>
      </c>
      <c r="Q402" s="55">
        <f>+BDATOS!S391</f>
        <v>0</v>
      </c>
      <c r="R402" s="40">
        <f>+BDATOS!T391</f>
        <v>0</v>
      </c>
      <c r="S402" s="55" t="s">
        <v>1109</v>
      </c>
      <c r="T402" s="55" t="s">
        <v>1420</v>
      </c>
      <c r="U402" s="55" t="s">
        <v>95</v>
      </c>
      <c r="V402" s="17">
        <f t="shared" si="133"/>
        <v>0</v>
      </c>
      <c r="W402" s="5">
        <v>0</v>
      </c>
      <c r="X402" s="5">
        <v>0</v>
      </c>
      <c r="Y402" s="5">
        <v>0</v>
      </c>
      <c r="Z402" s="5">
        <v>0</v>
      </c>
      <c r="AA402" s="198" t="str">
        <f>+BDATOS!AC391</f>
        <v>SECRETARIA DE PLANEACIÓN</v>
      </c>
      <c r="AB402" s="56" t="s">
        <v>356</v>
      </c>
      <c r="AC402" s="56" t="s">
        <v>356</v>
      </c>
      <c r="AD402" s="29">
        <f t="shared" si="119"/>
        <v>30</v>
      </c>
      <c r="AE402" s="30">
        <f t="shared" si="118"/>
        <v>0</v>
      </c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13">
        <v>30</v>
      </c>
      <c r="AZ402" s="13"/>
      <c r="BA402" s="13"/>
      <c r="BB402" s="13"/>
      <c r="BC402" s="13"/>
      <c r="BD402" s="13"/>
      <c r="BE402" s="13"/>
      <c r="BF402" s="13"/>
      <c r="BG402" s="13"/>
      <c r="BH402" s="13"/>
      <c r="BI402" s="63">
        <f t="shared" si="124"/>
        <v>1</v>
      </c>
      <c r="BJ402" s="13"/>
      <c r="BK402" s="13"/>
      <c r="BL402" s="13"/>
      <c r="BM402" s="56"/>
      <c r="BO402" s="13">
        <f t="shared" si="120"/>
        <v>30</v>
      </c>
      <c r="BP402" s="13">
        <f t="shared" si="125"/>
        <v>7.5</v>
      </c>
      <c r="BQ402" s="13">
        <f t="shared" si="126"/>
        <v>22.5</v>
      </c>
      <c r="BR402" s="13">
        <f t="shared" si="121"/>
        <v>50</v>
      </c>
      <c r="BS402" s="13">
        <f t="shared" si="127"/>
        <v>12.5</v>
      </c>
      <c r="BT402" s="13">
        <f t="shared" si="128"/>
        <v>37.5</v>
      </c>
      <c r="BU402" s="13">
        <f t="shared" si="122"/>
        <v>0</v>
      </c>
      <c r="BV402" s="13">
        <f t="shared" si="129"/>
        <v>0</v>
      </c>
      <c r="BW402" s="13">
        <f t="shared" si="130"/>
        <v>0</v>
      </c>
      <c r="BX402" s="13">
        <f t="shared" si="123"/>
        <v>0</v>
      </c>
      <c r="BY402" s="13">
        <f t="shared" si="131"/>
        <v>0</v>
      </c>
      <c r="BZ402" s="13">
        <f t="shared" si="132"/>
        <v>0</v>
      </c>
    </row>
    <row r="403" spans="1:78" ht="111" customHeight="1" x14ac:dyDescent="0.2">
      <c r="A403" s="13">
        <v>3</v>
      </c>
      <c r="B403" s="10" t="s">
        <v>1060</v>
      </c>
      <c r="C403" s="5" t="s">
        <v>1127</v>
      </c>
      <c r="D403" s="4" t="s">
        <v>1533</v>
      </c>
      <c r="E403" s="295" t="s">
        <v>1128</v>
      </c>
      <c r="F403" s="295">
        <v>0</v>
      </c>
      <c r="G403" s="295">
        <v>1</v>
      </c>
      <c r="H403" s="176" t="s">
        <v>1130</v>
      </c>
      <c r="I403" s="14" t="s">
        <v>249</v>
      </c>
      <c r="J403" s="198" t="s">
        <v>1136</v>
      </c>
      <c r="K403" s="198" t="s">
        <v>1135</v>
      </c>
      <c r="L403" s="176" t="s">
        <v>1589</v>
      </c>
      <c r="M403" s="5">
        <v>0</v>
      </c>
      <c r="N403" s="55">
        <f>+BDATOS!P392</f>
        <v>4</v>
      </c>
      <c r="O403" s="55">
        <f>+BDATOS!Q392</f>
        <v>1</v>
      </c>
      <c r="P403" s="55">
        <f>+BDATOS!R392</f>
        <v>1</v>
      </c>
      <c r="Q403" s="55">
        <f>+BDATOS!S392</f>
        <v>2</v>
      </c>
      <c r="R403" s="40">
        <f>+BDATOS!T392</f>
        <v>1</v>
      </c>
      <c r="S403" s="55" t="s">
        <v>1109</v>
      </c>
      <c r="T403" s="55" t="s">
        <v>1420</v>
      </c>
      <c r="U403" s="55" t="s">
        <v>95</v>
      </c>
      <c r="V403" s="17">
        <f t="shared" si="133"/>
        <v>0</v>
      </c>
      <c r="W403" s="5">
        <v>0</v>
      </c>
      <c r="X403" s="5">
        <v>0</v>
      </c>
      <c r="Y403" s="5">
        <v>0</v>
      </c>
      <c r="Z403" s="5">
        <v>0</v>
      </c>
      <c r="AA403" s="198" t="str">
        <f>+BDATOS!AC392</f>
        <v>SECRETARIA DE PLANEACIÓN</v>
      </c>
      <c r="AB403" s="56" t="s">
        <v>356</v>
      </c>
      <c r="AC403" s="56" t="s">
        <v>338</v>
      </c>
      <c r="AD403" s="29">
        <f t="shared" si="119"/>
        <v>1</v>
      </c>
      <c r="AE403" s="30">
        <f t="shared" si="118"/>
        <v>0</v>
      </c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13">
        <v>1</v>
      </c>
      <c r="AZ403" s="13"/>
      <c r="BA403" s="13"/>
      <c r="BB403" s="13"/>
      <c r="BC403" s="13"/>
      <c r="BD403" s="13"/>
      <c r="BE403" s="13"/>
      <c r="BF403" s="13"/>
      <c r="BG403" s="13"/>
      <c r="BH403" s="13"/>
      <c r="BI403" s="63">
        <f t="shared" si="124"/>
        <v>1</v>
      </c>
      <c r="BJ403" s="13"/>
      <c r="BK403" s="13"/>
      <c r="BL403" s="13"/>
      <c r="BM403" s="56"/>
      <c r="BO403" s="13">
        <f t="shared" si="120"/>
        <v>1</v>
      </c>
      <c r="BP403" s="13">
        <f t="shared" si="125"/>
        <v>0.25</v>
      </c>
      <c r="BQ403" s="13">
        <f t="shared" si="126"/>
        <v>0.75</v>
      </c>
      <c r="BR403" s="13">
        <f t="shared" si="121"/>
        <v>1</v>
      </c>
      <c r="BS403" s="13">
        <f t="shared" si="127"/>
        <v>0.25</v>
      </c>
      <c r="BT403" s="13">
        <f t="shared" si="128"/>
        <v>0.75</v>
      </c>
      <c r="BU403" s="13">
        <f t="shared" si="122"/>
        <v>2</v>
      </c>
      <c r="BV403" s="13">
        <f t="shared" si="129"/>
        <v>0.5</v>
      </c>
      <c r="BW403" s="13">
        <f t="shared" si="130"/>
        <v>1.5</v>
      </c>
      <c r="BX403" s="13">
        <f t="shared" si="123"/>
        <v>1</v>
      </c>
      <c r="BY403" s="13">
        <f t="shared" si="131"/>
        <v>0.25</v>
      </c>
      <c r="BZ403" s="13">
        <f t="shared" si="132"/>
        <v>0.75</v>
      </c>
    </row>
    <row r="404" spans="1:78" ht="84" customHeight="1" x14ac:dyDescent="0.2">
      <c r="A404" s="13">
        <v>3</v>
      </c>
      <c r="B404" s="10" t="s">
        <v>1060</v>
      </c>
      <c r="C404" s="5" t="s">
        <v>1127</v>
      </c>
      <c r="D404" s="4" t="s">
        <v>1533</v>
      </c>
      <c r="E404" s="295"/>
      <c r="F404" s="295"/>
      <c r="G404" s="295"/>
      <c r="H404" s="176" t="s">
        <v>1130</v>
      </c>
      <c r="I404" s="14" t="s">
        <v>249</v>
      </c>
      <c r="J404" s="198" t="s">
        <v>1534</v>
      </c>
      <c r="K404" s="198" t="s">
        <v>1534</v>
      </c>
      <c r="L404" s="176" t="s">
        <v>1589</v>
      </c>
      <c r="M404" s="5">
        <v>0</v>
      </c>
      <c r="N404" s="55">
        <f>+BDATOS!P393</f>
        <v>1</v>
      </c>
      <c r="O404" s="55">
        <f>+BDATOS!Q393</f>
        <v>0</v>
      </c>
      <c r="P404" s="55">
        <f>+BDATOS!R393</f>
        <v>1</v>
      </c>
      <c r="Q404" s="55">
        <f>+BDATOS!S393</f>
        <v>0</v>
      </c>
      <c r="R404" s="40">
        <f>+BDATOS!T393</f>
        <v>0</v>
      </c>
      <c r="S404" s="55" t="s">
        <v>1109</v>
      </c>
      <c r="T404" s="55" t="s">
        <v>1420</v>
      </c>
      <c r="U404" s="55" t="s">
        <v>95</v>
      </c>
      <c r="V404" s="17">
        <f t="shared" ref="V404:V411" si="134">SUM(W404:Z404)</f>
        <v>0</v>
      </c>
      <c r="W404" s="5">
        <v>0</v>
      </c>
      <c r="X404" s="5">
        <v>0</v>
      </c>
      <c r="Y404" s="5">
        <v>0</v>
      </c>
      <c r="Z404" s="5">
        <v>0</v>
      </c>
      <c r="AA404" s="198" t="str">
        <f>+BDATOS!AC393</f>
        <v>SECRETARIA DE PLANEACIÓN</v>
      </c>
      <c r="AB404" s="56"/>
      <c r="AC404" s="56"/>
      <c r="AD404" s="29">
        <f t="shared" si="119"/>
        <v>0</v>
      </c>
      <c r="AE404" s="30">
        <f t="shared" si="118"/>
        <v>0</v>
      </c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13">
        <v>0</v>
      </c>
      <c r="AZ404" s="13"/>
      <c r="BA404" s="13"/>
      <c r="BB404" s="13"/>
      <c r="BC404" s="13"/>
      <c r="BD404" s="13"/>
      <c r="BE404" s="13"/>
      <c r="BF404" s="13"/>
      <c r="BG404" s="13"/>
      <c r="BH404" s="13"/>
      <c r="BI404" s="63" t="s">
        <v>1844</v>
      </c>
      <c r="BJ404" s="13"/>
      <c r="BK404" s="13"/>
      <c r="BL404" s="13"/>
      <c r="BM404" s="56"/>
      <c r="BO404" s="13">
        <f t="shared" si="120"/>
        <v>0</v>
      </c>
      <c r="BP404" s="13">
        <f t="shared" si="125"/>
        <v>0</v>
      </c>
      <c r="BQ404" s="13">
        <f t="shared" si="126"/>
        <v>0</v>
      </c>
      <c r="BR404" s="13">
        <f t="shared" si="121"/>
        <v>1</v>
      </c>
      <c r="BS404" s="13">
        <f t="shared" si="127"/>
        <v>0.25</v>
      </c>
      <c r="BT404" s="13">
        <f t="shared" si="128"/>
        <v>0.75</v>
      </c>
      <c r="BU404" s="13">
        <f t="shared" si="122"/>
        <v>0</v>
      </c>
      <c r="BV404" s="13">
        <f t="shared" si="129"/>
        <v>0</v>
      </c>
      <c r="BW404" s="13">
        <f t="shared" si="130"/>
        <v>0</v>
      </c>
      <c r="BX404" s="13">
        <f t="shared" si="123"/>
        <v>0</v>
      </c>
      <c r="BY404" s="13">
        <f t="shared" si="131"/>
        <v>0</v>
      </c>
      <c r="BZ404" s="13">
        <f t="shared" si="132"/>
        <v>0</v>
      </c>
    </row>
    <row r="405" spans="1:78" ht="84" customHeight="1" x14ac:dyDescent="0.2">
      <c r="A405" s="13">
        <v>3</v>
      </c>
      <c r="B405" s="10" t="s">
        <v>1060</v>
      </c>
      <c r="C405" s="5" t="s">
        <v>1127</v>
      </c>
      <c r="D405" s="4" t="s">
        <v>1533</v>
      </c>
      <c r="E405" s="295"/>
      <c r="F405" s="295"/>
      <c r="G405" s="295"/>
      <c r="H405" s="176" t="s">
        <v>1130</v>
      </c>
      <c r="I405" s="14" t="s">
        <v>249</v>
      </c>
      <c r="J405" s="198" t="s">
        <v>1535</v>
      </c>
      <c r="K405" s="198" t="s">
        <v>1535</v>
      </c>
      <c r="L405" s="176" t="s">
        <v>1589</v>
      </c>
      <c r="M405" s="5">
        <v>0</v>
      </c>
      <c r="N405" s="55">
        <f>+BDATOS!P394</f>
        <v>1</v>
      </c>
      <c r="O405" s="55">
        <f>+BDATOS!Q394</f>
        <v>0</v>
      </c>
      <c r="P405" s="55">
        <f>+BDATOS!R394</f>
        <v>1</v>
      </c>
      <c r="Q405" s="55">
        <f>+BDATOS!S394</f>
        <v>0</v>
      </c>
      <c r="R405" s="40">
        <f>+BDATOS!T394</f>
        <v>0</v>
      </c>
      <c r="S405" s="55" t="s">
        <v>1109</v>
      </c>
      <c r="T405" s="55" t="s">
        <v>1420</v>
      </c>
      <c r="U405" s="55" t="s">
        <v>95</v>
      </c>
      <c r="V405" s="17">
        <f t="shared" si="134"/>
        <v>0</v>
      </c>
      <c r="W405" s="5">
        <v>0</v>
      </c>
      <c r="X405" s="5">
        <v>0</v>
      </c>
      <c r="Y405" s="5">
        <v>0</v>
      </c>
      <c r="Z405" s="5">
        <v>0</v>
      </c>
      <c r="AA405" s="198" t="str">
        <f>+BDATOS!AC394</f>
        <v>SECRETARIA DE PLANEACIÓN</v>
      </c>
      <c r="AB405" s="56"/>
      <c r="AC405" s="56"/>
      <c r="AD405" s="29">
        <f t="shared" si="119"/>
        <v>0</v>
      </c>
      <c r="AE405" s="30">
        <f t="shared" si="118"/>
        <v>0</v>
      </c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13">
        <v>0</v>
      </c>
      <c r="AZ405" s="13">
        <v>0</v>
      </c>
      <c r="BA405" s="13">
        <v>100</v>
      </c>
      <c r="BB405" s="13"/>
      <c r="BC405" s="13"/>
      <c r="BD405" s="13"/>
      <c r="BE405" s="13"/>
      <c r="BF405" s="13"/>
      <c r="BG405" s="13"/>
      <c r="BH405" s="13"/>
      <c r="BI405" s="63" t="s">
        <v>1844</v>
      </c>
      <c r="BJ405" s="13"/>
      <c r="BK405" s="13"/>
      <c r="BL405" s="13"/>
      <c r="BM405" s="56"/>
      <c r="BO405" s="13">
        <f t="shared" si="120"/>
        <v>0</v>
      </c>
      <c r="BP405" s="13">
        <f t="shared" si="125"/>
        <v>0</v>
      </c>
      <c r="BQ405" s="13">
        <f t="shared" si="126"/>
        <v>0</v>
      </c>
      <c r="BR405" s="13">
        <f t="shared" si="121"/>
        <v>1</v>
      </c>
      <c r="BS405" s="13">
        <f t="shared" si="127"/>
        <v>0.25</v>
      </c>
      <c r="BT405" s="13">
        <f t="shared" si="128"/>
        <v>0.75</v>
      </c>
      <c r="BU405" s="13">
        <f t="shared" si="122"/>
        <v>0</v>
      </c>
      <c r="BV405" s="13">
        <f t="shared" si="129"/>
        <v>0</v>
      </c>
      <c r="BW405" s="13">
        <f t="shared" si="130"/>
        <v>0</v>
      </c>
      <c r="BX405" s="13">
        <f t="shared" si="123"/>
        <v>0</v>
      </c>
      <c r="BY405" s="13">
        <f t="shared" si="131"/>
        <v>0</v>
      </c>
      <c r="BZ405" s="13">
        <f t="shared" si="132"/>
        <v>0</v>
      </c>
    </row>
    <row r="406" spans="1:78" ht="84" customHeight="1" x14ac:dyDescent="0.2">
      <c r="A406" s="13">
        <v>3</v>
      </c>
      <c r="B406" s="10" t="s">
        <v>1060</v>
      </c>
      <c r="C406" s="5" t="s">
        <v>1127</v>
      </c>
      <c r="D406" s="4" t="s">
        <v>1533</v>
      </c>
      <c r="E406" s="295"/>
      <c r="F406" s="295"/>
      <c r="G406" s="295"/>
      <c r="H406" s="176" t="s">
        <v>1130</v>
      </c>
      <c r="I406" s="14" t="s">
        <v>249</v>
      </c>
      <c r="J406" s="198" t="s">
        <v>1536</v>
      </c>
      <c r="K406" s="198" t="s">
        <v>1536</v>
      </c>
      <c r="L406" s="176" t="s">
        <v>1589</v>
      </c>
      <c r="M406" s="5">
        <v>0</v>
      </c>
      <c r="N406" s="55">
        <f>+BDATOS!P395</f>
        <v>2</v>
      </c>
      <c r="O406" s="55">
        <f>+BDATOS!Q395</f>
        <v>0</v>
      </c>
      <c r="P406" s="55">
        <f>+BDATOS!R395</f>
        <v>1</v>
      </c>
      <c r="Q406" s="55">
        <f>+BDATOS!S395</f>
        <v>1</v>
      </c>
      <c r="R406" s="40">
        <f>+BDATOS!T395</f>
        <v>0</v>
      </c>
      <c r="S406" s="55" t="s">
        <v>1109</v>
      </c>
      <c r="T406" s="55" t="s">
        <v>1420</v>
      </c>
      <c r="U406" s="55" t="s">
        <v>95</v>
      </c>
      <c r="V406" s="17">
        <f t="shared" si="134"/>
        <v>0</v>
      </c>
      <c r="W406" s="5">
        <v>0</v>
      </c>
      <c r="X406" s="5">
        <v>0</v>
      </c>
      <c r="Y406" s="5">
        <v>0</v>
      </c>
      <c r="Z406" s="5">
        <v>0</v>
      </c>
      <c r="AA406" s="198" t="str">
        <f>+BDATOS!AC395</f>
        <v>SECRETARIA DE PLANEACIÓN</v>
      </c>
      <c r="AB406" s="56"/>
      <c r="AC406" s="56"/>
      <c r="AD406" s="29">
        <f t="shared" si="119"/>
        <v>0</v>
      </c>
      <c r="AE406" s="30">
        <f t="shared" si="118"/>
        <v>0</v>
      </c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13">
        <v>0</v>
      </c>
      <c r="AZ406" s="13"/>
      <c r="BA406" s="13"/>
      <c r="BB406" s="13"/>
      <c r="BC406" s="13"/>
      <c r="BD406" s="13"/>
      <c r="BE406" s="13"/>
      <c r="BF406" s="13"/>
      <c r="BG406" s="13"/>
      <c r="BH406" s="13"/>
      <c r="BI406" s="63" t="s">
        <v>1844</v>
      </c>
      <c r="BJ406" s="13"/>
      <c r="BK406" s="13"/>
      <c r="BL406" s="13"/>
      <c r="BM406" s="56"/>
      <c r="BO406" s="13">
        <f t="shared" si="120"/>
        <v>0</v>
      </c>
      <c r="BP406" s="13">
        <f t="shared" si="125"/>
        <v>0</v>
      </c>
      <c r="BQ406" s="13">
        <f t="shared" si="126"/>
        <v>0</v>
      </c>
      <c r="BR406" s="13">
        <f t="shared" si="121"/>
        <v>1</v>
      </c>
      <c r="BS406" s="13">
        <f t="shared" si="127"/>
        <v>0.25</v>
      </c>
      <c r="BT406" s="13">
        <f t="shared" si="128"/>
        <v>0.75</v>
      </c>
      <c r="BU406" s="13">
        <f t="shared" si="122"/>
        <v>1</v>
      </c>
      <c r="BV406" s="13">
        <f t="shared" si="129"/>
        <v>0.25</v>
      </c>
      <c r="BW406" s="13">
        <f t="shared" si="130"/>
        <v>0.75</v>
      </c>
      <c r="BX406" s="13">
        <f t="shared" si="123"/>
        <v>0</v>
      </c>
      <c r="BY406" s="13">
        <f t="shared" si="131"/>
        <v>0</v>
      </c>
      <c r="BZ406" s="13">
        <f t="shared" si="132"/>
        <v>0</v>
      </c>
    </row>
    <row r="407" spans="1:78" ht="102" customHeight="1" x14ac:dyDescent="0.2">
      <c r="A407" s="13">
        <v>3</v>
      </c>
      <c r="B407" s="10" t="s">
        <v>1060</v>
      </c>
      <c r="C407" s="5" t="s">
        <v>1127</v>
      </c>
      <c r="D407" s="4" t="s">
        <v>1533</v>
      </c>
      <c r="E407" s="295"/>
      <c r="F407" s="295"/>
      <c r="G407" s="295"/>
      <c r="H407" s="176" t="s">
        <v>1130</v>
      </c>
      <c r="I407" s="14" t="s">
        <v>249</v>
      </c>
      <c r="J407" s="198" t="s">
        <v>1537</v>
      </c>
      <c r="K407" s="198" t="s">
        <v>1537</v>
      </c>
      <c r="L407" s="176" t="s">
        <v>1589</v>
      </c>
      <c r="M407" s="5">
        <v>0</v>
      </c>
      <c r="N407" s="55">
        <f>+BDATOS!P396</f>
        <v>2</v>
      </c>
      <c r="O407" s="55">
        <f>+BDATOS!Q396</f>
        <v>0</v>
      </c>
      <c r="P407" s="55">
        <f>+BDATOS!R396</f>
        <v>1</v>
      </c>
      <c r="Q407" s="55">
        <f>+BDATOS!S396</f>
        <v>0</v>
      </c>
      <c r="R407" s="40">
        <f>+BDATOS!T396</f>
        <v>1</v>
      </c>
      <c r="S407" s="55" t="s">
        <v>1109</v>
      </c>
      <c r="T407" s="55" t="s">
        <v>1420</v>
      </c>
      <c r="U407" s="55" t="s">
        <v>95</v>
      </c>
      <c r="V407" s="17">
        <f t="shared" si="134"/>
        <v>0</v>
      </c>
      <c r="W407" s="5">
        <v>0</v>
      </c>
      <c r="X407" s="5">
        <v>0</v>
      </c>
      <c r="Y407" s="5">
        <v>0</v>
      </c>
      <c r="Z407" s="5">
        <v>0</v>
      </c>
      <c r="AA407" s="198" t="str">
        <f>+BDATOS!AC396</f>
        <v>SECRETARIA DE PLANEACIÓN</v>
      </c>
      <c r="AB407" s="56"/>
      <c r="AC407" s="56"/>
      <c r="AD407" s="29">
        <f t="shared" si="119"/>
        <v>0</v>
      </c>
      <c r="AE407" s="30">
        <f t="shared" si="118"/>
        <v>0</v>
      </c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13">
        <v>0</v>
      </c>
      <c r="AZ407" s="13"/>
      <c r="BA407" s="13"/>
      <c r="BB407" s="13"/>
      <c r="BC407" s="13"/>
      <c r="BD407" s="13"/>
      <c r="BE407" s="13"/>
      <c r="BF407" s="13"/>
      <c r="BG407" s="13"/>
      <c r="BH407" s="13"/>
      <c r="BI407" s="63" t="s">
        <v>1844</v>
      </c>
      <c r="BJ407" s="13"/>
      <c r="BK407" s="13"/>
      <c r="BL407" s="13"/>
      <c r="BM407" s="56"/>
      <c r="BO407" s="13">
        <f t="shared" si="120"/>
        <v>0</v>
      </c>
      <c r="BP407" s="13">
        <f t="shared" si="125"/>
        <v>0</v>
      </c>
      <c r="BQ407" s="13">
        <f t="shared" si="126"/>
        <v>0</v>
      </c>
      <c r="BR407" s="13">
        <f t="shared" si="121"/>
        <v>1</v>
      </c>
      <c r="BS407" s="13">
        <f t="shared" si="127"/>
        <v>0.25</v>
      </c>
      <c r="BT407" s="13">
        <f t="shared" si="128"/>
        <v>0.75</v>
      </c>
      <c r="BU407" s="13">
        <f t="shared" si="122"/>
        <v>0</v>
      </c>
      <c r="BV407" s="13">
        <f t="shared" si="129"/>
        <v>0</v>
      </c>
      <c r="BW407" s="13">
        <f t="shared" si="130"/>
        <v>0</v>
      </c>
      <c r="BX407" s="13">
        <f t="shared" si="123"/>
        <v>1</v>
      </c>
      <c r="BY407" s="13">
        <f t="shared" si="131"/>
        <v>0.25</v>
      </c>
      <c r="BZ407" s="13">
        <f t="shared" si="132"/>
        <v>0.75</v>
      </c>
    </row>
    <row r="408" spans="1:78" ht="78.75" customHeight="1" x14ac:dyDescent="0.2">
      <c r="A408" s="13">
        <v>3</v>
      </c>
      <c r="B408" s="10" t="s">
        <v>1060</v>
      </c>
      <c r="C408" s="5" t="s">
        <v>1127</v>
      </c>
      <c r="D408" s="4" t="s">
        <v>1533</v>
      </c>
      <c r="E408" s="295" t="s">
        <v>1129</v>
      </c>
      <c r="F408" s="295">
        <v>0</v>
      </c>
      <c r="G408" s="295">
        <v>45</v>
      </c>
      <c r="H408" s="176" t="s">
        <v>1131</v>
      </c>
      <c r="I408" s="14" t="s">
        <v>250</v>
      </c>
      <c r="J408" s="198" t="s">
        <v>1538</v>
      </c>
      <c r="K408" s="198" t="s">
        <v>1538</v>
      </c>
      <c r="L408" s="176" t="s">
        <v>1589</v>
      </c>
      <c r="M408" s="5">
        <v>0</v>
      </c>
      <c r="N408" s="55">
        <f>+BDATOS!P397</f>
        <v>1</v>
      </c>
      <c r="O408" s="55">
        <f>+BDATOS!Q397</f>
        <v>0</v>
      </c>
      <c r="P408" s="55">
        <f>+BDATOS!R397</f>
        <v>1</v>
      </c>
      <c r="Q408" s="55">
        <f>+BDATOS!S397</f>
        <v>0</v>
      </c>
      <c r="R408" s="40">
        <f>+BDATOS!T397</f>
        <v>0</v>
      </c>
      <c r="S408" s="55" t="s">
        <v>1109</v>
      </c>
      <c r="T408" s="55" t="s">
        <v>1420</v>
      </c>
      <c r="U408" s="55" t="s">
        <v>95</v>
      </c>
      <c r="V408" s="17">
        <f t="shared" si="134"/>
        <v>0</v>
      </c>
      <c r="W408" s="5">
        <v>0</v>
      </c>
      <c r="X408" s="5">
        <v>0</v>
      </c>
      <c r="Y408" s="5">
        <v>0</v>
      </c>
      <c r="Z408" s="5">
        <v>0</v>
      </c>
      <c r="AA408" s="198" t="str">
        <f>+BDATOS!AC397</f>
        <v>SECRETARIA DE PLANEACIÓN</v>
      </c>
      <c r="AB408" s="56" t="s">
        <v>356</v>
      </c>
      <c r="AC408" s="56" t="s">
        <v>338</v>
      </c>
      <c r="AD408" s="29">
        <f t="shared" si="119"/>
        <v>0</v>
      </c>
      <c r="AE408" s="30">
        <f t="shared" si="118"/>
        <v>0</v>
      </c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13">
        <v>0</v>
      </c>
      <c r="AZ408" s="13"/>
      <c r="BA408" s="13"/>
      <c r="BB408" s="13"/>
      <c r="BC408" s="13"/>
      <c r="BD408" s="13"/>
      <c r="BE408" s="13"/>
      <c r="BF408" s="13"/>
      <c r="BG408" s="13"/>
      <c r="BH408" s="13"/>
      <c r="BI408" s="63" t="s">
        <v>1844</v>
      </c>
      <c r="BJ408" s="13"/>
      <c r="BK408" s="13"/>
      <c r="BL408" s="13"/>
      <c r="BM408" s="56"/>
      <c r="BO408" s="13">
        <f t="shared" si="120"/>
        <v>0</v>
      </c>
      <c r="BP408" s="13">
        <f t="shared" si="125"/>
        <v>0</v>
      </c>
      <c r="BQ408" s="13">
        <f t="shared" si="126"/>
        <v>0</v>
      </c>
      <c r="BR408" s="13">
        <f t="shared" si="121"/>
        <v>1</v>
      </c>
      <c r="BS408" s="13">
        <f t="shared" si="127"/>
        <v>0.25</v>
      </c>
      <c r="BT408" s="13">
        <f t="shared" si="128"/>
        <v>0.75</v>
      </c>
      <c r="BU408" s="13">
        <f t="shared" si="122"/>
        <v>0</v>
      </c>
      <c r="BV408" s="13">
        <f t="shared" si="129"/>
        <v>0</v>
      </c>
      <c r="BW408" s="13">
        <f t="shared" si="130"/>
        <v>0</v>
      </c>
      <c r="BX408" s="13">
        <f t="shared" si="123"/>
        <v>0</v>
      </c>
      <c r="BY408" s="13">
        <f t="shared" si="131"/>
        <v>0</v>
      </c>
      <c r="BZ408" s="13">
        <f t="shared" si="132"/>
        <v>0</v>
      </c>
    </row>
    <row r="409" spans="1:78" ht="88.5" customHeight="1" x14ac:dyDescent="0.2">
      <c r="A409" s="13">
        <v>3</v>
      </c>
      <c r="B409" s="10" t="s">
        <v>1060</v>
      </c>
      <c r="C409" s="5" t="s">
        <v>1127</v>
      </c>
      <c r="D409" s="4" t="s">
        <v>1533</v>
      </c>
      <c r="E409" s="295"/>
      <c r="F409" s="295"/>
      <c r="G409" s="295"/>
      <c r="H409" s="176" t="s">
        <v>1131</v>
      </c>
      <c r="I409" s="14" t="s">
        <v>250</v>
      </c>
      <c r="J409" s="198" t="s">
        <v>1538</v>
      </c>
      <c r="K409" s="198" t="s">
        <v>1539</v>
      </c>
      <c r="L409" s="176" t="s">
        <v>1589</v>
      </c>
      <c r="M409" s="5">
        <v>0</v>
      </c>
      <c r="N409" s="55">
        <f>+BDATOS!P398</f>
        <v>1</v>
      </c>
      <c r="O409" s="55">
        <f>+BDATOS!Q398</f>
        <v>0</v>
      </c>
      <c r="P409" s="55">
        <f>+BDATOS!R398</f>
        <v>1</v>
      </c>
      <c r="Q409" s="55">
        <f>+BDATOS!S398</f>
        <v>0</v>
      </c>
      <c r="R409" s="40">
        <f>+BDATOS!T398</f>
        <v>0</v>
      </c>
      <c r="S409" s="55" t="s">
        <v>1109</v>
      </c>
      <c r="T409" s="55" t="s">
        <v>1420</v>
      </c>
      <c r="U409" s="55" t="s">
        <v>95</v>
      </c>
      <c r="V409" s="17">
        <f t="shared" si="134"/>
        <v>0</v>
      </c>
      <c r="W409" s="5">
        <v>0</v>
      </c>
      <c r="X409" s="5">
        <v>0</v>
      </c>
      <c r="Y409" s="5">
        <v>0</v>
      </c>
      <c r="Z409" s="5">
        <v>0</v>
      </c>
      <c r="AA409" s="198" t="str">
        <f>+BDATOS!AC398</f>
        <v>SECRETARIA DE PLANEACIÓN</v>
      </c>
      <c r="AB409" s="56"/>
      <c r="AC409" s="56"/>
      <c r="AD409" s="29">
        <f t="shared" si="119"/>
        <v>0</v>
      </c>
      <c r="AE409" s="30">
        <f t="shared" si="118"/>
        <v>0</v>
      </c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13">
        <v>0</v>
      </c>
      <c r="AZ409" s="13"/>
      <c r="BA409" s="13"/>
      <c r="BB409" s="13"/>
      <c r="BC409" s="13"/>
      <c r="BD409" s="13"/>
      <c r="BE409" s="13"/>
      <c r="BF409" s="13"/>
      <c r="BG409" s="13"/>
      <c r="BH409" s="13"/>
      <c r="BI409" s="63" t="s">
        <v>1844</v>
      </c>
      <c r="BJ409" s="13"/>
      <c r="BK409" s="13"/>
      <c r="BL409" s="13"/>
      <c r="BM409" s="56"/>
      <c r="BO409" s="13">
        <f t="shared" si="120"/>
        <v>0</v>
      </c>
      <c r="BP409" s="13">
        <f t="shared" si="125"/>
        <v>0</v>
      </c>
      <c r="BQ409" s="13">
        <f t="shared" si="126"/>
        <v>0</v>
      </c>
      <c r="BR409" s="13">
        <f t="shared" si="121"/>
        <v>1</v>
      </c>
      <c r="BS409" s="13">
        <f t="shared" si="127"/>
        <v>0.25</v>
      </c>
      <c r="BT409" s="13">
        <f t="shared" si="128"/>
        <v>0.75</v>
      </c>
      <c r="BU409" s="13">
        <f t="shared" si="122"/>
        <v>0</v>
      </c>
      <c r="BV409" s="13">
        <f t="shared" si="129"/>
        <v>0</v>
      </c>
      <c r="BW409" s="13">
        <f t="shared" si="130"/>
        <v>0</v>
      </c>
      <c r="BX409" s="13">
        <f t="shared" si="123"/>
        <v>0</v>
      </c>
      <c r="BY409" s="13">
        <f t="shared" si="131"/>
        <v>0</v>
      </c>
      <c r="BZ409" s="13">
        <f t="shared" si="132"/>
        <v>0</v>
      </c>
    </row>
    <row r="410" spans="1:78" ht="88.5" customHeight="1" x14ac:dyDescent="0.2">
      <c r="A410" s="13">
        <v>3</v>
      </c>
      <c r="B410" s="10" t="s">
        <v>1060</v>
      </c>
      <c r="C410" s="5" t="s">
        <v>1127</v>
      </c>
      <c r="D410" s="4" t="s">
        <v>1533</v>
      </c>
      <c r="E410" s="295"/>
      <c r="F410" s="295"/>
      <c r="G410" s="295"/>
      <c r="H410" s="176" t="s">
        <v>1131</v>
      </c>
      <c r="I410" s="14" t="s">
        <v>250</v>
      </c>
      <c r="J410" s="198" t="s">
        <v>1538</v>
      </c>
      <c r="K410" s="198" t="s">
        <v>1540</v>
      </c>
      <c r="L410" s="176" t="s">
        <v>1589</v>
      </c>
      <c r="M410" s="5">
        <v>0</v>
      </c>
      <c r="N410" s="55">
        <f>+BDATOS!P399</f>
        <v>1</v>
      </c>
      <c r="O410" s="55">
        <f>+BDATOS!Q399</f>
        <v>0</v>
      </c>
      <c r="P410" s="55">
        <f>+BDATOS!R399</f>
        <v>1</v>
      </c>
      <c r="Q410" s="55">
        <f>+BDATOS!S399</f>
        <v>0</v>
      </c>
      <c r="R410" s="40">
        <f>+BDATOS!T399</f>
        <v>0</v>
      </c>
      <c r="S410" s="55" t="s">
        <v>1109</v>
      </c>
      <c r="T410" s="55" t="s">
        <v>1420</v>
      </c>
      <c r="U410" s="55" t="s">
        <v>95</v>
      </c>
      <c r="V410" s="17">
        <f t="shared" si="134"/>
        <v>0</v>
      </c>
      <c r="W410" s="5">
        <v>0</v>
      </c>
      <c r="X410" s="5">
        <v>0</v>
      </c>
      <c r="Y410" s="5">
        <v>0</v>
      </c>
      <c r="Z410" s="5">
        <v>0</v>
      </c>
      <c r="AA410" s="198" t="str">
        <f>+BDATOS!AC399</f>
        <v>SECRETARIA DE PLANEACIÓN</v>
      </c>
      <c r="AB410" s="56"/>
      <c r="AC410" s="56"/>
      <c r="AD410" s="29">
        <f t="shared" si="119"/>
        <v>0</v>
      </c>
      <c r="AE410" s="30">
        <f t="shared" si="118"/>
        <v>0</v>
      </c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13">
        <v>0</v>
      </c>
      <c r="AZ410" s="13"/>
      <c r="BA410" s="13"/>
      <c r="BB410" s="13"/>
      <c r="BC410" s="13"/>
      <c r="BD410" s="13"/>
      <c r="BE410" s="13"/>
      <c r="BF410" s="13"/>
      <c r="BG410" s="13"/>
      <c r="BH410" s="13"/>
      <c r="BI410" s="63" t="s">
        <v>1844</v>
      </c>
      <c r="BJ410" s="13"/>
      <c r="BK410" s="13"/>
      <c r="BL410" s="13"/>
      <c r="BM410" s="56"/>
      <c r="BO410" s="13">
        <f t="shared" si="120"/>
        <v>0</v>
      </c>
      <c r="BP410" s="13">
        <f t="shared" si="125"/>
        <v>0</v>
      </c>
      <c r="BQ410" s="13">
        <f t="shared" si="126"/>
        <v>0</v>
      </c>
      <c r="BR410" s="13">
        <f t="shared" si="121"/>
        <v>1</v>
      </c>
      <c r="BS410" s="13">
        <f t="shared" si="127"/>
        <v>0.25</v>
      </c>
      <c r="BT410" s="13">
        <f t="shared" si="128"/>
        <v>0.75</v>
      </c>
      <c r="BU410" s="13">
        <f t="shared" si="122"/>
        <v>0</v>
      </c>
      <c r="BV410" s="13">
        <f t="shared" si="129"/>
        <v>0</v>
      </c>
      <c r="BW410" s="13">
        <f t="shared" si="130"/>
        <v>0</v>
      </c>
      <c r="BX410" s="13">
        <f t="shared" si="123"/>
        <v>0</v>
      </c>
      <c r="BY410" s="13">
        <f t="shared" si="131"/>
        <v>0</v>
      </c>
      <c r="BZ410" s="13">
        <f t="shared" si="132"/>
        <v>0</v>
      </c>
    </row>
    <row r="411" spans="1:78" ht="34.5" customHeight="1" x14ac:dyDescent="0.2">
      <c r="A411" s="13">
        <v>3</v>
      </c>
      <c r="B411" s="10" t="s">
        <v>1060</v>
      </c>
      <c r="C411" s="5" t="s">
        <v>1127</v>
      </c>
      <c r="D411" s="4" t="s">
        <v>1533</v>
      </c>
      <c r="E411" s="295"/>
      <c r="F411" s="295"/>
      <c r="G411" s="295"/>
      <c r="H411" s="176" t="s">
        <v>1131</v>
      </c>
      <c r="I411" s="14" t="s">
        <v>250</v>
      </c>
      <c r="J411" s="198" t="s">
        <v>1538</v>
      </c>
      <c r="K411" s="198" t="s">
        <v>1541</v>
      </c>
      <c r="L411" s="176" t="s">
        <v>1589</v>
      </c>
      <c r="M411" s="5">
        <v>0</v>
      </c>
      <c r="N411" s="55">
        <f>+BDATOS!P400</f>
        <v>1</v>
      </c>
      <c r="O411" s="55">
        <f>+BDATOS!Q400</f>
        <v>1</v>
      </c>
      <c r="P411" s="55">
        <f>+BDATOS!R400</f>
        <v>0</v>
      </c>
      <c r="Q411" s="55">
        <f>+BDATOS!S400</f>
        <v>1</v>
      </c>
      <c r="R411" s="40">
        <f>+BDATOS!T400</f>
        <v>0</v>
      </c>
      <c r="S411" s="55" t="s">
        <v>1109</v>
      </c>
      <c r="T411" s="55" t="s">
        <v>1420</v>
      </c>
      <c r="U411" s="55" t="s">
        <v>95</v>
      </c>
      <c r="V411" s="17">
        <f t="shared" si="134"/>
        <v>0</v>
      </c>
      <c r="W411" s="5">
        <v>0</v>
      </c>
      <c r="X411" s="5">
        <v>0</v>
      </c>
      <c r="Y411" s="5">
        <v>0</v>
      </c>
      <c r="Z411" s="5">
        <v>0</v>
      </c>
      <c r="AA411" s="198" t="str">
        <f>+BDATOS!AC400</f>
        <v>SECRETARIA DE PLANEACIÓN</v>
      </c>
      <c r="AB411" s="56"/>
      <c r="AC411" s="56"/>
      <c r="AD411" s="29">
        <f t="shared" si="119"/>
        <v>1</v>
      </c>
      <c r="AE411" s="30">
        <f t="shared" si="118"/>
        <v>0</v>
      </c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13">
        <v>1</v>
      </c>
      <c r="AZ411" s="13"/>
      <c r="BA411" s="13"/>
      <c r="BB411" s="13"/>
      <c r="BC411" s="13"/>
      <c r="BD411" s="13"/>
      <c r="BE411" s="13"/>
      <c r="BF411" s="13"/>
      <c r="BG411" s="13"/>
      <c r="BH411" s="13"/>
      <c r="BI411" s="63">
        <f t="shared" si="124"/>
        <v>1</v>
      </c>
      <c r="BJ411" s="13"/>
      <c r="BK411" s="13"/>
      <c r="BL411" s="13"/>
      <c r="BM411" s="56"/>
      <c r="BO411" s="13">
        <f t="shared" si="120"/>
        <v>1</v>
      </c>
      <c r="BP411" s="13">
        <f t="shared" si="125"/>
        <v>0.25</v>
      </c>
      <c r="BQ411" s="13">
        <f t="shared" si="126"/>
        <v>0.75</v>
      </c>
      <c r="BR411" s="13">
        <f t="shared" si="121"/>
        <v>0</v>
      </c>
      <c r="BS411" s="13">
        <f t="shared" si="127"/>
        <v>0</v>
      </c>
      <c r="BT411" s="13">
        <f t="shared" si="128"/>
        <v>0</v>
      </c>
      <c r="BU411" s="13">
        <f t="shared" si="122"/>
        <v>1</v>
      </c>
      <c r="BV411" s="13">
        <f t="shared" si="129"/>
        <v>0.25</v>
      </c>
      <c r="BW411" s="13">
        <f t="shared" si="130"/>
        <v>0.75</v>
      </c>
      <c r="BX411" s="13">
        <f t="shared" si="123"/>
        <v>0</v>
      </c>
      <c r="BY411" s="13">
        <f t="shared" si="131"/>
        <v>0</v>
      </c>
      <c r="BZ411" s="13">
        <f t="shared" si="132"/>
        <v>0</v>
      </c>
    </row>
    <row r="412" spans="1:78" ht="93.75" customHeight="1" x14ac:dyDescent="0.2">
      <c r="A412" s="13">
        <v>3</v>
      </c>
      <c r="B412" s="10" t="s">
        <v>1060</v>
      </c>
      <c r="C412" s="5" t="s">
        <v>1127</v>
      </c>
      <c r="D412" s="4" t="s">
        <v>1533</v>
      </c>
      <c r="E412" s="176" t="s">
        <v>1542</v>
      </c>
      <c r="F412" s="176">
        <v>0</v>
      </c>
      <c r="G412" s="176">
        <v>1</v>
      </c>
      <c r="H412" s="176" t="s">
        <v>1132</v>
      </c>
      <c r="I412" s="14" t="s">
        <v>251</v>
      </c>
      <c r="J412" s="198" t="s">
        <v>1543</v>
      </c>
      <c r="K412" s="198" t="s">
        <v>1543</v>
      </c>
      <c r="L412" s="176" t="s">
        <v>1589</v>
      </c>
      <c r="M412" s="5">
        <v>0</v>
      </c>
      <c r="N412" s="55">
        <f>+BDATOS!P401</f>
        <v>1</v>
      </c>
      <c r="O412" s="55">
        <f>+BDATOS!Q401</f>
        <v>0</v>
      </c>
      <c r="P412" s="55">
        <f>+BDATOS!R401</f>
        <v>1</v>
      </c>
      <c r="Q412" s="55">
        <f>+BDATOS!S401</f>
        <v>0</v>
      </c>
      <c r="R412" s="40">
        <f>+BDATOS!T401</f>
        <v>0</v>
      </c>
      <c r="S412" s="55" t="s">
        <v>1109</v>
      </c>
      <c r="T412" s="55" t="s">
        <v>1420</v>
      </c>
      <c r="U412" s="55" t="s">
        <v>95</v>
      </c>
      <c r="V412" s="17">
        <f>SUM(W412:Z412)</f>
        <v>0</v>
      </c>
      <c r="W412" s="5">
        <v>0</v>
      </c>
      <c r="X412" s="5">
        <v>0</v>
      </c>
      <c r="Y412" s="5">
        <v>0</v>
      </c>
      <c r="Z412" s="5">
        <v>0</v>
      </c>
      <c r="AA412" s="198" t="str">
        <f>+BDATOS!AC401</f>
        <v>SECRETARIA DE PLANEACIÓN</v>
      </c>
      <c r="AB412" s="56" t="s">
        <v>356</v>
      </c>
      <c r="AC412" s="56" t="s">
        <v>338</v>
      </c>
      <c r="AD412" s="29">
        <f t="shared" si="119"/>
        <v>0</v>
      </c>
      <c r="AE412" s="30">
        <f t="shared" si="118"/>
        <v>0</v>
      </c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13">
        <v>0</v>
      </c>
      <c r="AZ412" s="13"/>
      <c r="BA412" s="13"/>
      <c r="BB412" s="13"/>
      <c r="BC412" s="13"/>
      <c r="BD412" s="13"/>
      <c r="BE412" s="13"/>
      <c r="BF412" s="13"/>
      <c r="BG412" s="13"/>
      <c r="BH412" s="13"/>
      <c r="BI412" s="63" t="s">
        <v>1844</v>
      </c>
      <c r="BJ412" s="13"/>
      <c r="BK412" s="13"/>
      <c r="BL412" s="13"/>
      <c r="BM412" s="56"/>
      <c r="BO412" s="13">
        <f t="shared" si="120"/>
        <v>0</v>
      </c>
      <c r="BP412" s="13">
        <f t="shared" si="125"/>
        <v>0</v>
      </c>
      <c r="BQ412" s="13">
        <f t="shared" si="126"/>
        <v>0</v>
      </c>
      <c r="BR412" s="13">
        <f t="shared" si="121"/>
        <v>1</v>
      </c>
      <c r="BS412" s="13">
        <f t="shared" si="127"/>
        <v>0.25</v>
      </c>
      <c r="BT412" s="13">
        <f t="shared" si="128"/>
        <v>0.75</v>
      </c>
      <c r="BU412" s="13">
        <f t="shared" si="122"/>
        <v>0</v>
      </c>
      <c r="BV412" s="13">
        <f t="shared" si="129"/>
        <v>0</v>
      </c>
      <c r="BW412" s="13">
        <f t="shared" si="130"/>
        <v>0</v>
      </c>
      <c r="BX412" s="13">
        <f t="shared" si="123"/>
        <v>0</v>
      </c>
      <c r="BY412" s="13">
        <f t="shared" si="131"/>
        <v>0</v>
      </c>
      <c r="BZ412" s="13">
        <f t="shared" si="132"/>
        <v>0</v>
      </c>
    </row>
    <row r="413" spans="1:78" ht="66.75" customHeight="1" x14ac:dyDescent="0.2">
      <c r="A413" s="13">
        <v>3</v>
      </c>
      <c r="B413" s="10" t="s">
        <v>1060</v>
      </c>
      <c r="C413" s="5" t="s">
        <v>1127</v>
      </c>
      <c r="D413" s="4" t="s">
        <v>1533</v>
      </c>
      <c r="E413" s="295" t="s">
        <v>1544</v>
      </c>
      <c r="F413" s="295">
        <v>0</v>
      </c>
      <c r="G413" s="295">
        <v>1</v>
      </c>
      <c r="H413" s="176" t="s">
        <v>1133</v>
      </c>
      <c r="I413" s="14" t="s">
        <v>252</v>
      </c>
      <c r="J413" s="198" t="s">
        <v>1545</v>
      </c>
      <c r="K413" s="198" t="s">
        <v>1545</v>
      </c>
      <c r="L413" s="176" t="s">
        <v>1589</v>
      </c>
      <c r="M413" s="5">
        <v>0</v>
      </c>
      <c r="N413" s="55">
        <f>+BDATOS!P402</f>
        <v>1</v>
      </c>
      <c r="O413" s="55">
        <f>+BDATOS!Q402</f>
        <v>0</v>
      </c>
      <c r="P413" s="55">
        <f>+BDATOS!R402</f>
        <v>1</v>
      </c>
      <c r="Q413" s="55">
        <f>+BDATOS!S402</f>
        <v>0</v>
      </c>
      <c r="R413" s="40">
        <f>+BDATOS!T402</f>
        <v>0</v>
      </c>
      <c r="S413" s="55" t="s">
        <v>1109</v>
      </c>
      <c r="T413" s="55" t="s">
        <v>1420</v>
      </c>
      <c r="U413" s="55" t="s">
        <v>95</v>
      </c>
      <c r="V413" s="17">
        <f>SUM(W413:Z413)</f>
        <v>0</v>
      </c>
      <c r="W413" s="5">
        <v>0</v>
      </c>
      <c r="X413" s="5">
        <v>0</v>
      </c>
      <c r="Y413" s="5">
        <v>0</v>
      </c>
      <c r="Z413" s="5">
        <v>0</v>
      </c>
      <c r="AA413" s="198" t="str">
        <f>+BDATOS!AC402</f>
        <v>SECRETARIA DE PLANEACIÓN</v>
      </c>
      <c r="AB413" s="56" t="s">
        <v>356</v>
      </c>
      <c r="AC413" s="56" t="s">
        <v>338</v>
      </c>
      <c r="AD413" s="29">
        <f t="shared" si="119"/>
        <v>0</v>
      </c>
      <c r="AE413" s="30">
        <f t="shared" si="118"/>
        <v>0</v>
      </c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13">
        <v>0</v>
      </c>
      <c r="AZ413" s="13"/>
      <c r="BA413" s="13"/>
      <c r="BB413" s="13"/>
      <c r="BC413" s="13"/>
      <c r="BD413" s="13"/>
      <c r="BE413" s="13"/>
      <c r="BF413" s="13"/>
      <c r="BG413" s="13"/>
      <c r="BH413" s="13"/>
      <c r="BI413" s="63" t="s">
        <v>1844</v>
      </c>
      <c r="BJ413" s="13"/>
      <c r="BK413" s="13"/>
      <c r="BL413" s="13"/>
      <c r="BM413" s="56"/>
      <c r="BO413" s="13">
        <f t="shared" si="120"/>
        <v>0</v>
      </c>
      <c r="BP413" s="13">
        <f t="shared" si="125"/>
        <v>0</v>
      </c>
      <c r="BQ413" s="13">
        <f t="shared" si="126"/>
        <v>0</v>
      </c>
      <c r="BR413" s="13">
        <f t="shared" si="121"/>
        <v>1</v>
      </c>
      <c r="BS413" s="13">
        <f t="shared" si="127"/>
        <v>0.25</v>
      </c>
      <c r="BT413" s="13">
        <f t="shared" si="128"/>
        <v>0.75</v>
      </c>
      <c r="BU413" s="13">
        <f t="shared" si="122"/>
        <v>0</v>
      </c>
      <c r="BV413" s="13">
        <f t="shared" si="129"/>
        <v>0</v>
      </c>
      <c r="BW413" s="13">
        <f t="shared" si="130"/>
        <v>0</v>
      </c>
      <c r="BX413" s="13">
        <f t="shared" si="123"/>
        <v>0</v>
      </c>
      <c r="BY413" s="13">
        <f t="shared" si="131"/>
        <v>0</v>
      </c>
      <c r="BZ413" s="13">
        <f t="shared" si="132"/>
        <v>0</v>
      </c>
    </row>
    <row r="414" spans="1:78" ht="66.75" customHeight="1" x14ac:dyDescent="0.2">
      <c r="A414" s="13">
        <v>3</v>
      </c>
      <c r="B414" s="10" t="s">
        <v>1060</v>
      </c>
      <c r="C414" s="5" t="s">
        <v>1127</v>
      </c>
      <c r="D414" s="4" t="s">
        <v>1533</v>
      </c>
      <c r="E414" s="295"/>
      <c r="F414" s="295"/>
      <c r="G414" s="295"/>
      <c r="H414" s="176" t="s">
        <v>1133</v>
      </c>
      <c r="I414" s="14" t="s">
        <v>252</v>
      </c>
      <c r="J414" s="198" t="s">
        <v>1546</v>
      </c>
      <c r="K414" s="198" t="s">
        <v>1546</v>
      </c>
      <c r="L414" s="176" t="s">
        <v>1589</v>
      </c>
      <c r="M414" s="5">
        <v>0</v>
      </c>
      <c r="N414" s="55">
        <f>+BDATOS!P403</f>
        <v>1</v>
      </c>
      <c r="O414" s="55">
        <f>+BDATOS!Q403</f>
        <v>1</v>
      </c>
      <c r="P414" s="55">
        <f>+BDATOS!R403</f>
        <v>1</v>
      </c>
      <c r="Q414" s="55">
        <f>+BDATOS!S403</f>
        <v>0</v>
      </c>
      <c r="R414" s="40">
        <f>+BDATOS!T403</f>
        <v>0</v>
      </c>
      <c r="S414" s="55" t="s">
        <v>1109</v>
      </c>
      <c r="T414" s="55" t="s">
        <v>1420</v>
      </c>
      <c r="U414" s="55" t="s">
        <v>95</v>
      </c>
      <c r="V414" s="17">
        <f t="shared" ref="V414:V415" si="135">SUM(W414:Z414)</f>
        <v>0</v>
      </c>
      <c r="W414" s="5">
        <v>0</v>
      </c>
      <c r="X414" s="5">
        <v>0</v>
      </c>
      <c r="Y414" s="5">
        <v>0</v>
      </c>
      <c r="Z414" s="5">
        <v>0</v>
      </c>
      <c r="AA414" s="198" t="str">
        <f>+BDATOS!AC403</f>
        <v>SECRETARIA DE PLANEACIÓN</v>
      </c>
      <c r="AB414" s="56"/>
      <c r="AC414" s="56"/>
      <c r="AD414" s="29">
        <f t="shared" si="119"/>
        <v>1</v>
      </c>
      <c r="AE414" s="30">
        <f t="shared" si="118"/>
        <v>0</v>
      </c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13">
        <v>1</v>
      </c>
      <c r="AZ414" s="13"/>
      <c r="BA414" s="13">
        <v>100</v>
      </c>
      <c r="BB414" s="13"/>
      <c r="BC414" s="13"/>
      <c r="BD414" s="13"/>
      <c r="BE414" s="13"/>
      <c r="BF414" s="13"/>
      <c r="BG414" s="13"/>
      <c r="BH414" s="13"/>
      <c r="BI414" s="63">
        <f t="shared" si="124"/>
        <v>1</v>
      </c>
      <c r="BJ414" s="13"/>
      <c r="BK414" s="13"/>
      <c r="BL414" s="13"/>
      <c r="BM414" s="56"/>
      <c r="BO414" s="13">
        <f t="shared" si="120"/>
        <v>1</v>
      </c>
      <c r="BP414" s="13">
        <f t="shared" si="125"/>
        <v>0.25</v>
      </c>
      <c r="BQ414" s="13">
        <f t="shared" si="126"/>
        <v>0.75</v>
      </c>
      <c r="BR414" s="13">
        <f t="shared" si="121"/>
        <v>1</v>
      </c>
      <c r="BS414" s="13">
        <f t="shared" si="127"/>
        <v>0.25</v>
      </c>
      <c r="BT414" s="13">
        <f t="shared" si="128"/>
        <v>0.75</v>
      </c>
      <c r="BU414" s="13">
        <f t="shared" si="122"/>
        <v>0</v>
      </c>
      <c r="BV414" s="13">
        <f t="shared" si="129"/>
        <v>0</v>
      </c>
      <c r="BW414" s="13">
        <f t="shared" si="130"/>
        <v>0</v>
      </c>
      <c r="BX414" s="13">
        <f t="shared" si="123"/>
        <v>0</v>
      </c>
      <c r="BY414" s="13">
        <f t="shared" si="131"/>
        <v>0</v>
      </c>
      <c r="BZ414" s="13">
        <f t="shared" si="132"/>
        <v>0</v>
      </c>
    </row>
    <row r="415" spans="1:78" ht="66.75" customHeight="1" x14ac:dyDescent="0.2">
      <c r="A415" s="13">
        <v>3</v>
      </c>
      <c r="B415" s="10" t="s">
        <v>1060</v>
      </c>
      <c r="C415" s="5" t="s">
        <v>1127</v>
      </c>
      <c r="D415" s="4" t="s">
        <v>1533</v>
      </c>
      <c r="E415" s="295"/>
      <c r="F415" s="295"/>
      <c r="G415" s="295"/>
      <c r="H415" s="176" t="s">
        <v>1133</v>
      </c>
      <c r="I415" s="14" t="s">
        <v>252</v>
      </c>
      <c r="J415" s="198" t="s">
        <v>1547</v>
      </c>
      <c r="K415" s="198" t="s">
        <v>1547</v>
      </c>
      <c r="L415" s="176" t="s">
        <v>1589</v>
      </c>
      <c r="M415" s="5">
        <v>0</v>
      </c>
      <c r="N415" s="55">
        <f>+BDATOS!P404</f>
        <v>1</v>
      </c>
      <c r="O415" s="55">
        <f>+BDATOS!Q404</f>
        <v>0</v>
      </c>
      <c r="P415" s="55">
        <f>+BDATOS!R404</f>
        <v>0</v>
      </c>
      <c r="Q415" s="55">
        <f>+BDATOS!S404</f>
        <v>1</v>
      </c>
      <c r="R415" s="40">
        <f>+BDATOS!T404</f>
        <v>0</v>
      </c>
      <c r="S415" s="55" t="s">
        <v>1109</v>
      </c>
      <c r="T415" s="55" t="s">
        <v>1420</v>
      </c>
      <c r="U415" s="55" t="s">
        <v>95</v>
      </c>
      <c r="V415" s="17">
        <f t="shared" si="135"/>
        <v>0</v>
      </c>
      <c r="W415" s="5">
        <v>0</v>
      </c>
      <c r="X415" s="5">
        <v>0</v>
      </c>
      <c r="Y415" s="5">
        <v>0</v>
      </c>
      <c r="Z415" s="5">
        <v>0</v>
      </c>
      <c r="AA415" s="198" t="str">
        <f>+BDATOS!AC404</f>
        <v>SECRETARIA DE PLANEACIÓN</v>
      </c>
      <c r="AB415" s="56"/>
      <c r="AC415" s="56"/>
      <c r="AD415" s="29">
        <f t="shared" si="119"/>
        <v>0</v>
      </c>
      <c r="AE415" s="30">
        <f t="shared" si="118"/>
        <v>0</v>
      </c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13">
        <v>0</v>
      </c>
      <c r="AZ415" s="13"/>
      <c r="BA415" s="13"/>
      <c r="BB415" s="13"/>
      <c r="BC415" s="13"/>
      <c r="BD415" s="13"/>
      <c r="BE415" s="13"/>
      <c r="BF415" s="13"/>
      <c r="BG415" s="13"/>
      <c r="BH415" s="13"/>
      <c r="BI415" s="63" t="s">
        <v>1844</v>
      </c>
      <c r="BJ415" s="13"/>
      <c r="BK415" s="13"/>
      <c r="BL415" s="13"/>
      <c r="BM415" s="56"/>
      <c r="BO415" s="13">
        <f t="shared" si="120"/>
        <v>0</v>
      </c>
      <c r="BP415" s="13">
        <f t="shared" si="125"/>
        <v>0</v>
      </c>
      <c r="BQ415" s="13">
        <f t="shared" si="126"/>
        <v>0</v>
      </c>
      <c r="BR415" s="13">
        <f t="shared" si="121"/>
        <v>0</v>
      </c>
      <c r="BS415" s="13">
        <f t="shared" si="127"/>
        <v>0</v>
      </c>
      <c r="BT415" s="13">
        <f t="shared" si="128"/>
        <v>0</v>
      </c>
      <c r="BU415" s="13">
        <f t="shared" si="122"/>
        <v>1</v>
      </c>
      <c r="BV415" s="13">
        <f t="shared" si="129"/>
        <v>0.25</v>
      </c>
      <c r="BW415" s="13">
        <f t="shared" si="130"/>
        <v>0.75</v>
      </c>
      <c r="BX415" s="13">
        <f t="shared" si="123"/>
        <v>0</v>
      </c>
      <c r="BY415" s="13">
        <f t="shared" si="131"/>
        <v>0</v>
      </c>
      <c r="BZ415" s="13">
        <f t="shared" si="132"/>
        <v>0</v>
      </c>
    </row>
    <row r="416" spans="1:78" ht="114" customHeight="1" x14ac:dyDescent="0.2">
      <c r="A416" s="13">
        <v>3</v>
      </c>
      <c r="B416" s="10" t="s">
        <v>1060</v>
      </c>
      <c r="C416" s="5" t="s">
        <v>1127</v>
      </c>
      <c r="D416" s="4" t="s">
        <v>1533</v>
      </c>
      <c r="E416" s="176" t="s">
        <v>1548</v>
      </c>
      <c r="F416" s="176">
        <v>0</v>
      </c>
      <c r="G416" s="176">
        <v>1</v>
      </c>
      <c r="H416" s="176" t="s">
        <v>1134</v>
      </c>
      <c r="I416" s="14" t="s">
        <v>253</v>
      </c>
      <c r="J416" s="198" t="s">
        <v>1549</v>
      </c>
      <c r="K416" s="198" t="s">
        <v>1549</v>
      </c>
      <c r="L416" s="176" t="s">
        <v>1589</v>
      </c>
      <c r="M416" s="5">
        <v>0</v>
      </c>
      <c r="N416" s="55">
        <f>+BDATOS!P405</f>
        <v>1</v>
      </c>
      <c r="O416" s="55">
        <f>+BDATOS!Q405</f>
        <v>1</v>
      </c>
      <c r="P416" s="55">
        <f>+BDATOS!R405</f>
        <v>0</v>
      </c>
      <c r="Q416" s="55">
        <f>+BDATOS!S405</f>
        <v>0</v>
      </c>
      <c r="R416" s="40">
        <f>+BDATOS!T405</f>
        <v>0</v>
      </c>
      <c r="S416" s="55" t="s">
        <v>1109</v>
      </c>
      <c r="T416" s="55" t="s">
        <v>1420</v>
      </c>
      <c r="U416" s="55" t="s">
        <v>95</v>
      </c>
      <c r="V416" s="17">
        <f>SUM(W416:Z416)</f>
        <v>0</v>
      </c>
      <c r="W416" s="5">
        <v>0</v>
      </c>
      <c r="X416" s="5">
        <v>0</v>
      </c>
      <c r="Y416" s="5">
        <v>0</v>
      </c>
      <c r="Z416" s="5">
        <v>0</v>
      </c>
      <c r="AA416" s="198" t="str">
        <f>+BDATOS!AC405</f>
        <v>SECRETARIA DE PLANEACIÓN</v>
      </c>
      <c r="AB416" s="56" t="s">
        <v>356</v>
      </c>
      <c r="AC416" s="56" t="s">
        <v>338</v>
      </c>
      <c r="AD416" s="29">
        <f t="shared" si="119"/>
        <v>1</v>
      </c>
      <c r="AE416" s="30">
        <f t="shared" si="118"/>
        <v>0</v>
      </c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13">
        <v>1</v>
      </c>
      <c r="AZ416" s="13"/>
      <c r="BA416" s="13">
        <v>100</v>
      </c>
      <c r="BB416" s="13"/>
      <c r="BC416" s="13"/>
      <c r="BD416" s="13"/>
      <c r="BE416" s="13"/>
      <c r="BF416" s="13"/>
      <c r="BG416" s="13"/>
      <c r="BH416" s="13"/>
      <c r="BI416" s="63">
        <f t="shared" si="124"/>
        <v>1</v>
      </c>
      <c r="BJ416" s="13"/>
      <c r="BK416" s="13"/>
      <c r="BL416" s="13"/>
      <c r="BM416" s="56"/>
      <c r="BO416" s="13">
        <f t="shared" si="120"/>
        <v>1</v>
      </c>
      <c r="BP416" s="13">
        <f t="shared" si="125"/>
        <v>0.25</v>
      </c>
      <c r="BQ416" s="13">
        <f t="shared" si="126"/>
        <v>0.75</v>
      </c>
      <c r="BR416" s="13">
        <f t="shared" si="121"/>
        <v>0</v>
      </c>
      <c r="BS416" s="13">
        <f t="shared" si="127"/>
        <v>0</v>
      </c>
      <c r="BT416" s="13">
        <f t="shared" si="128"/>
        <v>0</v>
      </c>
      <c r="BU416" s="13">
        <f t="shared" si="122"/>
        <v>0</v>
      </c>
      <c r="BV416" s="13">
        <f t="shared" si="129"/>
        <v>0</v>
      </c>
      <c r="BW416" s="13">
        <f t="shared" si="130"/>
        <v>0</v>
      </c>
      <c r="BX416" s="13">
        <f t="shared" si="123"/>
        <v>0</v>
      </c>
      <c r="BY416" s="13">
        <f t="shared" si="131"/>
        <v>0</v>
      </c>
      <c r="BZ416" s="13">
        <f t="shared" si="132"/>
        <v>0</v>
      </c>
    </row>
    <row r="417" spans="1:78" ht="71.25" customHeight="1" x14ac:dyDescent="0.2">
      <c r="A417" s="13">
        <v>3</v>
      </c>
      <c r="B417" s="10" t="s">
        <v>1060</v>
      </c>
      <c r="C417" s="5" t="s">
        <v>1137</v>
      </c>
      <c r="D417" s="4" t="s">
        <v>254</v>
      </c>
      <c r="E417" s="295" t="s">
        <v>1141</v>
      </c>
      <c r="F417" s="295">
        <v>0</v>
      </c>
      <c r="G417" s="295">
        <v>1</v>
      </c>
      <c r="H417" s="176" t="s">
        <v>1139</v>
      </c>
      <c r="I417" s="14" t="s">
        <v>1138</v>
      </c>
      <c r="J417" s="198" t="s">
        <v>1143</v>
      </c>
      <c r="K417" s="198" t="s">
        <v>1142</v>
      </c>
      <c r="L417" s="176" t="s">
        <v>1589</v>
      </c>
      <c r="M417" s="5">
        <v>0</v>
      </c>
      <c r="N417" s="55">
        <f>+BDATOS!P406</f>
        <v>1</v>
      </c>
      <c r="O417" s="55">
        <f>+BDATOS!Q406</f>
        <v>0</v>
      </c>
      <c r="P417" s="55">
        <f>+BDATOS!R406</f>
        <v>1</v>
      </c>
      <c r="Q417" s="55">
        <f>+BDATOS!S406</f>
        <v>0</v>
      </c>
      <c r="R417" s="40">
        <f>+BDATOS!T406</f>
        <v>0</v>
      </c>
      <c r="S417" s="55" t="s">
        <v>1109</v>
      </c>
      <c r="T417" s="55" t="s">
        <v>1420</v>
      </c>
      <c r="U417" s="55" t="s">
        <v>95</v>
      </c>
      <c r="V417" s="17">
        <f t="shared" si="133"/>
        <v>0</v>
      </c>
      <c r="W417" s="5">
        <v>0</v>
      </c>
      <c r="X417" s="5">
        <v>0</v>
      </c>
      <c r="Y417" s="5">
        <v>0</v>
      </c>
      <c r="Z417" s="5">
        <v>0</v>
      </c>
      <c r="AA417" s="198" t="str">
        <f>+BDATOS!AC406</f>
        <v>SECRETARIA DE PLANEACIÓN</v>
      </c>
      <c r="AB417" s="56" t="s">
        <v>356</v>
      </c>
      <c r="AC417" s="56" t="s">
        <v>338</v>
      </c>
      <c r="AD417" s="29">
        <f t="shared" si="119"/>
        <v>0</v>
      </c>
      <c r="AE417" s="30">
        <f t="shared" si="118"/>
        <v>0</v>
      </c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13">
        <v>0</v>
      </c>
      <c r="AZ417" s="13"/>
      <c r="BA417" s="13"/>
      <c r="BB417" s="13"/>
      <c r="BC417" s="13"/>
      <c r="BD417" s="13"/>
      <c r="BE417" s="13"/>
      <c r="BF417" s="13"/>
      <c r="BG417" s="13"/>
      <c r="BH417" s="13"/>
      <c r="BI417" s="63" t="s">
        <v>1844</v>
      </c>
      <c r="BJ417" s="13"/>
      <c r="BK417" s="13"/>
      <c r="BL417" s="13"/>
      <c r="BM417" s="56"/>
      <c r="BO417" s="13">
        <f t="shared" si="120"/>
        <v>0</v>
      </c>
      <c r="BP417" s="13">
        <f t="shared" si="125"/>
        <v>0</v>
      </c>
      <c r="BQ417" s="13">
        <f t="shared" si="126"/>
        <v>0</v>
      </c>
      <c r="BR417" s="13">
        <f t="shared" si="121"/>
        <v>1</v>
      </c>
      <c r="BS417" s="13">
        <f t="shared" si="127"/>
        <v>0.25</v>
      </c>
      <c r="BT417" s="13">
        <f t="shared" si="128"/>
        <v>0.75</v>
      </c>
      <c r="BU417" s="13">
        <f t="shared" si="122"/>
        <v>0</v>
      </c>
      <c r="BV417" s="13">
        <f t="shared" si="129"/>
        <v>0</v>
      </c>
      <c r="BW417" s="13">
        <f t="shared" si="130"/>
        <v>0</v>
      </c>
      <c r="BX417" s="13">
        <f t="shared" si="123"/>
        <v>0</v>
      </c>
      <c r="BY417" s="13">
        <f t="shared" si="131"/>
        <v>0</v>
      </c>
      <c r="BZ417" s="13">
        <f t="shared" si="132"/>
        <v>0</v>
      </c>
    </row>
    <row r="418" spans="1:78" ht="67.5" x14ac:dyDescent="0.2">
      <c r="A418" s="13">
        <v>3</v>
      </c>
      <c r="B418" s="10" t="s">
        <v>1060</v>
      </c>
      <c r="C418" s="5" t="s">
        <v>1137</v>
      </c>
      <c r="D418" s="4" t="s">
        <v>254</v>
      </c>
      <c r="E418" s="295"/>
      <c r="F418" s="295"/>
      <c r="G418" s="295"/>
      <c r="H418" s="176" t="s">
        <v>1139</v>
      </c>
      <c r="I418" s="14" t="s">
        <v>1138</v>
      </c>
      <c r="J418" s="198" t="s">
        <v>1144</v>
      </c>
      <c r="K418" s="198" t="s">
        <v>1145</v>
      </c>
      <c r="L418" s="176" t="s">
        <v>1589</v>
      </c>
      <c r="M418" s="5">
        <v>0</v>
      </c>
      <c r="N418" s="55">
        <f>+BDATOS!P407</f>
        <v>5</v>
      </c>
      <c r="O418" s="55">
        <f>+BDATOS!Q407</f>
        <v>1</v>
      </c>
      <c r="P418" s="55">
        <f>+BDATOS!R407</f>
        <v>1</v>
      </c>
      <c r="Q418" s="55">
        <f>+BDATOS!S407</f>
        <v>2</v>
      </c>
      <c r="R418" s="40">
        <f>+BDATOS!T407</f>
        <v>2</v>
      </c>
      <c r="S418" s="55" t="s">
        <v>1109</v>
      </c>
      <c r="T418" s="55" t="s">
        <v>1420</v>
      </c>
      <c r="U418" s="55" t="s">
        <v>95</v>
      </c>
      <c r="V418" s="17">
        <f t="shared" si="133"/>
        <v>0</v>
      </c>
      <c r="W418" s="5">
        <v>0</v>
      </c>
      <c r="X418" s="5">
        <v>0</v>
      </c>
      <c r="Y418" s="5">
        <v>0</v>
      </c>
      <c r="Z418" s="5">
        <v>0</v>
      </c>
      <c r="AA418" s="198" t="str">
        <f>+BDATOS!AC407</f>
        <v>SECRETARIA DE PLANEACIÓN</v>
      </c>
      <c r="AB418" s="56" t="s">
        <v>356</v>
      </c>
      <c r="AC418" s="56" t="s">
        <v>338</v>
      </c>
      <c r="AD418" s="29">
        <f t="shared" si="119"/>
        <v>1</v>
      </c>
      <c r="AE418" s="30">
        <f t="shared" si="118"/>
        <v>0</v>
      </c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13">
        <v>1</v>
      </c>
      <c r="AZ418" s="13"/>
      <c r="BA418" s="13">
        <v>20</v>
      </c>
      <c r="BB418" s="13"/>
      <c r="BC418" s="13"/>
      <c r="BD418" s="13"/>
      <c r="BE418" s="13"/>
      <c r="BF418" s="13"/>
      <c r="BG418" s="13"/>
      <c r="BH418" s="13"/>
      <c r="BI418" s="63">
        <f t="shared" si="124"/>
        <v>1</v>
      </c>
      <c r="BJ418" s="13"/>
      <c r="BK418" s="13"/>
      <c r="BL418" s="13"/>
      <c r="BM418" s="56"/>
      <c r="BO418" s="13">
        <f t="shared" si="120"/>
        <v>1</v>
      </c>
      <c r="BP418" s="13">
        <f t="shared" si="125"/>
        <v>0.25</v>
      </c>
      <c r="BQ418" s="13">
        <f t="shared" si="126"/>
        <v>0.75</v>
      </c>
      <c r="BR418" s="13">
        <f t="shared" si="121"/>
        <v>1</v>
      </c>
      <c r="BS418" s="13">
        <f t="shared" si="127"/>
        <v>0.25</v>
      </c>
      <c r="BT418" s="13">
        <f t="shared" si="128"/>
        <v>0.75</v>
      </c>
      <c r="BU418" s="13">
        <f t="shared" si="122"/>
        <v>2</v>
      </c>
      <c r="BV418" s="13">
        <f t="shared" si="129"/>
        <v>0.5</v>
      </c>
      <c r="BW418" s="13">
        <f t="shared" si="130"/>
        <v>1.5</v>
      </c>
      <c r="BX418" s="13">
        <f t="shared" si="123"/>
        <v>2</v>
      </c>
      <c r="BY418" s="13">
        <f t="shared" si="131"/>
        <v>0.5</v>
      </c>
      <c r="BZ418" s="13">
        <f t="shared" si="132"/>
        <v>1.5</v>
      </c>
    </row>
    <row r="419" spans="1:78" ht="135" x14ac:dyDescent="0.2">
      <c r="A419" s="13">
        <v>3</v>
      </c>
      <c r="B419" s="10" t="s">
        <v>1060</v>
      </c>
      <c r="C419" s="5" t="s">
        <v>1137</v>
      </c>
      <c r="D419" s="4" t="s">
        <v>254</v>
      </c>
      <c r="E419" s="176" t="s">
        <v>1148</v>
      </c>
      <c r="F419" s="176">
        <v>0</v>
      </c>
      <c r="G419" s="176">
        <v>5</v>
      </c>
      <c r="H419" s="176" t="s">
        <v>1140</v>
      </c>
      <c r="I419" s="14" t="s">
        <v>255</v>
      </c>
      <c r="J419" s="198" t="s">
        <v>1146</v>
      </c>
      <c r="K419" s="198" t="s">
        <v>1147</v>
      </c>
      <c r="L419" s="176" t="s">
        <v>1589</v>
      </c>
      <c r="M419" s="5">
        <v>0</v>
      </c>
      <c r="N419" s="55">
        <f>+BDATOS!P408</f>
        <v>5</v>
      </c>
      <c r="O419" s="55">
        <f>+BDATOS!Q408</f>
        <v>1</v>
      </c>
      <c r="P419" s="55">
        <f>+BDATOS!R408</f>
        <v>1</v>
      </c>
      <c r="Q419" s="55">
        <f>+BDATOS!S408</f>
        <v>2</v>
      </c>
      <c r="R419" s="40">
        <f>+BDATOS!T408</f>
        <v>2</v>
      </c>
      <c r="S419" s="55" t="s">
        <v>1109</v>
      </c>
      <c r="T419" s="55" t="s">
        <v>1420</v>
      </c>
      <c r="U419" s="55" t="s">
        <v>95</v>
      </c>
      <c r="V419" s="17">
        <f t="shared" si="133"/>
        <v>0</v>
      </c>
      <c r="W419" s="5">
        <v>0</v>
      </c>
      <c r="X419" s="5">
        <v>0</v>
      </c>
      <c r="Y419" s="5">
        <v>0</v>
      </c>
      <c r="Z419" s="5">
        <v>0</v>
      </c>
      <c r="AA419" s="198" t="str">
        <f>+BDATOS!AC408</f>
        <v>SECRETARIA DE PLANEACIÓN</v>
      </c>
      <c r="AB419" s="56" t="s">
        <v>356</v>
      </c>
      <c r="AC419" s="56" t="s">
        <v>338</v>
      </c>
      <c r="AD419" s="29">
        <f t="shared" si="119"/>
        <v>1</v>
      </c>
      <c r="AE419" s="30">
        <f t="shared" si="118"/>
        <v>0</v>
      </c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13">
        <v>1</v>
      </c>
      <c r="AZ419" s="13"/>
      <c r="BA419" s="13">
        <v>20</v>
      </c>
      <c r="BB419" s="13"/>
      <c r="BC419" s="13"/>
      <c r="BD419" s="13"/>
      <c r="BE419" s="13"/>
      <c r="BF419" s="13"/>
      <c r="BG419" s="13"/>
      <c r="BH419" s="13"/>
      <c r="BI419" s="63">
        <f t="shared" si="124"/>
        <v>1</v>
      </c>
      <c r="BJ419" s="13"/>
      <c r="BK419" s="13"/>
      <c r="BL419" s="13"/>
      <c r="BM419" s="56"/>
      <c r="BO419" s="13">
        <f t="shared" si="120"/>
        <v>1</v>
      </c>
      <c r="BP419" s="13">
        <f t="shared" si="125"/>
        <v>0.25</v>
      </c>
      <c r="BQ419" s="13">
        <f t="shared" si="126"/>
        <v>0.75</v>
      </c>
      <c r="BR419" s="13">
        <f t="shared" si="121"/>
        <v>1</v>
      </c>
      <c r="BS419" s="13">
        <f t="shared" si="127"/>
        <v>0.25</v>
      </c>
      <c r="BT419" s="13">
        <f t="shared" si="128"/>
        <v>0.75</v>
      </c>
      <c r="BU419" s="13">
        <f t="shared" si="122"/>
        <v>2</v>
      </c>
      <c r="BV419" s="13">
        <f t="shared" si="129"/>
        <v>0.5</v>
      </c>
      <c r="BW419" s="13">
        <f t="shared" si="130"/>
        <v>1.5</v>
      </c>
      <c r="BX419" s="13">
        <f t="shared" si="123"/>
        <v>2</v>
      </c>
      <c r="BY419" s="13">
        <f t="shared" si="131"/>
        <v>0.5</v>
      </c>
      <c r="BZ419" s="13">
        <f t="shared" si="132"/>
        <v>1.5</v>
      </c>
    </row>
    <row r="420" spans="1:78" ht="60" x14ac:dyDescent="0.2">
      <c r="A420" s="13">
        <v>3</v>
      </c>
      <c r="B420" s="10" t="s">
        <v>1060</v>
      </c>
      <c r="C420" s="5" t="s">
        <v>1160</v>
      </c>
      <c r="D420" s="4" t="s">
        <v>1150</v>
      </c>
      <c r="E420" s="295" t="s">
        <v>1153</v>
      </c>
      <c r="F420" s="295">
        <v>0</v>
      </c>
      <c r="G420" s="295">
        <v>1</v>
      </c>
      <c r="H420" s="176" t="s">
        <v>1183</v>
      </c>
      <c r="I420" s="14" t="s">
        <v>1151</v>
      </c>
      <c r="J420" s="198" t="s">
        <v>1156</v>
      </c>
      <c r="K420" s="198" t="s">
        <v>1157</v>
      </c>
      <c r="L420" s="176" t="s">
        <v>1589</v>
      </c>
      <c r="M420" s="5">
        <v>0</v>
      </c>
      <c r="N420" s="55">
        <f>+BDATOS!P409</f>
        <v>1</v>
      </c>
      <c r="O420" s="55">
        <f>+BDATOS!Q409</f>
        <v>1</v>
      </c>
      <c r="P420" s="55">
        <f>+BDATOS!R409</f>
        <v>1</v>
      </c>
      <c r="Q420" s="55">
        <f>+BDATOS!S409</f>
        <v>0</v>
      </c>
      <c r="R420" s="40">
        <f>+BDATOS!T409</f>
        <v>0</v>
      </c>
      <c r="S420" s="55" t="s">
        <v>1109</v>
      </c>
      <c r="T420" s="55" t="s">
        <v>1420</v>
      </c>
      <c r="U420" s="55" t="s">
        <v>95</v>
      </c>
      <c r="V420" s="17">
        <f t="shared" si="133"/>
        <v>0</v>
      </c>
      <c r="W420" s="5">
        <v>0</v>
      </c>
      <c r="X420" s="5">
        <v>0</v>
      </c>
      <c r="Y420" s="5">
        <v>0</v>
      </c>
      <c r="Z420" s="5">
        <v>0</v>
      </c>
      <c r="AA420" s="198" t="str">
        <f>+BDATOS!AC409</f>
        <v>SECRETARIA DE PLANEACIÓN</v>
      </c>
      <c r="AB420" s="56" t="s">
        <v>356</v>
      </c>
      <c r="AC420" s="56" t="s">
        <v>338</v>
      </c>
      <c r="AD420" s="29">
        <f t="shared" si="119"/>
        <v>1</v>
      </c>
      <c r="AE420" s="30">
        <f t="shared" si="118"/>
        <v>0</v>
      </c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13">
        <v>1</v>
      </c>
      <c r="AZ420" s="13"/>
      <c r="BA420" s="13"/>
      <c r="BB420" s="13"/>
      <c r="BC420" s="13"/>
      <c r="BD420" s="13"/>
      <c r="BE420" s="13"/>
      <c r="BF420" s="13"/>
      <c r="BG420" s="13"/>
      <c r="BH420" s="13"/>
      <c r="BI420" s="63">
        <f>AY420/AD420</f>
        <v>1</v>
      </c>
      <c r="BJ420" s="13"/>
      <c r="BK420" s="13"/>
      <c r="BL420" s="13"/>
      <c r="BM420" s="56"/>
      <c r="BO420" s="13">
        <f t="shared" si="120"/>
        <v>1</v>
      </c>
      <c r="BP420" s="13">
        <f t="shared" si="125"/>
        <v>0.25</v>
      </c>
      <c r="BQ420" s="13">
        <f t="shared" si="126"/>
        <v>0.75</v>
      </c>
      <c r="BR420" s="13">
        <f t="shared" si="121"/>
        <v>1</v>
      </c>
      <c r="BS420" s="13">
        <f t="shared" si="127"/>
        <v>0.25</v>
      </c>
      <c r="BT420" s="13">
        <f t="shared" si="128"/>
        <v>0.75</v>
      </c>
      <c r="BU420" s="13">
        <f t="shared" si="122"/>
        <v>0</v>
      </c>
      <c r="BV420" s="13">
        <f t="shared" si="129"/>
        <v>0</v>
      </c>
      <c r="BW420" s="13">
        <f t="shared" si="130"/>
        <v>0</v>
      </c>
      <c r="BX420" s="13">
        <f t="shared" si="123"/>
        <v>0</v>
      </c>
      <c r="BY420" s="13">
        <f t="shared" si="131"/>
        <v>0</v>
      </c>
      <c r="BZ420" s="13">
        <f t="shared" si="132"/>
        <v>0</v>
      </c>
    </row>
    <row r="421" spans="1:78" ht="60" x14ac:dyDescent="0.2">
      <c r="A421" s="13">
        <v>3</v>
      </c>
      <c r="B421" s="10" t="s">
        <v>1060</v>
      </c>
      <c r="C421" s="5" t="s">
        <v>1160</v>
      </c>
      <c r="D421" s="4" t="s">
        <v>1150</v>
      </c>
      <c r="E421" s="295"/>
      <c r="F421" s="295"/>
      <c r="G421" s="295"/>
      <c r="H421" s="176" t="s">
        <v>1183</v>
      </c>
      <c r="I421" s="14" t="s">
        <v>1151</v>
      </c>
      <c r="J421" s="198" t="s">
        <v>1158</v>
      </c>
      <c r="K421" s="198" t="s">
        <v>1154</v>
      </c>
      <c r="L421" s="176" t="s">
        <v>1589</v>
      </c>
      <c r="M421" s="5">
        <v>0</v>
      </c>
      <c r="N421" s="55">
        <f>+BDATOS!P410</f>
        <v>100</v>
      </c>
      <c r="O421" s="55">
        <f>+BDATOS!Q410</f>
        <v>0</v>
      </c>
      <c r="P421" s="55">
        <f>+BDATOS!R410</f>
        <v>30</v>
      </c>
      <c r="Q421" s="55">
        <f>+BDATOS!S410</f>
        <v>30</v>
      </c>
      <c r="R421" s="40">
        <f>+BDATOS!T410</f>
        <v>40</v>
      </c>
      <c r="S421" s="55" t="s">
        <v>1109</v>
      </c>
      <c r="T421" s="55" t="s">
        <v>1420</v>
      </c>
      <c r="U421" s="55" t="s">
        <v>95</v>
      </c>
      <c r="V421" s="17">
        <f t="shared" si="133"/>
        <v>0</v>
      </c>
      <c r="W421" s="5">
        <v>0</v>
      </c>
      <c r="X421" s="5">
        <v>0</v>
      </c>
      <c r="Y421" s="5">
        <v>0</v>
      </c>
      <c r="Z421" s="5">
        <v>0</v>
      </c>
      <c r="AA421" s="198" t="str">
        <f>+BDATOS!AC410</f>
        <v>SECRETARIA DE PLANEACIÓN</v>
      </c>
      <c r="AB421" s="56" t="s">
        <v>356</v>
      </c>
      <c r="AC421" s="56" t="s">
        <v>338</v>
      </c>
      <c r="AD421" s="29">
        <f t="shared" si="119"/>
        <v>0</v>
      </c>
      <c r="AE421" s="30">
        <f t="shared" si="118"/>
        <v>0</v>
      </c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13">
        <v>0</v>
      </c>
      <c r="AZ421" s="13"/>
      <c r="BA421" s="13"/>
      <c r="BB421" s="13"/>
      <c r="BC421" s="13"/>
      <c r="BD421" s="13"/>
      <c r="BE421" s="13"/>
      <c r="BF421" s="13"/>
      <c r="BG421" s="13"/>
      <c r="BH421" s="13"/>
      <c r="BI421" s="63" t="s">
        <v>1844</v>
      </c>
      <c r="BJ421" s="13"/>
      <c r="BK421" s="13"/>
      <c r="BL421" s="13"/>
      <c r="BM421" s="56"/>
      <c r="BO421" s="13">
        <f t="shared" si="120"/>
        <v>0</v>
      </c>
      <c r="BP421" s="13">
        <f t="shared" si="125"/>
        <v>0</v>
      </c>
      <c r="BQ421" s="13">
        <f t="shared" si="126"/>
        <v>0</v>
      </c>
      <c r="BR421" s="13">
        <f t="shared" si="121"/>
        <v>30</v>
      </c>
      <c r="BS421" s="13">
        <f t="shared" si="127"/>
        <v>7.5</v>
      </c>
      <c r="BT421" s="13">
        <f t="shared" si="128"/>
        <v>22.5</v>
      </c>
      <c r="BU421" s="13">
        <f t="shared" si="122"/>
        <v>30</v>
      </c>
      <c r="BV421" s="13">
        <f t="shared" si="129"/>
        <v>7.5</v>
      </c>
      <c r="BW421" s="13">
        <f t="shared" si="130"/>
        <v>22.5</v>
      </c>
      <c r="BX421" s="13">
        <f t="shared" si="123"/>
        <v>40</v>
      </c>
      <c r="BY421" s="13">
        <f t="shared" si="131"/>
        <v>10</v>
      </c>
      <c r="BZ421" s="13">
        <f t="shared" si="132"/>
        <v>30</v>
      </c>
    </row>
    <row r="422" spans="1:78" ht="60" x14ac:dyDescent="0.2">
      <c r="A422" s="13">
        <v>3</v>
      </c>
      <c r="B422" s="10" t="s">
        <v>1060</v>
      </c>
      <c r="C422" s="5" t="s">
        <v>1160</v>
      </c>
      <c r="D422" s="4" t="s">
        <v>1150</v>
      </c>
      <c r="E422" s="295"/>
      <c r="F422" s="295"/>
      <c r="G422" s="295"/>
      <c r="H422" s="176" t="s">
        <v>1183</v>
      </c>
      <c r="I422" s="14" t="s">
        <v>1151</v>
      </c>
      <c r="J422" s="198" t="s">
        <v>1159</v>
      </c>
      <c r="K422" s="198" t="s">
        <v>1155</v>
      </c>
      <c r="L422" s="176" t="s">
        <v>1589</v>
      </c>
      <c r="M422" s="5">
        <v>0</v>
      </c>
      <c r="N422" s="55">
        <f>+BDATOS!P411</f>
        <v>5</v>
      </c>
      <c r="O422" s="55">
        <f>+BDATOS!Q411</f>
        <v>0</v>
      </c>
      <c r="P422" s="55">
        <f>+BDATOS!R411</f>
        <v>1</v>
      </c>
      <c r="Q422" s="55">
        <f>+BDATOS!S411</f>
        <v>2</v>
      </c>
      <c r="R422" s="40">
        <f>+BDATOS!T411</f>
        <v>2</v>
      </c>
      <c r="S422" s="55" t="s">
        <v>1109</v>
      </c>
      <c r="T422" s="55" t="s">
        <v>1420</v>
      </c>
      <c r="U422" s="55" t="s">
        <v>95</v>
      </c>
      <c r="V422" s="17">
        <f t="shared" si="133"/>
        <v>0</v>
      </c>
      <c r="W422" s="5">
        <v>0</v>
      </c>
      <c r="X422" s="5">
        <v>0</v>
      </c>
      <c r="Y422" s="5">
        <v>0</v>
      </c>
      <c r="Z422" s="5">
        <v>0</v>
      </c>
      <c r="AA422" s="198" t="str">
        <f>+BDATOS!AC411</f>
        <v>SECRETARIA DE PLANEACIÓN</v>
      </c>
      <c r="AB422" s="56" t="s">
        <v>356</v>
      </c>
      <c r="AC422" s="56" t="s">
        <v>338</v>
      </c>
      <c r="AD422" s="29">
        <f t="shared" si="119"/>
        <v>0</v>
      </c>
      <c r="AE422" s="30">
        <f t="shared" si="118"/>
        <v>0</v>
      </c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13">
        <v>0</v>
      </c>
      <c r="AZ422" s="13"/>
      <c r="BA422" s="13"/>
      <c r="BB422" s="13"/>
      <c r="BC422" s="13"/>
      <c r="BD422" s="13"/>
      <c r="BE422" s="13"/>
      <c r="BF422" s="13"/>
      <c r="BG422" s="13"/>
      <c r="BH422" s="13"/>
      <c r="BI422" s="63" t="s">
        <v>1844</v>
      </c>
      <c r="BJ422" s="13"/>
      <c r="BK422" s="13"/>
      <c r="BL422" s="13"/>
      <c r="BM422" s="56"/>
      <c r="BO422" s="13">
        <f t="shared" si="120"/>
        <v>0</v>
      </c>
      <c r="BP422" s="13">
        <f t="shared" si="125"/>
        <v>0</v>
      </c>
      <c r="BQ422" s="13">
        <f t="shared" si="126"/>
        <v>0</v>
      </c>
      <c r="BR422" s="13">
        <f t="shared" si="121"/>
        <v>1</v>
      </c>
      <c r="BS422" s="13">
        <f t="shared" si="127"/>
        <v>0.25</v>
      </c>
      <c r="BT422" s="13">
        <f t="shared" si="128"/>
        <v>0.75</v>
      </c>
      <c r="BU422" s="13">
        <f t="shared" si="122"/>
        <v>2</v>
      </c>
      <c r="BV422" s="13">
        <f t="shared" si="129"/>
        <v>0.5</v>
      </c>
      <c r="BW422" s="13">
        <f t="shared" si="130"/>
        <v>1.5</v>
      </c>
      <c r="BX422" s="13">
        <f t="shared" si="123"/>
        <v>2</v>
      </c>
      <c r="BY422" s="13">
        <f t="shared" si="131"/>
        <v>0.5</v>
      </c>
      <c r="BZ422" s="13">
        <f t="shared" si="132"/>
        <v>1.5</v>
      </c>
    </row>
    <row r="423" spans="1:78" ht="48" x14ac:dyDescent="0.2">
      <c r="A423" s="13">
        <v>3</v>
      </c>
      <c r="B423" s="10" t="s">
        <v>1060</v>
      </c>
      <c r="C423" s="5" t="s">
        <v>1149</v>
      </c>
      <c r="D423" s="4" t="s">
        <v>1161</v>
      </c>
      <c r="E423" s="176" t="s">
        <v>1163</v>
      </c>
      <c r="F423" s="176">
        <v>0</v>
      </c>
      <c r="G423" s="176">
        <v>800</v>
      </c>
      <c r="H423" s="176" t="s">
        <v>1152</v>
      </c>
      <c r="I423" s="14" t="s">
        <v>1162</v>
      </c>
      <c r="J423" s="198" t="s">
        <v>1163</v>
      </c>
      <c r="K423" s="198" t="s">
        <v>1169</v>
      </c>
      <c r="L423" s="176" t="s">
        <v>1589</v>
      </c>
      <c r="M423" s="5">
        <v>0</v>
      </c>
      <c r="N423" s="55">
        <f>+BDATOS!P412</f>
        <v>800</v>
      </c>
      <c r="O423" s="55">
        <f>+BDATOS!Q412</f>
        <v>200</v>
      </c>
      <c r="P423" s="55">
        <f>+BDATOS!R412</f>
        <v>200</v>
      </c>
      <c r="Q423" s="55">
        <f>+BDATOS!S412</f>
        <v>200</v>
      </c>
      <c r="R423" s="40">
        <f>+BDATOS!T412</f>
        <v>200</v>
      </c>
      <c r="S423" s="55" t="s">
        <v>512</v>
      </c>
      <c r="T423" s="55" t="s">
        <v>1414</v>
      </c>
      <c r="U423" s="44" t="s">
        <v>95</v>
      </c>
      <c r="V423" s="17">
        <f t="shared" si="133"/>
        <v>56450000000</v>
      </c>
      <c r="W423" s="17">
        <v>14112500000</v>
      </c>
      <c r="X423" s="17">
        <v>14112500000</v>
      </c>
      <c r="Y423" s="17">
        <v>14112500000</v>
      </c>
      <c r="Z423" s="17">
        <v>14112500000</v>
      </c>
      <c r="AA423" s="198" t="str">
        <f>+BDATOS!AC412</f>
        <v xml:space="preserve">SECRETARÍA DE MINAS Y ENERGIA </v>
      </c>
      <c r="AB423" s="56" t="s">
        <v>356</v>
      </c>
      <c r="AC423" s="56" t="s">
        <v>338</v>
      </c>
      <c r="AD423" s="29">
        <f t="shared" si="119"/>
        <v>200</v>
      </c>
      <c r="AE423" s="30">
        <f t="shared" si="118"/>
        <v>56450000000</v>
      </c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13">
        <v>0</v>
      </c>
      <c r="AZ423" s="13">
        <v>0</v>
      </c>
      <c r="BA423" s="13">
        <v>0</v>
      </c>
      <c r="BB423" s="13"/>
      <c r="BC423" s="13"/>
      <c r="BD423" s="13"/>
      <c r="BE423" s="13"/>
      <c r="BF423" s="13"/>
      <c r="BG423" s="13"/>
      <c r="BH423" s="13"/>
      <c r="BI423" s="63">
        <f t="shared" si="124"/>
        <v>0</v>
      </c>
      <c r="BJ423" s="13"/>
      <c r="BK423" s="13"/>
      <c r="BL423" s="13"/>
      <c r="BM423" s="56"/>
      <c r="BO423" s="13">
        <f t="shared" si="120"/>
        <v>200</v>
      </c>
      <c r="BP423" s="13">
        <f t="shared" si="125"/>
        <v>50</v>
      </c>
      <c r="BQ423" s="13">
        <f t="shared" si="126"/>
        <v>150</v>
      </c>
      <c r="BR423" s="13">
        <f t="shared" si="121"/>
        <v>200</v>
      </c>
      <c r="BS423" s="13">
        <f t="shared" si="127"/>
        <v>50</v>
      </c>
      <c r="BT423" s="13">
        <f t="shared" si="128"/>
        <v>150</v>
      </c>
      <c r="BU423" s="13">
        <f t="shared" si="122"/>
        <v>200</v>
      </c>
      <c r="BV423" s="13">
        <f t="shared" si="129"/>
        <v>50</v>
      </c>
      <c r="BW423" s="13">
        <f t="shared" si="130"/>
        <v>150</v>
      </c>
      <c r="BX423" s="13">
        <f t="shared" si="123"/>
        <v>200</v>
      </c>
      <c r="BY423" s="13">
        <f t="shared" si="131"/>
        <v>50</v>
      </c>
      <c r="BZ423" s="13">
        <f t="shared" si="132"/>
        <v>150</v>
      </c>
    </row>
    <row r="424" spans="1:78" ht="36" x14ac:dyDescent="0.2">
      <c r="A424" s="13">
        <v>3</v>
      </c>
      <c r="B424" s="10" t="s">
        <v>1060</v>
      </c>
      <c r="C424" s="5" t="s">
        <v>1149</v>
      </c>
      <c r="D424" s="4" t="s">
        <v>1161</v>
      </c>
      <c r="E424" s="176" t="s">
        <v>1164</v>
      </c>
      <c r="F424" s="176">
        <v>0</v>
      </c>
      <c r="G424" s="176">
        <v>800</v>
      </c>
      <c r="H424" s="176" t="s">
        <v>1152</v>
      </c>
      <c r="I424" s="14" t="s">
        <v>1162</v>
      </c>
      <c r="J424" s="198" t="s">
        <v>1164</v>
      </c>
      <c r="K424" s="198" t="s">
        <v>1170</v>
      </c>
      <c r="L424" s="176" t="s">
        <v>1589</v>
      </c>
      <c r="M424" s="5">
        <v>0</v>
      </c>
      <c r="N424" s="55">
        <f>+BDATOS!P413</f>
        <v>800</v>
      </c>
      <c r="O424" s="55">
        <f>+BDATOS!Q413</f>
        <v>100</v>
      </c>
      <c r="P424" s="55">
        <f>+BDATOS!R413</f>
        <v>200</v>
      </c>
      <c r="Q424" s="55">
        <f>+BDATOS!S413</f>
        <v>200</v>
      </c>
      <c r="R424" s="40">
        <f>+BDATOS!T413</f>
        <v>200</v>
      </c>
      <c r="S424" s="55" t="s">
        <v>512</v>
      </c>
      <c r="T424" s="55" t="s">
        <v>1414</v>
      </c>
      <c r="U424" s="55" t="s">
        <v>95</v>
      </c>
      <c r="V424" s="17">
        <f t="shared" si="133"/>
        <v>0</v>
      </c>
      <c r="W424" s="5">
        <v>0</v>
      </c>
      <c r="X424" s="5">
        <v>0</v>
      </c>
      <c r="Y424" s="5">
        <v>0</v>
      </c>
      <c r="Z424" s="5">
        <v>0</v>
      </c>
      <c r="AA424" s="198" t="str">
        <f>+BDATOS!AC413</f>
        <v xml:space="preserve">SECRETARÍA DE MINAS Y ENERGIA </v>
      </c>
      <c r="AB424" s="56" t="s">
        <v>356</v>
      </c>
      <c r="AC424" s="56" t="s">
        <v>338</v>
      </c>
      <c r="AD424" s="29">
        <f t="shared" si="119"/>
        <v>100</v>
      </c>
      <c r="AE424" s="30">
        <f t="shared" si="118"/>
        <v>0</v>
      </c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13">
        <v>100</v>
      </c>
      <c r="AZ424" s="13">
        <v>100</v>
      </c>
      <c r="BA424" s="13">
        <v>100</v>
      </c>
      <c r="BB424" s="13"/>
      <c r="BC424" s="13"/>
      <c r="BD424" s="13"/>
      <c r="BE424" s="13"/>
      <c r="BF424" s="13"/>
      <c r="BG424" s="13"/>
      <c r="BH424" s="13"/>
      <c r="BI424" s="63">
        <f t="shared" si="124"/>
        <v>1</v>
      </c>
      <c r="BJ424" s="13"/>
      <c r="BK424" s="13"/>
      <c r="BL424" s="13"/>
      <c r="BM424" s="56"/>
      <c r="BO424" s="13">
        <f t="shared" si="120"/>
        <v>100</v>
      </c>
      <c r="BP424" s="13">
        <f t="shared" si="125"/>
        <v>25</v>
      </c>
      <c r="BQ424" s="13">
        <f t="shared" si="126"/>
        <v>75</v>
      </c>
      <c r="BR424" s="13">
        <f t="shared" si="121"/>
        <v>200</v>
      </c>
      <c r="BS424" s="13">
        <f t="shared" si="127"/>
        <v>50</v>
      </c>
      <c r="BT424" s="13">
        <f t="shared" si="128"/>
        <v>150</v>
      </c>
      <c r="BU424" s="13">
        <f t="shared" si="122"/>
        <v>200</v>
      </c>
      <c r="BV424" s="13">
        <f t="shared" si="129"/>
        <v>50</v>
      </c>
      <c r="BW424" s="13">
        <f t="shared" si="130"/>
        <v>150</v>
      </c>
      <c r="BX424" s="13">
        <f t="shared" si="123"/>
        <v>200</v>
      </c>
      <c r="BY424" s="13">
        <f t="shared" si="131"/>
        <v>50</v>
      </c>
      <c r="BZ424" s="13">
        <f t="shared" si="132"/>
        <v>150</v>
      </c>
    </row>
    <row r="425" spans="1:78" ht="48" x14ac:dyDescent="0.2">
      <c r="A425" s="13">
        <v>3</v>
      </c>
      <c r="B425" s="10" t="s">
        <v>1060</v>
      </c>
      <c r="C425" s="5" t="s">
        <v>1149</v>
      </c>
      <c r="D425" s="4" t="s">
        <v>1161</v>
      </c>
      <c r="E425" s="176" t="s">
        <v>1165</v>
      </c>
      <c r="F425" s="176">
        <v>0</v>
      </c>
      <c r="G425" s="176">
        <v>25</v>
      </c>
      <c r="H425" s="176" t="s">
        <v>1152</v>
      </c>
      <c r="I425" s="14" t="s">
        <v>1162</v>
      </c>
      <c r="J425" s="198" t="s">
        <v>1175</v>
      </c>
      <c r="K425" s="198" t="s">
        <v>1171</v>
      </c>
      <c r="L425" s="176" t="s">
        <v>1589</v>
      </c>
      <c r="M425" s="5">
        <v>0</v>
      </c>
      <c r="N425" s="55">
        <f>+BDATOS!P414</f>
        <v>25</v>
      </c>
      <c r="O425" s="55">
        <f>+BDATOS!Q414</f>
        <v>0</v>
      </c>
      <c r="P425" s="55">
        <f>+BDATOS!R414</f>
        <v>5</v>
      </c>
      <c r="Q425" s="55">
        <f>+BDATOS!S414</f>
        <v>5</v>
      </c>
      <c r="R425" s="40">
        <f>+BDATOS!T414</f>
        <v>10</v>
      </c>
      <c r="S425" s="55" t="s">
        <v>512</v>
      </c>
      <c r="T425" s="55" t="s">
        <v>1414</v>
      </c>
      <c r="U425" s="55" t="s">
        <v>95</v>
      </c>
      <c r="V425" s="17">
        <f t="shared" si="133"/>
        <v>0</v>
      </c>
      <c r="W425" s="5">
        <v>0</v>
      </c>
      <c r="X425" s="5">
        <v>0</v>
      </c>
      <c r="Y425" s="5">
        <v>0</v>
      </c>
      <c r="Z425" s="5">
        <v>0</v>
      </c>
      <c r="AA425" s="198" t="str">
        <f>+BDATOS!AC414</f>
        <v xml:space="preserve">SECRETARÍA DE MINAS Y ENERGIA </v>
      </c>
      <c r="AB425" s="56" t="s">
        <v>356</v>
      </c>
      <c r="AC425" s="56" t="s">
        <v>338</v>
      </c>
      <c r="AD425" s="29">
        <f t="shared" si="119"/>
        <v>0</v>
      </c>
      <c r="AE425" s="30">
        <f t="shared" si="118"/>
        <v>0</v>
      </c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13">
        <v>0</v>
      </c>
      <c r="AZ425" s="13">
        <v>0</v>
      </c>
      <c r="BA425" s="13">
        <v>0</v>
      </c>
      <c r="BB425" s="13"/>
      <c r="BC425" s="13"/>
      <c r="BD425" s="13"/>
      <c r="BE425" s="13"/>
      <c r="BF425" s="13"/>
      <c r="BG425" s="13"/>
      <c r="BH425" s="13"/>
      <c r="BI425" s="63" t="s">
        <v>1844</v>
      </c>
      <c r="BJ425" s="13"/>
      <c r="BK425" s="13"/>
      <c r="BL425" s="13"/>
      <c r="BM425" s="56"/>
      <c r="BO425" s="13">
        <f t="shared" si="120"/>
        <v>0</v>
      </c>
      <c r="BP425" s="13">
        <f t="shared" si="125"/>
        <v>0</v>
      </c>
      <c r="BQ425" s="13">
        <f t="shared" si="126"/>
        <v>0</v>
      </c>
      <c r="BR425" s="13">
        <f t="shared" si="121"/>
        <v>5</v>
      </c>
      <c r="BS425" s="13">
        <f t="shared" si="127"/>
        <v>1.25</v>
      </c>
      <c r="BT425" s="13">
        <f t="shared" si="128"/>
        <v>3.75</v>
      </c>
      <c r="BU425" s="13">
        <f t="shared" si="122"/>
        <v>5</v>
      </c>
      <c r="BV425" s="13">
        <f t="shared" si="129"/>
        <v>1.25</v>
      </c>
      <c r="BW425" s="13">
        <f t="shared" si="130"/>
        <v>3.75</v>
      </c>
      <c r="BX425" s="13">
        <f t="shared" si="123"/>
        <v>10</v>
      </c>
      <c r="BY425" s="13">
        <f t="shared" si="131"/>
        <v>2.5</v>
      </c>
      <c r="BZ425" s="13">
        <f t="shared" si="132"/>
        <v>7.5</v>
      </c>
    </row>
    <row r="426" spans="1:78" ht="36" x14ac:dyDescent="0.2">
      <c r="A426" s="13">
        <v>3</v>
      </c>
      <c r="B426" s="10" t="s">
        <v>1060</v>
      </c>
      <c r="C426" s="5" t="s">
        <v>1149</v>
      </c>
      <c r="D426" s="4" t="s">
        <v>1161</v>
      </c>
      <c r="E426" s="176" t="s">
        <v>1166</v>
      </c>
      <c r="F426" s="176">
        <v>0</v>
      </c>
      <c r="G426" s="176">
        <v>3</v>
      </c>
      <c r="H426" s="176" t="s">
        <v>1152</v>
      </c>
      <c r="I426" s="14" t="s">
        <v>1162</v>
      </c>
      <c r="J426" s="198" t="s">
        <v>1166</v>
      </c>
      <c r="K426" s="198" t="s">
        <v>1172</v>
      </c>
      <c r="L426" s="176" t="s">
        <v>1589</v>
      </c>
      <c r="M426" s="5">
        <v>0</v>
      </c>
      <c r="N426" s="55">
        <f>+BDATOS!P415</f>
        <v>3</v>
      </c>
      <c r="O426" s="55">
        <f>+BDATOS!Q415</f>
        <v>0</v>
      </c>
      <c r="P426" s="55">
        <f>+BDATOS!R415</f>
        <v>1</v>
      </c>
      <c r="Q426" s="55">
        <f>+BDATOS!S415</f>
        <v>1</v>
      </c>
      <c r="R426" s="40">
        <f>+BDATOS!T415</f>
        <v>1</v>
      </c>
      <c r="S426" s="55" t="s">
        <v>512</v>
      </c>
      <c r="T426" s="55" t="s">
        <v>1414</v>
      </c>
      <c r="U426" s="55" t="s">
        <v>95</v>
      </c>
      <c r="V426" s="17">
        <f t="shared" si="133"/>
        <v>0</v>
      </c>
      <c r="W426" s="5">
        <v>0</v>
      </c>
      <c r="X426" s="5">
        <v>0</v>
      </c>
      <c r="Y426" s="5">
        <v>0</v>
      </c>
      <c r="Z426" s="5">
        <v>0</v>
      </c>
      <c r="AA426" s="198" t="str">
        <f>+BDATOS!AC415</f>
        <v xml:space="preserve">SECRETARÍA DE MINAS Y ENERGIA </v>
      </c>
      <c r="AB426" s="56" t="s">
        <v>356</v>
      </c>
      <c r="AC426" s="56" t="s">
        <v>338</v>
      </c>
      <c r="AD426" s="29">
        <f t="shared" si="119"/>
        <v>0</v>
      </c>
      <c r="AE426" s="30">
        <f t="shared" si="118"/>
        <v>0</v>
      </c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13">
        <v>0</v>
      </c>
      <c r="AZ426" s="13">
        <v>0</v>
      </c>
      <c r="BA426" s="13">
        <v>0</v>
      </c>
      <c r="BB426" s="13"/>
      <c r="BC426" s="13"/>
      <c r="BD426" s="13"/>
      <c r="BE426" s="13"/>
      <c r="BF426" s="13"/>
      <c r="BG426" s="13"/>
      <c r="BH426" s="13"/>
      <c r="BI426" s="63" t="s">
        <v>1844</v>
      </c>
      <c r="BJ426" s="13"/>
      <c r="BK426" s="13"/>
      <c r="BL426" s="13"/>
      <c r="BM426" s="56"/>
      <c r="BO426" s="13">
        <f t="shared" si="120"/>
        <v>0</v>
      </c>
      <c r="BP426" s="13">
        <f t="shared" si="125"/>
        <v>0</v>
      </c>
      <c r="BQ426" s="13">
        <f t="shared" si="126"/>
        <v>0</v>
      </c>
      <c r="BR426" s="13">
        <f t="shared" si="121"/>
        <v>1</v>
      </c>
      <c r="BS426" s="13">
        <f t="shared" si="127"/>
        <v>0.25</v>
      </c>
      <c r="BT426" s="13">
        <f t="shared" si="128"/>
        <v>0.75</v>
      </c>
      <c r="BU426" s="13">
        <f t="shared" si="122"/>
        <v>1</v>
      </c>
      <c r="BV426" s="13">
        <f t="shared" si="129"/>
        <v>0.25</v>
      </c>
      <c r="BW426" s="13">
        <f t="shared" si="130"/>
        <v>0.75</v>
      </c>
      <c r="BX426" s="13">
        <f t="shared" si="123"/>
        <v>1</v>
      </c>
      <c r="BY426" s="13">
        <f t="shared" si="131"/>
        <v>0.25</v>
      </c>
      <c r="BZ426" s="13">
        <f t="shared" si="132"/>
        <v>0.75</v>
      </c>
    </row>
    <row r="427" spans="1:78" ht="36" x14ac:dyDescent="0.2">
      <c r="A427" s="13">
        <v>3</v>
      </c>
      <c r="B427" s="10" t="s">
        <v>1060</v>
      </c>
      <c r="C427" s="5" t="s">
        <v>1149</v>
      </c>
      <c r="D427" s="4" t="s">
        <v>1161</v>
      </c>
      <c r="E427" s="176" t="s">
        <v>1167</v>
      </c>
      <c r="F427" s="176">
        <v>0</v>
      </c>
      <c r="G427" s="176">
        <v>1</v>
      </c>
      <c r="H427" s="176" t="s">
        <v>1152</v>
      </c>
      <c r="I427" s="14" t="s">
        <v>1162</v>
      </c>
      <c r="J427" s="198" t="s">
        <v>1167</v>
      </c>
      <c r="K427" s="198" t="s">
        <v>1173</v>
      </c>
      <c r="L427" s="176" t="s">
        <v>1589</v>
      </c>
      <c r="M427" s="5">
        <v>0</v>
      </c>
      <c r="N427" s="55">
        <f>+BDATOS!P416</f>
        <v>1</v>
      </c>
      <c r="O427" s="55">
        <f>+BDATOS!Q416</f>
        <v>0</v>
      </c>
      <c r="P427" s="55">
        <f>+BDATOS!R416</f>
        <v>0</v>
      </c>
      <c r="Q427" s="55">
        <f>+BDATOS!S416</f>
        <v>0</v>
      </c>
      <c r="R427" s="40">
        <f>+BDATOS!T416</f>
        <v>0</v>
      </c>
      <c r="S427" s="55" t="s">
        <v>512</v>
      </c>
      <c r="T427" s="55" t="s">
        <v>1414</v>
      </c>
      <c r="U427" s="55" t="s">
        <v>95</v>
      </c>
      <c r="V427" s="17">
        <f t="shared" si="133"/>
        <v>0</v>
      </c>
      <c r="W427" s="5">
        <v>0</v>
      </c>
      <c r="X427" s="5">
        <v>0</v>
      </c>
      <c r="Y427" s="5">
        <v>0</v>
      </c>
      <c r="Z427" s="5">
        <v>0</v>
      </c>
      <c r="AA427" s="198" t="str">
        <f>+BDATOS!AC416</f>
        <v xml:space="preserve">SECRETARÍA DE MINAS Y ENERGIA </v>
      </c>
      <c r="AB427" s="56" t="s">
        <v>356</v>
      </c>
      <c r="AC427" s="56" t="s">
        <v>338</v>
      </c>
      <c r="AD427" s="29">
        <f t="shared" si="119"/>
        <v>0</v>
      </c>
      <c r="AE427" s="30">
        <f t="shared" si="118"/>
        <v>0</v>
      </c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13">
        <v>0</v>
      </c>
      <c r="AZ427" s="13">
        <v>0</v>
      </c>
      <c r="BA427" s="13">
        <v>0</v>
      </c>
      <c r="BB427" s="13"/>
      <c r="BC427" s="13"/>
      <c r="BD427" s="13"/>
      <c r="BE427" s="13"/>
      <c r="BF427" s="13"/>
      <c r="BG427" s="13"/>
      <c r="BH427" s="13"/>
      <c r="BI427" s="63" t="s">
        <v>1844</v>
      </c>
      <c r="BJ427" s="13"/>
      <c r="BK427" s="13"/>
      <c r="BL427" s="13"/>
      <c r="BM427" s="56"/>
      <c r="BO427" s="13">
        <f t="shared" si="120"/>
        <v>0</v>
      </c>
      <c r="BP427" s="13">
        <f t="shared" si="125"/>
        <v>0</v>
      </c>
      <c r="BQ427" s="13">
        <f t="shared" si="126"/>
        <v>0</v>
      </c>
      <c r="BR427" s="13">
        <f t="shared" si="121"/>
        <v>0</v>
      </c>
      <c r="BS427" s="13">
        <f t="shared" si="127"/>
        <v>0</v>
      </c>
      <c r="BT427" s="13">
        <f t="shared" si="128"/>
        <v>0</v>
      </c>
      <c r="BU427" s="13">
        <f t="shared" si="122"/>
        <v>0</v>
      </c>
      <c r="BV427" s="13">
        <f t="shared" si="129"/>
        <v>0</v>
      </c>
      <c r="BW427" s="13">
        <f t="shared" si="130"/>
        <v>0</v>
      </c>
      <c r="BX427" s="13">
        <f t="shared" si="123"/>
        <v>0</v>
      </c>
      <c r="BY427" s="13">
        <f t="shared" si="131"/>
        <v>0</v>
      </c>
      <c r="BZ427" s="13">
        <f t="shared" si="132"/>
        <v>0</v>
      </c>
    </row>
    <row r="428" spans="1:78" ht="48" x14ac:dyDescent="0.2">
      <c r="A428" s="13">
        <v>3</v>
      </c>
      <c r="B428" s="10" t="s">
        <v>1060</v>
      </c>
      <c r="C428" s="5" t="s">
        <v>1149</v>
      </c>
      <c r="D428" s="4" t="s">
        <v>1161</v>
      </c>
      <c r="E428" s="176" t="s">
        <v>1168</v>
      </c>
      <c r="F428" s="176">
        <v>0</v>
      </c>
      <c r="G428" s="176">
        <v>1</v>
      </c>
      <c r="H428" s="176" t="s">
        <v>1152</v>
      </c>
      <c r="I428" s="14" t="s">
        <v>1162</v>
      </c>
      <c r="J428" s="198" t="s">
        <v>1168</v>
      </c>
      <c r="K428" s="198" t="s">
        <v>1174</v>
      </c>
      <c r="L428" s="176" t="s">
        <v>1589</v>
      </c>
      <c r="M428" s="5">
        <v>0</v>
      </c>
      <c r="N428" s="55">
        <f>+BDATOS!P417</f>
        <v>1</v>
      </c>
      <c r="O428" s="55">
        <f>+BDATOS!Q417</f>
        <v>0</v>
      </c>
      <c r="P428" s="55">
        <f>+BDATOS!R417</f>
        <v>0</v>
      </c>
      <c r="Q428" s="55">
        <f>+BDATOS!S417</f>
        <v>1</v>
      </c>
      <c r="R428" s="40">
        <f>+BDATOS!T417</f>
        <v>0</v>
      </c>
      <c r="S428" s="55" t="s">
        <v>512</v>
      </c>
      <c r="T428" s="55" t="s">
        <v>1414</v>
      </c>
      <c r="U428" s="55" t="s">
        <v>95</v>
      </c>
      <c r="V428" s="17">
        <f t="shared" si="133"/>
        <v>0</v>
      </c>
      <c r="W428" s="5">
        <v>0</v>
      </c>
      <c r="X428" s="5">
        <v>0</v>
      </c>
      <c r="Y428" s="5">
        <v>0</v>
      </c>
      <c r="Z428" s="5">
        <v>0</v>
      </c>
      <c r="AA428" s="198" t="str">
        <f>+BDATOS!AC417</f>
        <v xml:space="preserve">SECRETARÍA DE MINAS Y ENERGIA </v>
      </c>
      <c r="AB428" s="56" t="s">
        <v>356</v>
      </c>
      <c r="AC428" s="56" t="s">
        <v>338</v>
      </c>
      <c r="AD428" s="29">
        <f t="shared" si="119"/>
        <v>0</v>
      </c>
      <c r="AE428" s="30">
        <f t="shared" si="118"/>
        <v>0</v>
      </c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13">
        <v>0</v>
      </c>
      <c r="AZ428" s="13">
        <v>0</v>
      </c>
      <c r="BA428" s="13">
        <v>0</v>
      </c>
      <c r="BB428" s="13"/>
      <c r="BC428" s="13"/>
      <c r="BD428" s="13"/>
      <c r="BE428" s="13"/>
      <c r="BF428" s="13"/>
      <c r="BG428" s="13"/>
      <c r="BH428" s="13"/>
      <c r="BI428" s="63" t="s">
        <v>1844</v>
      </c>
      <c r="BJ428" s="13"/>
      <c r="BK428" s="13"/>
      <c r="BL428" s="13"/>
      <c r="BM428" s="56"/>
      <c r="BO428" s="13">
        <f t="shared" si="120"/>
        <v>0</v>
      </c>
      <c r="BP428" s="13">
        <f t="shared" si="125"/>
        <v>0</v>
      </c>
      <c r="BQ428" s="13">
        <f t="shared" si="126"/>
        <v>0</v>
      </c>
      <c r="BR428" s="13">
        <f t="shared" si="121"/>
        <v>0</v>
      </c>
      <c r="BS428" s="13">
        <f t="shared" si="127"/>
        <v>0</v>
      </c>
      <c r="BT428" s="13">
        <f t="shared" si="128"/>
        <v>0</v>
      </c>
      <c r="BU428" s="13">
        <f t="shared" si="122"/>
        <v>1</v>
      </c>
      <c r="BV428" s="13">
        <f t="shared" si="129"/>
        <v>0.25</v>
      </c>
      <c r="BW428" s="13">
        <f t="shared" si="130"/>
        <v>0.75</v>
      </c>
      <c r="BX428" s="13">
        <f t="shared" si="123"/>
        <v>0</v>
      </c>
      <c r="BY428" s="13">
        <f t="shared" si="131"/>
        <v>0</v>
      </c>
      <c r="BZ428" s="13">
        <f t="shared" si="132"/>
        <v>0</v>
      </c>
    </row>
    <row r="429" spans="1:78" ht="60" customHeight="1" x14ac:dyDescent="0.2">
      <c r="A429" s="13">
        <v>3</v>
      </c>
      <c r="B429" s="10" t="s">
        <v>1060</v>
      </c>
      <c r="C429" s="5" t="s">
        <v>1149</v>
      </c>
      <c r="D429" s="4" t="s">
        <v>1161</v>
      </c>
      <c r="E429" s="176" t="s">
        <v>1177</v>
      </c>
      <c r="F429" s="176">
        <v>0</v>
      </c>
      <c r="G429" s="176">
        <v>13</v>
      </c>
      <c r="H429" s="176" t="s">
        <v>1184</v>
      </c>
      <c r="I429" s="14" t="s">
        <v>1176</v>
      </c>
      <c r="J429" s="198" t="s">
        <v>1177</v>
      </c>
      <c r="K429" s="198" t="s">
        <v>1180</v>
      </c>
      <c r="L429" s="176" t="s">
        <v>1589</v>
      </c>
      <c r="M429" s="5">
        <v>0</v>
      </c>
      <c r="N429" s="55">
        <f>+BDATOS!P418</f>
        <v>13</v>
      </c>
      <c r="O429" s="55">
        <f>+BDATOS!Q418</f>
        <v>0</v>
      </c>
      <c r="P429" s="55">
        <f>+BDATOS!R418</f>
        <v>3</v>
      </c>
      <c r="Q429" s="55">
        <f>+BDATOS!S418</f>
        <v>5</v>
      </c>
      <c r="R429" s="40">
        <f>+BDATOS!T418</f>
        <v>5</v>
      </c>
      <c r="S429" s="55" t="s">
        <v>512</v>
      </c>
      <c r="T429" s="55" t="s">
        <v>1414</v>
      </c>
      <c r="U429" s="55" t="s">
        <v>95</v>
      </c>
      <c r="V429" s="17">
        <f t="shared" si="133"/>
        <v>0</v>
      </c>
      <c r="W429" s="5">
        <v>0</v>
      </c>
      <c r="X429" s="5">
        <v>0</v>
      </c>
      <c r="Y429" s="5">
        <v>0</v>
      </c>
      <c r="Z429" s="5">
        <v>0</v>
      </c>
      <c r="AA429" s="198" t="str">
        <f>+BDATOS!AC418</f>
        <v xml:space="preserve">SECRETARÍA DE MINAS Y ENERGIA </v>
      </c>
      <c r="AB429" s="56" t="s">
        <v>356</v>
      </c>
      <c r="AC429" s="56" t="s">
        <v>338</v>
      </c>
      <c r="AD429" s="29">
        <f t="shared" si="119"/>
        <v>0</v>
      </c>
      <c r="AE429" s="30">
        <f t="shared" si="118"/>
        <v>0</v>
      </c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13">
        <v>0</v>
      </c>
      <c r="AZ429" s="13">
        <v>0</v>
      </c>
      <c r="BA429" s="13">
        <v>0</v>
      </c>
      <c r="BB429" s="13"/>
      <c r="BC429" s="13"/>
      <c r="BD429" s="13"/>
      <c r="BE429" s="13"/>
      <c r="BF429" s="13"/>
      <c r="BG429" s="13"/>
      <c r="BH429" s="13"/>
      <c r="BI429" s="63" t="s">
        <v>1844</v>
      </c>
      <c r="BJ429" s="13"/>
      <c r="BK429" s="13"/>
      <c r="BL429" s="13"/>
      <c r="BM429" s="56"/>
      <c r="BO429" s="13">
        <f t="shared" si="120"/>
        <v>0</v>
      </c>
      <c r="BP429" s="13">
        <f t="shared" si="125"/>
        <v>0</v>
      </c>
      <c r="BQ429" s="13">
        <f t="shared" si="126"/>
        <v>0</v>
      </c>
      <c r="BR429" s="13">
        <f t="shared" si="121"/>
        <v>3</v>
      </c>
      <c r="BS429" s="13">
        <f t="shared" si="127"/>
        <v>0.75</v>
      </c>
      <c r="BT429" s="13">
        <f t="shared" si="128"/>
        <v>2.25</v>
      </c>
      <c r="BU429" s="13">
        <f t="shared" si="122"/>
        <v>5</v>
      </c>
      <c r="BV429" s="13">
        <f t="shared" si="129"/>
        <v>1.25</v>
      </c>
      <c r="BW429" s="13">
        <f t="shared" si="130"/>
        <v>3.75</v>
      </c>
      <c r="BX429" s="13">
        <f t="shared" si="123"/>
        <v>5</v>
      </c>
      <c r="BY429" s="13">
        <f t="shared" si="131"/>
        <v>1.25</v>
      </c>
      <c r="BZ429" s="13">
        <f t="shared" si="132"/>
        <v>3.75</v>
      </c>
    </row>
    <row r="430" spans="1:78" ht="47.25" customHeight="1" x14ac:dyDescent="0.2">
      <c r="A430" s="13">
        <v>3</v>
      </c>
      <c r="B430" s="10" t="s">
        <v>1060</v>
      </c>
      <c r="C430" s="5" t="s">
        <v>1149</v>
      </c>
      <c r="D430" s="4" t="s">
        <v>1161</v>
      </c>
      <c r="E430" s="176" t="s">
        <v>1178</v>
      </c>
      <c r="F430" s="176">
        <v>0</v>
      </c>
      <c r="G430" s="176">
        <v>1</v>
      </c>
      <c r="H430" s="176" t="s">
        <v>1184</v>
      </c>
      <c r="I430" s="14" t="s">
        <v>1176</v>
      </c>
      <c r="J430" s="198" t="s">
        <v>1178</v>
      </c>
      <c r="K430" s="198" t="s">
        <v>1181</v>
      </c>
      <c r="L430" s="176" t="s">
        <v>1589</v>
      </c>
      <c r="M430" s="5">
        <v>0</v>
      </c>
      <c r="N430" s="55">
        <f>+BDATOS!P419</f>
        <v>1</v>
      </c>
      <c r="O430" s="55">
        <f>+BDATOS!Q419</f>
        <v>0</v>
      </c>
      <c r="P430" s="55">
        <f>+BDATOS!R419</f>
        <v>1</v>
      </c>
      <c r="Q430" s="55">
        <f>+BDATOS!S419</f>
        <v>0</v>
      </c>
      <c r="R430" s="40">
        <f>+BDATOS!T419</f>
        <v>0</v>
      </c>
      <c r="S430" s="55" t="s">
        <v>512</v>
      </c>
      <c r="T430" s="55" t="s">
        <v>1414</v>
      </c>
      <c r="U430" s="55" t="s">
        <v>95</v>
      </c>
      <c r="V430" s="17">
        <f t="shared" si="133"/>
        <v>0</v>
      </c>
      <c r="W430" s="5">
        <v>0</v>
      </c>
      <c r="X430" s="5">
        <v>0</v>
      </c>
      <c r="Y430" s="5">
        <v>0</v>
      </c>
      <c r="Z430" s="5">
        <v>0</v>
      </c>
      <c r="AA430" s="198" t="str">
        <f>+BDATOS!AC419</f>
        <v xml:space="preserve">SECRETARÍA DE MINAS Y ENERGIA </v>
      </c>
      <c r="AB430" s="56" t="s">
        <v>356</v>
      </c>
      <c r="AC430" s="56" t="s">
        <v>338</v>
      </c>
      <c r="AD430" s="29">
        <f t="shared" si="119"/>
        <v>0</v>
      </c>
      <c r="AE430" s="30">
        <f t="shared" si="118"/>
        <v>0</v>
      </c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13">
        <v>0</v>
      </c>
      <c r="AZ430" s="13">
        <v>0</v>
      </c>
      <c r="BA430" s="13">
        <v>0</v>
      </c>
      <c r="BB430" s="13"/>
      <c r="BC430" s="13"/>
      <c r="BD430" s="13"/>
      <c r="BE430" s="13"/>
      <c r="BF430" s="13"/>
      <c r="BG430" s="13"/>
      <c r="BH430" s="13"/>
      <c r="BI430" s="63" t="s">
        <v>1844</v>
      </c>
      <c r="BJ430" s="13"/>
      <c r="BK430" s="13"/>
      <c r="BL430" s="13"/>
      <c r="BM430" s="56"/>
      <c r="BO430" s="13">
        <f t="shared" si="120"/>
        <v>0</v>
      </c>
      <c r="BP430" s="13">
        <f t="shared" si="125"/>
        <v>0</v>
      </c>
      <c r="BQ430" s="13">
        <f t="shared" si="126"/>
        <v>0</v>
      </c>
      <c r="BR430" s="13">
        <f t="shared" si="121"/>
        <v>1</v>
      </c>
      <c r="BS430" s="13">
        <f t="shared" si="127"/>
        <v>0.25</v>
      </c>
      <c r="BT430" s="13">
        <f t="shared" si="128"/>
        <v>0.75</v>
      </c>
      <c r="BU430" s="13">
        <f t="shared" si="122"/>
        <v>0</v>
      </c>
      <c r="BV430" s="13">
        <f t="shared" si="129"/>
        <v>0</v>
      </c>
      <c r="BW430" s="13">
        <f t="shared" si="130"/>
        <v>0</v>
      </c>
      <c r="BX430" s="13">
        <f t="shared" si="123"/>
        <v>0</v>
      </c>
      <c r="BY430" s="13">
        <f t="shared" si="131"/>
        <v>0</v>
      </c>
      <c r="BZ430" s="13">
        <f t="shared" si="132"/>
        <v>0</v>
      </c>
    </row>
    <row r="431" spans="1:78" ht="53.25" customHeight="1" x14ac:dyDescent="0.2">
      <c r="A431" s="13">
        <v>3</v>
      </c>
      <c r="B431" s="10" t="s">
        <v>1060</v>
      </c>
      <c r="C431" s="5" t="s">
        <v>1149</v>
      </c>
      <c r="D431" s="4" t="s">
        <v>1161</v>
      </c>
      <c r="E431" s="176" t="s">
        <v>1179</v>
      </c>
      <c r="F431" s="176">
        <v>0</v>
      </c>
      <c r="G431" s="176">
        <v>30</v>
      </c>
      <c r="H431" s="176" t="s">
        <v>1184</v>
      </c>
      <c r="I431" s="14" t="s">
        <v>1176</v>
      </c>
      <c r="J431" s="198" t="s">
        <v>1179</v>
      </c>
      <c r="K431" s="198" t="s">
        <v>1182</v>
      </c>
      <c r="L431" s="176" t="s">
        <v>1589</v>
      </c>
      <c r="M431" s="5">
        <v>0</v>
      </c>
      <c r="N431" s="55">
        <f>+BDATOS!P420</f>
        <v>30</v>
      </c>
      <c r="O431" s="55">
        <f>+BDATOS!Q420</f>
        <v>0</v>
      </c>
      <c r="P431" s="55">
        <f>+BDATOS!R420</f>
        <v>10</v>
      </c>
      <c r="Q431" s="55">
        <f>+BDATOS!S420</f>
        <v>10</v>
      </c>
      <c r="R431" s="40">
        <f>+BDATOS!T420</f>
        <v>10</v>
      </c>
      <c r="S431" s="55" t="s">
        <v>512</v>
      </c>
      <c r="T431" s="55" t="s">
        <v>1414</v>
      </c>
      <c r="U431" s="55" t="s">
        <v>95</v>
      </c>
      <c r="V431" s="17">
        <f t="shared" si="133"/>
        <v>0</v>
      </c>
      <c r="W431" s="5">
        <v>0</v>
      </c>
      <c r="X431" s="5">
        <v>0</v>
      </c>
      <c r="Y431" s="5">
        <v>0</v>
      </c>
      <c r="Z431" s="5">
        <v>0</v>
      </c>
      <c r="AA431" s="198" t="str">
        <f>+BDATOS!AC420</f>
        <v xml:space="preserve">SECRETARÍA DE MINAS Y ENERGIA </v>
      </c>
      <c r="AB431" s="56" t="s">
        <v>356</v>
      </c>
      <c r="AC431" s="56" t="s">
        <v>338</v>
      </c>
      <c r="AD431" s="29">
        <f t="shared" si="119"/>
        <v>0</v>
      </c>
      <c r="AE431" s="30">
        <f t="shared" si="118"/>
        <v>0</v>
      </c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13">
        <v>0</v>
      </c>
      <c r="AZ431" s="13">
        <v>0</v>
      </c>
      <c r="BA431" s="13">
        <v>0</v>
      </c>
      <c r="BB431" s="13"/>
      <c r="BC431" s="13"/>
      <c r="BD431" s="13"/>
      <c r="BE431" s="13"/>
      <c r="BF431" s="13"/>
      <c r="BG431" s="13"/>
      <c r="BH431" s="13"/>
      <c r="BI431" s="63" t="s">
        <v>1844</v>
      </c>
      <c r="BJ431" s="13"/>
      <c r="BK431" s="13"/>
      <c r="BL431" s="13"/>
      <c r="BM431" s="56"/>
      <c r="BO431" s="13">
        <f t="shared" si="120"/>
        <v>0</v>
      </c>
      <c r="BP431" s="13">
        <f t="shared" si="125"/>
        <v>0</v>
      </c>
      <c r="BQ431" s="13">
        <f t="shared" si="126"/>
        <v>0</v>
      </c>
      <c r="BR431" s="13">
        <f t="shared" si="121"/>
        <v>10</v>
      </c>
      <c r="BS431" s="13">
        <f t="shared" si="127"/>
        <v>2.5</v>
      </c>
      <c r="BT431" s="13">
        <f t="shared" si="128"/>
        <v>7.5</v>
      </c>
      <c r="BU431" s="13">
        <f t="shared" si="122"/>
        <v>10</v>
      </c>
      <c r="BV431" s="13">
        <f t="shared" si="129"/>
        <v>2.5</v>
      </c>
      <c r="BW431" s="13">
        <f t="shared" si="130"/>
        <v>7.5</v>
      </c>
      <c r="BX431" s="13">
        <f t="shared" si="123"/>
        <v>10</v>
      </c>
      <c r="BY431" s="13">
        <f t="shared" si="131"/>
        <v>2.5</v>
      </c>
      <c r="BZ431" s="13">
        <f t="shared" si="132"/>
        <v>7.5</v>
      </c>
    </row>
    <row r="432" spans="1:78" ht="45" x14ac:dyDescent="0.2">
      <c r="A432" s="13">
        <v>3</v>
      </c>
      <c r="B432" s="10" t="s">
        <v>1060</v>
      </c>
      <c r="C432" s="5" t="s">
        <v>1149</v>
      </c>
      <c r="D432" s="4" t="s">
        <v>1161</v>
      </c>
      <c r="E432" s="176" t="s">
        <v>1193</v>
      </c>
      <c r="F432" s="176">
        <v>0</v>
      </c>
      <c r="G432" s="176">
        <v>5</v>
      </c>
      <c r="H432" s="176" t="s">
        <v>1185</v>
      </c>
      <c r="I432" s="14" t="s">
        <v>1186</v>
      </c>
      <c r="J432" s="198" t="s">
        <v>1931</v>
      </c>
      <c r="K432" s="198" t="s">
        <v>1197</v>
      </c>
      <c r="L432" s="176" t="s">
        <v>1589</v>
      </c>
      <c r="M432" s="5">
        <v>0</v>
      </c>
      <c r="N432" s="55">
        <f>+BDATOS!P421</f>
        <v>5</v>
      </c>
      <c r="O432" s="55">
        <f>+BDATOS!Q421</f>
        <v>0</v>
      </c>
      <c r="P432" s="55">
        <f>+BDATOS!R421</f>
        <v>1</v>
      </c>
      <c r="Q432" s="55">
        <f>+BDATOS!S421</f>
        <v>2</v>
      </c>
      <c r="R432" s="40">
        <f>+BDATOS!T421</f>
        <v>2</v>
      </c>
      <c r="S432" s="55" t="s">
        <v>512</v>
      </c>
      <c r="T432" s="55" t="s">
        <v>1414</v>
      </c>
      <c r="U432" s="55" t="s">
        <v>95</v>
      </c>
      <c r="V432" s="17">
        <f t="shared" si="133"/>
        <v>0</v>
      </c>
      <c r="W432" s="5">
        <v>0</v>
      </c>
      <c r="X432" s="5">
        <v>0</v>
      </c>
      <c r="Y432" s="5">
        <v>0</v>
      </c>
      <c r="Z432" s="5">
        <v>0</v>
      </c>
      <c r="AA432" s="198" t="str">
        <f>+BDATOS!AC421</f>
        <v xml:space="preserve">SECRETARÍA DE MINAS Y ENERGIA </v>
      </c>
      <c r="AB432" s="56" t="s">
        <v>356</v>
      </c>
      <c r="AC432" s="56" t="s">
        <v>338</v>
      </c>
      <c r="AD432" s="29">
        <f t="shared" si="119"/>
        <v>0</v>
      </c>
      <c r="AE432" s="30">
        <f t="shared" si="118"/>
        <v>0</v>
      </c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13">
        <v>0</v>
      </c>
      <c r="AZ432" s="13">
        <v>0</v>
      </c>
      <c r="BA432" s="13">
        <v>0</v>
      </c>
      <c r="BB432" s="13"/>
      <c r="BC432" s="13"/>
      <c r="BD432" s="13"/>
      <c r="BE432" s="13"/>
      <c r="BF432" s="13"/>
      <c r="BG432" s="13"/>
      <c r="BH432" s="13"/>
      <c r="BI432" s="63" t="s">
        <v>1844</v>
      </c>
      <c r="BJ432" s="13"/>
      <c r="BK432" s="13"/>
      <c r="BL432" s="13"/>
      <c r="BM432" s="56"/>
      <c r="BO432" s="13">
        <f t="shared" si="120"/>
        <v>0</v>
      </c>
      <c r="BP432" s="13">
        <f t="shared" si="125"/>
        <v>0</v>
      </c>
      <c r="BQ432" s="13">
        <f t="shared" si="126"/>
        <v>0</v>
      </c>
      <c r="BR432" s="13">
        <f t="shared" si="121"/>
        <v>1</v>
      </c>
      <c r="BS432" s="13">
        <f t="shared" si="127"/>
        <v>0.25</v>
      </c>
      <c r="BT432" s="13">
        <f t="shared" si="128"/>
        <v>0.75</v>
      </c>
      <c r="BU432" s="13">
        <f t="shared" si="122"/>
        <v>2</v>
      </c>
      <c r="BV432" s="13">
        <f t="shared" si="129"/>
        <v>0.5</v>
      </c>
      <c r="BW432" s="13">
        <f t="shared" si="130"/>
        <v>1.5</v>
      </c>
      <c r="BX432" s="13">
        <f t="shared" si="123"/>
        <v>2</v>
      </c>
      <c r="BY432" s="13">
        <f t="shared" si="131"/>
        <v>0.5</v>
      </c>
      <c r="BZ432" s="13">
        <f t="shared" si="132"/>
        <v>1.5</v>
      </c>
    </row>
    <row r="433" spans="1:78" ht="49.5" customHeight="1" x14ac:dyDescent="0.2">
      <c r="A433" s="13">
        <v>3</v>
      </c>
      <c r="B433" s="10" t="s">
        <v>1060</v>
      </c>
      <c r="C433" s="5" t="s">
        <v>1149</v>
      </c>
      <c r="D433" s="4" t="s">
        <v>1161</v>
      </c>
      <c r="E433" s="176" t="s">
        <v>1194</v>
      </c>
      <c r="F433" s="176">
        <v>0</v>
      </c>
      <c r="G433" s="176">
        <v>2</v>
      </c>
      <c r="H433" s="176" t="s">
        <v>1190</v>
      </c>
      <c r="I433" s="14" t="s">
        <v>1187</v>
      </c>
      <c r="J433" s="198" t="s">
        <v>1194</v>
      </c>
      <c r="K433" s="198" t="s">
        <v>1198</v>
      </c>
      <c r="L433" s="176" t="s">
        <v>1589</v>
      </c>
      <c r="M433" s="5">
        <v>0</v>
      </c>
      <c r="N433" s="55">
        <f>+BDATOS!P422</f>
        <v>2</v>
      </c>
      <c r="O433" s="55">
        <f>+BDATOS!Q422</f>
        <v>0</v>
      </c>
      <c r="P433" s="55">
        <f>+BDATOS!R422</f>
        <v>1</v>
      </c>
      <c r="Q433" s="55">
        <f>+BDATOS!S422</f>
        <v>1</v>
      </c>
      <c r="R433" s="40">
        <f>+BDATOS!T422</f>
        <v>0</v>
      </c>
      <c r="S433" s="55" t="s">
        <v>512</v>
      </c>
      <c r="T433" s="55" t="s">
        <v>1414</v>
      </c>
      <c r="U433" s="55" t="s">
        <v>95</v>
      </c>
      <c r="V433" s="17">
        <f t="shared" si="133"/>
        <v>0</v>
      </c>
      <c r="W433" s="5">
        <v>0</v>
      </c>
      <c r="X433" s="5">
        <v>0</v>
      </c>
      <c r="Y433" s="5">
        <v>0</v>
      </c>
      <c r="Z433" s="5">
        <v>0</v>
      </c>
      <c r="AA433" s="198" t="str">
        <f>+BDATOS!AC422</f>
        <v xml:space="preserve">SECRETARÍA DE MINAS Y ENERGIA </v>
      </c>
      <c r="AB433" s="56" t="s">
        <v>356</v>
      </c>
      <c r="AC433" s="56" t="s">
        <v>338</v>
      </c>
      <c r="AD433" s="29">
        <f t="shared" si="119"/>
        <v>0</v>
      </c>
      <c r="AE433" s="30">
        <f t="shared" ref="AE433:AE496" si="136">+V433</f>
        <v>0</v>
      </c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13">
        <v>0</v>
      </c>
      <c r="AZ433" s="13">
        <v>0</v>
      </c>
      <c r="BA433" s="13">
        <v>0</v>
      </c>
      <c r="BB433" s="13"/>
      <c r="BC433" s="13"/>
      <c r="BD433" s="13"/>
      <c r="BE433" s="13"/>
      <c r="BF433" s="13"/>
      <c r="BG433" s="13"/>
      <c r="BH433" s="13"/>
      <c r="BI433" s="63" t="s">
        <v>1844</v>
      </c>
      <c r="BJ433" s="13"/>
      <c r="BK433" s="13"/>
      <c r="BL433" s="13"/>
      <c r="BM433" s="56"/>
      <c r="BO433" s="13">
        <f t="shared" si="120"/>
        <v>0</v>
      </c>
      <c r="BP433" s="13">
        <f t="shared" si="125"/>
        <v>0</v>
      </c>
      <c r="BQ433" s="13">
        <f t="shared" si="126"/>
        <v>0</v>
      </c>
      <c r="BR433" s="13">
        <f t="shared" si="121"/>
        <v>1</v>
      </c>
      <c r="BS433" s="13">
        <f t="shared" si="127"/>
        <v>0.25</v>
      </c>
      <c r="BT433" s="13">
        <f t="shared" si="128"/>
        <v>0.75</v>
      </c>
      <c r="BU433" s="13">
        <f t="shared" si="122"/>
        <v>1</v>
      </c>
      <c r="BV433" s="13">
        <f t="shared" si="129"/>
        <v>0.25</v>
      </c>
      <c r="BW433" s="13">
        <f t="shared" si="130"/>
        <v>0.75</v>
      </c>
      <c r="BX433" s="13">
        <f t="shared" si="123"/>
        <v>0</v>
      </c>
      <c r="BY433" s="13">
        <f t="shared" si="131"/>
        <v>0</v>
      </c>
      <c r="BZ433" s="13">
        <f t="shared" si="132"/>
        <v>0</v>
      </c>
    </row>
    <row r="434" spans="1:78" ht="46.5" customHeight="1" x14ac:dyDescent="0.2">
      <c r="A434" s="13">
        <v>3</v>
      </c>
      <c r="B434" s="10" t="s">
        <v>1060</v>
      </c>
      <c r="C434" s="5" t="s">
        <v>1149</v>
      </c>
      <c r="D434" s="4" t="s">
        <v>1161</v>
      </c>
      <c r="E434" s="176" t="s">
        <v>1195</v>
      </c>
      <c r="F434" s="176">
        <v>0</v>
      </c>
      <c r="G434" s="176">
        <v>50</v>
      </c>
      <c r="H434" s="176" t="s">
        <v>1191</v>
      </c>
      <c r="I434" s="14" t="s">
        <v>1188</v>
      </c>
      <c r="J434" s="198" t="s">
        <v>1195</v>
      </c>
      <c r="K434" s="198" t="s">
        <v>1199</v>
      </c>
      <c r="L434" s="176" t="s">
        <v>1589</v>
      </c>
      <c r="M434" s="5">
        <v>0</v>
      </c>
      <c r="N434" s="55">
        <f>+BDATOS!P423</f>
        <v>50</v>
      </c>
      <c r="O434" s="55">
        <f>+BDATOS!Q423</f>
        <v>0</v>
      </c>
      <c r="P434" s="55">
        <f>+BDATOS!R423</f>
        <v>10</v>
      </c>
      <c r="Q434" s="55">
        <f>+BDATOS!S423</f>
        <v>10</v>
      </c>
      <c r="R434" s="40">
        <f>+BDATOS!T423</f>
        <v>20</v>
      </c>
      <c r="S434" s="55" t="s">
        <v>512</v>
      </c>
      <c r="T434" s="55" t="s">
        <v>1414</v>
      </c>
      <c r="U434" s="55" t="s">
        <v>95</v>
      </c>
      <c r="V434" s="17">
        <f t="shared" si="133"/>
        <v>0</v>
      </c>
      <c r="W434" s="5">
        <v>0</v>
      </c>
      <c r="X434" s="5">
        <v>0</v>
      </c>
      <c r="Y434" s="5">
        <v>0</v>
      </c>
      <c r="Z434" s="5">
        <v>0</v>
      </c>
      <c r="AA434" s="198" t="str">
        <f>+BDATOS!AC423</f>
        <v xml:space="preserve">SECRETARÍA DE MINAS Y ENERGIA </v>
      </c>
      <c r="AB434" s="56" t="s">
        <v>356</v>
      </c>
      <c r="AC434" s="56" t="s">
        <v>338</v>
      </c>
      <c r="AD434" s="29">
        <f t="shared" si="119"/>
        <v>0</v>
      </c>
      <c r="AE434" s="30">
        <f t="shared" si="136"/>
        <v>0</v>
      </c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13">
        <v>0</v>
      </c>
      <c r="AZ434" s="13">
        <v>0</v>
      </c>
      <c r="BA434" s="13">
        <v>0</v>
      </c>
      <c r="BB434" s="13"/>
      <c r="BC434" s="13"/>
      <c r="BD434" s="13"/>
      <c r="BE434" s="13"/>
      <c r="BF434" s="13"/>
      <c r="BG434" s="13"/>
      <c r="BH434" s="13"/>
      <c r="BI434" s="63" t="s">
        <v>1844</v>
      </c>
      <c r="BJ434" s="13"/>
      <c r="BK434" s="13"/>
      <c r="BL434" s="13"/>
      <c r="BM434" s="56"/>
      <c r="BO434" s="13">
        <f t="shared" si="120"/>
        <v>0</v>
      </c>
      <c r="BP434" s="13">
        <f t="shared" si="125"/>
        <v>0</v>
      </c>
      <c r="BQ434" s="13">
        <f t="shared" si="126"/>
        <v>0</v>
      </c>
      <c r="BR434" s="13">
        <f t="shared" si="121"/>
        <v>10</v>
      </c>
      <c r="BS434" s="13">
        <f t="shared" si="127"/>
        <v>2.5</v>
      </c>
      <c r="BT434" s="13">
        <f t="shared" si="128"/>
        <v>7.5</v>
      </c>
      <c r="BU434" s="13">
        <f t="shared" si="122"/>
        <v>10</v>
      </c>
      <c r="BV434" s="13">
        <f t="shared" si="129"/>
        <v>2.5</v>
      </c>
      <c r="BW434" s="13">
        <f t="shared" si="130"/>
        <v>7.5</v>
      </c>
      <c r="BX434" s="13">
        <f t="shared" si="123"/>
        <v>20</v>
      </c>
      <c r="BY434" s="13">
        <f t="shared" si="131"/>
        <v>5</v>
      </c>
      <c r="BZ434" s="13">
        <f t="shared" si="132"/>
        <v>15</v>
      </c>
    </row>
    <row r="435" spans="1:78" ht="54.75" customHeight="1" x14ac:dyDescent="0.2">
      <c r="A435" s="13">
        <v>3</v>
      </c>
      <c r="B435" s="10" t="s">
        <v>1060</v>
      </c>
      <c r="C435" s="5" t="s">
        <v>1149</v>
      </c>
      <c r="D435" s="4" t="s">
        <v>1161</v>
      </c>
      <c r="E435" s="176" t="s">
        <v>1196</v>
      </c>
      <c r="F435" s="176">
        <v>0</v>
      </c>
      <c r="G435" s="176">
        <v>2</v>
      </c>
      <c r="H435" s="176" t="s">
        <v>1192</v>
      </c>
      <c r="I435" s="14" t="s">
        <v>1189</v>
      </c>
      <c r="J435" s="198" t="s">
        <v>1196</v>
      </c>
      <c r="K435" s="198" t="s">
        <v>1200</v>
      </c>
      <c r="L435" s="176" t="s">
        <v>1589</v>
      </c>
      <c r="M435" s="5">
        <v>0</v>
      </c>
      <c r="N435" s="55">
        <f>+BDATOS!P424</f>
        <v>2</v>
      </c>
      <c r="O435" s="55">
        <f>+BDATOS!Q424</f>
        <v>0</v>
      </c>
      <c r="P435" s="55">
        <f>+BDATOS!R424</f>
        <v>0</v>
      </c>
      <c r="Q435" s="55">
        <f>+BDATOS!S424</f>
        <v>1</v>
      </c>
      <c r="R435" s="40">
        <f>+BDATOS!T424</f>
        <v>1</v>
      </c>
      <c r="S435" s="55" t="s">
        <v>512</v>
      </c>
      <c r="T435" s="55" t="s">
        <v>1414</v>
      </c>
      <c r="U435" s="55" t="s">
        <v>95</v>
      </c>
      <c r="V435" s="17">
        <f t="shared" si="133"/>
        <v>0</v>
      </c>
      <c r="W435" s="5">
        <v>0</v>
      </c>
      <c r="X435" s="5">
        <v>0</v>
      </c>
      <c r="Y435" s="5">
        <v>0</v>
      </c>
      <c r="Z435" s="5">
        <v>0</v>
      </c>
      <c r="AA435" s="198" t="str">
        <f>+BDATOS!AC424</f>
        <v xml:space="preserve">SECRETARÍA DE MINAS Y ENERGIA </v>
      </c>
      <c r="AB435" s="56" t="s">
        <v>356</v>
      </c>
      <c r="AC435" s="56" t="s">
        <v>338</v>
      </c>
      <c r="AD435" s="29">
        <f t="shared" si="119"/>
        <v>0</v>
      </c>
      <c r="AE435" s="30">
        <f t="shared" si="136"/>
        <v>0</v>
      </c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4"/>
      <c r="AY435" s="13">
        <v>0</v>
      </c>
      <c r="AZ435" s="13">
        <v>0</v>
      </c>
      <c r="BA435" s="13">
        <v>0</v>
      </c>
      <c r="BB435" s="13"/>
      <c r="BC435" s="13"/>
      <c r="BD435" s="13"/>
      <c r="BE435" s="13"/>
      <c r="BF435" s="13"/>
      <c r="BG435" s="13"/>
      <c r="BH435" s="13"/>
      <c r="BI435" s="63" t="s">
        <v>1844</v>
      </c>
      <c r="BJ435" s="13"/>
      <c r="BK435" s="13"/>
      <c r="BL435" s="13"/>
      <c r="BM435" s="56"/>
      <c r="BO435" s="13">
        <f t="shared" si="120"/>
        <v>0</v>
      </c>
      <c r="BP435" s="13">
        <f t="shared" si="125"/>
        <v>0</v>
      </c>
      <c r="BQ435" s="13">
        <f t="shared" si="126"/>
        <v>0</v>
      </c>
      <c r="BR435" s="13">
        <f t="shared" si="121"/>
        <v>0</v>
      </c>
      <c r="BS435" s="13">
        <f t="shared" si="127"/>
        <v>0</v>
      </c>
      <c r="BT435" s="13">
        <f t="shared" si="128"/>
        <v>0</v>
      </c>
      <c r="BU435" s="13">
        <f t="shared" si="122"/>
        <v>1</v>
      </c>
      <c r="BV435" s="13">
        <f t="shared" si="129"/>
        <v>0.25</v>
      </c>
      <c r="BW435" s="13">
        <f t="shared" si="130"/>
        <v>0.75</v>
      </c>
      <c r="BX435" s="13">
        <f t="shared" si="123"/>
        <v>1</v>
      </c>
      <c r="BY435" s="13">
        <f t="shared" si="131"/>
        <v>0.25</v>
      </c>
      <c r="BZ435" s="13">
        <f t="shared" si="132"/>
        <v>0.75</v>
      </c>
    </row>
    <row r="436" spans="1:78" ht="78.75" customHeight="1" x14ac:dyDescent="0.2">
      <c r="A436" s="20">
        <v>4</v>
      </c>
      <c r="B436" s="4" t="s">
        <v>1201</v>
      </c>
      <c r="C436" s="5" t="s">
        <v>69</v>
      </c>
      <c r="D436" s="4" t="s">
        <v>257</v>
      </c>
      <c r="E436" s="295" t="s">
        <v>1202</v>
      </c>
      <c r="F436" s="176">
        <v>83</v>
      </c>
      <c r="G436" s="176">
        <v>123</v>
      </c>
      <c r="H436" s="176" t="s">
        <v>70</v>
      </c>
      <c r="I436" s="14" t="s">
        <v>258</v>
      </c>
      <c r="J436" s="198" t="s">
        <v>1594</v>
      </c>
      <c r="K436" s="198" t="s">
        <v>1203</v>
      </c>
      <c r="L436" s="176" t="s">
        <v>1589</v>
      </c>
      <c r="M436" s="5">
        <v>83</v>
      </c>
      <c r="N436" s="55">
        <f>+BDATOS!P425</f>
        <v>40</v>
      </c>
      <c r="O436" s="55">
        <f>+BDATOS!Q425</f>
        <v>28</v>
      </c>
      <c r="P436" s="55">
        <f>+BDATOS!R425</f>
        <v>10</v>
      </c>
      <c r="Q436" s="55">
        <f>+BDATOS!S425</f>
        <v>10</v>
      </c>
      <c r="R436" s="40">
        <f>+BDATOS!T425</f>
        <v>10</v>
      </c>
      <c r="S436" s="5" t="s">
        <v>1207</v>
      </c>
      <c r="T436" s="5" t="s">
        <v>1421</v>
      </c>
      <c r="U436" s="55" t="s">
        <v>95</v>
      </c>
      <c r="V436" s="17">
        <f t="shared" si="133"/>
        <v>3397171200</v>
      </c>
      <c r="W436" s="23">
        <v>800000000</v>
      </c>
      <c r="X436" s="23">
        <f t="shared" si="116"/>
        <v>832000000</v>
      </c>
      <c r="Y436" s="23">
        <f t="shared" si="116"/>
        <v>865280000</v>
      </c>
      <c r="Z436" s="23">
        <f t="shared" si="116"/>
        <v>899891200</v>
      </c>
      <c r="AA436" s="198" t="str">
        <f>+BDATOS!AC425</f>
        <v>SECRETARÍA DE INFRAESTRUCTURA</v>
      </c>
      <c r="AB436" s="56" t="s">
        <v>356</v>
      </c>
      <c r="AC436" s="56" t="s">
        <v>356</v>
      </c>
      <c r="AD436" s="29">
        <f t="shared" si="119"/>
        <v>28</v>
      </c>
      <c r="AE436" s="30">
        <f t="shared" si="136"/>
        <v>3397171200</v>
      </c>
      <c r="AF436" s="34"/>
      <c r="AG436" s="34"/>
      <c r="AH436" s="34"/>
      <c r="AI436" s="34"/>
      <c r="AJ436" s="35">
        <v>27245925316.279999</v>
      </c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13">
        <v>27.7</v>
      </c>
      <c r="AZ436" s="13" t="s">
        <v>1839</v>
      </c>
      <c r="BA436" s="13">
        <v>0</v>
      </c>
      <c r="BB436" s="13">
        <v>0</v>
      </c>
      <c r="BC436" s="13">
        <v>0</v>
      </c>
      <c r="BD436" s="13">
        <v>0</v>
      </c>
      <c r="BE436" s="13" t="s">
        <v>1839</v>
      </c>
      <c r="BF436" s="13">
        <v>0</v>
      </c>
      <c r="BG436" s="13">
        <v>0</v>
      </c>
      <c r="BH436" s="13">
        <v>0</v>
      </c>
      <c r="BI436" s="63">
        <f>+AY436/AD436</f>
        <v>0.98928571428571421</v>
      </c>
      <c r="BJ436" s="13"/>
      <c r="BK436" s="13"/>
      <c r="BL436" s="13"/>
      <c r="BM436" s="56"/>
      <c r="BO436" s="13">
        <f t="shared" si="120"/>
        <v>28</v>
      </c>
      <c r="BP436" s="13">
        <f t="shared" si="125"/>
        <v>7</v>
      </c>
      <c r="BQ436" s="13">
        <f t="shared" si="126"/>
        <v>21</v>
      </c>
      <c r="BR436" s="13">
        <f t="shared" si="121"/>
        <v>10</v>
      </c>
      <c r="BS436" s="13">
        <f t="shared" si="127"/>
        <v>2.5</v>
      </c>
      <c r="BT436" s="13">
        <f t="shared" si="128"/>
        <v>7.5</v>
      </c>
      <c r="BU436" s="13">
        <f t="shared" si="122"/>
        <v>10</v>
      </c>
      <c r="BV436" s="13">
        <f t="shared" si="129"/>
        <v>2.5</v>
      </c>
      <c r="BW436" s="13">
        <f t="shared" si="130"/>
        <v>7.5</v>
      </c>
      <c r="BX436" s="13">
        <f t="shared" si="123"/>
        <v>10</v>
      </c>
      <c r="BY436" s="13">
        <f t="shared" si="131"/>
        <v>2.5</v>
      </c>
      <c r="BZ436" s="13">
        <f t="shared" si="132"/>
        <v>7.5</v>
      </c>
    </row>
    <row r="437" spans="1:78" ht="82.5" customHeight="1" x14ac:dyDescent="0.2">
      <c r="A437" s="20">
        <v>4</v>
      </c>
      <c r="B437" s="4" t="s">
        <v>1201</v>
      </c>
      <c r="C437" s="5" t="s">
        <v>69</v>
      </c>
      <c r="D437" s="4" t="s">
        <v>257</v>
      </c>
      <c r="E437" s="295"/>
      <c r="F437" s="176">
        <v>674</v>
      </c>
      <c r="G437" s="176">
        <v>1034</v>
      </c>
      <c r="H437" s="176" t="s">
        <v>70</v>
      </c>
      <c r="I437" s="14" t="s">
        <v>258</v>
      </c>
      <c r="J437" s="198" t="s">
        <v>1208</v>
      </c>
      <c r="K437" s="198" t="s">
        <v>1204</v>
      </c>
      <c r="L437" s="176" t="s">
        <v>1589</v>
      </c>
      <c r="M437" s="5">
        <v>674</v>
      </c>
      <c r="N437" s="55">
        <f>+BDATOS!P426</f>
        <v>360</v>
      </c>
      <c r="O437" s="55">
        <f>+BDATOS!Q426</f>
        <v>60</v>
      </c>
      <c r="P437" s="55">
        <f>+BDATOS!R426</f>
        <v>90</v>
      </c>
      <c r="Q437" s="55">
        <f>+BDATOS!S426</f>
        <v>100</v>
      </c>
      <c r="R437" s="40">
        <f>+BDATOS!T426</f>
        <v>110</v>
      </c>
      <c r="S437" s="5" t="s">
        <v>1207</v>
      </c>
      <c r="T437" s="5" t="s">
        <v>1421</v>
      </c>
      <c r="U437" s="55" t="s">
        <v>95</v>
      </c>
      <c r="V437" s="17">
        <f t="shared" si="133"/>
        <v>0</v>
      </c>
      <c r="W437" s="5">
        <v>0</v>
      </c>
      <c r="X437" s="5">
        <v>0</v>
      </c>
      <c r="Y437" s="5">
        <v>0</v>
      </c>
      <c r="Z437" s="5">
        <v>0</v>
      </c>
      <c r="AA437" s="198" t="str">
        <f>+BDATOS!AC426</f>
        <v>SECRETARÍA DE INFRAESTRUCTURA</v>
      </c>
      <c r="AB437" s="56" t="s">
        <v>356</v>
      </c>
      <c r="AC437" s="56" t="s">
        <v>356</v>
      </c>
      <c r="AD437" s="29">
        <f t="shared" si="119"/>
        <v>60</v>
      </c>
      <c r="AE437" s="30">
        <f t="shared" si="136"/>
        <v>0</v>
      </c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13">
        <v>0</v>
      </c>
      <c r="AZ437" s="13">
        <v>0</v>
      </c>
      <c r="BA437" s="13"/>
      <c r="BB437" s="13"/>
      <c r="BC437" s="13"/>
      <c r="BD437" s="13"/>
      <c r="BE437" s="13"/>
      <c r="BF437" s="13"/>
      <c r="BG437" s="13"/>
      <c r="BH437" s="56" t="s">
        <v>1841</v>
      </c>
      <c r="BI437" s="63">
        <f t="shared" si="124"/>
        <v>0</v>
      </c>
      <c r="BJ437" s="13"/>
      <c r="BK437" s="13"/>
      <c r="BL437" s="13"/>
      <c r="BM437" s="56" t="s">
        <v>1840</v>
      </c>
      <c r="BO437" s="13">
        <f t="shared" si="120"/>
        <v>60</v>
      </c>
      <c r="BP437" s="13">
        <f t="shared" si="125"/>
        <v>15</v>
      </c>
      <c r="BQ437" s="13">
        <f t="shared" si="126"/>
        <v>45</v>
      </c>
      <c r="BR437" s="13">
        <f t="shared" si="121"/>
        <v>90</v>
      </c>
      <c r="BS437" s="13">
        <f t="shared" si="127"/>
        <v>22.5</v>
      </c>
      <c r="BT437" s="13">
        <f t="shared" si="128"/>
        <v>67.5</v>
      </c>
      <c r="BU437" s="13">
        <f t="shared" si="122"/>
        <v>100</v>
      </c>
      <c r="BV437" s="13">
        <f t="shared" si="129"/>
        <v>25</v>
      </c>
      <c r="BW437" s="13">
        <f t="shared" si="130"/>
        <v>75</v>
      </c>
      <c r="BX437" s="13">
        <f t="shared" si="123"/>
        <v>110</v>
      </c>
      <c r="BY437" s="13">
        <f t="shared" si="131"/>
        <v>27.5</v>
      </c>
      <c r="BZ437" s="13">
        <f t="shared" si="132"/>
        <v>82.5</v>
      </c>
    </row>
    <row r="438" spans="1:78" ht="78.75" customHeight="1" x14ac:dyDescent="0.2">
      <c r="A438" s="20">
        <v>4</v>
      </c>
      <c r="B438" s="4" t="s">
        <v>1201</v>
      </c>
      <c r="C438" s="5" t="s">
        <v>69</v>
      </c>
      <c r="D438" s="4" t="s">
        <v>257</v>
      </c>
      <c r="E438" s="295"/>
      <c r="F438" s="176" t="s">
        <v>874</v>
      </c>
      <c r="G438" s="176">
        <v>5</v>
      </c>
      <c r="H438" s="176" t="s">
        <v>70</v>
      </c>
      <c r="I438" s="14" t="s">
        <v>258</v>
      </c>
      <c r="J438" s="198" t="s">
        <v>1209</v>
      </c>
      <c r="K438" s="198" t="s">
        <v>1205</v>
      </c>
      <c r="L438" s="176" t="s">
        <v>1589</v>
      </c>
      <c r="M438" s="5" t="s">
        <v>874</v>
      </c>
      <c r="N438" s="55">
        <f>+BDATOS!P427</f>
        <v>5</v>
      </c>
      <c r="O438" s="55">
        <f>+BDATOS!Q427</f>
        <v>2</v>
      </c>
      <c r="P438" s="55">
        <f>+BDATOS!R427</f>
        <v>1</v>
      </c>
      <c r="Q438" s="55">
        <f>+BDATOS!S427</f>
        <v>1</v>
      </c>
      <c r="R438" s="40">
        <f>+BDATOS!T427</f>
        <v>1</v>
      </c>
      <c r="S438" s="5" t="s">
        <v>1207</v>
      </c>
      <c r="T438" s="5" t="s">
        <v>1421</v>
      </c>
      <c r="U438" s="55" t="s">
        <v>95</v>
      </c>
      <c r="V438" s="17">
        <f t="shared" si="133"/>
        <v>0</v>
      </c>
      <c r="W438" s="5">
        <v>0</v>
      </c>
      <c r="X438" s="5">
        <v>0</v>
      </c>
      <c r="Y438" s="5">
        <v>0</v>
      </c>
      <c r="Z438" s="5">
        <v>0</v>
      </c>
      <c r="AA438" s="198" t="str">
        <f>+BDATOS!AC427</f>
        <v>SECRETARÍA DE INFRAESTRUCTURA</v>
      </c>
      <c r="AB438" s="56" t="s">
        <v>356</v>
      </c>
      <c r="AC438" s="56" t="s">
        <v>356</v>
      </c>
      <c r="AD438" s="29">
        <f t="shared" si="119"/>
        <v>2</v>
      </c>
      <c r="AE438" s="30">
        <f t="shared" si="136"/>
        <v>0</v>
      </c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13">
        <v>1.93</v>
      </c>
      <c r="AZ438" s="67" t="s">
        <v>1842</v>
      </c>
      <c r="BA438" s="13"/>
      <c r="BB438" s="13"/>
      <c r="BC438" s="13"/>
      <c r="BD438" s="13"/>
      <c r="BE438" s="13"/>
      <c r="BF438" s="13"/>
      <c r="BG438" s="13"/>
      <c r="BH438" s="13"/>
      <c r="BI438" s="63">
        <f t="shared" si="124"/>
        <v>0.96499999999999997</v>
      </c>
      <c r="BJ438" s="13"/>
      <c r="BK438" s="13"/>
      <c r="BL438" s="13"/>
      <c r="BM438" s="56"/>
      <c r="BO438" s="13">
        <f t="shared" si="120"/>
        <v>2</v>
      </c>
      <c r="BP438" s="13">
        <f t="shared" si="125"/>
        <v>0.5</v>
      </c>
      <c r="BQ438" s="13">
        <f t="shared" si="126"/>
        <v>1.5</v>
      </c>
      <c r="BR438" s="13">
        <f t="shared" si="121"/>
        <v>1</v>
      </c>
      <c r="BS438" s="13">
        <f t="shared" si="127"/>
        <v>0.25</v>
      </c>
      <c r="BT438" s="13">
        <f t="shared" si="128"/>
        <v>0.75</v>
      </c>
      <c r="BU438" s="13">
        <f t="shared" si="122"/>
        <v>1</v>
      </c>
      <c r="BV438" s="13">
        <f t="shared" si="129"/>
        <v>0.25</v>
      </c>
      <c r="BW438" s="13">
        <f t="shared" si="130"/>
        <v>0.75</v>
      </c>
      <c r="BX438" s="13">
        <f t="shared" si="123"/>
        <v>1</v>
      </c>
      <c r="BY438" s="13">
        <f t="shared" si="131"/>
        <v>0.25</v>
      </c>
      <c r="BZ438" s="13">
        <f t="shared" si="132"/>
        <v>0.75</v>
      </c>
    </row>
    <row r="439" spans="1:78" ht="78.75" customHeight="1" x14ac:dyDescent="0.2">
      <c r="A439" s="20">
        <v>4</v>
      </c>
      <c r="B439" s="4" t="s">
        <v>1201</v>
      </c>
      <c r="C439" s="5" t="s">
        <v>69</v>
      </c>
      <c r="D439" s="4" t="s">
        <v>257</v>
      </c>
      <c r="E439" s="295"/>
      <c r="F439" s="176">
        <v>0</v>
      </c>
      <c r="G439" s="176">
        <v>1</v>
      </c>
      <c r="H439" s="176" t="s">
        <v>70</v>
      </c>
      <c r="I439" s="14" t="s">
        <v>258</v>
      </c>
      <c r="J439" s="198" t="s">
        <v>1210</v>
      </c>
      <c r="K439" s="198" t="s">
        <v>1206</v>
      </c>
      <c r="L439" s="176" t="s">
        <v>1589</v>
      </c>
      <c r="M439" s="5">
        <v>0</v>
      </c>
      <c r="N439" s="55">
        <f>+BDATOS!P428</f>
        <v>1</v>
      </c>
      <c r="O439" s="55">
        <f>+BDATOS!Q428</f>
        <v>0</v>
      </c>
      <c r="P439" s="55">
        <f>+BDATOS!R428</f>
        <v>1</v>
      </c>
      <c r="Q439" s="55">
        <f>+BDATOS!S428</f>
        <v>0</v>
      </c>
      <c r="R439" s="40">
        <f>+BDATOS!T428</f>
        <v>0</v>
      </c>
      <c r="S439" s="5" t="s">
        <v>1207</v>
      </c>
      <c r="T439" s="5" t="s">
        <v>1421</v>
      </c>
      <c r="U439" s="55" t="s">
        <v>95</v>
      </c>
      <c r="V439" s="17">
        <f t="shared" si="133"/>
        <v>0</v>
      </c>
      <c r="W439" s="5">
        <v>0</v>
      </c>
      <c r="X439" s="5">
        <v>0</v>
      </c>
      <c r="Y439" s="5">
        <v>0</v>
      </c>
      <c r="Z439" s="5">
        <v>0</v>
      </c>
      <c r="AA439" s="198" t="str">
        <f>+BDATOS!AC428</f>
        <v>SECRETARÍA DE INFRAESTRUCTURA</v>
      </c>
      <c r="AB439" s="56" t="s">
        <v>356</v>
      </c>
      <c r="AC439" s="56" t="s">
        <v>356</v>
      </c>
      <c r="AD439" s="29">
        <f t="shared" si="119"/>
        <v>0</v>
      </c>
      <c r="AE439" s="30">
        <f t="shared" si="136"/>
        <v>0</v>
      </c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13">
        <v>0</v>
      </c>
      <c r="AZ439" s="13">
        <v>0</v>
      </c>
      <c r="BA439" s="13"/>
      <c r="BB439" s="13"/>
      <c r="BC439" s="13"/>
      <c r="BD439" s="13"/>
      <c r="BE439" s="13"/>
      <c r="BF439" s="13"/>
      <c r="BG439" s="13"/>
      <c r="BH439" s="68" t="s">
        <v>1843</v>
      </c>
      <c r="BI439" s="63" t="s">
        <v>1844</v>
      </c>
      <c r="BJ439" s="13"/>
      <c r="BK439" s="13"/>
      <c r="BL439" s="13"/>
      <c r="BM439" s="56" t="s">
        <v>1843</v>
      </c>
      <c r="BO439" s="13">
        <f t="shared" si="120"/>
        <v>0</v>
      </c>
      <c r="BP439" s="13">
        <f t="shared" si="125"/>
        <v>0</v>
      </c>
      <c r="BQ439" s="13">
        <f t="shared" si="126"/>
        <v>0</v>
      </c>
      <c r="BR439" s="13">
        <f t="shared" si="121"/>
        <v>1</v>
      </c>
      <c r="BS439" s="13">
        <f t="shared" si="127"/>
        <v>0.25</v>
      </c>
      <c r="BT439" s="13">
        <f t="shared" si="128"/>
        <v>0.75</v>
      </c>
      <c r="BU439" s="13">
        <f t="shared" si="122"/>
        <v>0</v>
      </c>
      <c r="BV439" s="13">
        <f t="shared" si="129"/>
        <v>0</v>
      </c>
      <c r="BW439" s="13">
        <f t="shared" si="130"/>
        <v>0</v>
      </c>
      <c r="BX439" s="13">
        <f t="shared" si="123"/>
        <v>0</v>
      </c>
      <c r="BY439" s="13">
        <f t="shared" si="131"/>
        <v>0</v>
      </c>
      <c r="BZ439" s="13">
        <f t="shared" si="132"/>
        <v>0</v>
      </c>
    </row>
    <row r="440" spans="1:78" ht="96" customHeight="1" x14ac:dyDescent="0.2">
      <c r="A440" s="20">
        <v>4</v>
      </c>
      <c r="B440" s="4" t="s">
        <v>1201</v>
      </c>
      <c r="C440" s="5" t="s">
        <v>69</v>
      </c>
      <c r="D440" s="4" t="s">
        <v>257</v>
      </c>
      <c r="E440" s="295" t="s">
        <v>1216</v>
      </c>
      <c r="F440" s="295" t="s">
        <v>874</v>
      </c>
      <c r="G440" s="295">
        <v>1</v>
      </c>
      <c r="H440" s="176" t="s">
        <v>71</v>
      </c>
      <c r="I440" s="14" t="s">
        <v>1211</v>
      </c>
      <c r="J440" s="198" t="s">
        <v>1214</v>
      </c>
      <c r="K440" s="198" t="s">
        <v>1212</v>
      </c>
      <c r="L440" s="176" t="s">
        <v>1589</v>
      </c>
      <c r="M440" s="5" t="s">
        <v>874</v>
      </c>
      <c r="N440" s="55">
        <f>+BDATOS!P429</f>
        <v>1</v>
      </c>
      <c r="O440" s="55">
        <f>+BDATOS!Q429</f>
        <v>0</v>
      </c>
      <c r="P440" s="55">
        <f>+BDATOS!R429</f>
        <v>0</v>
      </c>
      <c r="Q440" s="55">
        <f>+BDATOS!S429</f>
        <v>1</v>
      </c>
      <c r="R440" s="40">
        <f>+BDATOS!T429</f>
        <v>0</v>
      </c>
      <c r="S440" s="5" t="s">
        <v>1207</v>
      </c>
      <c r="T440" s="5" t="s">
        <v>1421</v>
      </c>
      <c r="U440" s="55" t="s">
        <v>127</v>
      </c>
      <c r="V440" s="17">
        <f t="shared" si="133"/>
        <v>44297485004</v>
      </c>
      <c r="W440" s="23"/>
      <c r="X440" s="5">
        <v>0</v>
      </c>
      <c r="Y440" s="23">
        <f>57245513715-12948028711</f>
        <v>44297485004</v>
      </c>
      <c r="Z440" s="5">
        <v>0</v>
      </c>
      <c r="AA440" s="198" t="str">
        <f>+BDATOS!AC429</f>
        <v>SECRETARÍA DE INFRAESTRUCTURA</v>
      </c>
      <c r="AB440" s="56" t="s">
        <v>356</v>
      </c>
      <c r="AC440" s="56" t="s">
        <v>338</v>
      </c>
      <c r="AD440" s="29">
        <f t="shared" si="119"/>
        <v>0</v>
      </c>
      <c r="AE440" s="30">
        <f t="shared" si="136"/>
        <v>44297485004</v>
      </c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3">
        <v>0</v>
      </c>
      <c r="BF440" s="13"/>
      <c r="BG440" s="13"/>
      <c r="BH440" s="13"/>
      <c r="BI440" s="63" t="s">
        <v>1844</v>
      </c>
      <c r="BJ440" s="13"/>
      <c r="BK440" s="13"/>
      <c r="BL440" s="13"/>
      <c r="BM440" s="56"/>
      <c r="BO440" s="13">
        <f t="shared" si="120"/>
        <v>0</v>
      </c>
      <c r="BP440" s="13">
        <f t="shared" si="125"/>
        <v>0</v>
      </c>
      <c r="BQ440" s="13">
        <f t="shared" si="126"/>
        <v>0</v>
      </c>
      <c r="BR440" s="13">
        <f t="shared" si="121"/>
        <v>0</v>
      </c>
      <c r="BS440" s="13">
        <f t="shared" si="127"/>
        <v>0</v>
      </c>
      <c r="BT440" s="13">
        <f t="shared" si="128"/>
        <v>0</v>
      </c>
      <c r="BU440" s="13">
        <f t="shared" si="122"/>
        <v>1</v>
      </c>
      <c r="BV440" s="13">
        <f t="shared" si="129"/>
        <v>0.25</v>
      </c>
      <c r="BW440" s="13">
        <f t="shared" si="130"/>
        <v>0.75</v>
      </c>
      <c r="BX440" s="13">
        <f t="shared" si="123"/>
        <v>0</v>
      </c>
      <c r="BY440" s="13">
        <f t="shared" si="131"/>
        <v>0</v>
      </c>
      <c r="BZ440" s="13">
        <f t="shared" si="132"/>
        <v>0</v>
      </c>
    </row>
    <row r="441" spans="1:78" ht="81" customHeight="1" x14ac:dyDescent="0.2">
      <c r="A441" s="20">
        <v>4</v>
      </c>
      <c r="B441" s="4" t="s">
        <v>1201</v>
      </c>
      <c r="C441" s="5" t="s">
        <v>69</v>
      </c>
      <c r="D441" s="4" t="s">
        <v>257</v>
      </c>
      <c r="E441" s="295"/>
      <c r="F441" s="295"/>
      <c r="G441" s="295"/>
      <c r="H441" s="176" t="s">
        <v>71</v>
      </c>
      <c r="I441" s="14" t="s">
        <v>1211</v>
      </c>
      <c r="J441" s="198" t="s">
        <v>1215</v>
      </c>
      <c r="K441" s="198" t="s">
        <v>1213</v>
      </c>
      <c r="L441" s="176" t="s">
        <v>1589</v>
      </c>
      <c r="M441" s="5" t="s">
        <v>874</v>
      </c>
      <c r="N441" s="55">
        <f>+BDATOS!P430</f>
        <v>1</v>
      </c>
      <c r="O441" s="55">
        <f>+BDATOS!Q430</f>
        <v>0</v>
      </c>
      <c r="P441" s="55">
        <f>+BDATOS!R430</f>
        <v>0</v>
      </c>
      <c r="Q441" s="55">
        <f>+BDATOS!S430</f>
        <v>1</v>
      </c>
      <c r="R441" s="40">
        <f>+BDATOS!T430</f>
        <v>0</v>
      </c>
      <c r="S441" s="5" t="s">
        <v>1207</v>
      </c>
      <c r="T441" s="5" t="s">
        <v>1421</v>
      </c>
      <c r="U441" s="55" t="s">
        <v>127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198" t="str">
        <f>+BDATOS!AC430</f>
        <v>SECRETARÍA DE INFRAESTRUCTURA</v>
      </c>
      <c r="AB441" s="56" t="s">
        <v>356</v>
      </c>
      <c r="AC441" s="56" t="s">
        <v>338</v>
      </c>
      <c r="AD441" s="29">
        <f t="shared" si="119"/>
        <v>0</v>
      </c>
      <c r="AE441" s="30">
        <f t="shared" si="136"/>
        <v>0</v>
      </c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13">
        <v>0</v>
      </c>
      <c r="AZ441" s="13"/>
      <c r="BA441" s="13"/>
      <c r="BB441" s="13"/>
      <c r="BC441" s="13"/>
      <c r="BD441" s="13"/>
      <c r="BE441" s="13"/>
      <c r="BF441" s="13"/>
      <c r="BG441" s="13"/>
      <c r="BH441" s="13"/>
      <c r="BI441" s="63" t="s">
        <v>1844</v>
      </c>
      <c r="BJ441" s="13"/>
      <c r="BK441" s="13"/>
      <c r="BL441" s="13"/>
      <c r="BM441" s="56"/>
      <c r="BO441" s="13">
        <f t="shared" si="120"/>
        <v>0</v>
      </c>
      <c r="BP441" s="13">
        <f t="shared" si="125"/>
        <v>0</v>
      </c>
      <c r="BQ441" s="13">
        <f t="shared" si="126"/>
        <v>0</v>
      </c>
      <c r="BR441" s="13">
        <f t="shared" si="121"/>
        <v>0</v>
      </c>
      <c r="BS441" s="13">
        <f t="shared" si="127"/>
        <v>0</v>
      </c>
      <c r="BT441" s="13">
        <f t="shared" si="128"/>
        <v>0</v>
      </c>
      <c r="BU441" s="13">
        <f t="shared" si="122"/>
        <v>1</v>
      </c>
      <c r="BV441" s="13">
        <f t="shared" si="129"/>
        <v>0.25</v>
      </c>
      <c r="BW441" s="13">
        <f t="shared" si="130"/>
        <v>0.75</v>
      </c>
      <c r="BX441" s="13">
        <f t="shared" si="123"/>
        <v>0</v>
      </c>
      <c r="BY441" s="13">
        <f t="shared" si="131"/>
        <v>0</v>
      </c>
      <c r="BZ441" s="13">
        <f t="shared" si="132"/>
        <v>0</v>
      </c>
    </row>
    <row r="442" spans="1:78" ht="117" customHeight="1" x14ac:dyDescent="0.2">
      <c r="A442" s="13">
        <v>4</v>
      </c>
      <c r="B442" s="4" t="s">
        <v>1201</v>
      </c>
      <c r="C442" s="5" t="s">
        <v>69</v>
      </c>
      <c r="D442" s="4" t="s">
        <v>257</v>
      </c>
      <c r="E442" s="176" t="s">
        <v>1217</v>
      </c>
      <c r="F442" s="176">
        <v>0</v>
      </c>
      <c r="G442" s="176" t="s">
        <v>709</v>
      </c>
      <c r="H442" s="176" t="s">
        <v>72</v>
      </c>
      <c r="I442" s="14" t="s">
        <v>259</v>
      </c>
      <c r="J442" s="198" t="s">
        <v>1219</v>
      </c>
      <c r="K442" s="198" t="s">
        <v>1218</v>
      </c>
      <c r="L442" s="176" t="s">
        <v>1589</v>
      </c>
      <c r="M442" s="5" t="s">
        <v>874</v>
      </c>
      <c r="N442" s="55">
        <f>+BDATOS!P431</f>
        <v>22</v>
      </c>
      <c r="O442" s="55">
        <f>+BDATOS!Q431</f>
        <v>5</v>
      </c>
      <c r="P442" s="55">
        <f>+BDATOS!R431</f>
        <v>5</v>
      </c>
      <c r="Q442" s="55">
        <f>+BDATOS!S431</f>
        <v>5</v>
      </c>
      <c r="R442" s="40">
        <f>+BDATOS!T431</f>
        <v>7</v>
      </c>
      <c r="S442" s="5" t="s">
        <v>1207</v>
      </c>
      <c r="T442" s="5" t="s">
        <v>1421</v>
      </c>
      <c r="U442" s="55" t="s">
        <v>260</v>
      </c>
      <c r="V442" s="17">
        <f t="shared" si="133"/>
        <v>16493179280.607168</v>
      </c>
      <c r="W442" s="23">
        <v>3883979537</v>
      </c>
      <c r="X442" s="23">
        <f t="shared" si="116"/>
        <v>4039338718.48</v>
      </c>
      <c r="Y442" s="23">
        <f t="shared" si="116"/>
        <v>4200912267.2192001</v>
      </c>
      <c r="Z442" s="23">
        <f t="shared" si="116"/>
        <v>4368948757.9079685</v>
      </c>
      <c r="AA442" s="198" t="str">
        <f>+BDATOS!AC431</f>
        <v>SECRETARÍA DE INFRAESTRUCTURA</v>
      </c>
      <c r="AB442" s="56" t="s">
        <v>356</v>
      </c>
      <c r="AC442" s="56" t="s">
        <v>338</v>
      </c>
      <c r="AD442" s="29">
        <f t="shared" si="119"/>
        <v>5</v>
      </c>
      <c r="AE442" s="30">
        <f t="shared" si="136"/>
        <v>16493179280.607168</v>
      </c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13">
        <v>5</v>
      </c>
      <c r="AZ442" s="13" t="s">
        <v>1847</v>
      </c>
      <c r="BA442" s="13" t="s">
        <v>1846</v>
      </c>
      <c r="BB442" s="13"/>
      <c r="BC442" s="13"/>
      <c r="BD442" s="13"/>
      <c r="BE442" s="13" t="s">
        <v>1848</v>
      </c>
      <c r="BF442" s="13"/>
      <c r="BG442" s="13"/>
      <c r="BH442" s="13"/>
      <c r="BI442" s="63">
        <f t="shared" si="124"/>
        <v>1</v>
      </c>
      <c r="BJ442" s="13"/>
      <c r="BK442" s="13"/>
      <c r="BL442" s="13"/>
      <c r="BM442" s="56"/>
      <c r="BO442" s="13">
        <f t="shared" si="120"/>
        <v>5</v>
      </c>
      <c r="BP442" s="13">
        <f t="shared" si="125"/>
        <v>1.25</v>
      </c>
      <c r="BQ442" s="13">
        <f t="shared" si="126"/>
        <v>3.75</v>
      </c>
      <c r="BR442" s="13">
        <f t="shared" si="121"/>
        <v>5</v>
      </c>
      <c r="BS442" s="13">
        <f t="shared" si="127"/>
        <v>1.25</v>
      </c>
      <c r="BT442" s="13">
        <f t="shared" si="128"/>
        <v>3.75</v>
      </c>
      <c r="BU442" s="13">
        <f t="shared" si="122"/>
        <v>5</v>
      </c>
      <c r="BV442" s="13">
        <f t="shared" si="129"/>
        <v>1.25</v>
      </c>
      <c r="BW442" s="13">
        <f t="shared" si="130"/>
        <v>3.75</v>
      </c>
      <c r="BX442" s="13">
        <f t="shared" si="123"/>
        <v>7</v>
      </c>
      <c r="BY442" s="13">
        <f t="shared" si="131"/>
        <v>1.75</v>
      </c>
      <c r="BZ442" s="13">
        <f t="shared" si="132"/>
        <v>5.25</v>
      </c>
    </row>
    <row r="443" spans="1:78" ht="43.5" customHeight="1" x14ac:dyDescent="0.2">
      <c r="A443" s="13">
        <v>4</v>
      </c>
      <c r="B443" s="4" t="s">
        <v>1201</v>
      </c>
      <c r="C443" s="5" t="s">
        <v>73</v>
      </c>
      <c r="D443" s="4" t="s">
        <v>262</v>
      </c>
      <c r="E443" s="295" t="s">
        <v>1232</v>
      </c>
      <c r="F443" s="295">
        <v>112</v>
      </c>
      <c r="G443" s="295">
        <v>78</v>
      </c>
      <c r="H443" s="176" t="s">
        <v>74</v>
      </c>
      <c r="I443" s="14" t="s">
        <v>263</v>
      </c>
      <c r="J443" s="198" t="s">
        <v>1226</v>
      </c>
      <c r="K443" s="198" t="s">
        <v>1913</v>
      </c>
      <c r="L443" s="176" t="s">
        <v>1589</v>
      </c>
      <c r="M443" s="5">
        <v>0</v>
      </c>
      <c r="N443" s="55">
        <f>+BDATOS!P432</f>
        <v>1</v>
      </c>
      <c r="O443" s="55">
        <f>+BDATOS!Q432</f>
        <v>0</v>
      </c>
      <c r="P443" s="55">
        <f>+BDATOS!R432</f>
        <v>0</v>
      </c>
      <c r="Q443" s="55">
        <f>+BDATOS!S432</f>
        <v>0</v>
      </c>
      <c r="R443" s="40">
        <f>+BDATOS!T432</f>
        <v>0</v>
      </c>
      <c r="S443" s="5" t="s">
        <v>1241</v>
      </c>
      <c r="T443" s="5" t="s">
        <v>1421</v>
      </c>
      <c r="U443" s="55" t="s">
        <v>95</v>
      </c>
      <c r="V443" s="17">
        <f t="shared" si="133"/>
        <v>0</v>
      </c>
      <c r="W443" s="5">
        <v>0</v>
      </c>
      <c r="X443" s="5">
        <v>0</v>
      </c>
      <c r="Y443" s="5">
        <v>0</v>
      </c>
      <c r="Z443" s="5">
        <v>0</v>
      </c>
      <c r="AA443" s="198" t="str">
        <f>+BDATOS!AC432</f>
        <v>SECRETARÍA DE TRANSITO</v>
      </c>
      <c r="AB443" s="56" t="s">
        <v>356</v>
      </c>
      <c r="AC443" s="56" t="s">
        <v>356</v>
      </c>
      <c r="AD443" s="29">
        <f t="shared" si="119"/>
        <v>0</v>
      </c>
      <c r="AE443" s="30">
        <f t="shared" si="136"/>
        <v>0</v>
      </c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207">
        <v>0</v>
      </c>
      <c r="AZ443" s="13"/>
      <c r="BA443" s="13"/>
      <c r="BB443" s="13"/>
      <c r="BC443" s="13"/>
      <c r="BD443" s="13"/>
      <c r="BE443" s="13"/>
      <c r="BF443" s="13"/>
      <c r="BG443" s="13"/>
      <c r="BH443" s="13"/>
      <c r="BI443" s="63" t="s">
        <v>1844</v>
      </c>
      <c r="BJ443" s="13"/>
      <c r="BK443" s="13"/>
      <c r="BL443" s="13"/>
      <c r="BM443" s="56"/>
      <c r="BO443" s="13">
        <f t="shared" si="120"/>
        <v>0</v>
      </c>
      <c r="BP443" s="207">
        <f t="shared" si="125"/>
        <v>0</v>
      </c>
      <c r="BQ443" s="207">
        <f t="shared" si="126"/>
        <v>0</v>
      </c>
      <c r="BR443" s="13">
        <f t="shared" si="121"/>
        <v>0</v>
      </c>
      <c r="BS443" s="207">
        <f t="shared" si="127"/>
        <v>0</v>
      </c>
      <c r="BT443" s="207">
        <f t="shared" si="128"/>
        <v>0</v>
      </c>
      <c r="BU443" s="13">
        <f t="shared" si="122"/>
        <v>0</v>
      </c>
      <c r="BV443" s="207">
        <f t="shared" si="129"/>
        <v>0</v>
      </c>
      <c r="BW443" s="207">
        <f t="shared" si="130"/>
        <v>0</v>
      </c>
      <c r="BX443" s="13">
        <f t="shared" si="123"/>
        <v>0</v>
      </c>
      <c r="BY443" s="207">
        <f t="shared" si="131"/>
        <v>0</v>
      </c>
      <c r="BZ443" s="207">
        <f t="shared" si="132"/>
        <v>0</v>
      </c>
    </row>
    <row r="444" spans="1:78" ht="54.75" customHeight="1" x14ac:dyDescent="0.2">
      <c r="A444" s="13">
        <v>4</v>
      </c>
      <c r="B444" s="4" t="s">
        <v>1201</v>
      </c>
      <c r="C444" s="5" t="s">
        <v>73</v>
      </c>
      <c r="D444" s="4" t="s">
        <v>262</v>
      </c>
      <c r="E444" s="295"/>
      <c r="F444" s="295"/>
      <c r="G444" s="295"/>
      <c r="H444" s="176" t="s">
        <v>74</v>
      </c>
      <c r="I444" s="14" t="s">
        <v>263</v>
      </c>
      <c r="J444" s="198" t="s">
        <v>1227</v>
      </c>
      <c r="K444" s="198" t="s">
        <v>1221</v>
      </c>
      <c r="L444" s="176" t="s">
        <v>1589</v>
      </c>
      <c r="M444" s="5">
        <v>0</v>
      </c>
      <c r="N444" s="55">
        <f>+BDATOS!P433</f>
        <v>4</v>
      </c>
      <c r="O444" s="55">
        <f>+BDATOS!Q433</f>
        <v>4</v>
      </c>
      <c r="P444" s="55">
        <f>+BDATOS!R433</f>
        <v>1</v>
      </c>
      <c r="Q444" s="55">
        <f>+BDATOS!S433</f>
        <v>1</v>
      </c>
      <c r="R444" s="40">
        <f>+BDATOS!T433</f>
        <v>1</v>
      </c>
      <c r="S444" s="5" t="s">
        <v>1241</v>
      </c>
      <c r="T444" s="5" t="s">
        <v>1421</v>
      </c>
      <c r="U444" s="55" t="s">
        <v>95</v>
      </c>
      <c r="V444" s="17">
        <f t="shared" si="133"/>
        <v>0</v>
      </c>
      <c r="W444" s="5">
        <v>0</v>
      </c>
      <c r="X444" s="5">
        <v>0</v>
      </c>
      <c r="Y444" s="5">
        <v>0</v>
      </c>
      <c r="Z444" s="5">
        <v>0</v>
      </c>
      <c r="AA444" s="198" t="str">
        <f>+BDATOS!AC433</f>
        <v>SECRETARÍA DE TRANSITO</v>
      </c>
      <c r="AB444" s="56" t="s">
        <v>356</v>
      </c>
      <c r="AC444" s="56" t="s">
        <v>356</v>
      </c>
      <c r="AD444" s="29">
        <f t="shared" si="119"/>
        <v>4</v>
      </c>
      <c r="AE444" s="30">
        <f t="shared" si="136"/>
        <v>0</v>
      </c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207">
        <v>5</v>
      </c>
      <c r="AZ444" s="13"/>
      <c r="BA444" s="13"/>
      <c r="BB444" s="13"/>
      <c r="BC444" s="13"/>
      <c r="BD444" s="13"/>
      <c r="BE444" s="13"/>
      <c r="BF444" s="13"/>
      <c r="BG444" s="13"/>
      <c r="BH444" s="13"/>
      <c r="BI444" s="63">
        <v>1</v>
      </c>
      <c r="BJ444" s="13"/>
      <c r="BK444" s="13"/>
      <c r="BL444" s="13"/>
      <c r="BM444" s="56"/>
      <c r="BO444" s="13">
        <f t="shared" si="120"/>
        <v>4</v>
      </c>
      <c r="BP444" s="207">
        <f t="shared" si="125"/>
        <v>1</v>
      </c>
      <c r="BQ444" s="207">
        <f t="shared" si="126"/>
        <v>3</v>
      </c>
      <c r="BR444" s="13">
        <f t="shared" si="121"/>
        <v>1</v>
      </c>
      <c r="BS444" s="207">
        <f t="shared" si="127"/>
        <v>0.25</v>
      </c>
      <c r="BT444" s="207">
        <f t="shared" si="128"/>
        <v>0.75</v>
      </c>
      <c r="BU444" s="13">
        <f t="shared" si="122"/>
        <v>1</v>
      </c>
      <c r="BV444" s="207">
        <f t="shared" si="129"/>
        <v>0.25</v>
      </c>
      <c r="BW444" s="207">
        <f t="shared" si="130"/>
        <v>0.75</v>
      </c>
      <c r="BX444" s="13">
        <f t="shared" si="123"/>
        <v>1</v>
      </c>
      <c r="BY444" s="207">
        <f t="shared" si="131"/>
        <v>0.25</v>
      </c>
      <c r="BZ444" s="207">
        <f t="shared" si="132"/>
        <v>0.75</v>
      </c>
    </row>
    <row r="445" spans="1:78" ht="42" customHeight="1" x14ac:dyDescent="0.2">
      <c r="A445" s="13">
        <v>4</v>
      </c>
      <c r="B445" s="4" t="s">
        <v>1201</v>
      </c>
      <c r="C445" s="5" t="s">
        <v>73</v>
      </c>
      <c r="D445" s="4" t="s">
        <v>262</v>
      </c>
      <c r="E445" s="295"/>
      <c r="F445" s="295"/>
      <c r="G445" s="295"/>
      <c r="H445" s="176" t="s">
        <v>74</v>
      </c>
      <c r="I445" s="14" t="s">
        <v>263</v>
      </c>
      <c r="J445" s="198" t="s">
        <v>1228</v>
      </c>
      <c r="K445" s="198" t="s">
        <v>1222</v>
      </c>
      <c r="L445" s="176" t="s">
        <v>1589</v>
      </c>
      <c r="M445" s="5">
        <v>0</v>
      </c>
      <c r="N445" s="55">
        <f>+BDATOS!P434</f>
        <v>4</v>
      </c>
      <c r="O445" s="55">
        <f>+BDATOS!Q434</f>
        <v>2</v>
      </c>
      <c r="P445" s="55">
        <f>+BDATOS!R434</f>
        <v>1</v>
      </c>
      <c r="Q445" s="55">
        <f>+BDATOS!S434</f>
        <v>1</v>
      </c>
      <c r="R445" s="40">
        <f>+BDATOS!T434</f>
        <v>1</v>
      </c>
      <c r="S445" s="5" t="s">
        <v>1241</v>
      </c>
      <c r="T445" s="5" t="s">
        <v>1421</v>
      </c>
      <c r="U445" s="55" t="s">
        <v>95</v>
      </c>
      <c r="V445" s="17">
        <f t="shared" si="133"/>
        <v>0</v>
      </c>
      <c r="W445" s="5">
        <v>0</v>
      </c>
      <c r="X445" s="5">
        <v>0</v>
      </c>
      <c r="Y445" s="5">
        <v>0</v>
      </c>
      <c r="Z445" s="5">
        <v>0</v>
      </c>
      <c r="AA445" s="198" t="str">
        <f>+BDATOS!AC434</f>
        <v>SECRETARÍA DE TRANSITO</v>
      </c>
      <c r="AB445" s="56" t="s">
        <v>356</v>
      </c>
      <c r="AC445" s="56" t="s">
        <v>356</v>
      </c>
      <c r="AD445" s="29">
        <f t="shared" si="119"/>
        <v>2</v>
      </c>
      <c r="AE445" s="30">
        <f t="shared" si="136"/>
        <v>0</v>
      </c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207">
        <v>2</v>
      </c>
      <c r="AZ445" s="13"/>
      <c r="BA445" s="13"/>
      <c r="BB445" s="13"/>
      <c r="BC445" s="13"/>
      <c r="BD445" s="13"/>
      <c r="BE445" s="13"/>
      <c r="BF445" s="13"/>
      <c r="BG445" s="13"/>
      <c r="BH445" s="13"/>
      <c r="BI445" s="63">
        <f t="shared" si="124"/>
        <v>1</v>
      </c>
      <c r="BJ445" s="13"/>
      <c r="BK445" s="13"/>
      <c r="BL445" s="13"/>
      <c r="BM445" s="56"/>
      <c r="BO445" s="13">
        <f t="shared" si="120"/>
        <v>2</v>
      </c>
      <c r="BP445" s="207">
        <f t="shared" si="125"/>
        <v>0.5</v>
      </c>
      <c r="BQ445" s="207">
        <f t="shared" si="126"/>
        <v>1.5</v>
      </c>
      <c r="BR445" s="13">
        <f t="shared" si="121"/>
        <v>1</v>
      </c>
      <c r="BS445" s="207">
        <f t="shared" si="127"/>
        <v>0.25</v>
      </c>
      <c r="BT445" s="207">
        <f t="shared" si="128"/>
        <v>0.75</v>
      </c>
      <c r="BU445" s="13">
        <f t="shared" si="122"/>
        <v>1</v>
      </c>
      <c r="BV445" s="207">
        <f t="shared" si="129"/>
        <v>0.25</v>
      </c>
      <c r="BW445" s="207">
        <f t="shared" si="130"/>
        <v>0.75</v>
      </c>
      <c r="BX445" s="13">
        <f t="shared" si="123"/>
        <v>1</v>
      </c>
      <c r="BY445" s="207">
        <f t="shared" si="131"/>
        <v>0.25</v>
      </c>
      <c r="BZ445" s="207">
        <f t="shared" si="132"/>
        <v>0.75</v>
      </c>
    </row>
    <row r="446" spans="1:78" ht="31.5" customHeight="1" x14ac:dyDescent="0.2">
      <c r="A446" s="13">
        <v>4</v>
      </c>
      <c r="B446" s="4" t="s">
        <v>1201</v>
      </c>
      <c r="C446" s="5" t="s">
        <v>73</v>
      </c>
      <c r="D446" s="4" t="s">
        <v>262</v>
      </c>
      <c r="E446" s="295"/>
      <c r="F446" s="295"/>
      <c r="G446" s="295"/>
      <c r="H446" s="176" t="s">
        <v>74</v>
      </c>
      <c r="I446" s="14" t="s">
        <v>263</v>
      </c>
      <c r="J446" s="198" t="s">
        <v>1229</v>
      </c>
      <c r="K446" s="198" t="s">
        <v>1223</v>
      </c>
      <c r="L446" s="176" t="s">
        <v>1589</v>
      </c>
      <c r="M446" s="5">
        <v>0</v>
      </c>
      <c r="N446" s="55">
        <f>+BDATOS!P435</f>
        <v>4</v>
      </c>
      <c r="O446" s="55">
        <f>+BDATOS!Q435</f>
        <v>2</v>
      </c>
      <c r="P446" s="55">
        <f>+BDATOS!R435</f>
        <v>1</v>
      </c>
      <c r="Q446" s="55">
        <f>+BDATOS!S435</f>
        <v>1</v>
      </c>
      <c r="R446" s="40">
        <f>+BDATOS!T435</f>
        <v>1</v>
      </c>
      <c r="S446" s="5" t="s">
        <v>1241</v>
      </c>
      <c r="T446" s="5" t="s">
        <v>1421</v>
      </c>
      <c r="U446" s="55" t="s">
        <v>95</v>
      </c>
      <c r="V446" s="17">
        <f t="shared" si="133"/>
        <v>0</v>
      </c>
      <c r="W446" s="5">
        <v>0</v>
      </c>
      <c r="X446" s="5">
        <v>0</v>
      </c>
      <c r="Y446" s="5">
        <v>0</v>
      </c>
      <c r="Z446" s="5">
        <v>0</v>
      </c>
      <c r="AA446" s="198" t="str">
        <f>+BDATOS!AC435</f>
        <v>SECRETARÍA DE TRANSITO</v>
      </c>
      <c r="AB446" s="56" t="s">
        <v>356</v>
      </c>
      <c r="AC446" s="56" t="s">
        <v>356</v>
      </c>
      <c r="AD446" s="29">
        <f t="shared" si="119"/>
        <v>2</v>
      </c>
      <c r="AE446" s="30">
        <f t="shared" si="136"/>
        <v>0</v>
      </c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207">
        <v>2</v>
      </c>
      <c r="AZ446" s="13"/>
      <c r="BA446" s="13"/>
      <c r="BB446" s="13"/>
      <c r="BC446" s="13"/>
      <c r="BD446" s="13"/>
      <c r="BE446" s="13"/>
      <c r="BF446" s="13"/>
      <c r="BG446" s="13"/>
      <c r="BH446" s="13"/>
      <c r="BI446" s="63">
        <f t="shared" si="124"/>
        <v>1</v>
      </c>
      <c r="BJ446" s="13"/>
      <c r="BK446" s="13"/>
      <c r="BL446" s="13"/>
      <c r="BM446" s="56"/>
      <c r="BO446" s="13">
        <f t="shared" si="120"/>
        <v>2</v>
      </c>
      <c r="BP446" s="207">
        <f t="shared" si="125"/>
        <v>0.5</v>
      </c>
      <c r="BQ446" s="207">
        <f t="shared" si="126"/>
        <v>1.5</v>
      </c>
      <c r="BR446" s="13">
        <f t="shared" si="121"/>
        <v>1</v>
      </c>
      <c r="BS446" s="207">
        <f t="shared" si="127"/>
        <v>0.25</v>
      </c>
      <c r="BT446" s="207">
        <f t="shared" si="128"/>
        <v>0.75</v>
      </c>
      <c r="BU446" s="13">
        <f t="shared" si="122"/>
        <v>1</v>
      </c>
      <c r="BV446" s="207">
        <f t="shared" si="129"/>
        <v>0.25</v>
      </c>
      <c r="BW446" s="207">
        <f t="shared" si="130"/>
        <v>0.75</v>
      </c>
      <c r="BX446" s="13">
        <f t="shared" si="123"/>
        <v>1</v>
      </c>
      <c r="BY446" s="207">
        <f t="shared" si="131"/>
        <v>0.25</v>
      </c>
      <c r="BZ446" s="207">
        <f t="shared" si="132"/>
        <v>0.75</v>
      </c>
    </row>
    <row r="447" spans="1:78" ht="40.5" customHeight="1" x14ac:dyDescent="0.2">
      <c r="A447" s="13">
        <v>4</v>
      </c>
      <c r="B447" s="4" t="s">
        <v>1201</v>
      </c>
      <c r="C447" s="5" t="s">
        <v>73</v>
      </c>
      <c r="D447" s="4" t="s">
        <v>262</v>
      </c>
      <c r="E447" s="295"/>
      <c r="F447" s="295"/>
      <c r="G447" s="295"/>
      <c r="H447" s="176" t="s">
        <v>74</v>
      </c>
      <c r="I447" s="14" t="s">
        <v>263</v>
      </c>
      <c r="J447" s="198" t="s">
        <v>1230</v>
      </c>
      <c r="K447" s="198" t="s">
        <v>1224</v>
      </c>
      <c r="L447" s="176" t="s">
        <v>1589</v>
      </c>
      <c r="M447" s="5">
        <v>0</v>
      </c>
      <c r="N447" s="55">
        <f>+BDATOS!P436</f>
        <v>1</v>
      </c>
      <c r="O447" s="55">
        <f>+BDATOS!Q436</f>
        <v>0</v>
      </c>
      <c r="P447" s="55">
        <f>+BDATOS!R436</f>
        <v>1</v>
      </c>
      <c r="Q447" s="55">
        <f>+BDATOS!S436</f>
        <v>0</v>
      </c>
      <c r="R447" s="40">
        <f>+BDATOS!T436</f>
        <v>0</v>
      </c>
      <c r="S447" s="5" t="s">
        <v>1241</v>
      </c>
      <c r="T447" s="5" t="s">
        <v>1421</v>
      </c>
      <c r="U447" s="55" t="s">
        <v>95</v>
      </c>
      <c r="V447" s="17">
        <f t="shared" si="133"/>
        <v>0</v>
      </c>
      <c r="W447" s="5">
        <v>0</v>
      </c>
      <c r="X447" s="5">
        <v>0</v>
      </c>
      <c r="Y447" s="5">
        <v>0</v>
      </c>
      <c r="Z447" s="5">
        <v>0</v>
      </c>
      <c r="AA447" s="198" t="str">
        <f>+BDATOS!AC436</f>
        <v>SECRETARÍA DE TRANSITO</v>
      </c>
      <c r="AB447" s="56" t="s">
        <v>356</v>
      </c>
      <c r="AC447" s="56" t="s">
        <v>356</v>
      </c>
      <c r="AD447" s="29">
        <f t="shared" si="119"/>
        <v>0</v>
      </c>
      <c r="AE447" s="30">
        <f t="shared" si="136"/>
        <v>0</v>
      </c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207">
        <v>0</v>
      </c>
      <c r="AZ447" s="13"/>
      <c r="BA447" s="13"/>
      <c r="BB447" s="13"/>
      <c r="BC447" s="13"/>
      <c r="BD447" s="13"/>
      <c r="BE447" s="13"/>
      <c r="BF447" s="13"/>
      <c r="BG447" s="13"/>
      <c r="BH447" s="13"/>
      <c r="BI447" s="63" t="s">
        <v>1844</v>
      </c>
      <c r="BJ447" s="13"/>
      <c r="BK447" s="13"/>
      <c r="BL447" s="13"/>
      <c r="BM447" s="56"/>
      <c r="BO447" s="13">
        <f t="shared" si="120"/>
        <v>0</v>
      </c>
      <c r="BP447" s="207">
        <f t="shared" si="125"/>
        <v>0</v>
      </c>
      <c r="BQ447" s="207">
        <f t="shared" si="126"/>
        <v>0</v>
      </c>
      <c r="BR447" s="13">
        <f t="shared" si="121"/>
        <v>1</v>
      </c>
      <c r="BS447" s="207">
        <f t="shared" si="127"/>
        <v>0.25</v>
      </c>
      <c r="BT447" s="207">
        <f t="shared" si="128"/>
        <v>0.75</v>
      </c>
      <c r="BU447" s="13">
        <f t="shared" si="122"/>
        <v>0</v>
      </c>
      <c r="BV447" s="207">
        <f t="shared" si="129"/>
        <v>0</v>
      </c>
      <c r="BW447" s="207">
        <f t="shared" si="130"/>
        <v>0</v>
      </c>
      <c r="BX447" s="13">
        <f t="shared" si="123"/>
        <v>0</v>
      </c>
      <c r="BY447" s="207">
        <f t="shared" si="131"/>
        <v>0</v>
      </c>
      <c r="BZ447" s="207">
        <f t="shared" si="132"/>
        <v>0</v>
      </c>
    </row>
    <row r="448" spans="1:78" ht="63" customHeight="1" x14ac:dyDescent="0.2">
      <c r="A448" s="13">
        <v>4</v>
      </c>
      <c r="B448" s="4" t="s">
        <v>1201</v>
      </c>
      <c r="C448" s="5" t="s">
        <v>73</v>
      </c>
      <c r="D448" s="4" t="s">
        <v>262</v>
      </c>
      <c r="E448" s="295"/>
      <c r="F448" s="295"/>
      <c r="G448" s="295"/>
      <c r="H448" s="176" t="s">
        <v>74</v>
      </c>
      <c r="I448" s="14" t="s">
        <v>263</v>
      </c>
      <c r="J448" s="198" t="s">
        <v>1231</v>
      </c>
      <c r="K448" s="198" t="s">
        <v>1225</v>
      </c>
      <c r="L448" s="176" t="s">
        <v>1589</v>
      </c>
      <c r="M448" s="5">
        <v>0</v>
      </c>
      <c r="N448" s="55">
        <f>+BDATOS!P437</f>
        <v>34</v>
      </c>
      <c r="O448" s="55">
        <f>+BDATOS!Q437</f>
        <v>0</v>
      </c>
      <c r="P448" s="55">
        <f>+BDATOS!R437</f>
        <v>10</v>
      </c>
      <c r="Q448" s="55">
        <f>+BDATOS!S437</f>
        <v>10</v>
      </c>
      <c r="R448" s="40">
        <f>+BDATOS!T437</f>
        <v>10</v>
      </c>
      <c r="S448" s="5" t="s">
        <v>1241</v>
      </c>
      <c r="T448" s="5" t="s">
        <v>1421</v>
      </c>
      <c r="U448" s="55" t="s">
        <v>95</v>
      </c>
      <c r="V448" s="17">
        <f t="shared" si="133"/>
        <v>0</v>
      </c>
      <c r="W448" s="5">
        <v>0</v>
      </c>
      <c r="X448" s="5">
        <v>0</v>
      </c>
      <c r="Y448" s="5">
        <v>0</v>
      </c>
      <c r="Z448" s="5">
        <v>0</v>
      </c>
      <c r="AA448" s="198" t="str">
        <f>+BDATOS!AC437</f>
        <v>SECRETARÍA DE TRANSITO</v>
      </c>
      <c r="AB448" s="56" t="s">
        <v>356</v>
      </c>
      <c r="AC448" s="56" t="s">
        <v>356</v>
      </c>
      <c r="AD448" s="29">
        <f t="shared" si="119"/>
        <v>0</v>
      </c>
      <c r="AE448" s="30">
        <f t="shared" si="136"/>
        <v>0</v>
      </c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207">
        <v>0</v>
      </c>
      <c r="AZ448" s="13"/>
      <c r="BA448" s="13"/>
      <c r="BB448" s="13"/>
      <c r="BC448" s="13"/>
      <c r="BD448" s="13"/>
      <c r="BE448" s="13"/>
      <c r="BF448" s="13"/>
      <c r="BG448" s="13"/>
      <c r="BH448" s="13"/>
      <c r="BI448" s="63" t="s">
        <v>1844</v>
      </c>
      <c r="BJ448" s="13"/>
      <c r="BK448" s="13"/>
      <c r="BL448" s="13"/>
      <c r="BM448" s="56"/>
      <c r="BO448" s="13">
        <f t="shared" si="120"/>
        <v>0</v>
      </c>
      <c r="BP448" s="207">
        <f t="shared" si="125"/>
        <v>0</v>
      </c>
      <c r="BQ448" s="207">
        <f t="shared" si="126"/>
        <v>0</v>
      </c>
      <c r="BR448" s="13">
        <f t="shared" si="121"/>
        <v>10</v>
      </c>
      <c r="BS448" s="207">
        <f t="shared" si="127"/>
        <v>2.5</v>
      </c>
      <c r="BT448" s="207">
        <f t="shared" si="128"/>
        <v>7.5</v>
      </c>
      <c r="BU448" s="13">
        <f t="shared" si="122"/>
        <v>10</v>
      </c>
      <c r="BV448" s="207">
        <f t="shared" si="129"/>
        <v>2.5</v>
      </c>
      <c r="BW448" s="207">
        <f t="shared" si="130"/>
        <v>7.5</v>
      </c>
      <c r="BX448" s="13">
        <f t="shared" si="123"/>
        <v>10</v>
      </c>
      <c r="BY448" s="207">
        <f t="shared" si="131"/>
        <v>2.5</v>
      </c>
      <c r="BZ448" s="207">
        <f t="shared" si="132"/>
        <v>7.5</v>
      </c>
    </row>
    <row r="449" spans="1:78" ht="36.75" customHeight="1" x14ac:dyDescent="0.2">
      <c r="A449" s="13">
        <v>4</v>
      </c>
      <c r="B449" s="4" t="s">
        <v>1201</v>
      </c>
      <c r="C449" s="5" t="s">
        <v>73</v>
      </c>
      <c r="D449" s="4" t="s">
        <v>262</v>
      </c>
      <c r="E449" s="295" t="s">
        <v>1237</v>
      </c>
      <c r="F449" s="295" t="s">
        <v>874</v>
      </c>
      <c r="G449" s="295">
        <v>3</v>
      </c>
      <c r="H449" s="176" t="s">
        <v>1234</v>
      </c>
      <c r="I449" s="14" t="s">
        <v>1233</v>
      </c>
      <c r="J449" s="198" t="s">
        <v>1550</v>
      </c>
      <c r="K449" s="198" t="s">
        <v>1550</v>
      </c>
      <c r="L449" s="176" t="s">
        <v>1589</v>
      </c>
      <c r="M449" s="5">
        <v>0</v>
      </c>
      <c r="N449" s="55">
        <f>+BDATOS!P438</f>
        <v>5</v>
      </c>
      <c r="O449" s="55">
        <f>+BDATOS!Q438</f>
        <v>0</v>
      </c>
      <c r="P449" s="55">
        <f>+BDATOS!R438</f>
        <v>1</v>
      </c>
      <c r="Q449" s="55">
        <f>+BDATOS!S438</f>
        <v>1</v>
      </c>
      <c r="R449" s="40">
        <f>+BDATOS!T438</f>
        <v>2</v>
      </c>
      <c r="S449" s="5" t="s">
        <v>1241</v>
      </c>
      <c r="T449" s="5" t="s">
        <v>1421</v>
      </c>
      <c r="U449" s="55" t="s">
        <v>95</v>
      </c>
      <c r="V449" s="17">
        <f t="shared" si="133"/>
        <v>0</v>
      </c>
      <c r="W449" s="5">
        <v>0</v>
      </c>
      <c r="X449" s="5">
        <v>0</v>
      </c>
      <c r="Y449" s="5">
        <v>0</v>
      </c>
      <c r="Z449" s="5">
        <v>0</v>
      </c>
      <c r="AA449" s="198" t="str">
        <f>+BDATOS!AC438</f>
        <v>SECRETARÍA DE TRANSITO</v>
      </c>
      <c r="AB449" s="56" t="s">
        <v>356</v>
      </c>
      <c r="AC449" s="56" t="s">
        <v>338</v>
      </c>
      <c r="AD449" s="29">
        <f t="shared" si="119"/>
        <v>0</v>
      </c>
      <c r="AE449" s="30">
        <f t="shared" si="136"/>
        <v>0</v>
      </c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207">
        <v>0</v>
      </c>
      <c r="AZ449" s="13"/>
      <c r="BA449" s="13"/>
      <c r="BB449" s="13"/>
      <c r="BC449" s="13"/>
      <c r="BD449" s="13"/>
      <c r="BE449" s="13"/>
      <c r="BF449" s="13"/>
      <c r="BG449" s="13"/>
      <c r="BH449" s="13"/>
      <c r="BI449" s="63" t="s">
        <v>1844</v>
      </c>
      <c r="BJ449" s="13"/>
      <c r="BK449" s="13"/>
      <c r="BL449" s="13"/>
      <c r="BM449" s="56"/>
      <c r="BO449" s="13">
        <f t="shared" si="120"/>
        <v>0</v>
      </c>
      <c r="BP449" s="207">
        <f t="shared" si="125"/>
        <v>0</v>
      </c>
      <c r="BQ449" s="207">
        <f t="shared" si="126"/>
        <v>0</v>
      </c>
      <c r="BR449" s="13">
        <f t="shared" si="121"/>
        <v>1</v>
      </c>
      <c r="BS449" s="207">
        <f t="shared" si="127"/>
        <v>0.25</v>
      </c>
      <c r="BT449" s="207">
        <f t="shared" si="128"/>
        <v>0.75</v>
      </c>
      <c r="BU449" s="13">
        <f t="shared" si="122"/>
        <v>1</v>
      </c>
      <c r="BV449" s="207">
        <f t="shared" si="129"/>
        <v>0.25</v>
      </c>
      <c r="BW449" s="207">
        <f t="shared" si="130"/>
        <v>0.75</v>
      </c>
      <c r="BX449" s="13">
        <f t="shared" si="123"/>
        <v>2</v>
      </c>
      <c r="BY449" s="207">
        <f t="shared" si="131"/>
        <v>0.5</v>
      </c>
      <c r="BZ449" s="207">
        <f t="shared" si="132"/>
        <v>1.5</v>
      </c>
    </row>
    <row r="450" spans="1:78" ht="58.5" customHeight="1" x14ac:dyDescent="0.2">
      <c r="A450" s="13">
        <v>4</v>
      </c>
      <c r="B450" s="4" t="s">
        <v>1201</v>
      </c>
      <c r="C450" s="5" t="s">
        <v>73</v>
      </c>
      <c r="D450" s="4" t="s">
        <v>262</v>
      </c>
      <c r="E450" s="295"/>
      <c r="F450" s="295"/>
      <c r="G450" s="295"/>
      <c r="H450" s="176" t="s">
        <v>1234</v>
      </c>
      <c r="I450" s="14" t="s">
        <v>1233</v>
      </c>
      <c r="J450" s="198" t="s">
        <v>1236</v>
      </c>
      <c r="K450" s="198" t="s">
        <v>1235</v>
      </c>
      <c r="L450" s="176" t="s">
        <v>1589</v>
      </c>
      <c r="M450" s="5" t="s">
        <v>874</v>
      </c>
      <c r="N450" s="55">
        <f>+BDATOS!P439</f>
        <v>2000</v>
      </c>
      <c r="O450" s="55">
        <f>+BDATOS!Q439</f>
        <v>0</v>
      </c>
      <c r="P450" s="55">
        <f>+BDATOS!R439</f>
        <v>500</v>
      </c>
      <c r="Q450" s="55">
        <f>+BDATOS!S439</f>
        <v>500</v>
      </c>
      <c r="R450" s="40">
        <f>+BDATOS!T439</f>
        <v>500</v>
      </c>
      <c r="S450" s="5" t="s">
        <v>1241</v>
      </c>
      <c r="T450" s="5" t="s">
        <v>1421</v>
      </c>
      <c r="U450" s="55" t="s">
        <v>95</v>
      </c>
      <c r="V450" s="17">
        <f t="shared" ref="V450" si="137">SUM(W450:Z450)</f>
        <v>0</v>
      </c>
      <c r="W450" s="5">
        <v>0</v>
      </c>
      <c r="X450" s="5">
        <v>0</v>
      </c>
      <c r="Y450" s="5">
        <v>0</v>
      </c>
      <c r="Z450" s="5">
        <v>0</v>
      </c>
      <c r="AA450" s="198" t="str">
        <f>+BDATOS!AC439</f>
        <v>SECRETARÍA DE TRANSITO</v>
      </c>
      <c r="AB450" s="56" t="s">
        <v>356</v>
      </c>
      <c r="AC450" s="56" t="s">
        <v>338</v>
      </c>
      <c r="AD450" s="29">
        <f t="shared" si="119"/>
        <v>0</v>
      </c>
      <c r="AE450" s="30">
        <f t="shared" si="136"/>
        <v>0</v>
      </c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207">
        <v>0</v>
      </c>
      <c r="AZ450" s="13"/>
      <c r="BA450" s="13"/>
      <c r="BB450" s="13"/>
      <c r="BC450" s="13"/>
      <c r="BD450" s="13"/>
      <c r="BE450" s="13"/>
      <c r="BF450" s="13"/>
      <c r="BG450" s="13"/>
      <c r="BH450" s="13"/>
      <c r="BI450" s="63" t="s">
        <v>1844</v>
      </c>
      <c r="BJ450" s="13"/>
      <c r="BK450" s="13"/>
      <c r="BL450" s="13"/>
      <c r="BM450" s="56"/>
      <c r="BO450" s="13">
        <f t="shared" si="120"/>
        <v>0</v>
      </c>
      <c r="BP450" s="207">
        <f t="shared" si="125"/>
        <v>0</v>
      </c>
      <c r="BQ450" s="207">
        <f t="shared" si="126"/>
        <v>0</v>
      </c>
      <c r="BR450" s="13">
        <f t="shared" si="121"/>
        <v>500</v>
      </c>
      <c r="BS450" s="207">
        <f t="shared" si="127"/>
        <v>125</v>
      </c>
      <c r="BT450" s="207">
        <f t="shared" si="128"/>
        <v>375</v>
      </c>
      <c r="BU450" s="13">
        <f t="shared" si="122"/>
        <v>500</v>
      </c>
      <c r="BV450" s="207">
        <f t="shared" si="129"/>
        <v>125</v>
      </c>
      <c r="BW450" s="207">
        <f t="shared" si="130"/>
        <v>375</v>
      </c>
      <c r="BX450" s="13">
        <f t="shared" si="123"/>
        <v>500</v>
      </c>
      <c r="BY450" s="207">
        <f t="shared" si="131"/>
        <v>125</v>
      </c>
      <c r="BZ450" s="207">
        <f t="shared" si="132"/>
        <v>375</v>
      </c>
    </row>
    <row r="451" spans="1:78" ht="58.5" customHeight="1" x14ac:dyDescent="0.2">
      <c r="A451" s="13">
        <v>4</v>
      </c>
      <c r="B451" s="4" t="s">
        <v>1201</v>
      </c>
      <c r="C451" s="5" t="s">
        <v>73</v>
      </c>
      <c r="D451" s="4" t="s">
        <v>262</v>
      </c>
      <c r="E451" s="7" t="s">
        <v>1244</v>
      </c>
      <c r="F451" s="176">
        <v>0</v>
      </c>
      <c r="G451" s="176">
        <v>50</v>
      </c>
      <c r="H451" s="176" t="s">
        <v>1238</v>
      </c>
      <c r="I451" s="14" t="s">
        <v>1239</v>
      </c>
      <c r="J451" s="198" t="s">
        <v>1240</v>
      </c>
      <c r="K451" s="198" t="s">
        <v>1240</v>
      </c>
      <c r="L451" s="176" t="s">
        <v>1589</v>
      </c>
      <c r="M451" s="5">
        <v>0</v>
      </c>
      <c r="N451" s="55">
        <f>+BDATOS!P440</f>
        <v>3</v>
      </c>
      <c r="O451" s="55">
        <f>+BDATOS!Q440</f>
        <v>0</v>
      </c>
      <c r="P451" s="55">
        <f>+BDATOS!R440</f>
        <v>1</v>
      </c>
      <c r="Q451" s="55">
        <f>+BDATOS!S440</f>
        <v>1</v>
      </c>
      <c r="R451" s="40">
        <f>+BDATOS!T440</f>
        <v>1</v>
      </c>
      <c r="S451" s="5" t="s">
        <v>1241</v>
      </c>
      <c r="T451" s="5" t="s">
        <v>1421</v>
      </c>
      <c r="U451" s="55" t="s">
        <v>95</v>
      </c>
      <c r="V451" s="17">
        <f t="shared" si="133"/>
        <v>0</v>
      </c>
      <c r="W451" s="5">
        <v>0</v>
      </c>
      <c r="X451" s="5">
        <v>0</v>
      </c>
      <c r="Y451" s="5">
        <v>0</v>
      </c>
      <c r="Z451" s="5">
        <v>0</v>
      </c>
      <c r="AA451" s="198" t="str">
        <f>+BDATOS!AC440</f>
        <v>SECRETARÍA DE TRANSITO</v>
      </c>
      <c r="AB451" s="56" t="s">
        <v>356</v>
      </c>
      <c r="AC451" s="56" t="s">
        <v>356</v>
      </c>
      <c r="AD451" s="29">
        <f t="shared" si="119"/>
        <v>0</v>
      </c>
      <c r="AE451" s="30">
        <f t="shared" si="136"/>
        <v>0</v>
      </c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207">
        <v>0</v>
      </c>
      <c r="AZ451" s="13"/>
      <c r="BA451" s="13"/>
      <c r="BB451" s="13"/>
      <c r="BC451" s="13"/>
      <c r="BD451" s="13"/>
      <c r="BE451" s="13"/>
      <c r="BF451" s="13"/>
      <c r="BG451" s="13"/>
      <c r="BH451" s="13"/>
      <c r="BI451" s="63" t="s">
        <v>1844</v>
      </c>
      <c r="BJ451" s="13"/>
      <c r="BK451" s="13"/>
      <c r="BL451" s="13"/>
      <c r="BM451" s="56"/>
      <c r="BO451" s="13">
        <f t="shared" si="120"/>
        <v>0</v>
      </c>
      <c r="BP451" s="207">
        <f t="shared" si="125"/>
        <v>0</v>
      </c>
      <c r="BQ451" s="207">
        <f t="shared" si="126"/>
        <v>0</v>
      </c>
      <c r="BR451" s="13">
        <f t="shared" si="121"/>
        <v>1</v>
      </c>
      <c r="BS451" s="207">
        <f t="shared" si="127"/>
        <v>0.25</v>
      </c>
      <c r="BT451" s="207">
        <f t="shared" si="128"/>
        <v>0.75</v>
      </c>
      <c r="BU451" s="13">
        <f t="shared" si="122"/>
        <v>1</v>
      </c>
      <c r="BV451" s="207">
        <f t="shared" si="129"/>
        <v>0.25</v>
      </c>
      <c r="BW451" s="207">
        <f t="shared" si="130"/>
        <v>0.75</v>
      </c>
      <c r="BX451" s="13">
        <f t="shared" si="123"/>
        <v>1</v>
      </c>
      <c r="BY451" s="207">
        <f t="shared" si="131"/>
        <v>0.25</v>
      </c>
      <c r="BZ451" s="207">
        <f t="shared" si="132"/>
        <v>0.75</v>
      </c>
    </row>
    <row r="452" spans="1:78" ht="58.5" customHeight="1" x14ac:dyDescent="0.2">
      <c r="A452" s="13">
        <v>4</v>
      </c>
      <c r="B452" s="4" t="s">
        <v>1201</v>
      </c>
      <c r="C452" s="5" t="s">
        <v>73</v>
      </c>
      <c r="D452" s="4" t="s">
        <v>262</v>
      </c>
      <c r="E452" s="176" t="s">
        <v>1245</v>
      </c>
      <c r="F452" s="176" t="s">
        <v>874</v>
      </c>
      <c r="G452" s="176">
        <v>50</v>
      </c>
      <c r="H452" s="176" t="s">
        <v>1242</v>
      </c>
      <c r="I452" s="14" t="s">
        <v>1243</v>
      </c>
      <c r="J452" s="198" t="s">
        <v>1246</v>
      </c>
      <c r="K452" s="198" t="s">
        <v>1246</v>
      </c>
      <c r="L452" s="176" t="s">
        <v>1589</v>
      </c>
      <c r="M452" s="5">
        <v>0</v>
      </c>
      <c r="N452" s="55">
        <f>+BDATOS!P441</f>
        <v>0.5</v>
      </c>
      <c r="O452" s="55">
        <f>+BDATOS!Q441</f>
        <v>0</v>
      </c>
      <c r="P452" s="55">
        <f>+BDATOS!R441</f>
        <v>10</v>
      </c>
      <c r="Q452" s="55">
        <f>+BDATOS!S441</f>
        <v>10</v>
      </c>
      <c r="R452" s="40">
        <f>+BDATOS!T441</f>
        <v>20</v>
      </c>
      <c r="S452" s="5" t="s">
        <v>1241</v>
      </c>
      <c r="T452" s="5" t="s">
        <v>1421</v>
      </c>
      <c r="U452" s="55" t="s">
        <v>95</v>
      </c>
      <c r="V452" s="17">
        <f t="shared" si="133"/>
        <v>0</v>
      </c>
      <c r="W452" s="5">
        <v>0</v>
      </c>
      <c r="X452" s="5">
        <v>0</v>
      </c>
      <c r="Y452" s="5">
        <v>0</v>
      </c>
      <c r="Z452" s="5">
        <v>0</v>
      </c>
      <c r="AA452" s="198" t="str">
        <f>+BDATOS!AC441</f>
        <v>SECRETARÍA DE TRANSITO</v>
      </c>
      <c r="AB452" s="56" t="s">
        <v>356</v>
      </c>
      <c r="AC452" s="56" t="s">
        <v>356</v>
      </c>
      <c r="AD452" s="29">
        <f t="shared" si="119"/>
        <v>0</v>
      </c>
      <c r="AE452" s="30">
        <f t="shared" si="136"/>
        <v>0</v>
      </c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207">
        <v>0</v>
      </c>
      <c r="AZ452" s="13"/>
      <c r="BA452" s="13"/>
      <c r="BB452" s="13"/>
      <c r="BC452" s="13"/>
      <c r="BD452" s="13"/>
      <c r="BE452" s="13"/>
      <c r="BF452" s="13"/>
      <c r="BG452" s="13"/>
      <c r="BH452" s="13"/>
      <c r="BI452" s="63" t="s">
        <v>1844</v>
      </c>
      <c r="BJ452" s="13"/>
      <c r="BK452" s="13"/>
      <c r="BL452" s="13"/>
      <c r="BM452" s="56"/>
      <c r="BO452" s="13">
        <f t="shared" si="120"/>
        <v>0</v>
      </c>
      <c r="BP452" s="207">
        <f t="shared" si="125"/>
        <v>0</v>
      </c>
      <c r="BQ452" s="207">
        <f t="shared" si="126"/>
        <v>0</v>
      </c>
      <c r="BR452" s="13">
        <f t="shared" si="121"/>
        <v>10</v>
      </c>
      <c r="BS452" s="207">
        <f t="shared" si="127"/>
        <v>2.5</v>
      </c>
      <c r="BT452" s="207">
        <f t="shared" si="128"/>
        <v>7.5</v>
      </c>
      <c r="BU452" s="13">
        <f t="shared" si="122"/>
        <v>10</v>
      </c>
      <c r="BV452" s="207">
        <f t="shared" si="129"/>
        <v>2.5</v>
      </c>
      <c r="BW452" s="207">
        <f t="shared" si="130"/>
        <v>7.5</v>
      </c>
      <c r="BX452" s="13">
        <f t="shared" si="123"/>
        <v>20</v>
      </c>
      <c r="BY452" s="207">
        <f t="shared" si="131"/>
        <v>5</v>
      </c>
      <c r="BZ452" s="207">
        <f t="shared" si="132"/>
        <v>15</v>
      </c>
    </row>
    <row r="453" spans="1:78" ht="65.25" customHeight="1" x14ac:dyDescent="0.2">
      <c r="A453" s="13">
        <v>5</v>
      </c>
      <c r="B453" s="4" t="s">
        <v>1247</v>
      </c>
      <c r="C453" s="5" t="s">
        <v>1248</v>
      </c>
      <c r="D453" s="4" t="s">
        <v>265</v>
      </c>
      <c r="E453" s="295" t="s">
        <v>1253</v>
      </c>
      <c r="F453" s="295">
        <v>0</v>
      </c>
      <c r="G453" s="295">
        <v>1</v>
      </c>
      <c r="H453" s="176" t="s">
        <v>1249</v>
      </c>
      <c r="I453" s="14" t="s">
        <v>266</v>
      </c>
      <c r="J453" s="198" t="s">
        <v>1250</v>
      </c>
      <c r="K453" s="198" t="s">
        <v>1250</v>
      </c>
      <c r="L453" s="176" t="s">
        <v>1589</v>
      </c>
      <c r="M453" s="5">
        <v>0</v>
      </c>
      <c r="N453" s="55">
        <f>+BDATOS!P442</f>
        <v>1</v>
      </c>
      <c r="O453" s="55">
        <f>+BDATOS!Q442</f>
        <v>1</v>
      </c>
      <c r="P453" s="55">
        <f>+BDATOS!R442</f>
        <v>0</v>
      </c>
      <c r="Q453" s="55">
        <f>+BDATOS!S442</f>
        <v>0</v>
      </c>
      <c r="R453" s="40">
        <f>+BDATOS!T442</f>
        <v>0</v>
      </c>
      <c r="S453" s="5" t="s">
        <v>1552</v>
      </c>
      <c r="T453" s="5" t="s">
        <v>1422</v>
      </c>
      <c r="U453" s="55" t="s">
        <v>95</v>
      </c>
      <c r="V453" s="17">
        <f t="shared" si="133"/>
        <v>8255254989.6046095</v>
      </c>
      <c r="W453" s="23">
        <f>1944030372</f>
        <v>1944030372</v>
      </c>
      <c r="X453" s="23">
        <f t="shared" si="116"/>
        <v>2021791586.8800001</v>
      </c>
      <c r="Y453" s="23">
        <f t="shared" si="116"/>
        <v>2102663250.3552003</v>
      </c>
      <c r="Z453" s="23">
        <f t="shared" si="116"/>
        <v>2186769780.3694086</v>
      </c>
      <c r="AA453" s="198" t="str">
        <f>+BDATOS!AC442</f>
        <v>SECRETARÍA DE HÁBITAT  - AMBIENTE</v>
      </c>
      <c r="AB453" s="56" t="s">
        <v>356</v>
      </c>
      <c r="AC453" s="56" t="s">
        <v>338</v>
      </c>
      <c r="AD453" s="29">
        <f t="shared" si="119"/>
        <v>1</v>
      </c>
      <c r="AE453" s="30">
        <f t="shared" si="136"/>
        <v>8255254989.6046095</v>
      </c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13">
        <v>0</v>
      </c>
      <c r="AZ453" s="13"/>
      <c r="BA453" s="13"/>
      <c r="BB453" s="13"/>
      <c r="BC453" s="13"/>
      <c r="BD453" s="13"/>
      <c r="BE453" s="13"/>
      <c r="BF453" s="13"/>
      <c r="BG453" s="13"/>
      <c r="BH453" s="13"/>
      <c r="BI453" s="63">
        <f t="shared" si="124"/>
        <v>0</v>
      </c>
      <c r="BJ453" s="13"/>
      <c r="BK453" s="13"/>
      <c r="BL453" s="13"/>
      <c r="BM453" s="56"/>
      <c r="BO453" s="13">
        <f t="shared" si="120"/>
        <v>1</v>
      </c>
      <c r="BP453" s="13">
        <f t="shared" si="125"/>
        <v>0.25</v>
      </c>
      <c r="BQ453" s="13">
        <f t="shared" si="126"/>
        <v>0.75</v>
      </c>
      <c r="BR453" s="13">
        <f t="shared" si="121"/>
        <v>0</v>
      </c>
      <c r="BS453" s="13">
        <f t="shared" si="127"/>
        <v>0</v>
      </c>
      <c r="BT453" s="13">
        <f t="shared" si="128"/>
        <v>0</v>
      </c>
      <c r="BU453" s="13">
        <f t="shared" si="122"/>
        <v>0</v>
      </c>
      <c r="BV453" s="13">
        <f t="shared" si="129"/>
        <v>0</v>
      </c>
      <c r="BW453" s="13">
        <f t="shared" si="130"/>
        <v>0</v>
      </c>
      <c r="BX453" s="13">
        <f t="shared" si="123"/>
        <v>0</v>
      </c>
      <c r="BY453" s="13">
        <f t="shared" si="131"/>
        <v>0</v>
      </c>
      <c r="BZ453" s="13">
        <f t="shared" si="132"/>
        <v>0</v>
      </c>
    </row>
    <row r="454" spans="1:78" ht="51.75" customHeight="1" x14ac:dyDescent="0.2">
      <c r="A454" s="13">
        <v>5</v>
      </c>
      <c r="B454" s="4" t="s">
        <v>1247</v>
      </c>
      <c r="C454" s="5" t="s">
        <v>1248</v>
      </c>
      <c r="D454" s="4" t="s">
        <v>265</v>
      </c>
      <c r="E454" s="295"/>
      <c r="F454" s="295"/>
      <c r="G454" s="295"/>
      <c r="H454" s="176" t="s">
        <v>1249</v>
      </c>
      <c r="I454" s="14" t="s">
        <v>266</v>
      </c>
      <c r="J454" s="198" t="s">
        <v>1551</v>
      </c>
      <c r="K454" s="198" t="s">
        <v>1551</v>
      </c>
      <c r="L454" s="176" t="s">
        <v>1589</v>
      </c>
      <c r="M454" s="5">
        <v>0</v>
      </c>
      <c r="N454" s="55">
        <f>+BDATOS!P443</f>
        <v>1</v>
      </c>
      <c r="O454" s="55">
        <f>+BDATOS!Q443</f>
        <v>0</v>
      </c>
      <c r="P454" s="55">
        <f>+BDATOS!R443</f>
        <v>1</v>
      </c>
      <c r="Q454" s="55">
        <f>+BDATOS!S443</f>
        <v>0</v>
      </c>
      <c r="R454" s="40">
        <f>+BDATOS!T443</f>
        <v>0</v>
      </c>
      <c r="S454" s="5" t="s">
        <v>1552</v>
      </c>
      <c r="T454" s="5" t="s">
        <v>1422</v>
      </c>
      <c r="U454" s="55" t="s">
        <v>95</v>
      </c>
      <c r="V454" s="17">
        <f t="shared" ref="V454" si="138">SUM(W454:Z454)</f>
        <v>0</v>
      </c>
      <c r="W454" s="5">
        <v>0</v>
      </c>
      <c r="X454" s="5">
        <v>0</v>
      </c>
      <c r="Y454" s="5">
        <v>0</v>
      </c>
      <c r="Z454" s="5">
        <v>0</v>
      </c>
      <c r="AA454" s="198" t="str">
        <f>+BDATOS!AC443</f>
        <v>SECRETARÍA DE HÁBITAT  - AMBIENTE</v>
      </c>
      <c r="AB454" s="56"/>
      <c r="AC454" s="56"/>
      <c r="AD454" s="29">
        <f t="shared" ref="AD454:AD514" si="139">+O454</f>
        <v>0</v>
      </c>
      <c r="AE454" s="30">
        <f t="shared" si="136"/>
        <v>0</v>
      </c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13">
        <v>0</v>
      </c>
      <c r="AZ454" s="13"/>
      <c r="BA454" s="13"/>
      <c r="BB454" s="13"/>
      <c r="BC454" s="13"/>
      <c r="BD454" s="13"/>
      <c r="BE454" s="13"/>
      <c r="BF454" s="13"/>
      <c r="BG454" s="13"/>
      <c r="BH454" s="13"/>
      <c r="BI454" s="63" t="s">
        <v>1844</v>
      </c>
      <c r="BJ454" s="13"/>
      <c r="BK454" s="13"/>
      <c r="BL454" s="13"/>
      <c r="BM454" s="56"/>
      <c r="BO454" s="13">
        <f t="shared" ref="BO454:BO514" si="140">+O454</f>
        <v>0</v>
      </c>
      <c r="BP454" s="13">
        <f t="shared" si="125"/>
        <v>0</v>
      </c>
      <c r="BQ454" s="13">
        <f t="shared" si="126"/>
        <v>0</v>
      </c>
      <c r="BR454" s="13">
        <f t="shared" ref="BR454:BR514" si="141">+P454</f>
        <v>1</v>
      </c>
      <c r="BS454" s="13">
        <f t="shared" si="127"/>
        <v>0.25</v>
      </c>
      <c r="BT454" s="13">
        <f t="shared" si="128"/>
        <v>0.75</v>
      </c>
      <c r="BU454" s="13">
        <f t="shared" ref="BU454:BU514" si="142">+Q454</f>
        <v>0</v>
      </c>
      <c r="BV454" s="13">
        <f t="shared" si="129"/>
        <v>0</v>
      </c>
      <c r="BW454" s="13">
        <f t="shared" si="130"/>
        <v>0</v>
      </c>
      <c r="BX454" s="13">
        <f t="shared" ref="BX454:BX514" si="143">+R454</f>
        <v>0</v>
      </c>
      <c r="BY454" s="13">
        <f t="shared" si="131"/>
        <v>0</v>
      </c>
      <c r="BZ454" s="13">
        <f t="shared" si="132"/>
        <v>0</v>
      </c>
    </row>
    <row r="455" spans="1:78" ht="60" x14ac:dyDescent="0.2">
      <c r="A455" s="13">
        <v>5</v>
      </c>
      <c r="B455" s="4" t="s">
        <v>1247</v>
      </c>
      <c r="C455" s="5" t="s">
        <v>1248</v>
      </c>
      <c r="D455" s="4" t="s">
        <v>265</v>
      </c>
      <c r="E455" s="295"/>
      <c r="F455" s="295"/>
      <c r="G455" s="295"/>
      <c r="H455" s="176" t="s">
        <v>1249</v>
      </c>
      <c r="I455" s="14" t="s">
        <v>266</v>
      </c>
      <c r="J455" s="198" t="s">
        <v>1251</v>
      </c>
      <c r="K455" s="198" t="s">
        <v>1251</v>
      </c>
      <c r="L455" s="176" t="s">
        <v>1589</v>
      </c>
      <c r="M455" s="5">
        <v>0</v>
      </c>
      <c r="N455" s="55">
        <f>+BDATOS!P444</f>
        <v>1</v>
      </c>
      <c r="O455" s="55">
        <f>+BDATOS!Q444</f>
        <v>0</v>
      </c>
      <c r="P455" s="55">
        <f>+BDATOS!R444</f>
        <v>1</v>
      </c>
      <c r="Q455" s="55">
        <f>+BDATOS!S444</f>
        <v>0</v>
      </c>
      <c r="R455" s="40">
        <f>+BDATOS!T444</f>
        <v>0</v>
      </c>
      <c r="S455" s="5" t="s">
        <v>1552</v>
      </c>
      <c r="T455" s="5" t="s">
        <v>1422</v>
      </c>
      <c r="U455" s="55" t="s">
        <v>95</v>
      </c>
      <c r="V455" s="17">
        <f t="shared" si="133"/>
        <v>0</v>
      </c>
      <c r="W455" s="5">
        <v>0</v>
      </c>
      <c r="X455" s="5">
        <v>0</v>
      </c>
      <c r="Y455" s="5">
        <v>0</v>
      </c>
      <c r="Z455" s="5">
        <v>0</v>
      </c>
      <c r="AA455" s="198" t="str">
        <f>+BDATOS!AC444</f>
        <v>SECRETARÍA DE HÁBITAT  - AMBIENTE</v>
      </c>
      <c r="AB455" s="56" t="s">
        <v>356</v>
      </c>
      <c r="AC455" s="56" t="s">
        <v>338</v>
      </c>
      <c r="AD455" s="29">
        <f t="shared" si="139"/>
        <v>0</v>
      </c>
      <c r="AE455" s="30">
        <f t="shared" si="136"/>
        <v>0</v>
      </c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13">
        <v>0</v>
      </c>
      <c r="AZ455" s="13"/>
      <c r="BA455" s="13"/>
      <c r="BB455" s="13"/>
      <c r="BC455" s="13"/>
      <c r="BD455" s="13"/>
      <c r="BE455" s="13"/>
      <c r="BF455" s="13"/>
      <c r="BG455" s="13"/>
      <c r="BH455" s="13"/>
      <c r="BI455" s="63" t="s">
        <v>1844</v>
      </c>
      <c r="BJ455" s="13"/>
      <c r="BK455" s="13"/>
      <c r="BL455" s="13"/>
      <c r="BM455" s="56"/>
      <c r="BO455" s="13">
        <f t="shared" si="140"/>
        <v>0</v>
      </c>
      <c r="BP455" s="13">
        <f t="shared" ref="BP455:BP514" si="144">+BO455*25/100</f>
        <v>0</v>
      </c>
      <c r="BQ455" s="13">
        <f t="shared" ref="BQ455:BQ514" si="145">+BO455*75/100</f>
        <v>0</v>
      </c>
      <c r="BR455" s="13">
        <f t="shared" si="141"/>
        <v>1</v>
      </c>
      <c r="BS455" s="13">
        <f t="shared" ref="BS455:BS514" si="146">+BR455*25/100</f>
        <v>0.25</v>
      </c>
      <c r="BT455" s="13">
        <f t="shared" ref="BT455:BT514" si="147">+BR455*75/100</f>
        <v>0.75</v>
      </c>
      <c r="BU455" s="13">
        <f t="shared" si="142"/>
        <v>0</v>
      </c>
      <c r="BV455" s="13">
        <f t="shared" ref="BV455:BV514" si="148">+BU455*25/100</f>
        <v>0</v>
      </c>
      <c r="BW455" s="13">
        <f t="shared" ref="BW455:BW514" si="149">+BU455*75/100</f>
        <v>0</v>
      </c>
      <c r="BX455" s="13">
        <f t="shared" si="143"/>
        <v>0</v>
      </c>
      <c r="BY455" s="13">
        <f t="shared" ref="BY455:BY514" si="150">+BX455*25/100</f>
        <v>0</v>
      </c>
      <c r="BZ455" s="13">
        <f t="shared" ref="BZ455:BZ514" si="151">+BX455*75/100</f>
        <v>0</v>
      </c>
    </row>
    <row r="456" spans="1:78" ht="60" x14ac:dyDescent="0.2">
      <c r="A456" s="13">
        <v>5</v>
      </c>
      <c r="B456" s="4" t="s">
        <v>1247</v>
      </c>
      <c r="C456" s="5" t="s">
        <v>1248</v>
      </c>
      <c r="D456" s="4" t="s">
        <v>265</v>
      </c>
      <c r="E456" s="295"/>
      <c r="F456" s="295"/>
      <c r="G456" s="295"/>
      <c r="H456" s="176" t="s">
        <v>1249</v>
      </c>
      <c r="I456" s="14" t="s">
        <v>266</v>
      </c>
      <c r="J456" s="198" t="s">
        <v>1252</v>
      </c>
      <c r="K456" s="198" t="s">
        <v>1252</v>
      </c>
      <c r="L456" s="176" t="s">
        <v>1589</v>
      </c>
      <c r="M456" s="5">
        <v>0</v>
      </c>
      <c r="N456" s="55">
        <f>+BDATOS!P445</f>
        <v>3</v>
      </c>
      <c r="O456" s="55">
        <f>+BDATOS!Q445</f>
        <v>0</v>
      </c>
      <c r="P456" s="55">
        <f>+BDATOS!R445</f>
        <v>0</v>
      </c>
      <c r="Q456" s="55">
        <f>+BDATOS!S445</f>
        <v>1</v>
      </c>
      <c r="R456" s="40">
        <f>+BDATOS!T445</f>
        <v>0</v>
      </c>
      <c r="S456" s="5" t="s">
        <v>1552</v>
      </c>
      <c r="T456" s="5" t="s">
        <v>1422</v>
      </c>
      <c r="U456" s="55" t="s">
        <v>95</v>
      </c>
      <c r="V456" s="17">
        <f t="shared" si="133"/>
        <v>0</v>
      </c>
      <c r="W456" s="5">
        <v>0</v>
      </c>
      <c r="X456" s="5">
        <v>0</v>
      </c>
      <c r="Y456" s="5">
        <v>0</v>
      </c>
      <c r="Z456" s="5">
        <v>0</v>
      </c>
      <c r="AA456" s="198" t="str">
        <f>+BDATOS!AC445</f>
        <v>SECRETARÍA DE HÁBITAT  - AMBIENTE</v>
      </c>
      <c r="AB456" s="56" t="s">
        <v>356</v>
      </c>
      <c r="AC456" s="56" t="s">
        <v>338</v>
      </c>
      <c r="AD456" s="29">
        <f t="shared" si="139"/>
        <v>0</v>
      </c>
      <c r="AE456" s="30">
        <f t="shared" si="136"/>
        <v>0</v>
      </c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13">
        <v>0</v>
      </c>
      <c r="AZ456" s="13"/>
      <c r="BA456" s="13"/>
      <c r="BB456" s="13"/>
      <c r="BC456" s="13"/>
      <c r="BD456" s="13"/>
      <c r="BE456" s="13"/>
      <c r="BF456" s="13"/>
      <c r="BG456" s="13"/>
      <c r="BH456" s="13"/>
      <c r="BI456" s="63" t="s">
        <v>1844</v>
      </c>
      <c r="BJ456" s="13"/>
      <c r="BK456" s="13"/>
      <c r="BL456" s="13"/>
      <c r="BM456" s="56"/>
      <c r="BO456" s="13">
        <f t="shared" si="140"/>
        <v>0</v>
      </c>
      <c r="BP456" s="13">
        <f t="shared" si="144"/>
        <v>0</v>
      </c>
      <c r="BQ456" s="13">
        <f t="shared" si="145"/>
        <v>0</v>
      </c>
      <c r="BR456" s="13">
        <f t="shared" si="141"/>
        <v>0</v>
      </c>
      <c r="BS456" s="13">
        <f t="shared" si="146"/>
        <v>0</v>
      </c>
      <c r="BT456" s="13">
        <f t="shared" si="147"/>
        <v>0</v>
      </c>
      <c r="BU456" s="13">
        <f t="shared" si="142"/>
        <v>1</v>
      </c>
      <c r="BV456" s="13">
        <f t="shared" si="148"/>
        <v>0.25</v>
      </c>
      <c r="BW456" s="13">
        <f t="shared" si="149"/>
        <v>0.75</v>
      </c>
      <c r="BX456" s="13">
        <f t="shared" si="143"/>
        <v>0</v>
      </c>
      <c r="BY456" s="13">
        <f t="shared" si="150"/>
        <v>0</v>
      </c>
      <c r="BZ456" s="13">
        <f t="shared" si="151"/>
        <v>0</v>
      </c>
    </row>
    <row r="457" spans="1:78" ht="60" x14ac:dyDescent="0.2">
      <c r="A457" s="13">
        <v>5</v>
      </c>
      <c r="B457" s="4" t="s">
        <v>264</v>
      </c>
      <c r="C457" s="5" t="s">
        <v>1248</v>
      </c>
      <c r="D457" s="4" t="s">
        <v>265</v>
      </c>
      <c r="E457" s="295" t="s">
        <v>1267</v>
      </c>
      <c r="F457" s="295">
        <v>0</v>
      </c>
      <c r="G457" s="295">
        <v>1</v>
      </c>
      <c r="H457" s="176" t="s">
        <v>1254</v>
      </c>
      <c r="I457" s="14" t="s">
        <v>267</v>
      </c>
      <c r="J457" s="198" t="s">
        <v>1258</v>
      </c>
      <c r="K457" s="198" t="s">
        <v>1255</v>
      </c>
      <c r="L457" s="176" t="s">
        <v>1589</v>
      </c>
      <c r="M457" s="5">
        <v>0</v>
      </c>
      <c r="N457" s="55">
        <f>+BDATOS!P446</f>
        <v>6</v>
      </c>
      <c r="O457" s="55">
        <f>+BDATOS!Q446</f>
        <v>1</v>
      </c>
      <c r="P457" s="55">
        <f>+BDATOS!R446</f>
        <v>1</v>
      </c>
      <c r="Q457" s="55">
        <f>+BDATOS!S446</f>
        <v>2</v>
      </c>
      <c r="R457" s="40">
        <f>+BDATOS!T446</f>
        <v>2</v>
      </c>
      <c r="S457" s="5" t="s">
        <v>1552</v>
      </c>
      <c r="T457" s="5" t="s">
        <v>1422</v>
      </c>
      <c r="U457" s="55" t="s">
        <v>95</v>
      </c>
      <c r="V457" s="17">
        <f t="shared" si="133"/>
        <v>0</v>
      </c>
      <c r="W457" s="5">
        <v>0</v>
      </c>
      <c r="X457" s="5">
        <v>0</v>
      </c>
      <c r="Y457" s="5">
        <v>0</v>
      </c>
      <c r="Z457" s="5">
        <v>0</v>
      </c>
      <c r="AA457" s="198" t="str">
        <f>+BDATOS!AC446</f>
        <v>SECRETARÍA DE HÁBITAT  - AMBIENTE</v>
      </c>
      <c r="AB457" s="56" t="s">
        <v>356</v>
      </c>
      <c r="AC457" s="56" t="s">
        <v>338</v>
      </c>
      <c r="AD457" s="29">
        <f t="shared" si="139"/>
        <v>1</v>
      </c>
      <c r="AE457" s="30">
        <f t="shared" si="136"/>
        <v>0</v>
      </c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13">
        <v>0</v>
      </c>
      <c r="AZ457" s="13"/>
      <c r="BA457" s="13"/>
      <c r="BB457" s="13"/>
      <c r="BC457" s="13"/>
      <c r="BD457" s="13"/>
      <c r="BE457" s="13"/>
      <c r="BF457" s="13"/>
      <c r="BG457" s="13"/>
      <c r="BH457" s="13"/>
      <c r="BI457" s="63">
        <f t="shared" ref="BI457:BI514" si="152">+AY457/AD457</f>
        <v>0</v>
      </c>
      <c r="BJ457" s="13"/>
      <c r="BK457" s="13"/>
      <c r="BL457" s="13"/>
      <c r="BM457" s="56"/>
      <c r="BO457" s="13">
        <f t="shared" si="140"/>
        <v>1</v>
      </c>
      <c r="BP457" s="13">
        <f t="shared" si="144"/>
        <v>0.25</v>
      </c>
      <c r="BQ457" s="13">
        <f t="shared" si="145"/>
        <v>0.75</v>
      </c>
      <c r="BR457" s="13">
        <f t="shared" si="141"/>
        <v>1</v>
      </c>
      <c r="BS457" s="13">
        <f t="shared" si="146"/>
        <v>0.25</v>
      </c>
      <c r="BT457" s="13">
        <f t="shared" si="147"/>
        <v>0.75</v>
      </c>
      <c r="BU457" s="13">
        <f t="shared" si="142"/>
        <v>2</v>
      </c>
      <c r="BV457" s="13">
        <f t="shared" si="148"/>
        <v>0.5</v>
      </c>
      <c r="BW457" s="13">
        <f t="shared" si="149"/>
        <v>1.5</v>
      </c>
      <c r="BX457" s="13">
        <f t="shared" si="143"/>
        <v>2</v>
      </c>
      <c r="BY457" s="13">
        <f t="shared" si="150"/>
        <v>0.5</v>
      </c>
      <c r="BZ457" s="13">
        <f t="shared" si="151"/>
        <v>1.5</v>
      </c>
    </row>
    <row r="458" spans="1:78" ht="60" x14ac:dyDescent="0.2">
      <c r="A458" s="13">
        <v>5</v>
      </c>
      <c r="B458" s="4" t="s">
        <v>264</v>
      </c>
      <c r="C458" s="5" t="s">
        <v>1248</v>
      </c>
      <c r="D458" s="4" t="s">
        <v>265</v>
      </c>
      <c r="E458" s="295"/>
      <c r="F458" s="295"/>
      <c r="G458" s="295"/>
      <c r="H458" s="176" t="s">
        <v>1254</v>
      </c>
      <c r="I458" s="14" t="s">
        <v>267</v>
      </c>
      <c r="J458" s="198" t="s">
        <v>1259</v>
      </c>
      <c r="K458" s="198" t="s">
        <v>1256</v>
      </c>
      <c r="L458" s="176" t="s">
        <v>1589</v>
      </c>
      <c r="M458" s="5">
        <v>0</v>
      </c>
      <c r="N458" s="55">
        <f>+BDATOS!P447</f>
        <v>1</v>
      </c>
      <c r="O458" s="55">
        <f>+BDATOS!Q447</f>
        <v>0</v>
      </c>
      <c r="P458" s="55">
        <f>+BDATOS!R447</f>
        <v>1</v>
      </c>
      <c r="Q458" s="55">
        <f>+BDATOS!S447</f>
        <v>0</v>
      </c>
      <c r="R458" s="40">
        <f>+BDATOS!T447</f>
        <v>0</v>
      </c>
      <c r="S458" s="5" t="s">
        <v>1552</v>
      </c>
      <c r="T458" s="5" t="s">
        <v>1422</v>
      </c>
      <c r="U458" s="55" t="s">
        <v>95</v>
      </c>
      <c r="V458" s="17">
        <f t="shared" si="133"/>
        <v>0</v>
      </c>
      <c r="W458" s="5">
        <v>0</v>
      </c>
      <c r="X458" s="5">
        <v>0</v>
      </c>
      <c r="Y458" s="5">
        <v>0</v>
      </c>
      <c r="Z458" s="5">
        <v>0</v>
      </c>
      <c r="AA458" s="198" t="str">
        <f>+BDATOS!AC447</f>
        <v>SECRETARÍA DE HÁBITAT  - AMBIENTE</v>
      </c>
      <c r="AB458" s="56" t="s">
        <v>356</v>
      </c>
      <c r="AC458" s="56" t="s">
        <v>338</v>
      </c>
      <c r="AD458" s="29">
        <f t="shared" si="139"/>
        <v>0</v>
      </c>
      <c r="AE458" s="30">
        <f t="shared" si="136"/>
        <v>0</v>
      </c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4"/>
      <c r="AY458" s="13">
        <v>0</v>
      </c>
      <c r="AZ458" s="13"/>
      <c r="BA458" s="13"/>
      <c r="BB458" s="13"/>
      <c r="BC458" s="13"/>
      <c r="BD458" s="13"/>
      <c r="BE458" s="13"/>
      <c r="BF458" s="13"/>
      <c r="BG458" s="13"/>
      <c r="BH458" s="13"/>
      <c r="BI458" s="63" t="s">
        <v>1844</v>
      </c>
      <c r="BJ458" s="13"/>
      <c r="BK458" s="13"/>
      <c r="BL458" s="13"/>
      <c r="BM458" s="56"/>
      <c r="BO458" s="13">
        <f t="shared" si="140"/>
        <v>0</v>
      </c>
      <c r="BP458" s="13">
        <f t="shared" si="144"/>
        <v>0</v>
      </c>
      <c r="BQ458" s="13">
        <f t="shared" si="145"/>
        <v>0</v>
      </c>
      <c r="BR458" s="13">
        <f t="shared" si="141"/>
        <v>1</v>
      </c>
      <c r="BS458" s="13">
        <f t="shared" si="146"/>
        <v>0.25</v>
      </c>
      <c r="BT458" s="13">
        <f t="shared" si="147"/>
        <v>0.75</v>
      </c>
      <c r="BU458" s="13">
        <f t="shared" si="142"/>
        <v>0</v>
      </c>
      <c r="BV458" s="13">
        <f t="shared" si="148"/>
        <v>0</v>
      </c>
      <c r="BW458" s="13">
        <f t="shared" si="149"/>
        <v>0</v>
      </c>
      <c r="BX458" s="13">
        <f t="shared" si="143"/>
        <v>0</v>
      </c>
      <c r="BY458" s="13">
        <f t="shared" si="150"/>
        <v>0</v>
      </c>
      <c r="BZ458" s="13">
        <f t="shared" si="151"/>
        <v>0</v>
      </c>
    </row>
    <row r="459" spans="1:78" ht="60" x14ac:dyDescent="0.2">
      <c r="A459" s="13">
        <v>5</v>
      </c>
      <c r="B459" s="4" t="s">
        <v>264</v>
      </c>
      <c r="C459" s="5" t="s">
        <v>1248</v>
      </c>
      <c r="D459" s="4" t="s">
        <v>265</v>
      </c>
      <c r="E459" s="295"/>
      <c r="F459" s="295"/>
      <c r="G459" s="295"/>
      <c r="H459" s="176" t="s">
        <v>1254</v>
      </c>
      <c r="I459" s="14" t="s">
        <v>267</v>
      </c>
      <c r="J459" s="198" t="s">
        <v>1260</v>
      </c>
      <c r="K459" s="198" t="s">
        <v>1257</v>
      </c>
      <c r="L459" s="176" t="s">
        <v>1589</v>
      </c>
      <c r="M459" s="5">
        <v>0</v>
      </c>
      <c r="N459" s="55">
        <f>+BDATOS!P448</f>
        <v>1</v>
      </c>
      <c r="O459" s="55">
        <f>+BDATOS!Q448</f>
        <v>0</v>
      </c>
      <c r="P459" s="55">
        <f>+BDATOS!R448</f>
        <v>0</v>
      </c>
      <c r="Q459" s="55">
        <f>+BDATOS!S448</f>
        <v>1</v>
      </c>
      <c r="R459" s="40">
        <f>+BDATOS!T448</f>
        <v>0</v>
      </c>
      <c r="S459" s="5" t="s">
        <v>1552</v>
      </c>
      <c r="T459" s="5" t="s">
        <v>1422</v>
      </c>
      <c r="U459" s="55" t="s">
        <v>95</v>
      </c>
      <c r="V459" s="17">
        <f t="shared" si="133"/>
        <v>0</v>
      </c>
      <c r="W459" s="5">
        <v>0</v>
      </c>
      <c r="X459" s="5">
        <v>0</v>
      </c>
      <c r="Y459" s="5">
        <v>0</v>
      </c>
      <c r="Z459" s="5">
        <v>0</v>
      </c>
      <c r="AA459" s="198" t="str">
        <f>+BDATOS!AC448</f>
        <v>SECRETARÍA DE HÁBITAT  - AMBIENTE</v>
      </c>
      <c r="AB459" s="56" t="s">
        <v>356</v>
      </c>
      <c r="AC459" s="56" t="s">
        <v>338</v>
      </c>
      <c r="AD459" s="29">
        <f t="shared" si="139"/>
        <v>0</v>
      </c>
      <c r="AE459" s="30">
        <f t="shared" si="136"/>
        <v>0</v>
      </c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13">
        <v>0</v>
      </c>
      <c r="AZ459" s="13"/>
      <c r="BA459" s="13"/>
      <c r="BB459" s="13"/>
      <c r="BC459" s="13"/>
      <c r="BD459" s="13"/>
      <c r="BE459" s="13"/>
      <c r="BF459" s="13"/>
      <c r="BG459" s="13"/>
      <c r="BH459" s="13"/>
      <c r="BI459" s="63" t="s">
        <v>1844</v>
      </c>
      <c r="BJ459" s="13"/>
      <c r="BK459" s="13"/>
      <c r="BL459" s="13"/>
      <c r="BM459" s="56"/>
      <c r="BO459" s="13">
        <f t="shared" si="140"/>
        <v>0</v>
      </c>
      <c r="BP459" s="13">
        <f t="shared" si="144"/>
        <v>0</v>
      </c>
      <c r="BQ459" s="13">
        <f t="shared" si="145"/>
        <v>0</v>
      </c>
      <c r="BR459" s="13">
        <f t="shared" si="141"/>
        <v>0</v>
      </c>
      <c r="BS459" s="13">
        <f t="shared" si="146"/>
        <v>0</v>
      </c>
      <c r="BT459" s="13">
        <f t="shared" si="147"/>
        <v>0</v>
      </c>
      <c r="BU459" s="13">
        <f t="shared" si="142"/>
        <v>1</v>
      </c>
      <c r="BV459" s="13">
        <f t="shared" si="148"/>
        <v>0.25</v>
      </c>
      <c r="BW459" s="13">
        <f t="shared" si="149"/>
        <v>0.75</v>
      </c>
      <c r="BX459" s="13">
        <f t="shared" si="143"/>
        <v>0</v>
      </c>
      <c r="BY459" s="13">
        <f t="shared" si="150"/>
        <v>0</v>
      </c>
      <c r="BZ459" s="13">
        <f t="shared" si="151"/>
        <v>0</v>
      </c>
    </row>
    <row r="460" spans="1:78" ht="61.5" customHeight="1" x14ac:dyDescent="0.2">
      <c r="A460" s="13">
        <v>5</v>
      </c>
      <c r="B460" s="4" t="s">
        <v>264</v>
      </c>
      <c r="C460" s="5" t="s">
        <v>1261</v>
      </c>
      <c r="D460" s="4" t="s">
        <v>268</v>
      </c>
      <c r="E460" s="295" t="s">
        <v>1266</v>
      </c>
      <c r="F460" s="295">
        <v>0</v>
      </c>
      <c r="G460" s="295">
        <v>46</v>
      </c>
      <c r="H460" s="176" t="s">
        <v>1262</v>
      </c>
      <c r="I460" s="14" t="s">
        <v>269</v>
      </c>
      <c r="J460" s="198" t="s">
        <v>1271</v>
      </c>
      <c r="K460" s="198" t="s">
        <v>1263</v>
      </c>
      <c r="L460" s="176" t="s">
        <v>1589</v>
      </c>
      <c r="M460" s="5">
        <v>0</v>
      </c>
      <c r="N460" s="55">
        <f>+BDATOS!P449</f>
        <v>46</v>
      </c>
      <c r="O460" s="55">
        <f>+BDATOS!Q449</f>
        <v>45</v>
      </c>
      <c r="P460" s="55">
        <f>+BDATOS!R449</f>
        <v>0</v>
      </c>
      <c r="Q460" s="55">
        <f>+BDATOS!S449</f>
        <v>0</v>
      </c>
      <c r="R460" s="40">
        <f>+BDATOS!T449</f>
        <v>0</v>
      </c>
      <c r="S460" s="55" t="s">
        <v>1554</v>
      </c>
      <c r="T460" s="55" t="s">
        <v>1555</v>
      </c>
      <c r="U460" s="55" t="s">
        <v>95</v>
      </c>
      <c r="V460" s="17">
        <f t="shared" si="133"/>
        <v>1273939200</v>
      </c>
      <c r="W460" s="23">
        <v>300000000</v>
      </c>
      <c r="X460" s="23">
        <f t="shared" si="116"/>
        <v>312000000</v>
      </c>
      <c r="Y460" s="23">
        <f t="shared" si="116"/>
        <v>324480000</v>
      </c>
      <c r="Z460" s="23">
        <f t="shared" si="116"/>
        <v>337459200</v>
      </c>
      <c r="AA460" s="198" t="str">
        <f>+BDATOS!AC449</f>
        <v xml:space="preserve">SECRETARÍA DEL INTERIOR  - ARIEL </v>
      </c>
      <c r="AB460" s="56" t="s">
        <v>356</v>
      </c>
      <c r="AC460" s="56" t="s">
        <v>338</v>
      </c>
      <c r="AD460" s="29">
        <f t="shared" si="139"/>
        <v>45</v>
      </c>
      <c r="AE460" s="30">
        <f t="shared" si="136"/>
        <v>1273939200</v>
      </c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4"/>
      <c r="AY460" s="13">
        <v>45</v>
      </c>
      <c r="AZ460" s="64">
        <v>15000000</v>
      </c>
      <c r="BA460" s="64">
        <v>15000000</v>
      </c>
      <c r="BB460" s="13"/>
      <c r="BC460" s="64"/>
      <c r="BD460" s="13"/>
      <c r="BE460" s="13"/>
      <c r="BF460" s="13"/>
      <c r="BG460" s="13"/>
      <c r="BH460" s="13"/>
      <c r="BI460" s="63">
        <f t="shared" si="152"/>
        <v>1</v>
      </c>
      <c r="BJ460" s="13"/>
      <c r="BK460" s="13"/>
      <c r="BL460" s="13"/>
      <c r="BM460" s="56"/>
      <c r="BO460" s="13">
        <f t="shared" si="140"/>
        <v>45</v>
      </c>
      <c r="BP460" s="13">
        <f t="shared" si="144"/>
        <v>11.25</v>
      </c>
      <c r="BQ460" s="13">
        <f t="shared" si="145"/>
        <v>33.75</v>
      </c>
      <c r="BR460" s="13">
        <f t="shared" si="141"/>
        <v>0</v>
      </c>
      <c r="BS460" s="13">
        <f t="shared" si="146"/>
        <v>0</v>
      </c>
      <c r="BT460" s="13">
        <f t="shared" si="147"/>
        <v>0</v>
      </c>
      <c r="BU460" s="13">
        <f t="shared" si="142"/>
        <v>0</v>
      </c>
      <c r="BV460" s="13">
        <f t="shared" si="148"/>
        <v>0</v>
      </c>
      <c r="BW460" s="13">
        <f t="shared" si="149"/>
        <v>0</v>
      </c>
      <c r="BX460" s="13">
        <f t="shared" si="143"/>
        <v>0</v>
      </c>
      <c r="BY460" s="13">
        <f t="shared" si="150"/>
        <v>0</v>
      </c>
      <c r="BZ460" s="13">
        <f t="shared" si="151"/>
        <v>0</v>
      </c>
    </row>
    <row r="461" spans="1:78" ht="61.5" customHeight="1" x14ac:dyDescent="0.2">
      <c r="A461" s="13">
        <v>5</v>
      </c>
      <c r="B461" s="4" t="s">
        <v>264</v>
      </c>
      <c r="C461" s="5" t="s">
        <v>1261</v>
      </c>
      <c r="D461" s="4" t="s">
        <v>268</v>
      </c>
      <c r="E461" s="295"/>
      <c r="F461" s="301"/>
      <c r="G461" s="301"/>
      <c r="H461" s="176" t="s">
        <v>1262</v>
      </c>
      <c r="I461" s="14" t="s">
        <v>269</v>
      </c>
      <c r="J461" s="198" t="s">
        <v>1272</v>
      </c>
      <c r="K461" s="198" t="s">
        <v>1264</v>
      </c>
      <c r="L461" s="176" t="s">
        <v>1589</v>
      </c>
      <c r="M461" s="5">
        <v>0</v>
      </c>
      <c r="N461" s="55">
        <f>+BDATOS!P450</f>
        <v>46</v>
      </c>
      <c r="O461" s="55">
        <f>+BDATOS!Q450</f>
        <v>0</v>
      </c>
      <c r="P461" s="55">
        <f>+BDATOS!R450</f>
        <v>12</v>
      </c>
      <c r="Q461" s="55">
        <f>+BDATOS!S450</f>
        <v>12</v>
      </c>
      <c r="R461" s="40">
        <f>+BDATOS!T450</f>
        <v>22</v>
      </c>
      <c r="S461" s="55" t="s">
        <v>1554</v>
      </c>
      <c r="T461" s="55" t="s">
        <v>1555</v>
      </c>
      <c r="U461" s="55" t="s">
        <v>95</v>
      </c>
      <c r="V461" s="17">
        <f t="shared" si="133"/>
        <v>0</v>
      </c>
      <c r="W461" s="5">
        <v>0</v>
      </c>
      <c r="X461" s="5">
        <v>0</v>
      </c>
      <c r="Y461" s="5">
        <v>0</v>
      </c>
      <c r="Z461" s="5">
        <v>0</v>
      </c>
      <c r="AA461" s="198" t="str">
        <f>+BDATOS!AC450</f>
        <v xml:space="preserve">SECRETARÍA DEL INTERIOR  - ARIEL </v>
      </c>
      <c r="AB461" s="56" t="s">
        <v>356</v>
      </c>
      <c r="AC461" s="56" t="s">
        <v>338</v>
      </c>
      <c r="AD461" s="29">
        <f t="shared" si="139"/>
        <v>0</v>
      </c>
      <c r="AE461" s="30">
        <f t="shared" si="136"/>
        <v>0</v>
      </c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  <c r="AW461" s="34"/>
      <c r="AX461" s="34"/>
      <c r="AY461" s="13">
        <v>0</v>
      </c>
      <c r="AZ461" s="64">
        <v>0</v>
      </c>
      <c r="BA461" s="64"/>
      <c r="BB461" s="13"/>
      <c r="BC461" s="64"/>
      <c r="BD461" s="13"/>
      <c r="BE461" s="13"/>
      <c r="BF461" s="13"/>
      <c r="BG461" s="13"/>
      <c r="BH461" s="13"/>
      <c r="BI461" s="63" t="s">
        <v>1844</v>
      </c>
      <c r="BJ461" s="13"/>
      <c r="BK461" s="13"/>
      <c r="BL461" s="13"/>
      <c r="BM461" s="56"/>
      <c r="BO461" s="13">
        <f t="shared" si="140"/>
        <v>0</v>
      </c>
      <c r="BP461" s="13">
        <f t="shared" si="144"/>
        <v>0</v>
      </c>
      <c r="BQ461" s="13">
        <f t="shared" si="145"/>
        <v>0</v>
      </c>
      <c r="BR461" s="13">
        <f t="shared" si="141"/>
        <v>12</v>
      </c>
      <c r="BS461" s="13">
        <f t="shared" si="146"/>
        <v>3</v>
      </c>
      <c r="BT461" s="13">
        <f t="shared" si="147"/>
        <v>9</v>
      </c>
      <c r="BU461" s="13">
        <f t="shared" si="142"/>
        <v>12</v>
      </c>
      <c r="BV461" s="13">
        <f t="shared" si="148"/>
        <v>3</v>
      </c>
      <c r="BW461" s="13">
        <f t="shared" si="149"/>
        <v>9</v>
      </c>
      <c r="BX461" s="13">
        <f t="shared" si="143"/>
        <v>22</v>
      </c>
      <c r="BY461" s="13">
        <f t="shared" si="150"/>
        <v>5.5</v>
      </c>
      <c r="BZ461" s="13">
        <f t="shared" si="151"/>
        <v>16.5</v>
      </c>
    </row>
    <row r="462" spans="1:78" ht="61.5" customHeight="1" x14ac:dyDescent="0.2">
      <c r="A462" s="13">
        <v>5</v>
      </c>
      <c r="B462" s="4" t="s">
        <v>264</v>
      </c>
      <c r="C462" s="5" t="s">
        <v>1261</v>
      </c>
      <c r="D462" s="4" t="s">
        <v>268</v>
      </c>
      <c r="E462" s="295"/>
      <c r="F462" s="301"/>
      <c r="G462" s="301"/>
      <c r="H462" s="176" t="s">
        <v>1262</v>
      </c>
      <c r="I462" s="14" t="s">
        <v>269</v>
      </c>
      <c r="J462" s="198" t="s">
        <v>1273</v>
      </c>
      <c r="K462" s="198" t="s">
        <v>1265</v>
      </c>
      <c r="L462" s="176" t="s">
        <v>1589</v>
      </c>
      <c r="M462" s="5">
        <v>0</v>
      </c>
      <c r="N462" s="55">
        <f>+BDATOS!P451</f>
        <v>46</v>
      </c>
      <c r="O462" s="55">
        <f>+BDATOS!Q451</f>
        <v>1</v>
      </c>
      <c r="P462" s="55">
        <f>+BDATOS!R451</f>
        <v>12</v>
      </c>
      <c r="Q462" s="55">
        <f>+BDATOS!S451</f>
        <v>12</v>
      </c>
      <c r="R462" s="40">
        <f>+BDATOS!T451</f>
        <v>21</v>
      </c>
      <c r="S462" s="55" t="s">
        <v>1554</v>
      </c>
      <c r="T462" s="55" t="s">
        <v>1555</v>
      </c>
      <c r="U462" s="55" t="s">
        <v>95</v>
      </c>
      <c r="V462" s="17">
        <f t="shared" si="133"/>
        <v>0</v>
      </c>
      <c r="W462" s="5">
        <v>0</v>
      </c>
      <c r="X462" s="5">
        <v>0</v>
      </c>
      <c r="Y462" s="5">
        <v>0</v>
      </c>
      <c r="Z462" s="5">
        <v>0</v>
      </c>
      <c r="AA462" s="198" t="str">
        <f>+BDATOS!AC451</f>
        <v xml:space="preserve">SECRETARÍA DEL INTERIOR  - ARIEL </v>
      </c>
      <c r="AB462" s="56" t="s">
        <v>356</v>
      </c>
      <c r="AC462" s="56" t="s">
        <v>338</v>
      </c>
      <c r="AD462" s="29">
        <f t="shared" si="139"/>
        <v>1</v>
      </c>
      <c r="AE462" s="30">
        <f t="shared" si="136"/>
        <v>0</v>
      </c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  <c r="AX462" s="34"/>
      <c r="AY462" s="13">
        <v>1</v>
      </c>
      <c r="AZ462" s="64">
        <v>0</v>
      </c>
      <c r="BA462" s="64"/>
      <c r="BB462" s="13"/>
      <c r="BC462" s="64"/>
      <c r="BD462" s="13"/>
      <c r="BE462" s="13"/>
      <c r="BF462" s="13"/>
      <c r="BG462" s="13"/>
      <c r="BH462" s="13"/>
      <c r="BI462" s="63">
        <f t="shared" si="152"/>
        <v>1</v>
      </c>
      <c r="BJ462" s="13"/>
      <c r="BK462" s="13"/>
      <c r="BL462" s="13"/>
      <c r="BM462" s="56" t="s">
        <v>1901</v>
      </c>
      <c r="BO462" s="13">
        <f t="shared" si="140"/>
        <v>1</v>
      </c>
      <c r="BP462" s="13">
        <f t="shared" si="144"/>
        <v>0.25</v>
      </c>
      <c r="BQ462" s="13">
        <f t="shared" si="145"/>
        <v>0.75</v>
      </c>
      <c r="BR462" s="13">
        <f t="shared" si="141"/>
        <v>12</v>
      </c>
      <c r="BS462" s="13">
        <f t="shared" si="146"/>
        <v>3</v>
      </c>
      <c r="BT462" s="13">
        <f t="shared" si="147"/>
        <v>9</v>
      </c>
      <c r="BU462" s="13">
        <f t="shared" si="142"/>
        <v>12</v>
      </c>
      <c r="BV462" s="13">
        <f t="shared" si="148"/>
        <v>3</v>
      </c>
      <c r="BW462" s="13">
        <f t="shared" si="149"/>
        <v>9</v>
      </c>
      <c r="BX462" s="13">
        <f t="shared" si="143"/>
        <v>21</v>
      </c>
      <c r="BY462" s="13">
        <f t="shared" si="150"/>
        <v>5.25</v>
      </c>
      <c r="BZ462" s="13">
        <f t="shared" si="151"/>
        <v>15.75</v>
      </c>
    </row>
    <row r="463" spans="1:78" ht="61.5" customHeight="1" x14ac:dyDescent="0.2">
      <c r="A463" s="13">
        <v>5</v>
      </c>
      <c r="B463" s="4" t="s">
        <v>264</v>
      </c>
      <c r="C463" s="5" t="s">
        <v>1261</v>
      </c>
      <c r="D463" s="4" t="s">
        <v>268</v>
      </c>
      <c r="E463" s="295" t="s">
        <v>1281</v>
      </c>
      <c r="F463" s="295">
        <v>0</v>
      </c>
      <c r="G463" s="295">
        <v>1</v>
      </c>
      <c r="H463" s="176" t="s">
        <v>1270</v>
      </c>
      <c r="I463" s="14" t="s">
        <v>270</v>
      </c>
      <c r="J463" s="198" t="s">
        <v>1274</v>
      </c>
      <c r="K463" s="198" t="s">
        <v>1268</v>
      </c>
      <c r="L463" s="176" t="s">
        <v>1589</v>
      </c>
      <c r="M463" s="5">
        <v>0</v>
      </c>
      <c r="N463" s="55">
        <f>+BDATOS!P452</f>
        <v>1</v>
      </c>
      <c r="O463" s="55">
        <f>+BDATOS!Q452</f>
        <v>1</v>
      </c>
      <c r="P463" s="55">
        <f>+BDATOS!R452</f>
        <v>0</v>
      </c>
      <c r="Q463" s="55">
        <f>+BDATOS!S452</f>
        <v>0</v>
      </c>
      <c r="R463" s="40">
        <f>+BDATOS!T452</f>
        <v>0</v>
      </c>
      <c r="S463" s="55" t="s">
        <v>1554</v>
      </c>
      <c r="T463" s="55" t="s">
        <v>1555</v>
      </c>
      <c r="U463" s="55" t="s">
        <v>95</v>
      </c>
      <c r="V463" s="17">
        <f t="shared" si="133"/>
        <v>0</v>
      </c>
      <c r="W463" s="5">
        <v>0</v>
      </c>
      <c r="X463" s="5">
        <v>0</v>
      </c>
      <c r="Y463" s="5">
        <v>0</v>
      </c>
      <c r="Z463" s="5">
        <v>0</v>
      </c>
      <c r="AA463" s="198" t="str">
        <f>+BDATOS!AC452</f>
        <v xml:space="preserve">SECRETARÍA DEL INTERIOR  - ARIEL </v>
      </c>
      <c r="AB463" s="56" t="s">
        <v>356</v>
      </c>
      <c r="AC463" s="56" t="s">
        <v>338</v>
      </c>
      <c r="AD463" s="29">
        <f t="shared" si="139"/>
        <v>1</v>
      </c>
      <c r="AE463" s="30">
        <f t="shared" si="136"/>
        <v>0</v>
      </c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  <c r="AW463" s="34"/>
      <c r="AX463" s="34"/>
      <c r="AY463" s="13">
        <v>0</v>
      </c>
      <c r="AZ463" s="64">
        <v>0</v>
      </c>
      <c r="BA463" s="64"/>
      <c r="BB463" s="13"/>
      <c r="BC463" s="64"/>
      <c r="BD463" s="13"/>
      <c r="BE463" s="13"/>
      <c r="BF463" s="13"/>
      <c r="BG463" s="13"/>
      <c r="BH463" s="13"/>
      <c r="BI463" s="63">
        <f>+AY463/AD463</f>
        <v>0</v>
      </c>
      <c r="BJ463" s="13"/>
      <c r="BK463" s="13"/>
      <c r="BL463" s="13"/>
      <c r="BM463" s="56"/>
      <c r="BO463" s="13">
        <f t="shared" si="140"/>
        <v>1</v>
      </c>
      <c r="BP463" s="13">
        <f t="shared" si="144"/>
        <v>0.25</v>
      </c>
      <c r="BQ463" s="13">
        <f t="shared" si="145"/>
        <v>0.75</v>
      </c>
      <c r="BR463" s="13">
        <f t="shared" si="141"/>
        <v>0</v>
      </c>
      <c r="BS463" s="13">
        <f t="shared" si="146"/>
        <v>0</v>
      </c>
      <c r="BT463" s="13">
        <f t="shared" si="147"/>
        <v>0</v>
      </c>
      <c r="BU463" s="13">
        <f t="shared" si="142"/>
        <v>0</v>
      </c>
      <c r="BV463" s="13">
        <f t="shared" si="148"/>
        <v>0</v>
      </c>
      <c r="BW463" s="13">
        <f t="shared" si="149"/>
        <v>0</v>
      </c>
      <c r="BX463" s="13">
        <f t="shared" si="143"/>
        <v>0</v>
      </c>
      <c r="BY463" s="13">
        <f t="shared" si="150"/>
        <v>0</v>
      </c>
      <c r="BZ463" s="13">
        <f t="shared" si="151"/>
        <v>0</v>
      </c>
    </row>
    <row r="464" spans="1:78" ht="49.5" customHeight="1" x14ac:dyDescent="0.2">
      <c r="A464" s="13">
        <v>5</v>
      </c>
      <c r="B464" s="4" t="s">
        <v>264</v>
      </c>
      <c r="C464" s="5" t="s">
        <v>1261</v>
      </c>
      <c r="D464" s="4" t="s">
        <v>268</v>
      </c>
      <c r="E464" s="295"/>
      <c r="F464" s="295"/>
      <c r="G464" s="295"/>
      <c r="H464" s="176" t="s">
        <v>1270</v>
      </c>
      <c r="I464" s="14" t="s">
        <v>270</v>
      </c>
      <c r="J464" s="198" t="s">
        <v>1275</v>
      </c>
      <c r="K464" s="198" t="s">
        <v>1269</v>
      </c>
      <c r="L464" s="176" t="s">
        <v>1589</v>
      </c>
      <c r="M464" s="5">
        <v>0</v>
      </c>
      <c r="N464" s="55">
        <f>+BDATOS!P453</f>
        <v>1</v>
      </c>
      <c r="O464" s="55">
        <f>+BDATOS!Q453</f>
        <v>0</v>
      </c>
      <c r="P464" s="55">
        <f>+BDATOS!R453</f>
        <v>1</v>
      </c>
      <c r="Q464" s="55">
        <f>+BDATOS!S453</f>
        <v>0</v>
      </c>
      <c r="R464" s="40">
        <f>+BDATOS!T453</f>
        <v>0</v>
      </c>
      <c r="S464" s="55" t="s">
        <v>1554</v>
      </c>
      <c r="T464" s="55" t="s">
        <v>1555</v>
      </c>
      <c r="U464" s="55" t="s">
        <v>95</v>
      </c>
      <c r="V464" s="17">
        <f t="shared" si="133"/>
        <v>0</v>
      </c>
      <c r="W464" s="5">
        <v>0</v>
      </c>
      <c r="X464" s="5">
        <v>0</v>
      </c>
      <c r="Y464" s="5">
        <v>0</v>
      </c>
      <c r="Z464" s="5">
        <v>0</v>
      </c>
      <c r="AA464" s="198" t="str">
        <f>+BDATOS!AC453</f>
        <v xml:space="preserve">SECRETARÍA DEL INTERIOR  - ARIEL </v>
      </c>
      <c r="AB464" s="56" t="s">
        <v>356</v>
      </c>
      <c r="AC464" s="56" t="s">
        <v>338</v>
      </c>
      <c r="AD464" s="29">
        <f t="shared" si="139"/>
        <v>0</v>
      </c>
      <c r="AE464" s="30">
        <f t="shared" si="136"/>
        <v>0</v>
      </c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4"/>
      <c r="AY464" s="13">
        <v>0</v>
      </c>
      <c r="AZ464" s="64">
        <v>0</v>
      </c>
      <c r="BA464" s="64"/>
      <c r="BB464" s="13"/>
      <c r="BC464" s="64"/>
      <c r="BD464" s="13"/>
      <c r="BE464" s="13"/>
      <c r="BF464" s="13"/>
      <c r="BG464" s="13"/>
      <c r="BH464" s="13"/>
      <c r="BI464" s="63" t="s">
        <v>1844</v>
      </c>
      <c r="BJ464" s="13"/>
      <c r="BK464" s="13"/>
      <c r="BL464" s="13"/>
      <c r="BM464" s="56"/>
      <c r="BO464" s="13">
        <f t="shared" si="140"/>
        <v>0</v>
      </c>
      <c r="BP464" s="13">
        <f t="shared" si="144"/>
        <v>0</v>
      </c>
      <c r="BQ464" s="13">
        <f t="shared" si="145"/>
        <v>0</v>
      </c>
      <c r="BR464" s="13">
        <f t="shared" si="141"/>
        <v>1</v>
      </c>
      <c r="BS464" s="13">
        <f t="shared" si="146"/>
        <v>0.25</v>
      </c>
      <c r="BT464" s="13">
        <f t="shared" si="147"/>
        <v>0.75</v>
      </c>
      <c r="BU464" s="13">
        <f t="shared" si="142"/>
        <v>0</v>
      </c>
      <c r="BV464" s="13">
        <f t="shared" si="148"/>
        <v>0</v>
      </c>
      <c r="BW464" s="13">
        <f t="shared" si="149"/>
        <v>0</v>
      </c>
      <c r="BX464" s="13">
        <f t="shared" si="143"/>
        <v>0</v>
      </c>
      <c r="BY464" s="13">
        <f t="shared" si="150"/>
        <v>0</v>
      </c>
      <c r="BZ464" s="13">
        <f t="shared" si="151"/>
        <v>0</v>
      </c>
    </row>
    <row r="465" spans="1:78" ht="60" x14ac:dyDescent="0.2">
      <c r="A465" s="13">
        <v>5</v>
      </c>
      <c r="B465" s="4" t="s">
        <v>264</v>
      </c>
      <c r="C465" s="5" t="s">
        <v>1261</v>
      </c>
      <c r="D465" s="4" t="s">
        <v>268</v>
      </c>
      <c r="E465" s="295" t="s">
        <v>1282</v>
      </c>
      <c r="F465" s="295">
        <v>0</v>
      </c>
      <c r="G465" s="295">
        <v>2</v>
      </c>
      <c r="H465" s="176" t="s">
        <v>1278</v>
      </c>
      <c r="I465" s="14" t="s">
        <v>271</v>
      </c>
      <c r="J465" s="198" t="s">
        <v>1279</v>
      </c>
      <c r="K465" s="198" t="s">
        <v>1276</v>
      </c>
      <c r="L465" s="176" t="s">
        <v>1589</v>
      </c>
      <c r="M465" s="5">
        <v>0</v>
      </c>
      <c r="N465" s="55">
        <f>+BDATOS!P454</f>
        <v>1</v>
      </c>
      <c r="O465" s="55">
        <f>+BDATOS!Q454</f>
        <v>0</v>
      </c>
      <c r="P465" s="55">
        <f>+BDATOS!R454</f>
        <v>1</v>
      </c>
      <c r="Q465" s="55">
        <f>+BDATOS!S454</f>
        <v>0</v>
      </c>
      <c r="R465" s="40">
        <f>+BDATOS!T454</f>
        <v>0</v>
      </c>
      <c r="S465" s="55" t="s">
        <v>1554</v>
      </c>
      <c r="T465" s="55" t="s">
        <v>1555</v>
      </c>
      <c r="U465" s="55" t="s">
        <v>95</v>
      </c>
      <c r="V465" s="17">
        <f t="shared" si="133"/>
        <v>0</v>
      </c>
      <c r="W465" s="5">
        <v>0</v>
      </c>
      <c r="X465" s="5">
        <v>0</v>
      </c>
      <c r="Y465" s="5">
        <v>0</v>
      </c>
      <c r="Z465" s="5">
        <v>0</v>
      </c>
      <c r="AA465" s="198" t="str">
        <f>+BDATOS!AC454</f>
        <v xml:space="preserve">SECRETARÍA DEL INTERIOR  - ARIEL </v>
      </c>
      <c r="AB465" s="56" t="s">
        <v>356</v>
      </c>
      <c r="AC465" s="56" t="s">
        <v>338</v>
      </c>
      <c r="AD465" s="29">
        <f t="shared" si="139"/>
        <v>0</v>
      </c>
      <c r="AE465" s="30">
        <f t="shared" si="136"/>
        <v>0</v>
      </c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4"/>
      <c r="AY465" s="13">
        <v>0</v>
      </c>
      <c r="AZ465" s="64">
        <v>0</v>
      </c>
      <c r="BA465" s="64"/>
      <c r="BB465" s="13"/>
      <c r="BC465" s="64"/>
      <c r="BD465" s="13"/>
      <c r="BE465" s="13"/>
      <c r="BF465" s="13"/>
      <c r="BG465" s="13"/>
      <c r="BH465" s="13"/>
      <c r="BI465" s="63" t="s">
        <v>1844</v>
      </c>
      <c r="BJ465" s="13"/>
      <c r="BK465" s="13"/>
      <c r="BL465" s="13"/>
      <c r="BM465" s="56"/>
      <c r="BO465" s="13">
        <f t="shared" si="140"/>
        <v>0</v>
      </c>
      <c r="BP465" s="13">
        <f t="shared" si="144"/>
        <v>0</v>
      </c>
      <c r="BQ465" s="13">
        <f t="shared" si="145"/>
        <v>0</v>
      </c>
      <c r="BR465" s="13">
        <f t="shared" si="141"/>
        <v>1</v>
      </c>
      <c r="BS465" s="13">
        <f t="shared" si="146"/>
        <v>0.25</v>
      </c>
      <c r="BT465" s="13">
        <f t="shared" si="147"/>
        <v>0.75</v>
      </c>
      <c r="BU465" s="13">
        <f t="shared" si="142"/>
        <v>0</v>
      </c>
      <c r="BV465" s="13">
        <f t="shared" si="148"/>
        <v>0</v>
      </c>
      <c r="BW465" s="13">
        <f t="shared" si="149"/>
        <v>0</v>
      </c>
      <c r="BX465" s="13">
        <f t="shared" si="143"/>
        <v>0</v>
      </c>
      <c r="BY465" s="13">
        <f t="shared" si="150"/>
        <v>0</v>
      </c>
      <c r="BZ465" s="13">
        <f t="shared" si="151"/>
        <v>0</v>
      </c>
    </row>
    <row r="466" spans="1:78" ht="60" x14ac:dyDescent="0.2">
      <c r="A466" s="13">
        <v>5</v>
      </c>
      <c r="B466" s="4" t="s">
        <v>264</v>
      </c>
      <c r="C466" s="5" t="s">
        <v>1261</v>
      </c>
      <c r="D466" s="4" t="s">
        <v>268</v>
      </c>
      <c r="E466" s="295"/>
      <c r="F466" s="295"/>
      <c r="G466" s="295"/>
      <c r="H466" s="176" t="s">
        <v>1278</v>
      </c>
      <c r="I466" s="14" t="s">
        <v>271</v>
      </c>
      <c r="J466" s="198" t="s">
        <v>1280</v>
      </c>
      <c r="K466" s="198" t="s">
        <v>1277</v>
      </c>
      <c r="L466" s="176" t="s">
        <v>1589</v>
      </c>
      <c r="M466" s="5">
        <v>0</v>
      </c>
      <c r="N466" s="55">
        <f>+BDATOS!P455</f>
        <v>2</v>
      </c>
      <c r="O466" s="55">
        <f>+BDATOS!Q455</f>
        <v>1</v>
      </c>
      <c r="P466" s="55">
        <f>+BDATOS!R455</f>
        <v>0</v>
      </c>
      <c r="Q466" s="55">
        <f>+BDATOS!S455</f>
        <v>1</v>
      </c>
      <c r="R466" s="40">
        <f>+BDATOS!T455</f>
        <v>0</v>
      </c>
      <c r="S466" s="55" t="s">
        <v>1554</v>
      </c>
      <c r="T466" s="55" t="s">
        <v>1555</v>
      </c>
      <c r="U466" s="55" t="s">
        <v>95</v>
      </c>
      <c r="V466" s="17">
        <f t="shared" si="133"/>
        <v>0</v>
      </c>
      <c r="W466" s="5">
        <v>0</v>
      </c>
      <c r="X466" s="5">
        <v>0</v>
      </c>
      <c r="Y466" s="5">
        <v>0</v>
      </c>
      <c r="Z466" s="5">
        <v>0</v>
      </c>
      <c r="AA466" s="198" t="str">
        <f>+BDATOS!AC455</f>
        <v xml:space="preserve">SECRETARÍA DEL INTERIOR  - ARIEL </v>
      </c>
      <c r="AB466" s="56" t="s">
        <v>356</v>
      </c>
      <c r="AC466" s="56" t="s">
        <v>338</v>
      </c>
      <c r="AD466" s="29">
        <f t="shared" si="139"/>
        <v>1</v>
      </c>
      <c r="AE466" s="30">
        <f t="shared" si="136"/>
        <v>0</v>
      </c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  <c r="AX466" s="34"/>
      <c r="AY466" s="13">
        <v>0</v>
      </c>
      <c r="AZ466" s="64">
        <v>3650000000</v>
      </c>
      <c r="BA466" s="64"/>
      <c r="BB466" s="13"/>
      <c r="BC466" s="64">
        <v>2000000000</v>
      </c>
      <c r="BD466" s="13"/>
      <c r="BE466" s="64">
        <v>1650000000</v>
      </c>
      <c r="BF466" s="13"/>
      <c r="BG466" s="13"/>
      <c r="BH466" s="64">
        <v>600000000</v>
      </c>
      <c r="BI466" s="63">
        <f>+AY466/AD466</f>
        <v>0</v>
      </c>
      <c r="BJ466" s="13"/>
      <c r="BK466" s="13"/>
      <c r="BL466" s="13"/>
      <c r="BM466" s="56" t="s">
        <v>1902</v>
      </c>
      <c r="BO466" s="13">
        <f t="shared" si="140"/>
        <v>1</v>
      </c>
      <c r="BP466" s="13">
        <f t="shared" si="144"/>
        <v>0.25</v>
      </c>
      <c r="BQ466" s="13">
        <f t="shared" si="145"/>
        <v>0.75</v>
      </c>
      <c r="BR466" s="13">
        <f t="shared" si="141"/>
        <v>0</v>
      </c>
      <c r="BS466" s="13">
        <f t="shared" si="146"/>
        <v>0</v>
      </c>
      <c r="BT466" s="13">
        <f t="shared" si="147"/>
        <v>0</v>
      </c>
      <c r="BU466" s="13">
        <f t="shared" si="142"/>
        <v>1</v>
      </c>
      <c r="BV466" s="13">
        <f t="shared" si="148"/>
        <v>0.25</v>
      </c>
      <c r="BW466" s="13">
        <f t="shared" si="149"/>
        <v>0.75</v>
      </c>
      <c r="BX466" s="13">
        <f t="shared" si="143"/>
        <v>0</v>
      </c>
      <c r="BY466" s="13">
        <f t="shared" si="150"/>
        <v>0</v>
      </c>
      <c r="BZ466" s="13">
        <f t="shared" si="151"/>
        <v>0</v>
      </c>
    </row>
    <row r="467" spans="1:78" ht="48" x14ac:dyDescent="0.2">
      <c r="A467" s="13">
        <v>5</v>
      </c>
      <c r="B467" s="4" t="s">
        <v>264</v>
      </c>
      <c r="C467" s="5" t="s">
        <v>1283</v>
      </c>
      <c r="D467" s="4" t="s">
        <v>272</v>
      </c>
      <c r="E467" s="7" t="s">
        <v>1288</v>
      </c>
      <c r="F467" s="176">
        <v>0</v>
      </c>
      <c r="G467" s="176">
        <v>1</v>
      </c>
      <c r="H467" s="176" t="s">
        <v>1284</v>
      </c>
      <c r="I467" s="77" t="s">
        <v>273</v>
      </c>
      <c r="J467" s="198" t="s">
        <v>1294</v>
      </c>
      <c r="K467" s="198" t="s">
        <v>1292</v>
      </c>
      <c r="L467" s="176" t="s">
        <v>1589</v>
      </c>
      <c r="M467" s="5">
        <v>0</v>
      </c>
      <c r="N467" s="55">
        <f>+BDATOS!P456</f>
        <v>1</v>
      </c>
      <c r="O467" s="55">
        <f>+BDATOS!Q456</f>
        <v>0</v>
      </c>
      <c r="P467" s="55">
        <f>+BDATOS!R456</f>
        <v>0</v>
      </c>
      <c r="Q467" s="55">
        <f>+BDATOS!S456</f>
        <v>1</v>
      </c>
      <c r="R467" s="40">
        <f>+BDATOS!T456</f>
        <v>0</v>
      </c>
      <c r="S467" s="55" t="s">
        <v>1299</v>
      </c>
      <c r="T467" s="55" t="s">
        <v>1423</v>
      </c>
      <c r="U467" s="55" t="s">
        <v>95</v>
      </c>
      <c r="V467" s="17">
        <f t="shared" ref="V467:V512" si="153">SUM(W467:Z467)</f>
        <v>1486262400</v>
      </c>
      <c r="W467" s="23">
        <v>350000000</v>
      </c>
      <c r="X467" s="23">
        <f t="shared" si="116"/>
        <v>364000000</v>
      </c>
      <c r="Y467" s="23">
        <f t="shared" si="116"/>
        <v>378560000</v>
      </c>
      <c r="Z467" s="23">
        <f t="shared" si="116"/>
        <v>393702400</v>
      </c>
      <c r="AA467" s="198" t="str">
        <f>+BDATOS!AC456</f>
        <v>SECRETARIA DE PLANEACIÓN</v>
      </c>
      <c r="AB467" s="56" t="s">
        <v>356</v>
      </c>
      <c r="AC467" s="56" t="s">
        <v>338</v>
      </c>
      <c r="AD467" s="29">
        <f t="shared" si="139"/>
        <v>0</v>
      </c>
      <c r="AE467" s="30">
        <f t="shared" si="136"/>
        <v>1486262400</v>
      </c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  <c r="AW467" s="34"/>
      <c r="AX467" s="34"/>
      <c r="AY467" s="13">
        <v>0</v>
      </c>
      <c r="AZ467" s="13"/>
      <c r="BA467" s="13"/>
      <c r="BB467" s="13"/>
      <c r="BC467" s="13"/>
      <c r="BD467" s="13"/>
      <c r="BE467" s="13"/>
      <c r="BF467" s="13"/>
      <c r="BG467" s="13"/>
      <c r="BH467" s="13"/>
      <c r="BI467" s="63" t="s">
        <v>1844</v>
      </c>
      <c r="BJ467" s="13"/>
      <c r="BK467" s="13"/>
      <c r="BL467" s="13"/>
      <c r="BM467" s="56"/>
      <c r="BO467" s="13">
        <f t="shared" si="140"/>
        <v>0</v>
      </c>
      <c r="BP467" s="13">
        <f t="shared" si="144"/>
        <v>0</v>
      </c>
      <c r="BQ467" s="13">
        <f t="shared" si="145"/>
        <v>0</v>
      </c>
      <c r="BR467" s="13">
        <f t="shared" si="141"/>
        <v>0</v>
      </c>
      <c r="BS467" s="13">
        <f t="shared" si="146"/>
        <v>0</v>
      </c>
      <c r="BT467" s="13">
        <f t="shared" si="147"/>
        <v>0</v>
      </c>
      <c r="BU467" s="13">
        <f t="shared" si="142"/>
        <v>1</v>
      </c>
      <c r="BV467" s="13">
        <f t="shared" si="148"/>
        <v>0.25</v>
      </c>
      <c r="BW467" s="13">
        <f t="shared" si="149"/>
        <v>0.75</v>
      </c>
      <c r="BX467" s="13">
        <f t="shared" si="143"/>
        <v>0</v>
      </c>
      <c r="BY467" s="13">
        <f t="shared" si="150"/>
        <v>0</v>
      </c>
      <c r="BZ467" s="13">
        <f t="shared" si="151"/>
        <v>0</v>
      </c>
    </row>
    <row r="468" spans="1:78" ht="48" customHeight="1" x14ac:dyDescent="0.2">
      <c r="A468" s="13">
        <v>5</v>
      </c>
      <c r="B468" s="4" t="s">
        <v>264</v>
      </c>
      <c r="C468" s="5" t="s">
        <v>1283</v>
      </c>
      <c r="D468" s="4" t="s">
        <v>272</v>
      </c>
      <c r="E468" s="295" t="s">
        <v>1289</v>
      </c>
      <c r="F468" s="295">
        <v>0</v>
      </c>
      <c r="G468" s="295">
        <v>45</v>
      </c>
      <c r="H468" s="176" t="s">
        <v>1285</v>
      </c>
      <c r="I468" s="77" t="s">
        <v>274</v>
      </c>
      <c r="J468" s="198" t="s">
        <v>1295</v>
      </c>
      <c r="K468" s="198" t="s">
        <v>1268</v>
      </c>
      <c r="L468" s="176" t="s">
        <v>1589</v>
      </c>
      <c r="M468" s="5">
        <v>0</v>
      </c>
      <c r="N468" s="55">
        <f>+BDATOS!P457</f>
        <v>45</v>
      </c>
      <c r="O468" s="55">
        <f>+BDATOS!Q457</f>
        <v>10</v>
      </c>
      <c r="P468" s="55">
        <f>+BDATOS!R457</f>
        <v>10</v>
      </c>
      <c r="Q468" s="55">
        <f>+BDATOS!S457</f>
        <v>10</v>
      </c>
      <c r="R468" s="40">
        <f>+BDATOS!T457</f>
        <v>45</v>
      </c>
      <c r="S468" s="55" t="s">
        <v>1299</v>
      </c>
      <c r="T468" s="55" t="s">
        <v>1423</v>
      </c>
      <c r="U468" s="55" t="s">
        <v>95</v>
      </c>
      <c r="V468" s="17">
        <f t="shared" si="153"/>
        <v>0</v>
      </c>
      <c r="W468" s="5">
        <v>0</v>
      </c>
      <c r="X468" s="5">
        <v>0</v>
      </c>
      <c r="Y468" s="5">
        <v>0</v>
      </c>
      <c r="Z468" s="5">
        <v>0</v>
      </c>
      <c r="AA468" s="198" t="str">
        <f>+BDATOS!AC457</f>
        <v xml:space="preserve">SECRETARÍA DE PLANEACION  </v>
      </c>
      <c r="AB468" s="56" t="s">
        <v>356</v>
      </c>
      <c r="AC468" s="56" t="s">
        <v>338</v>
      </c>
      <c r="AD468" s="29">
        <f t="shared" si="139"/>
        <v>10</v>
      </c>
      <c r="AE468" s="30">
        <f t="shared" si="136"/>
        <v>0</v>
      </c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4"/>
      <c r="AY468" s="13">
        <v>0</v>
      </c>
      <c r="AZ468" s="64"/>
      <c r="BA468" s="64"/>
      <c r="BB468" s="13"/>
      <c r="BC468" s="64"/>
      <c r="BD468" s="13"/>
      <c r="BE468" s="13"/>
      <c r="BF468" s="13"/>
      <c r="BG468" s="13"/>
      <c r="BH468" s="13"/>
      <c r="BI468" s="63">
        <f t="shared" si="152"/>
        <v>0</v>
      </c>
      <c r="BJ468" s="13"/>
      <c r="BK468" s="13"/>
      <c r="BL468" s="13"/>
      <c r="BM468" s="56"/>
      <c r="BO468" s="13">
        <f t="shared" si="140"/>
        <v>10</v>
      </c>
      <c r="BP468" s="13">
        <f t="shared" si="144"/>
        <v>2.5</v>
      </c>
      <c r="BQ468" s="13">
        <f t="shared" si="145"/>
        <v>7.5</v>
      </c>
      <c r="BR468" s="13">
        <f t="shared" si="141"/>
        <v>10</v>
      </c>
      <c r="BS468" s="13">
        <f t="shared" si="146"/>
        <v>2.5</v>
      </c>
      <c r="BT468" s="13">
        <f t="shared" si="147"/>
        <v>7.5</v>
      </c>
      <c r="BU468" s="13">
        <f t="shared" si="142"/>
        <v>10</v>
      </c>
      <c r="BV468" s="13">
        <f t="shared" si="148"/>
        <v>2.5</v>
      </c>
      <c r="BW468" s="13">
        <f t="shared" si="149"/>
        <v>7.5</v>
      </c>
      <c r="BX468" s="13">
        <f t="shared" si="143"/>
        <v>45</v>
      </c>
      <c r="BY468" s="13">
        <f t="shared" si="150"/>
        <v>11.25</v>
      </c>
      <c r="BZ468" s="13">
        <f t="shared" si="151"/>
        <v>33.75</v>
      </c>
    </row>
    <row r="469" spans="1:78" ht="36" x14ac:dyDescent="0.2">
      <c r="A469" s="13">
        <v>5</v>
      </c>
      <c r="B469" s="4" t="s">
        <v>264</v>
      </c>
      <c r="C469" s="5" t="s">
        <v>1283</v>
      </c>
      <c r="D469" s="4" t="s">
        <v>272</v>
      </c>
      <c r="E469" s="295"/>
      <c r="F469" s="295"/>
      <c r="G469" s="295"/>
      <c r="H469" s="176" t="s">
        <v>1285</v>
      </c>
      <c r="I469" s="77" t="s">
        <v>274</v>
      </c>
      <c r="J469" s="198" t="s">
        <v>1275</v>
      </c>
      <c r="K469" s="198" t="s">
        <v>1269</v>
      </c>
      <c r="L469" s="176" t="s">
        <v>1589</v>
      </c>
      <c r="M469" s="5">
        <v>0</v>
      </c>
      <c r="N469" s="55">
        <f>+BDATOS!P458</f>
        <v>1</v>
      </c>
      <c r="O469" s="55">
        <f>+BDATOS!Q458</f>
        <v>0</v>
      </c>
      <c r="P469" s="55">
        <f>+BDATOS!R458</f>
        <v>1</v>
      </c>
      <c r="Q469" s="55">
        <f>+BDATOS!S458</f>
        <v>0</v>
      </c>
      <c r="R469" s="40">
        <f>+BDATOS!T458</f>
        <v>0</v>
      </c>
      <c r="S469" s="55" t="s">
        <v>1299</v>
      </c>
      <c r="T469" s="55" t="s">
        <v>1423</v>
      </c>
      <c r="U469" s="55" t="s">
        <v>95</v>
      </c>
      <c r="V469" s="17">
        <f t="shared" si="153"/>
        <v>0</v>
      </c>
      <c r="W469" s="5">
        <v>0</v>
      </c>
      <c r="X469" s="5">
        <v>0</v>
      </c>
      <c r="Y469" s="5">
        <v>0</v>
      </c>
      <c r="Z469" s="5">
        <v>0</v>
      </c>
      <c r="AA469" s="198" t="str">
        <f>+BDATOS!AC458</f>
        <v xml:space="preserve">SECRETARÍA DE PLANEACION  </v>
      </c>
      <c r="AB469" s="56" t="s">
        <v>356</v>
      </c>
      <c r="AC469" s="56" t="s">
        <v>338</v>
      </c>
      <c r="AD469" s="29">
        <f t="shared" si="139"/>
        <v>0</v>
      </c>
      <c r="AE469" s="30">
        <f t="shared" si="136"/>
        <v>0</v>
      </c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  <c r="AX469" s="34"/>
      <c r="AY469" s="13">
        <v>0</v>
      </c>
      <c r="AZ469" s="64"/>
      <c r="BA469" s="64"/>
      <c r="BB469" s="13"/>
      <c r="BC469" s="64"/>
      <c r="BD469" s="13"/>
      <c r="BE469" s="13"/>
      <c r="BF469" s="13"/>
      <c r="BG469" s="13"/>
      <c r="BH469" s="13"/>
      <c r="BI469" s="63" t="s">
        <v>1844</v>
      </c>
      <c r="BJ469" s="13"/>
      <c r="BK469" s="13"/>
      <c r="BL469" s="13"/>
      <c r="BM469" s="56"/>
      <c r="BO469" s="13">
        <f t="shared" si="140"/>
        <v>0</v>
      </c>
      <c r="BP469" s="13">
        <f t="shared" si="144"/>
        <v>0</v>
      </c>
      <c r="BQ469" s="13">
        <f t="shared" si="145"/>
        <v>0</v>
      </c>
      <c r="BR469" s="13">
        <f t="shared" si="141"/>
        <v>1</v>
      </c>
      <c r="BS469" s="13">
        <f t="shared" si="146"/>
        <v>0.25</v>
      </c>
      <c r="BT469" s="13">
        <f t="shared" si="147"/>
        <v>0.75</v>
      </c>
      <c r="BU469" s="13">
        <f t="shared" si="142"/>
        <v>0</v>
      </c>
      <c r="BV469" s="13">
        <f t="shared" si="148"/>
        <v>0</v>
      </c>
      <c r="BW469" s="13">
        <f t="shared" si="149"/>
        <v>0</v>
      </c>
      <c r="BX469" s="13">
        <f t="shared" si="143"/>
        <v>0</v>
      </c>
      <c r="BY469" s="13">
        <f t="shared" si="150"/>
        <v>0</v>
      </c>
      <c r="BZ469" s="13">
        <f t="shared" si="151"/>
        <v>0</v>
      </c>
    </row>
    <row r="470" spans="1:78" ht="36" customHeight="1" x14ac:dyDescent="0.2">
      <c r="A470" s="13">
        <v>5</v>
      </c>
      <c r="B470" s="4" t="s">
        <v>264</v>
      </c>
      <c r="C470" s="5" t="s">
        <v>1283</v>
      </c>
      <c r="D470" s="4" t="s">
        <v>272</v>
      </c>
      <c r="E470" s="7" t="s">
        <v>1290</v>
      </c>
      <c r="F470" s="176">
        <v>0</v>
      </c>
      <c r="G470" s="176">
        <v>1</v>
      </c>
      <c r="H470" s="176" t="s">
        <v>1286</v>
      </c>
      <c r="I470" s="77" t="s">
        <v>275</v>
      </c>
      <c r="J470" s="198" t="s">
        <v>1296</v>
      </c>
      <c r="K470" s="198" t="s">
        <v>1297</v>
      </c>
      <c r="L470" s="176" t="s">
        <v>1589</v>
      </c>
      <c r="M470" s="5">
        <v>0</v>
      </c>
      <c r="N470" s="55">
        <f>+BDATOS!P459</f>
        <v>1</v>
      </c>
      <c r="O470" s="55">
        <f>+BDATOS!Q459</f>
        <v>1</v>
      </c>
      <c r="P470" s="55">
        <f>+BDATOS!R459</f>
        <v>0</v>
      </c>
      <c r="Q470" s="55">
        <f>+BDATOS!S459</f>
        <v>0</v>
      </c>
      <c r="R470" s="40">
        <f>+BDATOS!T459</f>
        <v>0</v>
      </c>
      <c r="S470" s="55" t="s">
        <v>1299</v>
      </c>
      <c r="T470" s="55" t="s">
        <v>1423</v>
      </c>
      <c r="U470" s="55" t="s">
        <v>95</v>
      </c>
      <c r="V470" s="17">
        <f t="shared" si="153"/>
        <v>0</v>
      </c>
      <c r="W470" s="5">
        <v>0</v>
      </c>
      <c r="X470" s="5">
        <v>0</v>
      </c>
      <c r="Y470" s="5">
        <v>0</v>
      </c>
      <c r="Z470" s="5">
        <v>0</v>
      </c>
      <c r="AA470" s="198" t="str">
        <f>+BDATOS!AC459</f>
        <v>SECRETARIA DE PLANEACIÓN</v>
      </c>
      <c r="AB470" s="56" t="s">
        <v>356</v>
      </c>
      <c r="AC470" s="56" t="s">
        <v>338</v>
      </c>
      <c r="AD470" s="29">
        <f t="shared" si="139"/>
        <v>1</v>
      </c>
      <c r="AE470" s="30">
        <f t="shared" si="136"/>
        <v>0</v>
      </c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4"/>
      <c r="AY470" s="13">
        <v>1</v>
      </c>
      <c r="AZ470" s="13"/>
      <c r="BA470" s="13"/>
      <c r="BB470" s="13"/>
      <c r="BC470" s="13"/>
      <c r="BD470" s="13"/>
      <c r="BE470" s="13"/>
      <c r="BF470" s="13"/>
      <c r="BG470" s="13"/>
      <c r="BH470" s="13"/>
      <c r="BI470" s="63">
        <f t="shared" si="152"/>
        <v>1</v>
      </c>
      <c r="BJ470" s="13"/>
      <c r="BK470" s="13"/>
      <c r="BL470" s="13"/>
      <c r="BM470" s="56"/>
      <c r="BO470" s="13">
        <f t="shared" si="140"/>
        <v>1</v>
      </c>
      <c r="BP470" s="13">
        <f t="shared" si="144"/>
        <v>0.25</v>
      </c>
      <c r="BQ470" s="13">
        <f t="shared" si="145"/>
        <v>0.75</v>
      </c>
      <c r="BR470" s="13">
        <f t="shared" si="141"/>
        <v>0</v>
      </c>
      <c r="BS470" s="13">
        <f t="shared" si="146"/>
        <v>0</v>
      </c>
      <c r="BT470" s="13">
        <f t="shared" si="147"/>
        <v>0</v>
      </c>
      <c r="BU470" s="13">
        <f t="shared" si="142"/>
        <v>0</v>
      </c>
      <c r="BV470" s="13">
        <f t="shared" si="148"/>
        <v>0</v>
      </c>
      <c r="BW470" s="13">
        <f t="shared" si="149"/>
        <v>0</v>
      </c>
      <c r="BX470" s="13">
        <f t="shared" si="143"/>
        <v>0</v>
      </c>
      <c r="BY470" s="13">
        <f t="shared" si="150"/>
        <v>0</v>
      </c>
      <c r="BZ470" s="13">
        <f t="shared" si="151"/>
        <v>0</v>
      </c>
    </row>
    <row r="471" spans="1:78" ht="48" x14ac:dyDescent="0.2">
      <c r="A471" s="13">
        <v>5</v>
      </c>
      <c r="B471" s="4" t="s">
        <v>264</v>
      </c>
      <c r="C471" s="5" t="s">
        <v>1283</v>
      </c>
      <c r="D471" s="4" t="s">
        <v>272</v>
      </c>
      <c r="E471" s="7" t="s">
        <v>1291</v>
      </c>
      <c r="F471" s="176">
        <v>0</v>
      </c>
      <c r="G471" s="176">
        <v>15</v>
      </c>
      <c r="H471" s="176" t="s">
        <v>1287</v>
      </c>
      <c r="I471" s="77" t="s">
        <v>276</v>
      </c>
      <c r="J471" s="198" t="s">
        <v>1298</v>
      </c>
      <c r="K471" s="198" t="s">
        <v>1293</v>
      </c>
      <c r="L471" s="176" t="s">
        <v>1589</v>
      </c>
      <c r="M471" s="5" t="s">
        <v>874</v>
      </c>
      <c r="N471" s="55">
        <f>+BDATOS!P460</f>
        <v>15</v>
      </c>
      <c r="O471" s="55">
        <f>+BDATOS!Q460</f>
        <v>0</v>
      </c>
      <c r="P471" s="55">
        <f>+BDATOS!R460</f>
        <v>5</v>
      </c>
      <c r="Q471" s="55">
        <f>+BDATOS!S460</f>
        <v>5</v>
      </c>
      <c r="R471" s="40">
        <f>+BDATOS!T460</f>
        <v>5</v>
      </c>
      <c r="S471" s="55" t="s">
        <v>1299</v>
      </c>
      <c r="T471" s="55" t="s">
        <v>1423</v>
      </c>
      <c r="U471" s="55" t="s">
        <v>95</v>
      </c>
      <c r="V471" s="17">
        <f t="shared" si="153"/>
        <v>0</v>
      </c>
      <c r="W471" s="5">
        <v>0</v>
      </c>
      <c r="X471" s="5">
        <v>0</v>
      </c>
      <c r="Y471" s="5">
        <v>0</v>
      </c>
      <c r="Z471" s="5">
        <v>0</v>
      </c>
      <c r="AA471" s="198" t="str">
        <f>+BDATOS!AC460</f>
        <v>SECRETARIA DE PLANEACIÓN</v>
      </c>
      <c r="AB471" s="56" t="s">
        <v>356</v>
      </c>
      <c r="AC471" s="56" t="s">
        <v>338</v>
      </c>
      <c r="AD471" s="29">
        <f t="shared" si="139"/>
        <v>0</v>
      </c>
      <c r="AE471" s="30">
        <f t="shared" si="136"/>
        <v>0</v>
      </c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4"/>
      <c r="AY471" s="13">
        <v>0</v>
      </c>
      <c r="AZ471" s="13"/>
      <c r="BA471" s="13"/>
      <c r="BB471" s="13"/>
      <c r="BC471" s="13"/>
      <c r="BD471" s="13"/>
      <c r="BE471" s="13"/>
      <c r="BF471" s="13"/>
      <c r="BG471" s="13"/>
      <c r="BH471" s="13"/>
      <c r="BI471" s="63" t="s">
        <v>1844</v>
      </c>
      <c r="BJ471" s="13"/>
      <c r="BK471" s="13"/>
      <c r="BL471" s="13"/>
      <c r="BM471" s="56"/>
      <c r="BO471" s="13">
        <f t="shared" si="140"/>
        <v>0</v>
      </c>
      <c r="BP471" s="13">
        <f t="shared" si="144"/>
        <v>0</v>
      </c>
      <c r="BQ471" s="13">
        <f t="shared" si="145"/>
        <v>0</v>
      </c>
      <c r="BR471" s="13">
        <f t="shared" si="141"/>
        <v>5</v>
      </c>
      <c r="BS471" s="13">
        <f t="shared" si="146"/>
        <v>1.25</v>
      </c>
      <c r="BT471" s="13">
        <f t="shared" si="147"/>
        <v>3.75</v>
      </c>
      <c r="BU471" s="13">
        <f t="shared" si="142"/>
        <v>5</v>
      </c>
      <c r="BV471" s="13">
        <f t="shared" si="148"/>
        <v>1.25</v>
      </c>
      <c r="BW471" s="13">
        <f t="shared" si="149"/>
        <v>3.75</v>
      </c>
      <c r="BX471" s="13">
        <f t="shared" si="143"/>
        <v>5</v>
      </c>
      <c r="BY471" s="13">
        <f t="shared" si="150"/>
        <v>1.25</v>
      </c>
      <c r="BZ471" s="13">
        <f t="shared" si="151"/>
        <v>3.75</v>
      </c>
    </row>
    <row r="472" spans="1:78" ht="48" customHeight="1" x14ac:dyDescent="0.2">
      <c r="A472" s="13">
        <v>6</v>
      </c>
      <c r="B472" s="4" t="s">
        <v>1300</v>
      </c>
      <c r="C472" s="5" t="s">
        <v>1301</v>
      </c>
      <c r="D472" s="4" t="s">
        <v>278</v>
      </c>
      <c r="E472" s="300" t="s">
        <v>1310</v>
      </c>
      <c r="F472" s="300">
        <v>62.48</v>
      </c>
      <c r="G472" s="300">
        <v>82</v>
      </c>
      <c r="H472" s="176" t="s">
        <v>1302</v>
      </c>
      <c r="I472" s="14" t="s">
        <v>279</v>
      </c>
      <c r="J472" s="198" t="s">
        <v>1303</v>
      </c>
      <c r="K472" s="198" t="s">
        <v>1303</v>
      </c>
      <c r="L472" s="176" t="s">
        <v>1589</v>
      </c>
      <c r="M472" s="5">
        <v>0</v>
      </c>
      <c r="N472" s="55">
        <f>+BDATOS!P461</f>
        <v>12</v>
      </c>
      <c r="O472" s="55">
        <f>+BDATOS!Q461</f>
        <v>12</v>
      </c>
      <c r="P472" s="55">
        <f>+BDATOS!R461</f>
        <v>3</v>
      </c>
      <c r="Q472" s="55">
        <f>+BDATOS!S461</f>
        <v>3</v>
      </c>
      <c r="R472" s="40">
        <f>+BDATOS!T461</f>
        <v>3</v>
      </c>
      <c r="S472" s="55" t="s">
        <v>1299</v>
      </c>
      <c r="T472" s="55" t="s">
        <v>1423</v>
      </c>
      <c r="U472" s="55" t="s">
        <v>95</v>
      </c>
      <c r="V472" s="17">
        <f t="shared" si="153"/>
        <v>0</v>
      </c>
      <c r="W472" s="5">
        <v>0</v>
      </c>
      <c r="X472" s="5">
        <v>0</v>
      </c>
      <c r="Y472" s="5">
        <v>0</v>
      </c>
      <c r="Z472" s="5">
        <v>0</v>
      </c>
      <c r="AA472" s="198" t="str">
        <f>+BDATOS!AC461</f>
        <v>SECRETARÍA DE HACIENDA</v>
      </c>
      <c r="AB472" s="56" t="s">
        <v>356</v>
      </c>
      <c r="AC472" s="56" t="s">
        <v>356</v>
      </c>
      <c r="AD472" s="29">
        <f t="shared" si="139"/>
        <v>12</v>
      </c>
      <c r="AE472" s="30">
        <f t="shared" si="136"/>
        <v>0</v>
      </c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  <c r="AX472" s="34"/>
      <c r="AY472" s="13">
        <v>5.1100000000000003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3">
        <v>0</v>
      </c>
      <c r="BF472" s="13"/>
      <c r="BG472" s="13">
        <v>0</v>
      </c>
      <c r="BH472" s="13">
        <v>0</v>
      </c>
      <c r="BI472" s="63">
        <f t="shared" si="152"/>
        <v>0.42583333333333334</v>
      </c>
      <c r="BJ472" s="13">
        <v>0</v>
      </c>
      <c r="BK472" s="13">
        <v>0</v>
      </c>
      <c r="BL472" s="13">
        <v>0</v>
      </c>
      <c r="BM472" s="56"/>
      <c r="BO472" s="13">
        <f t="shared" si="140"/>
        <v>12</v>
      </c>
      <c r="BP472" s="13">
        <f t="shared" si="144"/>
        <v>3</v>
      </c>
      <c r="BQ472" s="13">
        <f t="shared" si="145"/>
        <v>9</v>
      </c>
      <c r="BR472" s="13">
        <f t="shared" si="141"/>
        <v>3</v>
      </c>
      <c r="BS472" s="13">
        <f t="shared" si="146"/>
        <v>0.75</v>
      </c>
      <c r="BT472" s="13">
        <f t="shared" si="147"/>
        <v>2.25</v>
      </c>
      <c r="BU472" s="13">
        <f t="shared" si="142"/>
        <v>3</v>
      </c>
      <c r="BV472" s="13">
        <f t="shared" si="148"/>
        <v>0.75</v>
      </c>
      <c r="BW472" s="13">
        <f t="shared" si="149"/>
        <v>2.25</v>
      </c>
      <c r="BX472" s="13">
        <f t="shared" si="143"/>
        <v>3</v>
      </c>
      <c r="BY472" s="13">
        <f t="shared" si="150"/>
        <v>0.75</v>
      </c>
      <c r="BZ472" s="13">
        <f t="shared" si="151"/>
        <v>2.25</v>
      </c>
    </row>
    <row r="473" spans="1:78" ht="36" x14ac:dyDescent="0.2">
      <c r="A473" s="13">
        <v>6</v>
      </c>
      <c r="B473" s="4" t="s">
        <v>1300</v>
      </c>
      <c r="C473" s="5" t="s">
        <v>1301</v>
      </c>
      <c r="D473" s="4" t="s">
        <v>278</v>
      </c>
      <c r="E473" s="300"/>
      <c r="F473" s="300"/>
      <c r="G473" s="300"/>
      <c r="H473" s="176" t="s">
        <v>1302</v>
      </c>
      <c r="I473" s="14" t="s">
        <v>279</v>
      </c>
      <c r="J473" s="198" t="s">
        <v>1304</v>
      </c>
      <c r="K473" s="198" t="s">
        <v>1304</v>
      </c>
      <c r="L473" s="176" t="s">
        <v>1589</v>
      </c>
      <c r="M473" s="5">
        <v>0</v>
      </c>
      <c r="N473" s="55">
        <f>+BDATOS!P462</f>
        <v>1</v>
      </c>
      <c r="O473" s="55">
        <f>+BDATOS!Q462</f>
        <v>0</v>
      </c>
      <c r="P473" s="55">
        <f>+BDATOS!R462</f>
        <v>1</v>
      </c>
      <c r="Q473" s="55">
        <f>+BDATOS!S462</f>
        <v>0</v>
      </c>
      <c r="R473" s="40">
        <f>+BDATOS!T462</f>
        <v>0</v>
      </c>
      <c r="S473" s="55" t="s">
        <v>1299</v>
      </c>
      <c r="T473" s="55" t="s">
        <v>1423</v>
      </c>
      <c r="U473" s="55" t="s">
        <v>120</v>
      </c>
      <c r="V473" s="17">
        <f t="shared" si="153"/>
        <v>15956214854.768641</v>
      </c>
      <c r="W473" s="23">
        <v>3757529760</v>
      </c>
      <c r="X473" s="23">
        <f t="shared" si="116"/>
        <v>3907830950.4000001</v>
      </c>
      <c r="Y473" s="23">
        <f t="shared" si="116"/>
        <v>4064144188.4160004</v>
      </c>
      <c r="Z473" s="23">
        <f t="shared" si="116"/>
        <v>4226709955.9526405</v>
      </c>
      <c r="AA473" s="198" t="str">
        <f>+BDATOS!AC462</f>
        <v>SECRETARÍA DE HACIENDA</v>
      </c>
      <c r="AB473" s="56" t="s">
        <v>356</v>
      </c>
      <c r="AC473" s="56" t="s">
        <v>356</v>
      </c>
      <c r="AD473" s="29">
        <f t="shared" si="139"/>
        <v>0</v>
      </c>
      <c r="AE473" s="30">
        <f t="shared" si="136"/>
        <v>15956214854.768641</v>
      </c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  <c r="AX473" s="34"/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3">
        <v>0</v>
      </c>
      <c r="BF473" s="13">
        <v>0</v>
      </c>
      <c r="BG473" s="13">
        <v>0</v>
      </c>
      <c r="BH473" s="13">
        <v>0</v>
      </c>
      <c r="BI473" s="63" t="s">
        <v>1844</v>
      </c>
      <c r="BJ473" s="13">
        <v>0</v>
      </c>
      <c r="BK473" s="13">
        <v>0</v>
      </c>
      <c r="BL473" s="13">
        <v>0</v>
      </c>
      <c r="BM473" s="56"/>
      <c r="BO473" s="13">
        <f t="shared" si="140"/>
        <v>0</v>
      </c>
      <c r="BP473" s="13">
        <f t="shared" si="144"/>
        <v>0</v>
      </c>
      <c r="BQ473" s="13">
        <f t="shared" si="145"/>
        <v>0</v>
      </c>
      <c r="BR473" s="13">
        <f t="shared" si="141"/>
        <v>1</v>
      </c>
      <c r="BS473" s="13">
        <f t="shared" si="146"/>
        <v>0.25</v>
      </c>
      <c r="BT473" s="13">
        <f t="shared" si="147"/>
        <v>0.75</v>
      </c>
      <c r="BU473" s="13">
        <f t="shared" si="142"/>
        <v>0</v>
      </c>
      <c r="BV473" s="13">
        <f t="shared" si="148"/>
        <v>0</v>
      </c>
      <c r="BW473" s="13">
        <f t="shared" si="149"/>
        <v>0</v>
      </c>
      <c r="BX473" s="13">
        <f t="shared" si="143"/>
        <v>0</v>
      </c>
      <c r="BY473" s="13">
        <f t="shared" si="150"/>
        <v>0</v>
      </c>
      <c r="BZ473" s="13">
        <f t="shared" si="151"/>
        <v>0</v>
      </c>
    </row>
    <row r="474" spans="1:78" ht="36" x14ac:dyDescent="0.2">
      <c r="A474" s="13">
        <v>6</v>
      </c>
      <c r="B474" s="4" t="s">
        <v>1300</v>
      </c>
      <c r="C474" s="5" t="s">
        <v>1301</v>
      </c>
      <c r="D474" s="4" t="s">
        <v>278</v>
      </c>
      <c r="E474" s="300"/>
      <c r="F474" s="300"/>
      <c r="G474" s="300"/>
      <c r="H474" s="176" t="s">
        <v>1302</v>
      </c>
      <c r="I474" s="14" t="s">
        <v>279</v>
      </c>
      <c r="J474" s="198" t="s">
        <v>1305</v>
      </c>
      <c r="K474" s="198" t="s">
        <v>1305</v>
      </c>
      <c r="L474" s="176" t="s">
        <v>1589</v>
      </c>
      <c r="M474" s="5">
        <v>0</v>
      </c>
      <c r="N474" s="55">
        <f>+BDATOS!P463</f>
        <v>1</v>
      </c>
      <c r="O474" s="55">
        <f>+BDATOS!Q463</f>
        <v>0</v>
      </c>
      <c r="P474" s="55">
        <f>+BDATOS!R463</f>
        <v>1</v>
      </c>
      <c r="Q474" s="55">
        <f>+BDATOS!S463</f>
        <v>0</v>
      </c>
      <c r="R474" s="40">
        <f>+BDATOS!T463</f>
        <v>0</v>
      </c>
      <c r="S474" s="55" t="s">
        <v>1299</v>
      </c>
      <c r="T474" s="55" t="s">
        <v>1423</v>
      </c>
      <c r="U474" s="55" t="s">
        <v>205</v>
      </c>
      <c r="V474" s="17">
        <f t="shared" si="153"/>
        <v>7256720535.055872</v>
      </c>
      <c r="W474" s="23">
        <f>8544427242-4699434984-427221362-1708885448</f>
        <v>1708885448</v>
      </c>
      <c r="X474" s="23">
        <f t="shared" si="116"/>
        <v>1777240865.9200001</v>
      </c>
      <c r="Y474" s="23">
        <f t="shared" si="116"/>
        <v>1848330500.5568001</v>
      </c>
      <c r="Z474" s="23">
        <f t="shared" si="116"/>
        <v>1922263720.5790722</v>
      </c>
      <c r="AA474" s="198" t="str">
        <f>+BDATOS!AC463</f>
        <v>SECRETARÍA DE HACIENDA</v>
      </c>
      <c r="AB474" s="56" t="s">
        <v>356</v>
      </c>
      <c r="AC474" s="56" t="s">
        <v>356</v>
      </c>
      <c r="AD474" s="29">
        <f t="shared" si="139"/>
        <v>0</v>
      </c>
      <c r="AE474" s="30">
        <f t="shared" si="136"/>
        <v>7256720535.055872</v>
      </c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4"/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3">
        <v>0</v>
      </c>
      <c r="BF474" s="13">
        <v>0</v>
      </c>
      <c r="BG474" s="13">
        <v>0</v>
      </c>
      <c r="BH474" s="13">
        <v>0</v>
      </c>
      <c r="BI474" s="63" t="s">
        <v>1844</v>
      </c>
      <c r="BJ474" s="13">
        <v>0</v>
      </c>
      <c r="BK474" s="13">
        <v>0</v>
      </c>
      <c r="BL474" s="13">
        <v>0</v>
      </c>
      <c r="BM474" s="56"/>
      <c r="BO474" s="13">
        <f t="shared" si="140"/>
        <v>0</v>
      </c>
      <c r="BP474" s="13">
        <f t="shared" si="144"/>
        <v>0</v>
      </c>
      <c r="BQ474" s="13">
        <f t="shared" si="145"/>
        <v>0</v>
      </c>
      <c r="BR474" s="13">
        <f t="shared" si="141"/>
        <v>1</v>
      </c>
      <c r="BS474" s="13">
        <f t="shared" si="146"/>
        <v>0.25</v>
      </c>
      <c r="BT474" s="13">
        <f t="shared" si="147"/>
        <v>0.75</v>
      </c>
      <c r="BU474" s="13">
        <f t="shared" si="142"/>
        <v>0</v>
      </c>
      <c r="BV474" s="13">
        <f t="shared" si="148"/>
        <v>0</v>
      </c>
      <c r="BW474" s="13">
        <f t="shared" si="149"/>
        <v>0</v>
      </c>
      <c r="BX474" s="13">
        <f t="shared" si="143"/>
        <v>0</v>
      </c>
      <c r="BY474" s="13">
        <f t="shared" si="150"/>
        <v>0</v>
      </c>
      <c r="BZ474" s="13">
        <f t="shared" si="151"/>
        <v>0</v>
      </c>
    </row>
    <row r="475" spans="1:78" ht="48" x14ac:dyDescent="0.2">
      <c r="A475" s="13">
        <v>6</v>
      </c>
      <c r="B475" s="4" t="s">
        <v>1300</v>
      </c>
      <c r="C475" s="5" t="s">
        <v>1301</v>
      </c>
      <c r="D475" s="4" t="s">
        <v>278</v>
      </c>
      <c r="E475" s="300"/>
      <c r="F475" s="300"/>
      <c r="G475" s="300"/>
      <c r="H475" s="176" t="s">
        <v>1302</v>
      </c>
      <c r="I475" s="14" t="s">
        <v>279</v>
      </c>
      <c r="J475" s="198" t="s">
        <v>1306</v>
      </c>
      <c r="K475" s="198" t="s">
        <v>1306</v>
      </c>
      <c r="L475" s="176" t="s">
        <v>1589</v>
      </c>
      <c r="M475" s="5">
        <v>0</v>
      </c>
      <c r="N475" s="55">
        <f>+BDATOS!P464</f>
        <v>60</v>
      </c>
      <c r="O475" s="55">
        <f>+BDATOS!Q464</f>
        <v>10</v>
      </c>
      <c r="P475" s="55">
        <f>+BDATOS!R464</f>
        <v>10</v>
      </c>
      <c r="Q475" s="55">
        <f>+BDATOS!S464</f>
        <v>20</v>
      </c>
      <c r="R475" s="40">
        <f>+BDATOS!T464</f>
        <v>20</v>
      </c>
      <c r="S475" s="55" t="s">
        <v>1299</v>
      </c>
      <c r="T475" s="55" t="s">
        <v>1423</v>
      </c>
      <c r="U475" s="55" t="s">
        <v>280</v>
      </c>
      <c r="V475" s="17">
        <f t="shared" si="153"/>
        <v>14204867652.974592</v>
      </c>
      <c r="W475" s="23">
        <v>3345104928</v>
      </c>
      <c r="X475" s="23">
        <f t="shared" si="116"/>
        <v>3478909125.1199999</v>
      </c>
      <c r="Y475" s="23">
        <f t="shared" si="116"/>
        <v>3618065490.1248002</v>
      </c>
      <c r="Z475" s="23">
        <f t="shared" si="116"/>
        <v>3762788109.7297921</v>
      </c>
      <c r="AA475" s="198" t="str">
        <f>+BDATOS!AC464</f>
        <v>SECRETARÍA DE HACIENDA</v>
      </c>
      <c r="AB475" s="56" t="s">
        <v>356</v>
      </c>
      <c r="AC475" s="56" t="s">
        <v>356</v>
      </c>
      <c r="AD475" s="29">
        <f t="shared" si="139"/>
        <v>10</v>
      </c>
      <c r="AE475" s="30">
        <f t="shared" si="136"/>
        <v>14204867652.974592</v>
      </c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/>
      <c r="AX475" s="34"/>
      <c r="AY475" s="52">
        <v>10</v>
      </c>
      <c r="AZ475" s="52">
        <v>238909491</v>
      </c>
      <c r="BA475" s="52">
        <v>238909491</v>
      </c>
      <c r="BB475" s="13"/>
      <c r="BC475" s="13"/>
      <c r="BD475" s="13"/>
      <c r="BE475" s="13"/>
      <c r="BF475" s="13"/>
      <c r="BG475" s="13"/>
      <c r="BH475" s="13">
        <v>0</v>
      </c>
      <c r="BI475" s="63">
        <f t="shared" si="152"/>
        <v>1</v>
      </c>
      <c r="BJ475" s="13">
        <v>0</v>
      </c>
      <c r="BK475" s="13">
        <v>0</v>
      </c>
      <c r="BL475" s="13">
        <v>0</v>
      </c>
      <c r="BM475" s="56"/>
      <c r="BO475" s="13">
        <f t="shared" si="140"/>
        <v>10</v>
      </c>
      <c r="BP475" s="13">
        <f t="shared" si="144"/>
        <v>2.5</v>
      </c>
      <c r="BQ475" s="13">
        <f t="shared" si="145"/>
        <v>7.5</v>
      </c>
      <c r="BR475" s="13">
        <f t="shared" si="141"/>
        <v>10</v>
      </c>
      <c r="BS475" s="13">
        <f t="shared" si="146"/>
        <v>2.5</v>
      </c>
      <c r="BT475" s="13">
        <f t="shared" si="147"/>
        <v>7.5</v>
      </c>
      <c r="BU475" s="13">
        <f t="shared" si="142"/>
        <v>20</v>
      </c>
      <c r="BV475" s="13">
        <f t="shared" si="148"/>
        <v>5</v>
      </c>
      <c r="BW475" s="13">
        <f t="shared" si="149"/>
        <v>15</v>
      </c>
      <c r="BX475" s="13">
        <f t="shared" si="143"/>
        <v>20</v>
      </c>
      <c r="BY475" s="13">
        <f t="shared" si="150"/>
        <v>5</v>
      </c>
      <c r="BZ475" s="13">
        <f t="shared" si="151"/>
        <v>15</v>
      </c>
    </row>
    <row r="476" spans="1:78" ht="36" customHeight="1" x14ac:dyDescent="0.2">
      <c r="A476" s="13">
        <v>6</v>
      </c>
      <c r="B476" s="4" t="s">
        <v>1300</v>
      </c>
      <c r="C476" s="5" t="s">
        <v>1301</v>
      </c>
      <c r="D476" s="4" t="s">
        <v>278</v>
      </c>
      <c r="E476" s="300"/>
      <c r="F476" s="300"/>
      <c r="G476" s="300"/>
      <c r="H476" s="176" t="s">
        <v>1302</v>
      </c>
      <c r="I476" s="14" t="s">
        <v>279</v>
      </c>
      <c r="J476" s="198" t="s">
        <v>1307</v>
      </c>
      <c r="K476" s="198" t="s">
        <v>1307</v>
      </c>
      <c r="L476" s="176" t="s">
        <v>1589</v>
      </c>
      <c r="M476" s="5">
        <v>0</v>
      </c>
      <c r="N476" s="55">
        <f>+BDATOS!P465</f>
        <v>100</v>
      </c>
      <c r="O476" s="55">
        <f>+BDATOS!Q465</f>
        <v>25</v>
      </c>
      <c r="P476" s="55">
        <f>+BDATOS!R465</f>
        <v>25</v>
      </c>
      <c r="Q476" s="55">
        <f>+BDATOS!S465</f>
        <v>25</v>
      </c>
      <c r="R476" s="40">
        <f>+BDATOS!T465</f>
        <v>25</v>
      </c>
      <c r="S476" s="55" t="s">
        <v>1299</v>
      </c>
      <c r="T476" s="55" t="s">
        <v>1423</v>
      </c>
      <c r="U476" s="55" t="s">
        <v>95</v>
      </c>
      <c r="V476" s="17">
        <f t="shared" si="153"/>
        <v>0</v>
      </c>
      <c r="W476" s="5">
        <v>0</v>
      </c>
      <c r="X476" s="5">
        <v>0</v>
      </c>
      <c r="Y476" s="5">
        <v>0</v>
      </c>
      <c r="Z476" s="5">
        <v>0</v>
      </c>
      <c r="AA476" s="198" t="str">
        <f>+BDATOS!AC465</f>
        <v>SECRETARÍA DE HACIENDA</v>
      </c>
      <c r="AB476" s="56" t="s">
        <v>356</v>
      </c>
      <c r="AC476" s="56" t="s">
        <v>356</v>
      </c>
      <c r="AD476" s="29">
        <f t="shared" si="139"/>
        <v>25</v>
      </c>
      <c r="AE476" s="30">
        <f t="shared" si="136"/>
        <v>0</v>
      </c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4"/>
      <c r="AY476" s="52">
        <v>25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3"/>
      <c r="BF476" s="13">
        <v>0</v>
      </c>
      <c r="BG476" s="13">
        <v>0</v>
      </c>
      <c r="BH476" s="13">
        <v>0</v>
      </c>
      <c r="BI476" s="63">
        <f t="shared" si="152"/>
        <v>1</v>
      </c>
      <c r="BJ476" s="13">
        <v>0</v>
      </c>
      <c r="BK476" s="13">
        <v>0</v>
      </c>
      <c r="BL476" s="13">
        <v>0</v>
      </c>
      <c r="BM476" s="56"/>
      <c r="BO476" s="13">
        <f t="shared" si="140"/>
        <v>25</v>
      </c>
      <c r="BP476" s="13">
        <f t="shared" si="144"/>
        <v>6.25</v>
      </c>
      <c r="BQ476" s="13">
        <f t="shared" si="145"/>
        <v>18.75</v>
      </c>
      <c r="BR476" s="13">
        <f t="shared" si="141"/>
        <v>25</v>
      </c>
      <c r="BS476" s="13">
        <f t="shared" si="146"/>
        <v>6.25</v>
      </c>
      <c r="BT476" s="13">
        <f t="shared" si="147"/>
        <v>18.75</v>
      </c>
      <c r="BU476" s="13">
        <f t="shared" si="142"/>
        <v>25</v>
      </c>
      <c r="BV476" s="13">
        <f t="shared" si="148"/>
        <v>6.25</v>
      </c>
      <c r="BW476" s="13">
        <f t="shared" si="149"/>
        <v>18.75</v>
      </c>
      <c r="BX476" s="13">
        <f t="shared" si="143"/>
        <v>25</v>
      </c>
      <c r="BY476" s="13">
        <f t="shared" si="150"/>
        <v>6.25</v>
      </c>
      <c r="BZ476" s="13">
        <f t="shared" si="151"/>
        <v>18.75</v>
      </c>
    </row>
    <row r="477" spans="1:78" ht="36" x14ac:dyDescent="0.2">
      <c r="A477" s="13">
        <v>6</v>
      </c>
      <c r="B477" s="4" t="s">
        <v>1300</v>
      </c>
      <c r="C477" s="5" t="s">
        <v>1301</v>
      </c>
      <c r="D477" s="4" t="s">
        <v>278</v>
      </c>
      <c r="E477" s="300"/>
      <c r="F477" s="300"/>
      <c r="G477" s="300"/>
      <c r="H477" s="176" t="s">
        <v>1302</v>
      </c>
      <c r="I477" s="14" t="s">
        <v>279</v>
      </c>
      <c r="J477" s="198" t="s">
        <v>1308</v>
      </c>
      <c r="K477" s="198" t="s">
        <v>1308</v>
      </c>
      <c r="L477" s="176" t="s">
        <v>1589</v>
      </c>
      <c r="M477" s="5">
        <v>0</v>
      </c>
      <c r="N477" s="55">
        <f>+BDATOS!P466</f>
        <v>46</v>
      </c>
      <c r="O477" s="55">
        <f>+BDATOS!Q466</f>
        <v>10</v>
      </c>
      <c r="P477" s="55">
        <f>+BDATOS!R466</f>
        <v>10</v>
      </c>
      <c r="Q477" s="55">
        <f>+BDATOS!S466</f>
        <v>10</v>
      </c>
      <c r="R477" s="40">
        <f>+BDATOS!T466</f>
        <v>16</v>
      </c>
      <c r="S477" s="55" t="s">
        <v>1299</v>
      </c>
      <c r="T477" s="55" t="s">
        <v>1423</v>
      </c>
      <c r="U477" s="55" t="s">
        <v>95</v>
      </c>
      <c r="V477" s="17">
        <f t="shared" si="153"/>
        <v>0</v>
      </c>
      <c r="W477" s="5">
        <v>0</v>
      </c>
      <c r="X477" s="5">
        <v>0</v>
      </c>
      <c r="Y477" s="5">
        <v>0</v>
      </c>
      <c r="Z477" s="5">
        <v>0</v>
      </c>
      <c r="AA477" s="198" t="str">
        <f>+BDATOS!AC466</f>
        <v>SECRETARÍA DE HACIENDA</v>
      </c>
      <c r="AB477" s="56" t="s">
        <v>356</v>
      </c>
      <c r="AC477" s="56" t="s">
        <v>356</v>
      </c>
      <c r="AD477" s="29">
        <f t="shared" si="139"/>
        <v>10</v>
      </c>
      <c r="AE477" s="30">
        <f t="shared" si="136"/>
        <v>0</v>
      </c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4"/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3">
        <v>0</v>
      </c>
      <c r="BF477" s="13">
        <v>0</v>
      </c>
      <c r="BG477" s="13">
        <v>0</v>
      </c>
      <c r="BH477" s="13">
        <v>0</v>
      </c>
      <c r="BI477" s="63">
        <f t="shared" si="152"/>
        <v>0</v>
      </c>
      <c r="BJ477" s="13">
        <v>0</v>
      </c>
      <c r="BK477" s="13">
        <v>0</v>
      </c>
      <c r="BL477" s="13">
        <v>0</v>
      </c>
      <c r="BM477" s="56"/>
      <c r="BO477" s="13">
        <f t="shared" si="140"/>
        <v>10</v>
      </c>
      <c r="BP477" s="13">
        <f t="shared" si="144"/>
        <v>2.5</v>
      </c>
      <c r="BQ477" s="13">
        <f t="shared" si="145"/>
        <v>7.5</v>
      </c>
      <c r="BR477" s="13">
        <f t="shared" si="141"/>
        <v>10</v>
      </c>
      <c r="BS477" s="13">
        <f t="shared" si="146"/>
        <v>2.5</v>
      </c>
      <c r="BT477" s="13">
        <f t="shared" si="147"/>
        <v>7.5</v>
      </c>
      <c r="BU477" s="13">
        <f t="shared" si="142"/>
        <v>10</v>
      </c>
      <c r="BV477" s="13">
        <f t="shared" si="148"/>
        <v>2.5</v>
      </c>
      <c r="BW477" s="13">
        <f t="shared" si="149"/>
        <v>7.5</v>
      </c>
      <c r="BX477" s="13">
        <f t="shared" si="143"/>
        <v>16</v>
      </c>
      <c r="BY477" s="13">
        <f t="shared" si="150"/>
        <v>4</v>
      </c>
      <c r="BZ477" s="13">
        <f t="shared" si="151"/>
        <v>12</v>
      </c>
    </row>
    <row r="478" spans="1:78" ht="45" x14ac:dyDescent="0.2">
      <c r="A478" s="13">
        <v>6</v>
      </c>
      <c r="B478" s="4" t="s">
        <v>1300</v>
      </c>
      <c r="C478" s="5" t="s">
        <v>1301</v>
      </c>
      <c r="D478" s="4" t="s">
        <v>278</v>
      </c>
      <c r="E478" s="300"/>
      <c r="F478" s="300"/>
      <c r="G478" s="300"/>
      <c r="H478" s="176" t="s">
        <v>1302</v>
      </c>
      <c r="I478" s="14" t="s">
        <v>279</v>
      </c>
      <c r="J478" s="198" t="s">
        <v>1309</v>
      </c>
      <c r="K478" s="198" t="s">
        <v>1309</v>
      </c>
      <c r="L478" s="176" t="s">
        <v>1589</v>
      </c>
      <c r="M478" s="5">
        <v>0</v>
      </c>
      <c r="N478" s="55">
        <f>+BDATOS!P467</f>
        <v>1</v>
      </c>
      <c r="O478" s="55">
        <f>+BDATOS!Q467</f>
        <v>0</v>
      </c>
      <c r="P478" s="55">
        <f>+BDATOS!R467</f>
        <v>0</v>
      </c>
      <c r="Q478" s="55">
        <f>+BDATOS!S467</f>
        <v>1</v>
      </c>
      <c r="R478" s="40">
        <f>+BDATOS!T467</f>
        <v>0</v>
      </c>
      <c r="S478" s="55" t="s">
        <v>1299</v>
      </c>
      <c r="T478" s="55" t="s">
        <v>1423</v>
      </c>
      <c r="U478" s="55" t="s">
        <v>95</v>
      </c>
      <c r="V478" s="17">
        <f t="shared" si="153"/>
        <v>0</v>
      </c>
      <c r="W478" s="5">
        <v>0</v>
      </c>
      <c r="X478" s="5">
        <v>0</v>
      </c>
      <c r="Y478" s="5">
        <v>0</v>
      </c>
      <c r="Z478" s="5">
        <v>0</v>
      </c>
      <c r="AA478" s="198" t="str">
        <f>+BDATOS!AC467</f>
        <v>SECRETARÍA DE HACIENDA</v>
      </c>
      <c r="AB478" s="56" t="s">
        <v>356</v>
      </c>
      <c r="AC478" s="56" t="s">
        <v>356</v>
      </c>
      <c r="AD478" s="29">
        <f t="shared" si="139"/>
        <v>0</v>
      </c>
      <c r="AE478" s="30">
        <f t="shared" si="136"/>
        <v>0</v>
      </c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/>
      <c r="AX478" s="34"/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3">
        <v>0</v>
      </c>
      <c r="BF478" s="13">
        <v>0</v>
      </c>
      <c r="BG478" s="13">
        <v>0</v>
      </c>
      <c r="BH478" s="13">
        <v>0</v>
      </c>
      <c r="BI478" s="63" t="s">
        <v>1844</v>
      </c>
      <c r="BJ478" s="13"/>
      <c r="BK478" s="13"/>
      <c r="BL478" s="13"/>
      <c r="BM478" s="56"/>
      <c r="BO478" s="13">
        <f t="shared" si="140"/>
        <v>0</v>
      </c>
      <c r="BP478" s="13">
        <f t="shared" si="144"/>
        <v>0</v>
      </c>
      <c r="BQ478" s="13">
        <f t="shared" si="145"/>
        <v>0</v>
      </c>
      <c r="BR478" s="13">
        <f t="shared" si="141"/>
        <v>0</v>
      </c>
      <c r="BS478" s="13">
        <f t="shared" si="146"/>
        <v>0</v>
      </c>
      <c r="BT478" s="13">
        <f t="shared" si="147"/>
        <v>0</v>
      </c>
      <c r="BU478" s="13">
        <f t="shared" si="142"/>
        <v>1</v>
      </c>
      <c r="BV478" s="13">
        <f t="shared" si="148"/>
        <v>0.25</v>
      </c>
      <c r="BW478" s="13">
        <f t="shared" si="149"/>
        <v>0.75</v>
      </c>
      <c r="BX478" s="13">
        <f t="shared" si="143"/>
        <v>0</v>
      </c>
      <c r="BY478" s="13">
        <f t="shared" si="150"/>
        <v>0</v>
      </c>
      <c r="BZ478" s="13">
        <f t="shared" si="151"/>
        <v>0</v>
      </c>
    </row>
    <row r="479" spans="1:78" ht="60" x14ac:dyDescent="0.2">
      <c r="A479" s="13">
        <v>6</v>
      </c>
      <c r="B479" s="4" t="s">
        <v>1300</v>
      </c>
      <c r="C479" s="9" t="s">
        <v>1311</v>
      </c>
      <c r="D479" s="10" t="s">
        <v>281</v>
      </c>
      <c r="E479" s="295" t="s">
        <v>1313</v>
      </c>
      <c r="F479" s="295">
        <v>55.5</v>
      </c>
      <c r="G479" s="295">
        <v>66.599999999999994</v>
      </c>
      <c r="H479" s="176" t="s">
        <v>1312</v>
      </c>
      <c r="I479" s="77" t="s">
        <v>282</v>
      </c>
      <c r="J479" s="198" t="s">
        <v>1314</v>
      </c>
      <c r="K479" s="198" t="s">
        <v>1314</v>
      </c>
      <c r="L479" s="176" t="s">
        <v>1609</v>
      </c>
      <c r="M479" s="5">
        <v>1</v>
      </c>
      <c r="N479" s="55">
        <f>+BDATOS!P468</f>
        <v>1</v>
      </c>
      <c r="O479" s="55">
        <f>+BDATOS!Q468</f>
        <v>1</v>
      </c>
      <c r="P479" s="55">
        <f>+BDATOS!R468</f>
        <v>1</v>
      </c>
      <c r="Q479" s="55">
        <f>+BDATOS!S468</f>
        <v>1</v>
      </c>
      <c r="R479" s="40">
        <f>+BDATOS!T468</f>
        <v>1</v>
      </c>
      <c r="S479" s="55" t="s">
        <v>1299</v>
      </c>
      <c r="T479" s="55" t="s">
        <v>1423</v>
      </c>
      <c r="U479" s="55" t="s">
        <v>95</v>
      </c>
      <c r="V479" s="17">
        <f t="shared" si="153"/>
        <v>0</v>
      </c>
      <c r="W479" s="5">
        <v>0</v>
      </c>
      <c r="X479" s="5">
        <v>0</v>
      </c>
      <c r="Y479" s="5">
        <v>0</v>
      </c>
      <c r="Z479" s="5">
        <v>0</v>
      </c>
      <c r="AA479" s="198" t="str">
        <f>+BDATOS!AC468</f>
        <v xml:space="preserve">CONTROL INTERNO </v>
      </c>
      <c r="AB479" s="56" t="s">
        <v>356</v>
      </c>
      <c r="AC479" s="56" t="s">
        <v>356</v>
      </c>
      <c r="AD479" s="29">
        <f t="shared" si="139"/>
        <v>1</v>
      </c>
      <c r="AE479" s="30">
        <f t="shared" si="136"/>
        <v>0</v>
      </c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4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63">
        <f t="shared" si="152"/>
        <v>0</v>
      </c>
      <c r="BJ479" s="13"/>
      <c r="BK479" s="13"/>
      <c r="BL479" s="13"/>
      <c r="BM479" s="56"/>
      <c r="BO479" s="13">
        <f t="shared" si="140"/>
        <v>1</v>
      </c>
      <c r="BP479" s="13">
        <f t="shared" si="144"/>
        <v>0.25</v>
      </c>
      <c r="BQ479" s="13">
        <f t="shared" si="145"/>
        <v>0.75</v>
      </c>
      <c r="BR479" s="13">
        <f t="shared" si="141"/>
        <v>1</v>
      </c>
      <c r="BS479" s="13">
        <f t="shared" si="146"/>
        <v>0.25</v>
      </c>
      <c r="BT479" s="13">
        <f t="shared" si="147"/>
        <v>0.75</v>
      </c>
      <c r="BU479" s="13">
        <f t="shared" si="142"/>
        <v>1</v>
      </c>
      <c r="BV479" s="13">
        <f t="shared" si="148"/>
        <v>0.25</v>
      </c>
      <c r="BW479" s="13">
        <f t="shared" si="149"/>
        <v>0.75</v>
      </c>
      <c r="BX479" s="13">
        <f t="shared" si="143"/>
        <v>1</v>
      </c>
      <c r="BY479" s="13">
        <f t="shared" si="150"/>
        <v>0.25</v>
      </c>
      <c r="BZ479" s="13">
        <f t="shared" si="151"/>
        <v>0.75</v>
      </c>
    </row>
    <row r="480" spans="1:78" ht="60" x14ac:dyDescent="0.2">
      <c r="A480" s="13">
        <v>6</v>
      </c>
      <c r="B480" s="4" t="s">
        <v>1300</v>
      </c>
      <c r="C480" s="9" t="s">
        <v>1311</v>
      </c>
      <c r="D480" s="10" t="s">
        <v>281</v>
      </c>
      <c r="E480" s="295"/>
      <c r="F480" s="295"/>
      <c r="G480" s="295"/>
      <c r="H480" s="176" t="s">
        <v>1312</v>
      </c>
      <c r="I480" s="77" t="s">
        <v>282</v>
      </c>
      <c r="J480" s="198" t="s">
        <v>1315</v>
      </c>
      <c r="K480" s="198" t="s">
        <v>1315</v>
      </c>
      <c r="L480" s="176" t="s">
        <v>1589</v>
      </c>
      <c r="M480" s="5">
        <v>0</v>
      </c>
      <c r="N480" s="55">
        <f>+BDATOS!P469</f>
        <v>1</v>
      </c>
      <c r="O480" s="55">
        <f>+BDATOS!Q469</f>
        <v>0</v>
      </c>
      <c r="P480" s="55">
        <f>+BDATOS!R469</f>
        <v>1</v>
      </c>
      <c r="Q480" s="55">
        <f>+BDATOS!S469</f>
        <v>0</v>
      </c>
      <c r="R480" s="40">
        <f>+BDATOS!T469</f>
        <v>0</v>
      </c>
      <c r="S480" s="55" t="s">
        <v>1299</v>
      </c>
      <c r="T480" s="55" t="s">
        <v>1423</v>
      </c>
      <c r="U480" s="55" t="s">
        <v>95</v>
      </c>
      <c r="V480" s="17">
        <f t="shared" si="153"/>
        <v>0</v>
      </c>
      <c r="W480" s="5">
        <v>0</v>
      </c>
      <c r="X480" s="5">
        <v>0</v>
      </c>
      <c r="Y480" s="5">
        <v>0</v>
      </c>
      <c r="Z480" s="5">
        <v>0</v>
      </c>
      <c r="AA480" s="198" t="str">
        <f>+BDATOS!AC469</f>
        <v xml:space="preserve">CONTROL INTERNO </v>
      </c>
      <c r="AB480" s="56" t="s">
        <v>356</v>
      </c>
      <c r="AC480" s="56" t="s">
        <v>356</v>
      </c>
      <c r="AD480" s="29">
        <f t="shared" si="139"/>
        <v>0</v>
      </c>
      <c r="AE480" s="30">
        <f t="shared" si="136"/>
        <v>0</v>
      </c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4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63" t="s">
        <v>1844</v>
      </c>
      <c r="BJ480" s="13"/>
      <c r="BK480" s="13"/>
      <c r="BL480" s="13"/>
      <c r="BM480" s="56"/>
      <c r="BO480" s="13">
        <f t="shared" si="140"/>
        <v>0</v>
      </c>
      <c r="BP480" s="13">
        <f t="shared" si="144"/>
        <v>0</v>
      </c>
      <c r="BQ480" s="13">
        <f t="shared" si="145"/>
        <v>0</v>
      </c>
      <c r="BR480" s="13">
        <f t="shared" si="141"/>
        <v>1</v>
      </c>
      <c r="BS480" s="13">
        <f t="shared" si="146"/>
        <v>0.25</v>
      </c>
      <c r="BT480" s="13">
        <f t="shared" si="147"/>
        <v>0.75</v>
      </c>
      <c r="BU480" s="13">
        <f t="shared" si="142"/>
        <v>0</v>
      </c>
      <c r="BV480" s="13">
        <f t="shared" si="148"/>
        <v>0</v>
      </c>
      <c r="BW480" s="13">
        <f t="shared" si="149"/>
        <v>0</v>
      </c>
      <c r="BX480" s="13">
        <f t="shared" si="143"/>
        <v>0</v>
      </c>
      <c r="BY480" s="13">
        <f t="shared" si="150"/>
        <v>0</v>
      </c>
      <c r="BZ480" s="13">
        <f t="shared" si="151"/>
        <v>0</v>
      </c>
    </row>
    <row r="481" spans="1:78" ht="78.75" x14ac:dyDescent="0.2">
      <c r="A481" s="13">
        <v>6</v>
      </c>
      <c r="B481" s="4" t="s">
        <v>1300</v>
      </c>
      <c r="C481" s="9" t="s">
        <v>1311</v>
      </c>
      <c r="D481" s="10" t="s">
        <v>281</v>
      </c>
      <c r="E481" s="295"/>
      <c r="F481" s="295"/>
      <c r="G481" s="295"/>
      <c r="H481" s="176" t="s">
        <v>1312</v>
      </c>
      <c r="I481" s="14" t="s">
        <v>282</v>
      </c>
      <c r="J481" s="198" t="s">
        <v>1316</v>
      </c>
      <c r="K481" s="198" t="s">
        <v>1316</v>
      </c>
      <c r="L481" s="176" t="s">
        <v>1589</v>
      </c>
      <c r="M481" s="5">
        <v>0</v>
      </c>
      <c r="N481" s="55">
        <f>+BDATOS!P470</f>
        <v>100</v>
      </c>
      <c r="O481" s="55">
        <f>+BDATOS!Q470</f>
        <v>25</v>
      </c>
      <c r="P481" s="55">
        <f>+BDATOS!R470</f>
        <v>25</v>
      </c>
      <c r="Q481" s="55">
        <f>+BDATOS!S470</f>
        <v>25</v>
      </c>
      <c r="R481" s="40">
        <f>+BDATOS!T470</f>
        <v>25</v>
      </c>
      <c r="S481" s="55" t="s">
        <v>1299</v>
      </c>
      <c r="T481" s="55" t="s">
        <v>1423</v>
      </c>
      <c r="U481" s="55" t="s">
        <v>95</v>
      </c>
      <c r="V481" s="17">
        <f t="shared" si="153"/>
        <v>0</v>
      </c>
      <c r="W481" s="5">
        <v>0</v>
      </c>
      <c r="X481" s="5">
        <v>0</v>
      </c>
      <c r="Y481" s="5">
        <v>0</v>
      </c>
      <c r="Z481" s="5">
        <v>0</v>
      </c>
      <c r="AA481" s="198" t="str">
        <f>+BDATOS!AC470</f>
        <v xml:space="preserve">CONTROL INTERNO </v>
      </c>
      <c r="AB481" s="56" t="s">
        <v>356</v>
      </c>
      <c r="AC481" s="56" t="s">
        <v>356</v>
      </c>
      <c r="AD481" s="29">
        <f t="shared" si="139"/>
        <v>25</v>
      </c>
      <c r="AE481" s="30">
        <f t="shared" si="136"/>
        <v>0</v>
      </c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4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63">
        <f t="shared" si="152"/>
        <v>0</v>
      </c>
      <c r="BJ481" s="13"/>
      <c r="BK481" s="13"/>
      <c r="BL481" s="13"/>
      <c r="BM481" s="56"/>
      <c r="BO481" s="13">
        <f t="shared" si="140"/>
        <v>25</v>
      </c>
      <c r="BP481" s="13">
        <f t="shared" si="144"/>
        <v>6.25</v>
      </c>
      <c r="BQ481" s="13">
        <f t="shared" si="145"/>
        <v>18.75</v>
      </c>
      <c r="BR481" s="13">
        <f t="shared" si="141"/>
        <v>25</v>
      </c>
      <c r="BS481" s="13">
        <f t="shared" si="146"/>
        <v>6.25</v>
      </c>
      <c r="BT481" s="13">
        <f t="shared" si="147"/>
        <v>18.75</v>
      </c>
      <c r="BU481" s="13">
        <f t="shared" si="142"/>
        <v>25</v>
      </c>
      <c r="BV481" s="13">
        <f t="shared" si="148"/>
        <v>6.25</v>
      </c>
      <c r="BW481" s="13">
        <f t="shared" si="149"/>
        <v>18.75</v>
      </c>
      <c r="BX481" s="13">
        <f t="shared" si="143"/>
        <v>25</v>
      </c>
      <c r="BY481" s="13">
        <f t="shared" si="150"/>
        <v>6.25</v>
      </c>
      <c r="BZ481" s="13">
        <f t="shared" si="151"/>
        <v>18.75</v>
      </c>
    </row>
    <row r="482" spans="1:78" ht="60" x14ac:dyDescent="0.2">
      <c r="A482" s="13">
        <v>6</v>
      </c>
      <c r="B482" s="4" t="s">
        <v>1300</v>
      </c>
      <c r="C482" s="9" t="s">
        <v>1311</v>
      </c>
      <c r="D482" s="10" t="s">
        <v>281</v>
      </c>
      <c r="E482" s="295"/>
      <c r="F482" s="295"/>
      <c r="G482" s="295"/>
      <c r="H482" s="176" t="s">
        <v>1312</v>
      </c>
      <c r="I482" s="14" t="s">
        <v>282</v>
      </c>
      <c r="J482" s="198" t="s">
        <v>1317</v>
      </c>
      <c r="K482" s="198" t="s">
        <v>1317</v>
      </c>
      <c r="L482" s="176" t="s">
        <v>1589</v>
      </c>
      <c r="M482" s="5">
        <v>0</v>
      </c>
      <c r="N482" s="55">
        <f>+BDATOS!P471</f>
        <v>200</v>
      </c>
      <c r="O482" s="55">
        <f>+BDATOS!Q471</f>
        <v>50</v>
      </c>
      <c r="P482" s="55">
        <f>+BDATOS!R471</f>
        <v>50</v>
      </c>
      <c r="Q482" s="55">
        <f>+BDATOS!S471</f>
        <v>50</v>
      </c>
      <c r="R482" s="40">
        <f>+BDATOS!T471</f>
        <v>50</v>
      </c>
      <c r="S482" s="55" t="s">
        <v>1299</v>
      </c>
      <c r="T482" s="55" t="s">
        <v>1423</v>
      </c>
      <c r="U482" s="55" t="s">
        <v>95</v>
      </c>
      <c r="V482" s="17">
        <f t="shared" si="153"/>
        <v>0</v>
      </c>
      <c r="W482" s="5">
        <v>0</v>
      </c>
      <c r="X482" s="5">
        <v>0</v>
      </c>
      <c r="Y482" s="5">
        <v>0</v>
      </c>
      <c r="Z482" s="5">
        <v>0</v>
      </c>
      <c r="AA482" s="198" t="str">
        <f>+BDATOS!AC471</f>
        <v xml:space="preserve">CONTROL INTERNO </v>
      </c>
      <c r="AB482" s="56" t="s">
        <v>356</v>
      </c>
      <c r="AC482" s="56" t="s">
        <v>356</v>
      </c>
      <c r="AD482" s="29">
        <f t="shared" si="139"/>
        <v>50</v>
      </c>
      <c r="AE482" s="30">
        <f t="shared" si="136"/>
        <v>0</v>
      </c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63">
        <f t="shared" si="152"/>
        <v>0</v>
      </c>
      <c r="BJ482" s="13"/>
      <c r="BK482" s="13"/>
      <c r="BL482" s="13"/>
      <c r="BM482" s="56"/>
      <c r="BO482" s="13">
        <f t="shared" si="140"/>
        <v>50</v>
      </c>
      <c r="BP482" s="13">
        <f t="shared" si="144"/>
        <v>12.5</v>
      </c>
      <c r="BQ482" s="13">
        <f t="shared" si="145"/>
        <v>37.5</v>
      </c>
      <c r="BR482" s="13">
        <f t="shared" si="141"/>
        <v>50</v>
      </c>
      <c r="BS482" s="13">
        <f t="shared" si="146"/>
        <v>12.5</v>
      </c>
      <c r="BT482" s="13">
        <f t="shared" si="147"/>
        <v>37.5</v>
      </c>
      <c r="BU482" s="13">
        <f t="shared" si="142"/>
        <v>50</v>
      </c>
      <c r="BV482" s="13">
        <f t="shared" si="148"/>
        <v>12.5</v>
      </c>
      <c r="BW482" s="13">
        <f t="shared" si="149"/>
        <v>37.5</v>
      </c>
      <c r="BX482" s="13">
        <f t="shared" si="143"/>
        <v>50</v>
      </c>
      <c r="BY482" s="13">
        <f t="shared" si="150"/>
        <v>12.5</v>
      </c>
      <c r="BZ482" s="13">
        <f t="shared" si="151"/>
        <v>37.5</v>
      </c>
    </row>
    <row r="483" spans="1:78" ht="67.5" x14ac:dyDescent="0.2">
      <c r="A483" s="13">
        <v>6</v>
      </c>
      <c r="B483" s="4" t="s">
        <v>1300</v>
      </c>
      <c r="C483" s="9" t="s">
        <v>1311</v>
      </c>
      <c r="D483" s="10" t="s">
        <v>281</v>
      </c>
      <c r="E483" s="295"/>
      <c r="F483" s="295"/>
      <c r="G483" s="295"/>
      <c r="H483" s="176" t="s">
        <v>1312</v>
      </c>
      <c r="I483" s="14" t="s">
        <v>282</v>
      </c>
      <c r="J483" s="198" t="s">
        <v>1318</v>
      </c>
      <c r="K483" s="198" t="s">
        <v>1318</v>
      </c>
      <c r="L483" s="176" t="s">
        <v>1589</v>
      </c>
      <c r="M483" s="5">
        <v>0</v>
      </c>
      <c r="N483" s="55">
        <f>+BDATOS!P472</f>
        <v>24</v>
      </c>
      <c r="O483" s="55">
        <f>+BDATOS!Q472</f>
        <v>6</v>
      </c>
      <c r="P483" s="55">
        <f>+BDATOS!R472</f>
        <v>6</v>
      </c>
      <c r="Q483" s="55">
        <f>+BDATOS!S472</f>
        <v>6</v>
      </c>
      <c r="R483" s="40">
        <f>+BDATOS!T472</f>
        <v>6</v>
      </c>
      <c r="S483" s="55" t="s">
        <v>1299</v>
      </c>
      <c r="T483" s="55" t="s">
        <v>1423</v>
      </c>
      <c r="U483" s="55" t="s">
        <v>95</v>
      </c>
      <c r="V483" s="17">
        <f t="shared" si="153"/>
        <v>0</v>
      </c>
      <c r="W483" s="5">
        <v>0</v>
      </c>
      <c r="X483" s="5">
        <v>0</v>
      </c>
      <c r="Y483" s="5">
        <v>0</v>
      </c>
      <c r="Z483" s="5">
        <v>0</v>
      </c>
      <c r="AA483" s="198" t="str">
        <f>+BDATOS!AC472</f>
        <v xml:space="preserve">CONTROL INTERNO </v>
      </c>
      <c r="AB483" s="56" t="s">
        <v>356</v>
      </c>
      <c r="AC483" s="56" t="s">
        <v>356</v>
      </c>
      <c r="AD483" s="29">
        <f t="shared" si="139"/>
        <v>6</v>
      </c>
      <c r="AE483" s="30">
        <f t="shared" si="136"/>
        <v>0</v>
      </c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63">
        <f t="shared" si="152"/>
        <v>0</v>
      </c>
      <c r="BJ483" s="13"/>
      <c r="BK483" s="13"/>
      <c r="BL483" s="13"/>
      <c r="BM483" s="56"/>
      <c r="BO483" s="13">
        <f t="shared" si="140"/>
        <v>6</v>
      </c>
      <c r="BP483" s="13">
        <f t="shared" si="144"/>
        <v>1.5</v>
      </c>
      <c r="BQ483" s="13">
        <f t="shared" si="145"/>
        <v>4.5</v>
      </c>
      <c r="BR483" s="13">
        <f t="shared" si="141"/>
        <v>6</v>
      </c>
      <c r="BS483" s="13">
        <f t="shared" si="146"/>
        <v>1.5</v>
      </c>
      <c r="BT483" s="13">
        <f t="shared" si="147"/>
        <v>4.5</v>
      </c>
      <c r="BU483" s="13">
        <f t="shared" si="142"/>
        <v>6</v>
      </c>
      <c r="BV483" s="13">
        <f t="shared" si="148"/>
        <v>1.5</v>
      </c>
      <c r="BW483" s="13">
        <f t="shared" si="149"/>
        <v>4.5</v>
      </c>
      <c r="BX483" s="13">
        <f t="shared" si="143"/>
        <v>6</v>
      </c>
      <c r="BY483" s="13">
        <f t="shared" si="150"/>
        <v>1.5</v>
      </c>
      <c r="BZ483" s="13">
        <f t="shared" si="151"/>
        <v>4.5</v>
      </c>
    </row>
    <row r="484" spans="1:78" ht="45" customHeight="1" x14ac:dyDescent="0.2">
      <c r="A484" s="13">
        <v>6</v>
      </c>
      <c r="B484" s="4" t="s">
        <v>1300</v>
      </c>
      <c r="C484" s="9" t="s">
        <v>1311</v>
      </c>
      <c r="D484" s="10" t="s">
        <v>281</v>
      </c>
      <c r="E484" s="295"/>
      <c r="F484" s="295"/>
      <c r="G484" s="295"/>
      <c r="H484" s="176" t="s">
        <v>1312</v>
      </c>
      <c r="I484" s="14" t="s">
        <v>282</v>
      </c>
      <c r="J484" s="198" t="s">
        <v>1556</v>
      </c>
      <c r="K484" s="198" t="s">
        <v>1556</v>
      </c>
      <c r="L484" s="176" t="s">
        <v>1589</v>
      </c>
      <c r="M484" s="5">
        <v>0</v>
      </c>
      <c r="N484" s="55">
        <f>+BDATOS!P473</f>
        <v>1</v>
      </c>
      <c r="O484" s="55">
        <f>+BDATOS!Q473</f>
        <v>1</v>
      </c>
      <c r="P484" s="55">
        <f>+BDATOS!R473</f>
        <v>0</v>
      </c>
      <c r="Q484" s="55">
        <f>+BDATOS!S473</f>
        <v>0</v>
      </c>
      <c r="R484" s="40">
        <f>+BDATOS!T473</f>
        <v>0</v>
      </c>
      <c r="S484" s="55" t="s">
        <v>1299</v>
      </c>
      <c r="T484" s="55" t="s">
        <v>1423</v>
      </c>
      <c r="U484" s="55" t="s">
        <v>95</v>
      </c>
      <c r="V484" s="17">
        <f t="shared" ref="V484" si="154">SUM(W484:Z484)</f>
        <v>0</v>
      </c>
      <c r="W484" s="5">
        <v>0</v>
      </c>
      <c r="X484" s="5">
        <v>0</v>
      </c>
      <c r="Y484" s="5">
        <v>0</v>
      </c>
      <c r="Z484" s="5">
        <v>0</v>
      </c>
      <c r="AA484" s="198" t="str">
        <f>+BDATOS!AC473</f>
        <v xml:space="preserve">CONTROL INTERNO </v>
      </c>
      <c r="AB484" s="56" t="s">
        <v>356</v>
      </c>
      <c r="AC484" s="56" t="s">
        <v>356</v>
      </c>
      <c r="AD484" s="29">
        <f t="shared" si="139"/>
        <v>1</v>
      </c>
      <c r="AE484" s="30">
        <f t="shared" si="136"/>
        <v>0</v>
      </c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  <c r="AW484" s="34"/>
      <c r="AX484" s="34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63">
        <f t="shared" si="152"/>
        <v>0</v>
      </c>
      <c r="BJ484" s="13"/>
      <c r="BK484" s="13"/>
      <c r="BL484" s="13"/>
      <c r="BM484" s="56"/>
      <c r="BO484" s="13">
        <f t="shared" si="140"/>
        <v>1</v>
      </c>
      <c r="BP484" s="13">
        <f t="shared" si="144"/>
        <v>0.25</v>
      </c>
      <c r="BQ484" s="13">
        <f t="shared" si="145"/>
        <v>0.75</v>
      </c>
      <c r="BR484" s="13">
        <f t="shared" si="141"/>
        <v>0</v>
      </c>
      <c r="BS484" s="13">
        <f t="shared" si="146"/>
        <v>0</v>
      </c>
      <c r="BT484" s="13">
        <f t="shared" si="147"/>
        <v>0</v>
      </c>
      <c r="BU484" s="13">
        <f t="shared" si="142"/>
        <v>0</v>
      </c>
      <c r="BV484" s="13">
        <f t="shared" si="148"/>
        <v>0</v>
      </c>
      <c r="BW484" s="13">
        <f t="shared" si="149"/>
        <v>0</v>
      </c>
      <c r="BX484" s="13">
        <f t="shared" si="143"/>
        <v>0</v>
      </c>
      <c r="BY484" s="13">
        <f t="shared" si="150"/>
        <v>0</v>
      </c>
      <c r="BZ484" s="13">
        <f t="shared" si="151"/>
        <v>0</v>
      </c>
    </row>
    <row r="485" spans="1:78" ht="48" customHeight="1" x14ac:dyDescent="0.2">
      <c r="A485" s="13">
        <v>6</v>
      </c>
      <c r="B485" s="4" t="s">
        <v>1300</v>
      </c>
      <c r="C485" s="5" t="s">
        <v>1319</v>
      </c>
      <c r="D485" s="4" t="s">
        <v>283</v>
      </c>
      <c r="E485" s="295" t="s">
        <v>1321</v>
      </c>
      <c r="F485" s="295">
        <v>55.5</v>
      </c>
      <c r="G485" s="295">
        <v>61.05</v>
      </c>
      <c r="H485" s="176" t="s">
        <v>1320</v>
      </c>
      <c r="I485" s="14" t="s">
        <v>284</v>
      </c>
      <c r="J485" s="198" t="s">
        <v>1322</v>
      </c>
      <c r="K485" s="198" t="s">
        <v>1322</v>
      </c>
      <c r="L485" s="176" t="s">
        <v>1589</v>
      </c>
      <c r="M485" s="5">
        <v>0</v>
      </c>
      <c r="N485" s="55">
        <f>+BDATOS!P474</f>
        <v>1</v>
      </c>
      <c r="O485" s="55">
        <f>+BDATOS!Q474</f>
        <v>1</v>
      </c>
      <c r="P485" s="55">
        <f>+BDATOS!R474</f>
        <v>0</v>
      </c>
      <c r="Q485" s="55">
        <f>+BDATOS!S474</f>
        <v>0</v>
      </c>
      <c r="R485" s="40">
        <f>+BDATOS!T474</f>
        <v>0</v>
      </c>
      <c r="S485" s="55" t="s">
        <v>1299</v>
      </c>
      <c r="T485" s="55" t="s">
        <v>1423</v>
      </c>
      <c r="U485" s="55" t="s">
        <v>95</v>
      </c>
      <c r="V485" s="17">
        <f t="shared" si="153"/>
        <v>0</v>
      </c>
      <c r="W485" s="5">
        <v>0</v>
      </c>
      <c r="X485" s="5">
        <v>0</v>
      </c>
      <c r="Y485" s="5">
        <v>0</v>
      </c>
      <c r="Z485" s="5">
        <v>0</v>
      </c>
      <c r="AA485" s="198" t="str">
        <f>+BDATOS!AC474</f>
        <v>SECRETARÍA DEL INTERIOR - SARA</v>
      </c>
      <c r="AB485" s="56" t="s">
        <v>356</v>
      </c>
      <c r="AC485" s="56" t="s">
        <v>356</v>
      </c>
      <c r="AD485" s="29">
        <f t="shared" si="139"/>
        <v>1</v>
      </c>
      <c r="AE485" s="30">
        <f t="shared" si="136"/>
        <v>0</v>
      </c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13">
        <v>0</v>
      </c>
      <c r="AZ485" s="64">
        <v>0</v>
      </c>
      <c r="BA485" s="64"/>
      <c r="BB485" s="13"/>
      <c r="BC485" s="64"/>
      <c r="BD485" s="13"/>
      <c r="BE485" s="13"/>
      <c r="BF485" s="13"/>
      <c r="BG485" s="13"/>
      <c r="BH485" s="13"/>
      <c r="BI485" s="63">
        <f t="shared" si="152"/>
        <v>0</v>
      </c>
      <c r="BJ485" s="13"/>
      <c r="BK485" s="13"/>
      <c r="BL485" s="13"/>
      <c r="BM485" s="56"/>
      <c r="BO485" s="13">
        <f t="shared" si="140"/>
        <v>1</v>
      </c>
      <c r="BP485" s="13">
        <f t="shared" si="144"/>
        <v>0.25</v>
      </c>
      <c r="BQ485" s="13">
        <f t="shared" si="145"/>
        <v>0.75</v>
      </c>
      <c r="BR485" s="13">
        <f t="shared" si="141"/>
        <v>0</v>
      </c>
      <c r="BS485" s="13">
        <f t="shared" si="146"/>
        <v>0</v>
      </c>
      <c r="BT485" s="13">
        <f t="shared" si="147"/>
        <v>0</v>
      </c>
      <c r="BU485" s="13">
        <f t="shared" si="142"/>
        <v>0</v>
      </c>
      <c r="BV485" s="13">
        <f t="shared" si="148"/>
        <v>0</v>
      </c>
      <c r="BW485" s="13">
        <f t="shared" si="149"/>
        <v>0</v>
      </c>
      <c r="BX485" s="13">
        <f t="shared" si="143"/>
        <v>0</v>
      </c>
      <c r="BY485" s="13">
        <f t="shared" si="150"/>
        <v>0</v>
      </c>
      <c r="BZ485" s="13">
        <f t="shared" si="151"/>
        <v>0</v>
      </c>
    </row>
    <row r="486" spans="1:78" ht="48" customHeight="1" x14ac:dyDescent="0.2">
      <c r="A486" s="13">
        <v>6</v>
      </c>
      <c r="B486" s="4" t="s">
        <v>1300</v>
      </c>
      <c r="C486" s="5" t="s">
        <v>1319</v>
      </c>
      <c r="D486" s="4" t="s">
        <v>283</v>
      </c>
      <c r="E486" s="295"/>
      <c r="F486" s="295"/>
      <c r="G486" s="295"/>
      <c r="H486" s="176" t="s">
        <v>1320</v>
      </c>
      <c r="I486" s="14" t="s">
        <v>284</v>
      </c>
      <c r="J486" s="198" t="s">
        <v>1323</v>
      </c>
      <c r="K486" s="198" t="s">
        <v>1323</v>
      </c>
      <c r="L486" s="176" t="s">
        <v>1589</v>
      </c>
      <c r="M486" s="5">
        <v>0</v>
      </c>
      <c r="N486" s="55">
        <f>+BDATOS!P475</f>
        <v>10</v>
      </c>
      <c r="O486" s="55">
        <f>+BDATOS!Q475</f>
        <v>1</v>
      </c>
      <c r="P486" s="55">
        <f>+BDATOS!R475</f>
        <v>3</v>
      </c>
      <c r="Q486" s="55">
        <f>+BDATOS!S475</f>
        <v>3</v>
      </c>
      <c r="R486" s="40">
        <f>+BDATOS!T475</f>
        <v>3</v>
      </c>
      <c r="S486" s="55" t="s">
        <v>1299</v>
      </c>
      <c r="T486" s="55" t="s">
        <v>1423</v>
      </c>
      <c r="U486" s="55" t="s">
        <v>95</v>
      </c>
      <c r="V486" s="17">
        <f t="shared" si="153"/>
        <v>0</v>
      </c>
      <c r="W486" s="5">
        <v>0</v>
      </c>
      <c r="X486" s="5">
        <v>0</v>
      </c>
      <c r="Y486" s="5">
        <v>0</v>
      </c>
      <c r="Z486" s="5">
        <v>0</v>
      </c>
      <c r="AA486" s="198" t="str">
        <f>+BDATOS!AC475</f>
        <v>SECRETARÍA DEL INTERIOR - SARA</v>
      </c>
      <c r="AB486" s="56" t="s">
        <v>356</v>
      </c>
      <c r="AC486" s="56" t="s">
        <v>356</v>
      </c>
      <c r="AD486" s="29">
        <f t="shared" si="139"/>
        <v>1</v>
      </c>
      <c r="AE486" s="30">
        <f t="shared" si="136"/>
        <v>0</v>
      </c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13">
        <v>0</v>
      </c>
      <c r="AZ486" s="64">
        <v>0</v>
      </c>
      <c r="BA486" s="64"/>
      <c r="BB486" s="13"/>
      <c r="BC486" s="64"/>
      <c r="BD486" s="13"/>
      <c r="BE486" s="13"/>
      <c r="BF486" s="13"/>
      <c r="BG486" s="13"/>
      <c r="BH486" s="13"/>
      <c r="BI486" s="63">
        <f t="shared" si="152"/>
        <v>0</v>
      </c>
      <c r="BJ486" s="13"/>
      <c r="BK486" s="13"/>
      <c r="BL486" s="13"/>
      <c r="BM486" s="56"/>
      <c r="BO486" s="13">
        <f t="shared" si="140"/>
        <v>1</v>
      </c>
      <c r="BP486" s="13">
        <f t="shared" si="144"/>
        <v>0.25</v>
      </c>
      <c r="BQ486" s="13">
        <f t="shared" si="145"/>
        <v>0.75</v>
      </c>
      <c r="BR486" s="13">
        <f t="shared" si="141"/>
        <v>3</v>
      </c>
      <c r="BS486" s="13">
        <f t="shared" si="146"/>
        <v>0.75</v>
      </c>
      <c r="BT486" s="13">
        <f t="shared" si="147"/>
        <v>2.25</v>
      </c>
      <c r="BU486" s="13">
        <f t="shared" si="142"/>
        <v>3</v>
      </c>
      <c r="BV486" s="13">
        <f t="shared" si="148"/>
        <v>0.75</v>
      </c>
      <c r="BW486" s="13">
        <f t="shared" si="149"/>
        <v>2.25</v>
      </c>
      <c r="BX486" s="13">
        <f t="shared" si="143"/>
        <v>3</v>
      </c>
      <c r="BY486" s="13">
        <f t="shared" si="150"/>
        <v>0.75</v>
      </c>
      <c r="BZ486" s="13">
        <f t="shared" si="151"/>
        <v>2.25</v>
      </c>
    </row>
    <row r="487" spans="1:78" ht="48" customHeight="1" x14ac:dyDescent="0.2">
      <c r="A487" s="13">
        <v>6</v>
      </c>
      <c r="B487" s="4" t="s">
        <v>1300</v>
      </c>
      <c r="C487" s="5" t="s">
        <v>1319</v>
      </c>
      <c r="D487" s="4" t="s">
        <v>283</v>
      </c>
      <c r="E487" s="295"/>
      <c r="F487" s="295"/>
      <c r="G487" s="295"/>
      <c r="H487" s="176" t="s">
        <v>1320</v>
      </c>
      <c r="I487" s="14" t="s">
        <v>284</v>
      </c>
      <c r="J487" s="198" t="s">
        <v>1324</v>
      </c>
      <c r="K487" s="198" t="s">
        <v>1324</v>
      </c>
      <c r="L487" s="176" t="s">
        <v>1589</v>
      </c>
      <c r="M487" s="5">
        <v>0</v>
      </c>
      <c r="N487" s="55">
        <f>+BDATOS!P476</f>
        <v>45</v>
      </c>
      <c r="O487" s="55">
        <f>+BDATOS!Q476</f>
        <v>45</v>
      </c>
      <c r="P487" s="55">
        <f>+BDATOS!R476</f>
        <v>45</v>
      </c>
      <c r="Q487" s="55">
        <f>+BDATOS!S476</f>
        <v>45</v>
      </c>
      <c r="R487" s="40">
        <f>+BDATOS!T476</f>
        <v>45</v>
      </c>
      <c r="S487" s="55" t="s">
        <v>1299</v>
      </c>
      <c r="T487" s="55" t="s">
        <v>1423</v>
      </c>
      <c r="U487" s="55" t="s">
        <v>95</v>
      </c>
      <c r="V487" s="17">
        <f t="shared" si="153"/>
        <v>0</v>
      </c>
      <c r="W487" s="5">
        <v>0</v>
      </c>
      <c r="X487" s="5">
        <v>0</v>
      </c>
      <c r="Y487" s="5">
        <v>0</v>
      </c>
      <c r="Z487" s="5">
        <v>0</v>
      </c>
      <c r="AA487" s="198" t="str">
        <f>+BDATOS!AC476</f>
        <v>SECRETARÍA DEL INTERIOR - SARA</v>
      </c>
      <c r="AB487" s="56" t="s">
        <v>356</v>
      </c>
      <c r="AC487" s="56" t="s">
        <v>356</v>
      </c>
      <c r="AD487" s="29">
        <f t="shared" si="139"/>
        <v>45</v>
      </c>
      <c r="AE487" s="30">
        <f t="shared" si="136"/>
        <v>0</v>
      </c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  <c r="AX487" s="34"/>
      <c r="AY487" s="13">
        <v>0</v>
      </c>
      <c r="AZ487" s="64">
        <v>0</v>
      </c>
      <c r="BA487" s="64"/>
      <c r="BB487" s="13"/>
      <c r="BC487" s="64"/>
      <c r="BD487" s="13"/>
      <c r="BE487" s="13"/>
      <c r="BF487" s="13"/>
      <c r="BG487" s="13"/>
      <c r="BH487" s="13"/>
      <c r="BI487" s="63" t="s">
        <v>1844</v>
      </c>
      <c r="BJ487" s="13"/>
      <c r="BK487" s="13"/>
      <c r="BL487" s="13"/>
      <c r="BM487" s="56"/>
      <c r="BO487" s="13">
        <f t="shared" si="140"/>
        <v>45</v>
      </c>
      <c r="BP487" s="13">
        <f t="shared" si="144"/>
        <v>11.25</v>
      </c>
      <c r="BQ487" s="13">
        <f t="shared" si="145"/>
        <v>33.75</v>
      </c>
      <c r="BR487" s="13">
        <f t="shared" si="141"/>
        <v>45</v>
      </c>
      <c r="BS487" s="13">
        <f t="shared" si="146"/>
        <v>11.25</v>
      </c>
      <c r="BT487" s="13">
        <f t="shared" si="147"/>
        <v>33.75</v>
      </c>
      <c r="BU487" s="13">
        <f t="shared" si="142"/>
        <v>45</v>
      </c>
      <c r="BV487" s="13">
        <f t="shared" si="148"/>
        <v>11.25</v>
      </c>
      <c r="BW487" s="13">
        <f t="shared" si="149"/>
        <v>33.75</v>
      </c>
      <c r="BX487" s="13">
        <f t="shared" si="143"/>
        <v>45</v>
      </c>
      <c r="BY487" s="13">
        <f t="shared" si="150"/>
        <v>11.25</v>
      </c>
      <c r="BZ487" s="13">
        <f t="shared" si="151"/>
        <v>33.75</v>
      </c>
    </row>
    <row r="488" spans="1:78" ht="48" customHeight="1" x14ac:dyDescent="0.2">
      <c r="A488" s="13">
        <v>6</v>
      </c>
      <c r="B488" s="4" t="s">
        <v>1300</v>
      </c>
      <c r="C488" s="5" t="s">
        <v>1319</v>
      </c>
      <c r="D488" s="4" t="s">
        <v>283</v>
      </c>
      <c r="E488" s="295"/>
      <c r="F488" s="295"/>
      <c r="G488" s="295"/>
      <c r="H488" s="176" t="s">
        <v>1320</v>
      </c>
      <c r="I488" s="14" t="s">
        <v>284</v>
      </c>
      <c r="J488" s="198" t="s">
        <v>1325</v>
      </c>
      <c r="K488" s="198" t="s">
        <v>1325</v>
      </c>
      <c r="L488" s="176" t="s">
        <v>1589</v>
      </c>
      <c r="M488" s="5">
        <v>0</v>
      </c>
      <c r="N488" s="55">
        <f>+BDATOS!P477</f>
        <v>4</v>
      </c>
      <c r="O488" s="55">
        <f>+BDATOS!Q477</f>
        <v>1</v>
      </c>
      <c r="P488" s="55">
        <f>+BDATOS!R477</f>
        <v>1</v>
      </c>
      <c r="Q488" s="55">
        <f>+BDATOS!S477</f>
        <v>1</v>
      </c>
      <c r="R488" s="40">
        <f>+BDATOS!T477</f>
        <v>2</v>
      </c>
      <c r="S488" s="55" t="s">
        <v>1299</v>
      </c>
      <c r="T488" s="55" t="s">
        <v>1423</v>
      </c>
      <c r="U488" s="55" t="s">
        <v>95</v>
      </c>
      <c r="V488" s="17">
        <f t="shared" si="153"/>
        <v>0</v>
      </c>
      <c r="W488" s="5">
        <v>0</v>
      </c>
      <c r="X488" s="5">
        <v>0</v>
      </c>
      <c r="Y488" s="5">
        <v>0</v>
      </c>
      <c r="Z488" s="5">
        <v>0</v>
      </c>
      <c r="AA488" s="198" t="str">
        <f>+BDATOS!AC477</f>
        <v>SECRETARÍA DEL INTERIOR - SARA</v>
      </c>
      <c r="AB488" s="56" t="s">
        <v>356</v>
      </c>
      <c r="AC488" s="56" t="s">
        <v>356</v>
      </c>
      <c r="AD488" s="29">
        <f t="shared" si="139"/>
        <v>1</v>
      </c>
      <c r="AE488" s="30">
        <f t="shared" si="136"/>
        <v>0</v>
      </c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13">
        <v>0</v>
      </c>
      <c r="AZ488" s="64">
        <v>0</v>
      </c>
      <c r="BA488" s="64"/>
      <c r="BB488" s="13"/>
      <c r="BC488" s="64"/>
      <c r="BD488" s="13"/>
      <c r="BE488" s="13"/>
      <c r="BF488" s="13"/>
      <c r="BG488" s="13"/>
      <c r="BH488" s="13"/>
      <c r="BI488" s="63">
        <f t="shared" si="152"/>
        <v>0</v>
      </c>
      <c r="BJ488" s="13"/>
      <c r="BK488" s="13"/>
      <c r="BL488" s="13"/>
      <c r="BM488" s="56"/>
      <c r="BO488" s="13">
        <f t="shared" si="140"/>
        <v>1</v>
      </c>
      <c r="BP488" s="13">
        <f t="shared" si="144"/>
        <v>0.25</v>
      </c>
      <c r="BQ488" s="13">
        <f t="shared" si="145"/>
        <v>0.75</v>
      </c>
      <c r="BR488" s="13">
        <f t="shared" si="141"/>
        <v>1</v>
      </c>
      <c r="BS488" s="13">
        <f t="shared" si="146"/>
        <v>0.25</v>
      </c>
      <c r="BT488" s="13">
        <f t="shared" si="147"/>
        <v>0.75</v>
      </c>
      <c r="BU488" s="13">
        <f t="shared" si="142"/>
        <v>1</v>
      </c>
      <c r="BV488" s="13">
        <f t="shared" si="148"/>
        <v>0.25</v>
      </c>
      <c r="BW488" s="13">
        <f t="shared" si="149"/>
        <v>0.75</v>
      </c>
      <c r="BX488" s="13">
        <f t="shared" si="143"/>
        <v>2</v>
      </c>
      <c r="BY488" s="13">
        <f t="shared" si="150"/>
        <v>0.5</v>
      </c>
      <c r="BZ488" s="13">
        <f t="shared" si="151"/>
        <v>1.5</v>
      </c>
    </row>
    <row r="489" spans="1:78" ht="48" customHeight="1" x14ac:dyDescent="0.2">
      <c r="A489" s="13">
        <v>6</v>
      </c>
      <c r="B489" s="4" t="s">
        <v>1300</v>
      </c>
      <c r="C489" s="5" t="s">
        <v>1319</v>
      </c>
      <c r="D489" s="4" t="s">
        <v>283</v>
      </c>
      <c r="E489" s="295"/>
      <c r="F489" s="295"/>
      <c r="G489" s="295"/>
      <c r="H489" s="176" t="s">
        <v>1320</v>
      </c>
      <c r="I489" s="14" t="s">
        <v>284</v>
      </c>
      <c r="J489" s="198" t="s">
        <v>1326</v>
      </c>
      <c r="K489" s="198" t="s">
        <v>1326</v>
      </c>
      <c r="L489" s="176" t="s">
        <v>1589</v>
      </c>
      <c r="M489" s="5">
        <v>0</v>
      </c>
      <c r="N489" s="55">
        <f>+BDATOS!P478</f>
        <v>5</v>
      </c>
      <c r="O489" s="55">
        <f>+BDATOS!Q478</f>
        <v>1</v>
      </c>
      <c r="P489" s="55">
        <f>+BDATOS!R478</f>
        <v>1</v>
      </c>
      <c r="Q489" s="55">
        <f>+BDATOS!S478</f>
        <v>1</v>
      </c>
      <c r="R489" s="40">
        <f>+BDATOS!T478</f>
        <v>2</v>
      </c>
      <c r="S489" s="55" t="s">
        <v>1299</v>
      </c>
      <c r="T489" s="55" t="s">
        <v>1423</v>
      </c>
      <c r="U489" s="55" t="s">
        <v>95</v>
      </c>
      <c r="V489" s="17">
        <f t="shared" si="153"/>
        <v>0</v>
      </c>
      <c r="W489" s="5">
        <v>0</v>
      </c>
      <c r="X489" s="5">
        <v>0</v>
      </c>
      <c r="Y489" s="5">
        <v>0</v>
      </c>
      <c r="Z489" s="5">
        <v>0</v>
      </c>
      <c r="AA489" s="198" t="str">
        <f>+BDATOS!AC478</f>
        <v>SECRETARÍA DEL INTERIOR - SARA</v>
      </c>
      <c r="AB489" s="56" t="s">
        <v>356</v>
      </c>
      <c r="AC489" s="56" t="s">
        <v>356</v>
      </c>
      <c r="AD489" s="29">
        <f t="shared" si="139"/>
        <v>1</v>
      </c>
      <c r="AE489" s="30">
        <f t="shared" si="136"/>
        <v>0</v>
      </c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13">
        <v>0</v>
      </c>
      <c r="AZ489" s="64">
        <v>0</v>
      </c>
      <c r="BA489" s="64"/>
      <c r="BB489" s="13"/>
      <c r="BC489" s="64"/>
      <c r="BD489" s="13"/>
      <c r="BE489" s="13"/>
      <c r="BF489" s="13"/>
      <c r="BG489" s="13"/>
      <c r="BH489" s="13"/>
      <c r="BI489" s="63">
        <f t="shared" si="152"/>
        <v>0</v>
      </c>
      <c r="BJ489" s="13"/>
      <c r="BK489" s="13"/>
      <c r="BL489" s="13"/>
      <c r="BM489" s="56"/>
      <c r="BO489" s="13">
        <f t="shared" si="140"/>
        <v>1</v>
      </c>
      <c r="BP489" s="13">
        <f t="shared" si="144"/>
        <v>0.25</v>
      </c>
      <c r="BQ489" s="13">
        <f t="shared" si="145"/>
        <v>0.75</v>
      </c>
      <c r="BR489" s="13">
        <f t="shared" si="141"/>
        <v>1</v>
      </c>
      <c r="BS489" s="13">
        <f t="shared" si="146"/>
        <v>0.25</v>
      </c>
      <c r="BT489" s="13">
        <f t="shared" si="147"/>
        <v>0.75</v>
      </c>
      <c r="BU489" s="13">
        <f t="shared" si="142"/>
        <v>1</v>
      </c>
      <c r="BV489" s="13">
        <f t="shared" si="148"/>
        <v>0.25</v>
      </c>
      <c r="BW489" s="13">
        <f t="shared" si="149"/>
        <v>0.75</v>
      </c>
      <c r="BX489" s="13">
        <f t="shared" si="143"/>
        <v>2</v>
      </c>
      <c r="BY489" s="13">
        <f t="shared" si="150"/>
        <v>0.5</v>
      </c>
      <c r="BZ489" s="13">
        <f t="shared" si="151"/>
        <v>1.5</v>
      </c>
    </row>
    <row r="490" spans="1:78" ht="84" x14ac:dyDescent="0.2">
      <c r="A490" s="13">
        <v>6</v>
      </c>
      <c r="B490" s="4" t="s">
        <v>1300</v>
      </c>
      <c r="C490" s="5" t="s">
        <v>1327</v>
      </c>
      <c r="D490" s="4" t="s">
        <v>285</v>
      </c>
      <c r="E490" s="7" t="s">
        <v>1336</v>
      </c>
      <c r="F490" s="176">
        <v>78</v>
      </c>
      <c r="G490" s="176">
        <v>100</v>
      </c>
      <c r="H490" s="176" t="s">
        <v>1329</v>
      </c>
      <c r="I490" s="14" t="s">
        <v>1328</v>
      </c>
      <c r="J490" s="198" t="s">
        <v>1337</v>
      </c>
      <c r="K490" s="198" t="s">
        <v>1337</v>
      </c>
      <c r="L490" s="176" t="s">
        <v>1589</v>
      </c>
      <c r="M490" s="5">
        <v>35</v>
      </c>
      <c r="N490" s="55">
        <f>+BDATOS!P479</f>
        <v>45</v>
      </c>
      <c r="O490" s="55">
        <f>+BDATOS!Q479</f>
        <v>1</v>
      </c>
      <c r="P490" s="55">
        <f>+BDATOS!R479</f>
        <v>3</v>
      </c>
      <c r="Q490" s="55">
        <f>+BDATOS!S479</f>
        <v>3</v>
      </c>
      <c r="R490" s="40">
        <f>+BDATOS!T479</f>
        <v>3</v>
      </c>
      <c r="S490" s="55" t="s">
        <v>1299</v>
      </c>
      <c r="T490" s="55" t="s">
        <v>1423</v>
      </c>
      <c r="U490" s="55" t="s">
        <v>95</v>
      </c>
      <c r="V490" s="17">
        <f t="shared" si="153"/>
        <v>0</v>
      </c>
      <c r="W490" s="5">
        <v>0</v>
      </c>
      <c r="X490" s="5">
        <v>0</v>
      </c>
      <c r="Y490" s="5">
        <v>0</v>
      </c>
      <c r="Z490" s="5">
        <v>0</v>
      </c>
      <c r="AA490" s="198" t="str">
        <f>+BDATOS!AC479</f>
        <v>SECRETARÍA DEL INTERIOR - DIRECCION DE SEGURIDAD Y CONVIVENCIA</v>
      </c>
      <c r="AB490" s="56" t="s">
        <v>356</v>
      </c>
      <c r="AC490" s="56" t="s">
        <v>356</v>
      </c>
      <c r="AD490" s="29">
        <f t="shared" si="139"/>
        <v>1</v>
      </c>
      <c r="AE490" s="30">
        <f t="shared" si="136"/>
        <v>0</v>
      </c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13">
        <v>1</v>
      </c>
      <c r="AZ490" s="64">
        <v>0</v>
      </c>
      <c r="BA490" s="64"/>
      <c r="BB490" s="13"/>
      <c r="BC490" s="64"/>
      <c r="BD490" s="13"/>
      <c r="BE490" s="13"/>
      <c r="BF490" s="13"/>
      <c r="BG490" s="13"/>
      <c r="BH490" s="13"/>
      <c r="BI490" s="63">
        <f t="shared" si="152"/>
        <v>1</v>
      </c>
      <c r="BJ490" s="13"/>
      <c r="BK490" s="13"/>
      <c r="BL490" s="13"/>
      <c r="BM490" s="56" t="s">
        <v>1892</v>
      </c>
      <c r="BO490" s="13">
        <f t="shared" si="140"/>
        <v>1</v>
      </c>
      <c r="BP490" s="13">
        <f t="shared" si="144"/>
        <v>0.25</v>
      </c>
      <c r="BQ490" s="13">
        <f t="shared" si="145"/>
        <v>0.75</v>
      </c>
      <c r="BR490" s="13">
        <f t="shared" si="141"/>
        <v>3</v>
      </c>
      <c r="BS490" s="13">
        <f t="shared" si="146"/>
        <v>0.75</v>
      </c>
      <c r="BT490" s="13">
        <f t="shared" si="147"/>
        <v>2.25</v>
      </c>
      <c r="BU490" s="13">
        <f t="shared" si="142"/>
        <v>3</v>
      </c>
      <c r="BV490" s="13">
        <f t="shared" si="148"/>
        <v>0.75</v>
      </c>
      <c r="BW490" s="13">
        <f t="shared" si="149"/>
        <v>2.25</v>
      </c>
      <c r="BX490" s="13">
        <f t="shared" si="143"/>
        <v>3</v>
      </c>
      <c r="BY490" s="13">
        <f t="shared" si="150"/>
        <v>0.75</v>
      </c>
      <c r="BZ490" s="13">
        <f t="shared" si="151"/>
        <v>2.25</v>
      </c>
    </row>
    <row r="491" spans="1:78" ht="84" x14ac:dyDescent="0.2">
      <c r="A491" s="13">
        <v>6</v>
      </c>
      <c r="B491" s="4" t="s">
        <v>1300</v>
      </c>
      <c r="C491" s="5" t="s">
        <v>1327</v>
      </c>
      <c r="D491" s="4" t="s">
        <v>285</v>
      </c>
      <c r="E491" s="7" t="s">
        <v>1557</v>
      </c>
      <c r="F491" s="176">
        <v>0</v>
      </c>
      <c r="G491" s="176">
        <v>1</v>
      </c>
      <c r="H491" s="176" t="s">
        <v>1330</v>
      </c>
      <c r="I491" s="14" t="s">
        <v>286</v>
      </c>
      <c r="J491" s="198" t="s">
        <v>1338</v>
      </c>
      <c r="K491" s="198" t="s">
        <v>1338</v>
      </c>
      <c r="L491" s="176" t="s">
        <v>1589</v>
      </c>
      <c r="M491" s="5">
        <v>0</v>
      </c>
      <c r="N491" s="55">
        <f>+BDATOS!P480</f>
        <v>4</v>
      </c>
      <c r="O491" s="55">
        <f>+BDATOS!Q480</f>
        <v>1</v>
      </c>
      <c r="P491" s="55">
        <f>+BDATOS!R480</f>
        <v>1</v>
      </c>
      <c r="Q491" s="55">
        <f>+BDATOS!S480</f>
        <v>1</v>
      </c>
      <c r="R491" s="40">
        <f>+BDATOS!T480</f>
        <v>1</v>
      </c>
      <c r="S491" s="55" t="s">
        <v>1299</v>
      </c>
      <c r="T491" s="55" t="s">
        <v>1423</v>
      </c>
      <c r="U491" s="55" t="s">
        <v>95</v>
      </c>
      <c r="V491" s="17">
        <f t="shared" si="153"/>
        <v>0</v>
      </c>
      <c r="W491" s="5">
        <v>0</v>
      </c>
      <c r="X491" s="5">
        <v>0</v>
      </c>
      <c r="Y491" s="5">
        <v>0</v>
      </c>
      <c r="Z491" s="5">
        <v>0</v>
      </c>
      <c r="AA491" s="198" t="str">
        <f>+BDATOS!AC480</f>
        <v>SECRETARÍA DEL INTERIOR - DIRECCION DE SEGURIDAD Y CONVIVENCIA</v>
      </c>
      <c r="AB491" s="56" t="s">
        <v>356</v>
      </c>
      <c r="AC491" s="56" t="s">
        <v>356</v>
      </c>
      <c r="AD491" s="29">
        <f t="shared" si="139"/>
        <v>1</v>
      </c>
      <c r="AE491" s="30">
        <f t="shared" si="136"/>
        <v>0</v>
      </c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13">
        <v>1</v>
      </c>
      <c r="AZ491" s="64">
        <v>20000000</v>
      </c>
      <c r="BA491" s="64">
        <v>20000000</v>
      </c>
      <c r="BB491" s="13"/>
      <c r="BC491" s="64"/>
      <c r="BD491" s="13"/>
      <c r="BE491" s="13"/>
      <c r="BF491" s="13"/>
      <c r="BG491" s="13"/>
      <c r="BH491" s="13"/>
      <c r="BI491" s="63">
        <f t="shared" si="152"/>
        <v>1</v>
      </c>
      <c r="BJ491" s="13"/>
      <c r="BK491" s="13"/>
      <c r="BL491" s="13"/>
      <c r="BM491" s="56"/>
      <c r="BO491" s="13">
        <f t="shared" si="140"/>
        <v>1</v>
      </c>
      <c r="BP491" s="13">
        <f t="shared" si="144"/>
        <v>0.25</v>
      </c>
      <c r="BQ491" s="13">
        <f t="shared" si="145"/>
        <v>0.75</v>
      </c>
      <c r="BR491" s="13">
        <f t="shared" si="141"/>
        <v>1</v>
      </c>
      <c r="BS491" s="13">
        <f t="shared" si="146"/>
        <v>0.25</v>
      </c>
      <c r="BT491" s="13">
        <f t="shared" si="147"/>
        <v>0.75</v>
      </c>
      <c r="BU491" s="13">
        <f t="shared" si="142"/>
        <v>1</v>
      </c>
      <c r="BV491" s="13">
        <f t="shared" si="148"/>
        <v>0.25</v>
      </c>
      <c r="BW491" s="13">
        <f t="shared" si="149"/>
        <v>0.75</v>
      </c>
      <c r="BX491" s="13">
        <f t="shared" si="143"/>
        <v>1</v>
      </c>
      <c r="BY491" s="13">
        <f t="shared" si="150"/>
        <v>0.25</v>
      </c>
      <c r="BZ491" s="13">
        <f t="shared" si="151"/>
        <v>0.75</v>
      </c>
    </row>
    <row r="492" spans="1:78" ht="60" customHeight="1" x14ac:dyDescent="0.2">
      <c r="A492" s="13">
        <v>6</v>
      </c>
      <c r="B492" s="4" t="s">
        <v>1300</v>
      </c>
      <c r="C492" s="5" t="s">
        <v>1327</v>
      </c>
      <c r="D492" s="4" t="s">
        <v>285</v>
      </c>
      <c r="E492" s="7" t="s">
        <v>1558</v>
      </c>
      <c r="F492" s="176">
        <v>22</v>
      </c>
      <c r="G492" s="176">
        <v>23</v>
      </c>
      <c r="H492" s="176" t="s">
        <v>1331</v>
      </c>
      <c r="I492" s="14" t="s">
        <v>287</v>
      </c>
      <c r="J492" s="198" t="s">
        <v>1339</v>
      </c>
      <c r="K492" s="198" t="s">
        <v>1339</v>
      </c>
      <c r="L492" s="176" t="s">
        <v>1589</v>
      </c>
      <c r="M492" s="5">
        <v>22</v>
      </c>
      <c r="N492" s="55">
        <f>+BDATOS!P481</f>
        <v>23</v>
      </c>
      <c r="O492" s="55">
        <f>+BDATOS!Q481</f>
        <v>23</v>
      </c>
      <c r="P492" s="55">
        <f>+BDATOS!R481</f>
        <v>0</v>
      </c>
      <c r="Q492" s="55">
        <f>+BDATOS!S481</f>
        <v>0</v>
      </c>
      <c r="R492" s="40">
        <f>+BDATOS!T481</f>
        <v>0</v>
      </c>
      <c r="S492" s="55" t="s">
        <v>1299</v>
      </c>
      <c r="T492" s="55" t="s">
        <v>1423</v>
      </c>
      <c r="U492" s="55" t="s">
        <v>95</v>
      </c>
      <c r="V492" s="17">
        <f t="shared" si="153"/>
        <v>0</v>
      </c>
      <c r="W492" s="5">
        <v>0</v>
      </c>
      <c r="X492" s="5">
        <v>0</v>
      </c>
      <c r="Y492" s="5">
        <v>0</v>
      </c>
      <c r="Z492" s="5">
        <v>0</v>
      </c>
      <c r="AA492" s="198" t="str">
        <f>+BDATOS!AC481</f>
        <v>SECRETARÍA DEL INTERIOR - DIRECCION DE SEGURIDAD Y CONVIVENCIA</v>
      </c>
      <c r="AB492" s="56" t="s">
        <v>356</v>
      </c>
      <c r="AC492" s="56" t="s">
        <v>356</v>
      </c>
      <c r="AD492" s="29">
        <f t="shared" si="139"/>
        <v>23</v>
      </c>
      <c r="AE492" s="30">
        <f t="shared" si="136"/>
        <v>0</v>
      </c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13">
        <v>45</v>
      </c>
      <c r="AZ492" s="64">
        <v>150000000</v>
      </c>
      <c r="BA492" s="64">
        <v>150000000</v>
      </c>
      <c r="BB492" s="13"/>
      <c r="BC492" s="64"/>
      <c r="BD492" s="13"/>
      <c r="BE492" s="13"/>
      <c r="BF492" s="13"/>
      <c r="BG492" s="13"/>
      <c r="BH492" s="13"/>
      <c r="BI492" s="63">
        <v>1</v>
      </c>
      <c r="BJ492" s="13"/>
      <c r="BK492" s="13"/>
      <c r="BL492" s="13"/>
      <c r="BM492" s="56"/>
      <c r="BO492" s="13">
        <f t="shared" si="140"/>
        <v>23</v>
      </c>
      <c r="BP492" s="13">
        <f t="shared" si="144"/>
        <v>5.75</v>
      </c>
      <c r="BQ492" s="13">
        <f t="shared" si="145"/>
        <v>17.25</v>
      </c>
      <c r="BR492" s="13">
        <f t="shared" si="141"/>
        <v>0</v>
      </c>
      <c r="BS492" s="13">
        <f t="shared" si="146"/>
        <v>0</v>
      </c>
      <c r="BT492" s="13">
        <f t="shared" si="147"/>
        <v>0</v>
      </c>
      <c r="BU492" s="13">
        <f t="shared" si="142"/>
        <v>0</v>
      </c>
      <c r="BV492" s="13">
        <f t="shared" si="148"/>
        <v>0</v>
      </c>
      <c r="BW492" s="13">
        <f t="shared" si="149"/>
        <v>0</v>
      </c>
      <c r="BX492" s="13">
        <f t="shared" si="143"/>
        <v>0</v>
      </c>
      <c r="BY492" s="13">
        <f t="shared" si="150"/>
        <v>0</v>
      </c>
      <c r="BZ492" s="13">
        <f t="shared" si="151"/>
        <v>0</v>
      </c>
    </row>
    <row r="493" spans="1:78" ht="120" customHeight="1" x14ac:dyDescent="0.2">
      <c r="A493" s="13">
        <v>6</v>
      </c>
      <c r="B493" s="4" t="s">
        <v>1300</v>
      </c>
      <c r="C493" s="5" t="s">
        <v>1327</v>
      </c>
      <c r="D493" s="4" t="s">
        <v>285</v>
      </c>
      <c r="E493" s="295" t="s">
        <v>1559</v>
      </c>
      <c r="F493" s="295">
        <v>0</v>
      </c>
      <c r="G493" s="295">
        <v>1</v>
      </c>
      <c r="H493" s="176" t="s">
        <v>1332</v>
      </c>
      <c r="I493" s="14" t="s">
        <v>288</v>
      </c>
      <c r="J493" s="198" t="s">
        <v>1340</v>
      </c>
      <c r="K493" s="198" t="s">
        <v>1340</v>
      </c>
      <c r="L493" s="176" t="s">
        <v>1589</v>
      </c>
      <c r="M493" s="5">
        <v>0</v>
      </c>
      <c r="N493" s="55">
        <f>+BDATOS!P482</f>
        <v>12</v>
      </c>
      <c r="O493" s="55">
        <f>+BDATOS!Q482</f>
        <v>3</v>
      </c>
      <c r="P493" s="55">
        <f>+BDATOS!R482</f>
        <v>3</v>
      </c>
      <c r="Q493" s="55">
        <f>+BDATOS!S482</f>
        <v>3</v>
      </c>
      <c r="R493" s="40">
        <f>+BDATOS!T482</f>
        <v>3</v>
      </c>
      <c r="S493" s="55" t="s">
        <v>1299</v>
      </c>
      <c r="T493" s="55" t="s">
        <v>1423</v>
      </c>
      <c r="U493" s="55" t="s">
        <v>95</v>
      </c>
      <c r="V493" s="17">
        <f t="shared" si="153"/>
        <v>0</v>
      </c>
      <c r="W493" s="5">
        <v>0</v>
      </c>
      <c r="X493" s="5">
        <v>0</v>
      </c>
      <c r="Y493" s="5">
        <v>0</v>
      </c>
      <c r="Z493" s="5">
        <v>0</v>
      </c>
      <c r="AA493" s="198" t="str">
        <f>+BDATOS!AC482</f>
        <v>SECRETARÍA DEL INTERIOR - DIRECCION DE SEGURIDAD Y CONVIVENCIA</v>
      </c>
      <c r="AB493" s="56" t="s">
        <v>356</v>
      </c>
      <c r="AC493" s="56" t="s">
        <v>356</v>
      </c>
      <c r="AD493" s="29">
        <f t="shared" si="139"/>
        <v>3</v>
      </c>
      <c r="AE493" s="30">
        <f t="shared" si="136"/>
        <v>0</v>
      </c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4"/>
      <c r="AY493" s="13">
        <v>2</v>
      </c>
      <c r="AZ493" s="64">
        <v>0</v>
      </c>
      <c r="BA493" s="64"/>
      <c r="BB493" s="13"/>
      <c r="BC493" s="64"/>
      <c r="BD493" s="13"/>
      <c r="BE493" s="13"/>
      <c r="BF493" s="13"/>
      <c r="BG493" s="13"/>
      <c r="BH493" s="13"/>
      <c r="BI493" s="63">
        <f t="shared" si="152"/>
        <v>0.66666666666666663</v>
      </c>
      <c r="BJ493" s="13"/>
      <c r="BK493" s="13"/>
      <c r="BL493" s="13"/>
      <c r="BM493" s="56" t="s">
        <v>1893</v>
      </c>
      <c r="BO493" s="13">
        <f t="shared" si="140"/>
        <v>3</v>
      </c>
      <c r="BP493" s="13">
        <f t="shared" si="144"/>
        <v>0.75</v>
      </c>
      <c r="BQ493" s="13">
        <f t="shared" si="145"/>
        <v>2.25</v>
      </c>
      <c r="BR493" s="13">
        <f t="shared" si="141"/>
        <v>3</v>
      </c>
      <c r="BS493" s="13">
        <f t="shared" si="146"/>
        <v>0.75</v>
      </c>
      <c r="BT493" s="13">
        <f t="shared" si="147"/>
        <v>2.25</v>
      </c>
      <c r="BU493" s="13">
        <f t="shared" si="142"/>
        <v>3</v>
      </c>
      <c r="BV493" s="13">
        <f t="shared" si="148"/>
        <v>0.75</v>
      </c>
      <c r="BW493" s="13">
        <f t="shared" si="149"/>
        <v>2.25</v>
      </c>
      <c r="BX493" s="13">
        <f t="shared" si="143"/>
        <v>3</v>
      </c>
      <c r="BY493" s="13">
        <f t="shared" si="150"/>
        <v>0.75</v>
      </c>
      <c r="BZ493" s="13">
        <f t="shared" si="151"/>
        <v>2.25</v>
      </c>
    </row>
    <row r="494" spans="1:78" ht="112.5" x14ac:dyDescent="0.2">
      <c r="A494" s="13">
        <v>6</v>
      </c>
      <c r="B494" s="4" t="s">
        <v>1300</v>
      </c>
      <c r="C494" s="5" t="s">
        <v>1327</v>
      </c>
      <c r="D494" s="4" t="s">
        <v>285</v>
      </c>
      <c r="E494" s="295"/>
      <c r="F494" s="295"/>
      <c r="G494" s="295"/>
      <c r="H494" s="176" t="s">
        <v>1332</v>
      </c>
      <c r="I494" s="14" t="s">
        <v>288</v>
      </c>
      <c r="J494" s="198" t="s">
        <v>1341</v>
      </c>
      <c r="K494" s="198" t="s">
        <v>1341</v>
      </c>
      <c r="L494" s="176" t="s">
        <v>1589</v>
      </c>
      <c r="M494" s="5">
        <v>0</v>
      </c>
      <c r="N494" s="55">
        <f>+BDATOS!P483</f>
        <v>15</v>
      </c>
      <c r="O494" s="55">
        <f>+BDATOS!Q483</f>
        <v>2</v>
      </c>
      <c r="P494" s="55">
        <f>+BDATOS!R483</f>
        <v>3</v>
      </c>
      <c r="Q494" s="55">
        <f>+BDATOS!S483</f>
        <v>5</v>
      </c>
      <c r="R494" s="40">
        <f>+BDATOS!T483</f>
        <v>5</v>
      </c>
      <c r="S494" s="55" t="s">
        <v>1299</v>
      </c>
      <c r="T494" s="55" t="s">
        <v>1423</v>
      </c>
      <c r="U494" s="55" t="s">
        <v>95</v>
      </c>
      <c r="V494" s="17">
        <f t="shared" si="153"/>
        <v>0</v>
      </c>
      <c r="W494" s="5">
        <v>0</v>
      </c>
      <c r="X494" s="5">
        <v>0</v>
      </c>
      <c r="Y494" s="5">
        <v>0</v>
      </c>
      <c r="Z494" s="5">
        <v>0</v>
      </c>
      <c r="AA494" s="198" t="str">
        <f>+BDATOS!AC483</f>
        <v>SECRETARÍA DEL INTERIOR - DIRECCION DE SEGURIDAD Y CONVIVENCIA</v>
      </c>
      <c r="AB494" s="56" t="s">
        <v>356</v>
      </c>
      <c r="AC494" s="56" t="s">
        <v>356</v>
      </c>
      <c r="AD494" s="29">
        <f t="shared" si="139"/>
        <v>2</v>
      </c>
      <c r="AE494" s="30">
        <f t="shared" si="136"/>
        <v>0</v>
      </c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13">
        <v>2</v>
      </c>
      <c r="AZ494" s="64">
        <v>0</v>
      </c>
      <c r="BA494" s="64"/>
      <c r="BB494" s="13"/>
      <c r="BC494" s="64"/>
      <c r="BD494" s="13"/>
      <c r="BE494" s="13"/>
      <c r="BF494" s="13"/>
      <c r="BG494" s="13"/>
      <c r="BH494" s="13"/>
      <c r="BI494" s="63">
        <f t="shared" si="152"/>
        <v>1</v>
      </c>
      <c r="BJ494" s="13"/>
      <c r="BK494" s="13"/>
      <c r="BL494" s="13"/>
      <c r="BM494" s="56" t="s">
        <v>1893</v>
      </c>
      <c r="BO494" s="13">
        <f t="shared" si="140"/>
        <v>2</v>
      </c>
      <c r="BP494" s="13">
        <f t="shared" si="144"/>
        <v>0.5</v>
      </c>
      <c r="BQ494" s="13">
        <f t="shared" si="145"/>
        <v>1.5</v>
      </c>
      <c r="BR494" s="13">
        <f t="shared" si="141"/>
        <v>3</v>
      </c>
      <c r="BS494" s="13">
        <f t="shared" si="146"/>
        <v>0.75</v>
      </c>
      <c r="BT494" s="13">
        <f t="shared" si="147"/>
        <v>2.25</v>
      </c>
      <c r="BU494" s="13">
        <f t="shared" si="142"/>
        <v>5</v>
      </c>
      <c r="BV494" s="13">
        <f t="shared" si="148"/>
        <v>1.25</v>
      </c>
      <c r="BW494" s="13">
        <f t="shared" si="149"/>
        <v>3.75</v>
      </c>
      <c r="BX494" s="13">
        <f t="shared" si="143"/>
        <v>5</v>
      </c>
      <c r="BY494" s="13">
        <f t="shared" si="150"/>
        <v>1.25</v>
      </c>
      <c r="BZ494" s="13">
        <f t="shared" si="151"/>
        <v>3.75</v>
      </c>
    </row>
    <row r="495" spans="1:78" ht="84" x14ac:dyDescent="0.2">
      <c r="A495" s="13">
        <v>6</v>
      </c>
      <c r="B495" s="4" t="s">
        <v>1300</v>
      </c>
      <c r="C495" s="5" t="s">
        <v>1327</v>
      </c>
      <c r="D495" s="4" t="s">
        <v>285</v>
      </c>
      <c r="E495" s="295"/>
      <c r="F495" s="295"/>
      <c r="G495" s="295"/>
      <c r="H495" s="176" t="s">
        <v>1332</v>
      </c>
      <c r="I495" s="14" t="s">
        <v>288</v>
      </c>
      <c r="J495" s="198" t="s">
        <v>1342</v>
      </c>
      <c r="K495" s="198" t="s">
        <v>1342</v>
      </c>
      <c r="L495" s="176" t="s">
        <v>1589</v>
      </c>
      <c r="M495" s="5">
        <v>0</v>
      </c>
      <c r="N495" s="55">
        <f>+BDATOS!P484</f>
        <v>1</v>
      </c>
      <c r="O495" s="55">
        <f>+BDATOS!Q484</f>
        <v>0</v>
      </c>
      <c r="P495" s="55">
        <f>+BDATOS!R484</f>
        <v>1</v>
      </c>
      <c r="Q495" s="55">
        <f>+BDATOS!S484</f>
        <v>0</v>
      </c>
      <c r="R495" s="40">
        <f>+BDATOS!T484</f>
        <v>0</v>
      </c>
      <c r="S495" s="55" t="s">
        <v>1299</v>
      </c>
      <c r="T495" s="55" t="s">
        <v>1423</v>
      </c>
      <c r="U495" s="55" t="s">
        <v>95</v>
      </c>
      <c r="V495" s="17">
        <f t="shared" si="153"/>
        <v>0</v>
      </c>
      <c r="W495" s="5">
        <v>0</v>
      </c>
      <c r="X495" s="5">
        <v>0</v>
      </c>
      <c r="Y495" s="5">
        <v>0</v>
      </c>
      <c r="Z495" s="5">
        <v>0</v>
      </c>
      <c r="AA495" s="198" t="str">
        <f>+BDATOS!AC484</f>
        <v>SECRETARÍA DEL INTERIOR - DIRECCION DE SEGURIDAD Y CONVIVENCIA</v>
      </c>
      <c r="AB495" s="56" t="s">
        <v>356</v>
      </c>
      <c r="AC495" s="56" t="s">
        <v>356</v>
      </c>
      <c r="AD495" s="29">
        <f t="shared" si="139"/>
        <v>0</v>
      </c>
      <c r="AE495" s="30">
        <f t="shared" si="136"/>
        <v>0</v>
      </c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13">
        <v>0</v>
      </c>
      <c r="AZ495" s="64">
        <v>0</v>
      </c>
      <c r="BA495" s="64"/>
      <c r="BB495" s="13"/>
      <c r="BC495" s="64"/>
      <c r="BD495" s="13"/>
      <c r="BE495" s="13"/>
      <c r="BF495" s="13"/>
      <c r="BG495" s="13"/>
      <c r="BH495" s="13"/>
      <c r="BI495" s="63" t="s">
        <v>1844</v>
      </c>
      <c r="BJ495" s="13"/>
      <c r="BK495" s="13"/>
      <c r="BL495" s="13"/>
      <c r="BM495" s="56"/>
      <c r="BO495" s="13">
        <f t="shared" si="140"/>
        <v>0</v>
      </c>
      <c r="BP495" s="13">
        <f t="shared" si="144"/>
        <v>0</v>
      </c>
      <c r="BQ495" s="13">
        <f t="shared" si="145"/>
        <v>0</v>
      </c>
      <c r="BR495" s="13">
        <f t="shared" si="141"/>
        <v>1</v>
      </c>
      <c r="BS495" s="13">
        <f t="shared" si="146"/>
        <v>0.25</v>
      </c>
      <c r="BT495" s="13">
        <f t="shared" si="147"/>
        <v>0.75</v>
      </c>
      <c r="BU495" s="13">
        <f t="shared" si="142"/>
        <v>0</v>
      </c>
      <c r="BV495" s="13">
        <f t="shared" si="148"/>
        <v>0</v>
      </c>
      <c r="BW495" s="13">
        <f t="shared" si="149"/>
        <v>0</v>
      </c>
      <c r="BX495" s="13">
        <f t="shared" si="143"/>
        <v>0</v>
      </c>
      <c r="BY495" s="13">
        <f t="shared" si="150"/>
        <v>0</v>
      </c>
      <c r="BZ495" s="13">
        <f t="shared" si="151"/>
        <v>0</v>
      </c>
    </row>
    <row r="496" spans="1:78" ht="60" customHeight="1" x14ac:dyDescent="0.2">
      <c r="A496" s="13">
        <v>6</v>
      </c>
      <c r="B496" s="4" t="s">
        <v>1300</v>
      </c>
      <c r="C496" s="5" t="s">
        <v>1327</v>
      </c>
      <c r="D496" s="4" t="s">
        <v>285</v>
      </c>
      <c r="E496" s="7" t="s">
        <v>1560</v>
      </c>
      <c r="F496" s="176">
        <v>0</v>
      </c>
      <c r="G496" s="176">
        <v>1</v>
      </c>
      <c r="H496" s="176" t="s">
        <v>1333</v>
      </c>
      <c r="I496" s="14" t="s">
        <v>289</v>
      </c>
      <c r="J496" s="198" t="s">
        <v>1343</v>
      </c>
      <c r="K496" s="198" t="s">
        <v>1343</v>
      </c>
      <c r="L496" s="176" t="s">
        <v>1589</v>
      </c>
      <c r="M496" s="5">
        <v>0</v>
      </c>
      <c r="N496" s="55">
        <f>+BDATOS!P485</f>
        <v>1</v>
      </c>
      <c r="O496" s="55">
        <f>+BDATOS!Q485</f>
        <v>1</v>
      </c>
      <c r="P496" s="55">
        <f>+BDATOS!R485</f>
        <v>0</v>
      </c>
      <c r="Q496" s="55">
        <f>+BDATOS!S485</f>
        <v>0</v>
      </c>
      <c r="R496" s="40">
        <f>+BDATOS!T485</f>
        <v>0</v>
      </c>
      <c r="S496" s="55" t="s">
        <v>1299</v>
      </c>
      <c r="T496" s="55" t="s">
        <v>1423</v>
      </c>
      <c r="U496" s="55" t="s">
        <v>101</v>
      </c>
      <c r="V496" s="17">
        <f t="shared" si="153"/>
        <v>2547878400</v>
      </c>
      <c r="W496" s="23">
        <v>600000000</v>
      </c>
      <c r="X496" s="23">
        <f t="shared" ref="X496:Z496" si="155">+W496*1.04</f>
        <v>624000000</v>
      </c>
      <c r="Y496" s="23">
        <f t="shared" si="155"/>
        <v>648960000</v>
      </c>
      <c r="Z496" s="23">
        <f t="shared" si="155"/>
        <v>674918400</v>
      </c>
      <c r="AA496" s="198" t="str">
        <f>+BDATOS!AC485</f>
        <v>SECRETARÍA DEL INTERIOR - DIRECCION DE SEGURIDAD Y CONVIVENCIA</v>
      </c>
      <c r="AB496" s="56" t="s">
        <v>356</v>
      </c>
      <c r="AC496" s="56" t="s">
        <v>356</v>
      </c>
      <c r="AD496" s="29">
        <f t="shared" si="139"/>
        <v>1</v>
      </c>
      <c r="AE496" s="30">
        <f t="shared" si="136"/>
        <v>2547878400</v>
      </c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  <c r="AX496" s="34"/>
      <c r="AY496" s="13">
        <v>1</v>
      </c>
      <c r="AZ496" s="64">
        <v>0</v>
      </c>
      <c r="BA496" s="64"/>
      <c r="BB496" s="13"/>
      <c r="BC496" s="64"/>
      <c r="BD496" s="13"/>
      <c r="BE496" s="13"/>
      <c r="BF496" s="13"/>
      <c r="BG496" s="13"/>
      <c r="BH496" s="13"/>
      <c r="BI496" s="63">
        <f t="shared" si="152"/>
        <v>1</v>
      </c>
      <c r="BJ496" s="13"/>
      <c r="BK496" s="13"/>
      <c r="BL496" s="13"/>
      <c r="BM496" s="56" t="s">
        <v>1894</v>
      </c>
      <c r="BO496" s="13">
        <f t="shared" si="140"/>
        <v>1</v>
      </c>
      <c r="BP496" s="13">
        <f t="shared" si="144"/>
        <v>0.25</v>
      </c>
      <c r="BQ496" s="13">
        <f t="shared" si="145"/>
        <v>0.75</v>
      </c>
      <c r="BR496" s="13">
        <f t="shared" si="141"/>
        <v>0</v>
      </c>
      <c r="BS496" s="13">
        <f t="shared" si="146"/>
        <v>0</v>
      </c>
      <c r="BT496" s="13">
        <f t="shared" si="147"/>
        <v>0</v>
      </c>
      <c r="BU496" s="13">
        <f t="shared" si="142"/>
        <v>0</v>
      </c>
      <c r="BV496" s="13">
        <f t="shared" si="148"/>
        <v>0</v>
      </c>
      <c r="BW496" s="13">
        <f t="shared" si="149"/>
        <v>0</v>
      </c>
      <c r="BX496" s="13">
        <f t="shared" si="143"/>
        <v>0</v>
      </c>
      <c r="BY496" s="13">
        <f t="shared" si="150"/>
        <v>0</v>
      </c>
      <c r="BZ496" s="13">
        <f t="shared" si="151"/>
        <v>0</v>
      </c>
    </row>
    <row r="497" spans="1:78" ht="87" customHeight="1" x14ac:dyDescent="0.2">
      <c r="A497" s="13">
        <v>6</v>
      </c>
      <c r="B497" s="4" t="s">
        <v>1300</v>
      </c>
      <c r="C497" s="5" t="s">
        <v>1327</v>
      </c>
      <c r="D497" s="4" t="s">
        <v>285</v>
      </c>
      <c r="E497" s="7" t="s">
        <v>1561</v>
      </c>
      <c r="F497" s="176">
        <v>0</v>
      </c>
      <c r="G497" s="176">
        <v>1</v>
      </c>
      <c r="H497" s="176" t="s">
        <v>1334</v>
      </c>
      <c r="I497" s="14" t="s">
        <v>290</v>
      </c>
      <c r="J497" s="198" t="s">
        <v>1344</v>
      </c>
      <c r="K497" s="198" t="s">
        <v>1344</v>
      </c>
      <c r="L497" s="176" t="s">
        <v>1589</v>
      </c>
      <c r="M497" s="5">
        <v>0</v>
      </c>
      <c r="N497" s="55">
        <f>+BDATOS!P486</f>
        <v>1</v>
      </c>
      <c r="O497" s="55">
        <f>+BDATOS!Q486</f>
        <v>0</v>
      </c>
      <c r="P497" s="55">
        <f>+BDATOS!R486</f>
        <v>1</v>
      </c>
      <c r="Q497" s="55">
        <f>+BDATOS!S486</f>
        <v>0</v>
      </c>
      <c r="R497" s="40">
        <f>+BDATOS!T486</f>
        <v>0</v>
      </c>
      <c r="S497" s="55" t="s">
        <v>1299</v>
      </c>
      <c r="T497" s="55" t="s">
        <v>1423</v>
      </c>
      <c r="U497" s="55" t="s">
        <v>101</v>
      </c>
      <c r="V497" s="17">
        <f t="shared" si="153"/>
        <v>0</v>
      </c>
      <c r="W497" s="5">
        <v>0</v>
      </c>
      <c r="X497" s="5">
        <v>0</v>
      </c>
      <c r="Y497" s="5">
        <v>0</v>
      </c>
      <c r="Z497" s="5">
        <v>0</v>
      </c>
      <c r="AA497" s="198" t="str">
        <f>+BDATOS!AC486</f>
        <v>SECRETARÍA DEL INTERIOR - DIRECCION DE SEGURIDAD Y CONVIVENCIA</v>
      </c>
      <c r="AB497" s="56" t="s">
        <v>356</v>
      </c>
      <c r="AC497" s="56" t="s">
        <v>356</v>
      </c>
      <c r="AD497" s="29">
        <f t="shared" si="139"/>
        <v>0</v>
      </c>
      <c r="AE497" s="30">
        <f t="shared" ref="AE497:AE514" si="156">+V497</f>
        <v>0</v>
      </c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  <c r="AX497" s="34"/>
      <c r="AY497" s="13">
        <v>0</v>
      </c>
      <c r="AZ497" s="64">
        <v>0</v>
      </c>
      <c r="BA497" s="64"/>
      <c r="BB497" s="13"/>
      <c r="BC497" s="64"/>
      <c r="BD497" s="13"/>
      <c r="BE497" s="13"/>
      <c r="BF497" s="13"/>
      <c r="BG497" s="13"/>
      <c r="BH497" s="13"/>
      <c r="BI497" s="63" t="s">
        <v>1844</v>
      </c>
      <c r="BJ497" s="13"/>
      <c r="BK497" s="13"/>
      <c r="BL497" s="13"/>
      <c r="BM497" s="56"/>
      <c r="BO497" s="13">
        <f t="shared" si="140"/>
        <v>0</v>
      </c>
      <c r="BP497" s="13">
        <f t="shared" si="144"/>
        <v>0</v>
      </c>
      <c r="BQ497" s="13">
        <f t="shared" si="145"/>
        <v>0</v>
      </c>
      <c r="BR497" s="13">
        <f t="shared" si="141"/>
        <v>1</v>
      </c>
      <c r="BS497" s="13">
        <f t="shared" si="146"/>
        <v>0.25</v>
      </c>
      <c r="BT497" s="13">
        <f t="shared" si="147"/>
        <v>0.75</v>
      </c>
      <c r="BU497" s="13">
        <f t="shared" si="142"/>
        <v>0</v>
      </c>
      <c r="BV497" s="13">
        <f t="shared" si="148"/>
        <v>0</v>
      </c>
      <c r="BW497" s="13">
        <f t="shared" si="149"/>
        <v>0</v>
      </c>
      <c r="BX497" s="13">
        <f t="shared" si="143"/>
        <v>0</v>
      </c>
      <c r="BY497" s="13">
        <f t="shared" si="150"/>
        <v>0</v>
      </c>
      <c r="BZ497" s="13">
        <f t="shared" si="151"/>
        <v>0</v>
      </c>
    </row>
    <row r="498" spans="1:78" ht="86.25" customHeight="1" x14ac:dyDescent="0.2">
      <c r="A498" s="13">
        <v>6</v>
      </c>
      <c r="B498" s="4" t="s">
        <v>1300</v>
      </c>
      <c r="C498" s="5" t="s">
        <v>1327</v>
      </c>
      <c r="D498" s="4" t="s">
        <v>285</v>
      </c>
      <c r="E498" s="7" t="s">
        <v>1562</v>
      </c>
      <c r="F498" s="176">
        <v>0</v>
      </c>
      <c r="G498" s="176">
        <v>1</v>
      </c>
      <c r="H498" s="176" t="s">
        <v>1335</v>
      </c>
      <c r="I498" s="14" t="s">
        <v>291</v>
      </c>
      <c r="J498" s="198" t="s">
        <v>1345</v>
      </c>
      <c r="K498" s="198" t="s">
        <v>1345</v>
      </c>
      <c r="L498" s="176" t="s">
        <v>1589</v>
      </c>
      <c r="M498" s="5">
        <v>0</v>
      </c>
      <c r="N498" s="55">
        <f>+BDATOS!P487</f>
        <v>23</v>
      </c>
      <c r="O498" s="55">
        <f>+BDATOS!Q487</f>
        <v>23</v>
      </c>
      <c r="P498" s="55">
        <f>+BDATOS!R487</f>
        <v>0</v>
      </c>
      <c r="Q498" s="55">
        <f>+BDATOS!S487</f>
        <v>0</v>
      </c>
      <c r="R498" s="40">
        <f>+BDATOS!T487</f>
        <v>0</v>
      </c>
      <c r="S498" s="55" t="s">
        <v>1299</v>
      </c>
      <c r="T498" s="55" t="s">
        <v>1423</v>
      </c>
      <c r="U498" s="55" t="s">
        <v>101</v>
      </c>
      <c r="V498" s="17">
        <f t="shared" si="153"/>
        <v>0</v>
      </c>
      <c r="W498" s="5">
        <v>0</v>
      </c>
      <c r="X498" s="5">
        <v>0</v>
      </c>
      <c r="Y498" s="5">
        <v>0</v>
      </c>
      <c r="Z498" s="5">
        <v>0</v>
      </c>
      <c r="AA498" s="198" t="str">
        <f>+BDATOS!AC487</f>
        <v>SECRETARÍA DEL INTERIOR - DIRECCION DE SEGURIDAD Y CONVIVENCIA</v>
      </c>
      <c r="AB498" s="56" t="s">
        <v>356</v>
      </c>
      <c r="AC498" s="56" t="s">
        <v>356</v>
      </c>
      <c r="AD498" s="29">
        <f t="shared" si="139"/>
        <v>23</v>
      </c>
      <c r="AE498" s="30">
        <f t="shared" si="156"/>
        <v>0</v>
      </c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  <c r="AX498" s="34"/>
      <c r="AY498" s="13">
        <v>45</v>
      </c>
      <c r="AZ498" s="64">
        <v>150000000</v>
      </c>
      <c r="BA498" s="64">
        <v>150000000</v>
      </c>
      <c r="BB498" s="13"/>
      <c r="BC498" s="64"/>
      <c r="BD498" s="13"/>
      <c r="BE498" s="13"/>
      <c r="BF498" s="13"/>
      <c r="BG498" s="13"/>
      <c r="BH498" s="13"/>
      <c r="BI498" s="63">
        <v>1</v>
      </c>
      <c r="BJ498" s="13"/>
      <c r="BK498" s="13"/>
      <c r="BL498" s="13"/>
      <c r="BM498" s="56"/>
      <c r="BO498" s="13">
        <f t="shared" si="140"/>
        <v>23</v>
      </c>
      <c r="BP498" s="13">
        <f t="shared" si="144"/>
        <v>5.75</v>
      </c>
      <c r="BQ498" s="13">
        <f t="shared" si="145"/>
        <v>17.25</v>
      </c>
      <c r="BR498" s="13">
        <f t="shared" si="141"/>
        <v>0</v>
      </c>
      <c r="BS498" s="13">
        <f t="shared" si="146"/>
        <v>0</v>
      </c>
      <c r="BT498" s="13">
        <f t="shared" si="147"/>
        <v>0</v>
      </c>
      <c r="BU498" s="13">
        <f t="shared" si="142"/>
        <v>0</v>
      </c>
      <c r="BV498" s="13">
        <f t="shared" si="148"/>
        <v>0</v>
      </c>
      <c r="BW498" s="13">
        <f t="shared" si="149"/>
        <v>0</v>
      </c>
      <c r="BX498" s="13">
        <f t="shared" si="143"/>
        <v>0</v>
      </c>
      <c r="BY498" s="13">
        <f t="shared" si="150"/>
        <v>0</v>
      </c>
      <c r="BZ498" s="13">
        <f t="shared" si="151"/>
        <v>0</v>
      </c>
    </row>
    <row r="499" spans="1:78" ht="48.75" customHeight="1" x14ac:dyDescent="0.2">
      <c r="A499" s="13">
        <v>6</v>
      </c>
      <c r="B499" s="4" t="s">
        <v>1300</v>
      </c>
      <c r="C499" s="5" t="s">
        <v>1346</v>
      </c>
      <c r="D499" s="4" t="s">
        <v>1347</v>
      </c>
      <c r="E499" s="176" t="s">
        <v>1376</v>
      </c>
      <c r="F499" s="176">
        <v>0</v>
      </c>
      <c r="G499" s="176">
        <v>1</v>
      </c>
      <c r="H499" s="176" t="s">
        <v>1348</v>
      </c>
      <c r="I499" s="14" t="s">
        <v>1349</v>
      </c>
      <c r="J499" s="198" t="s">
        <v>1364</v>
      </c>
      <c r="K499" s="198" t="s">
        <v>1364</v>
      </c>
      <c r="L499" s="176" t="s">
        <v>1589</v>
      </c>
      <c r="M499" s="5">
        <v>0</v>
      </c>
      <c r="N499" s="55">
        <f>+BDATOS!P488</f>
        <v>1</v>
      </c>
      <c r="O499" s="55">
        <f>+BDATOS!Q488</f>
        <v>0</v>
      </c>
      <c r="P499" s="55">
        <f>+BDATOS!R488</f>
        <v>1</v>
      </c>
      <c r="Q499" s="55">
        <f>+BDATOS!S488</f>
        <v>0</v>
      </c>
      <c r="R499" s="40">
        <f>+BDATOS!T488</f>
        <v>0</v>
      </c>
      <c r="S499" s="55" t="s">
        <v>1299</v>
      </c>
      <c r="T499" s="55" t="s">
        <v>1423</v>
      </c>
      <c r="U499" s="55" t="s">
        <v>95</v>
      </c>
      <c r="V499" s="17">
        <f t="shared" si="153"/>
        <v>0</v>
      </c>
      <c r="W499" s="5">
        <v>0</v>
      </c>
      <c r="X499" s="5">
        <v>0</v>
      </c>
      <c r="Y499" s="5">
        <v>0</v>
      </c>
      <c r="Z499" s="5">
        <v>0</v>
      </c>
      <c r="AA499" s="198" t="str">
        <f>+BDATOS!AC488</f>
        <v>SECRETARIA GENERAL</v>
      </c>
      <c r="AB499" s="56" t="s">
        <v>356</v>
      </c>
      <c r="AC499" s="56" t="s">
        <v>338</v>
      </c>
      <c r="AD499" s="29">
        <f t="shared" si="139"/>
        <v>0</v>
      </c>
      <c r="AE499" s="30">
        <f t="shared" si="156"/>
        <v>0</v>
      </c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  <c r="AW499" s="34"/>
      <c r="AX499" s="34"/>
      <c r="AY499" s="13">
        <v>0</v>
      </c>
      <c r="AZ499" s="13"/>
      <c r="BA499" s="13"/>
      <c r="BB499" s="13"/>
      <c r="BC499" s="13"/>
      <c r="BD499" s="13"/>
      <c r="BE499" s="13"/>
      <c r="BF499" s="13"/>
      <c r="BG499" s="13"/>
      <c r="BH499" s="13"/>
      <c r="BI499" s="63" t="s">
        <v>1844</v>
      </c>
      <c r="BJ499" s="13"/>
      <c r="BK499" s="13"/>
      <c r="BL499" s="13"/>
      <c r="BM499" s="56"/>
      <c r="BO499" s="13">
        <f t="shared" si="140"/>
        <v>0</v>
      </c>
      <c r="BP499" s="13">
        <f t="shared" si="144"/>
        <v>0</v>
      </c>
      <c r="BQ499" s="13">
        <f t="shared" si="145"/>
        <v>0</v>
      </c>
      <c r="BR499" s="13">
        <f t="shared" si="141"/>
        <v>1</v>
      </c>
      <c r="BS499" s="13">
        <f t="shared" si="146"/>
        <v>0.25</v>
      </c>
      <c r="BT499" s="13">
        <f t="shared" si="147"/>
        <v>0.75</v>
      </c>
      <c r="BU499" s="13">
        <f t="shared" si="142"/>
        <v>0</v>
      </c>
      <c r="BV499" s="13">
        <f t="shared" si="148"/>
        <v>0</v>
      </c>
      <c r="BW499" s="13">
        <f t="shared" si="149"/>
        <v>0</v>
      </c>
      <c r="BX499" s="13">
        <f t="shared" si="143"/>
        <v>0</v>
      </c>
      <c r="BY499" s="13">
        <f t="shared" si="150"/>
        <v>0</v>
      </c>
      <c r="BZ499" s="13">
        <f t="shared" si="151"/>
        <v>0</v>
      </c>
    </row>
    <row r="500" spans="1:78" ht="72" x14ac:dyDescent="0.2">
      <c r="A500" s="13">
        <v>6</v>
      </c>
      <c r="B500" s="4" t="s">
        <v>1300</v>
      </c>
      <c r="C500" s="5" t="s">
        <v>1346</v>
      </c>
      <c r="D500" s="4" t="s">
        <v>1347</v>
      </c>
      <c r="E500" s="176" t="s">
        <v>1377</v>
      </c>
      <c r="F500" s="176">
        <v>0</v>
      </c>
      <c r="G500" s="176">
        <v>1</v>
      </c>
      <c r="H500" s="176" t="s">
        <v>1357</v>
      </c>
      <c r="I500" s="14" t="s">
        <v>1350</v>
      </c>
      <c r="J500" s="198" t="s">
        <v>1365</v>
      </c>
      <c r="K500" s="198" t="s">
        <v>1365</v>
      </c>
      <c r="L500" s="176" t="s">
        <v>1589</v>
      </c>
      <c r="M500" s="5">
        <v>0</v>
      </c>
      <c r="N500" s="55">
        <f>+BDATOS!P489</f>
        <v>1</v>
      </c>
      <c r="O500" s="55">
        <f>+BDATOS!Q489</f>
        <v>0</v>
      </c>
      <c r="P500" s="55">
        <f>+BDATOS!R489</f>
        <v>0</v>
      </c>
      <c r="Q500" s="55">
        <f>+BDATOS!S489</f>
        <v>1</v>
      </c>
      <c r="R500" s="40">
        <f>+BDATOS!T489</f>
        <v>0</v>
      </c>
      <c r="S500" s="55" t="s">
        <v>1299</v>
      </c>
      <c r="T500" s="55" t="s">
        <v>1423</v>
      </c>
      <c r="U500" s="55" t="s">
        <v>95</v>
      </c>
      <c r="V500" s="17">
        <f t="shared" si="153"/>
        <v>0</v>
      </c>
      <c r="W500" s="5">
        <v>0</v>
      </c>
      <c r="X500" s="5">
        <v>0</v>
      </c>
      <c r="Y500" s="5">
        <v>0</v>
      </c>
      <c r="Z500" s="5">
        <v>0</v>
      </c>
      <c r="AA500" s="198" t="str">
        <f>+BDATOS!AC489</f>
        <v>SECRETARIA GENERAL</v>
      </c>
      <c r="AB500" s="56" t="s">
        <v>356</v>
      </c>
      <c r="AC500" s="56" t="s">
        <v>338</v>
      </c>
      <c r="AD500" s="29">
        <f t="shared" si="139"/>
        <v>0</v>
      </c>
      <c r="AE500" s="30">
        <f t="shared" si="156"/>
        <v>0</v>
      </c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  <c r="AX500" s="34"/>
      <c r="AY500" s="13">
        <v>0</v>
      </c>
      <c r="AZ500" s="13"/>
      <c r="BA500" s="13"/>
      <c r="BB500" s="13"/>
      <c r="BC500" s="13"/>
      <c r="BD500" s="13"/>
      <c r="BE500" s="13"/>
      <c r="BF500" s="13"/>
      <c r="BG500" s="13"/>
      <c r="BH500" s="13"/>
      <c r="BI500" s="63" t="s">
        <v>1844</v>
      </c>
      <c r="BJ500" s="13"/>
      <c r="BK500" s="13"/>
      <c r="BL500" s="13"/>
      <c r="BM500" s="56"/>
      <c r="BO500" s="13">
        <f t="shared" si="140"/>
        <v>0</v>
      </c>
      <c r="BP500" s="13">
        <f t="shared" si="144"/>
        <v>0</v>
      </c>
      <c r="BQ500" s="13">
        <f t="shared" si="145"/>
        <v>0</v>
      </c>
      <c r="BR500" s="13">
        <f t="shared" si="141"/>
        <v>0</v>
      </c>
      <c r="BS500" s="13">
        <f t="shared" si="146"/>
        <v>0</v>
      </c>
      <c r="BT500" s="13">
        <f t="shared" si="147"/>
        <v>0</v>
      </c>
      <c r="BU500" s="13">
        <f t="shared" si="142"/>
        <v>1</v>
      </c>
      <c r="BV500" s="13">
        <f t="shared" si="148"/>
        <v>0.25</v>
      </c>
      <c r="BW500" s="13">
        <f t="shared" si="149"/>
        <v>0.75</v>
      </c>
      <c r="BX500" s="13">
        <f t="shared" si="143"/>
        <v>0</v>
      </c>
      <c r="BY500" s="13">
        <f t="shared" si="150"/>
        <v>0</v>
      </c>
      <c r="BZ500" s="13">
        <f t="shared" si="151"/>
        <v>0</v>
      </c>
    </row>
    <row r="501" spans="1:78" ht="72" x14ac:dyDescent="0.2">
      <c r="A501" s="13">
        <v>6</v>
      </c>
      <c r="B501" s="4" t="s">
        <v>1300</v>
      </c>
      <c r="C501" s="5" t="s">
        <v>1346</v>
      </c>
      <c r="D501" s="4" t="s">
        <v>1347</v>
      </c>
      <c r="E501" s="176" t="s">
        <v>1378</v>
      </c>
      <c r="F501" s="176">
        <v>30</v>
      </c>
      <c r="G501" s="176">
        <v>90</v>
      </c>
      <c r="H501" s="176" t="s">
        <v>1358</v>
      </c>
      <c r="I501" s="14" t="s">
        <v>1351</v>
      </c>
      <c r="J501" s="198" t="s">
        <v>1366</v>
      </c>
      <c r="K501" s="198" t="s">
        <v>1366</v>
      </c>
      <c r="L501" s="176" t="s">
        <v>1589</v>
      </c>
      <c r="M501" s="5">
        <v>30</v>
      </c>
      <c r="N501" s="55">
        <f>+BDATOS!P490</f>
        <v>90</v>
      </c>
      <c r="O501" s="55">
        <f>+BDATOS!Q490</f>
        <v>10</v>
      </c>
      <c r="P501" s="55">
        <f>+BDATOS!R490</f>
        <v>10</v>
      </c>
      <c r="Q501" s="55">
        <f>+BDATOS!S490</f>
        <v>20</v>
      </c>
      <c r="R501" s="40">
        <f>+BDATOS!T490</f>
        <v>20</v>
      </c>
      <c r="S501" s="55" t="s">
        <v>1299</v>
      </c>
      <c r="T501" s="55" t="s">
        <v>1423</v>
      </c>
      <c r="U501" s="55" t="s">
        <v>95</v>
      </c>
      <c r="V501" s="17">
        <f t="shared" si="153"/>
        <v>0</v>
      </c>
      <c r="W501" s="5">
        <v>0</v>
      </c>
      <c r="X501" s="5">
        <v>0</v>
      </c>
      <c r="Y501" s="5">
        <v>0</v>
      </c>
      <c r="Z501" s="5">
        <v>0</v>
      </c>
      <c r="AA501" s="198" t="str">
        <f>+BDATOS!AC490</f>
        <v>SECRETARIA GENERAL</v>
      </c>
      <c r="AB501" s="56" t="s">
        <v>356</v>
      </c>
      <c r="AC501" s="56" t="s">
        <v>338</v>
      </c>
      <c r="AD501" s="29">
        <f t="shared" si="139"/>
        <v>10</v>
      </c>
      <c r="AE501" s="30">
        <f t="shared" si="156"/>
        <v>0</v>
      </c>
      <c r="AF501" s="34"/>
      <c r="AG501" s="34"/>
      <c r="AH501" s="34"/>
      <c r="AI501" s="34"/>
      <c r="AJ501" s="34"/>
      <c r="AK501" s="34"/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4"/>
      <c r="AY501" s="13">
        <v>10</v>
      </c>
      <c r="AZ501" s="13"/>
      <c r="BA501" s="13"/>
      <c r="BB501" s="13"/>
      <c r="BC501" s="13"/>
      <c r="BD501" s="13"/>
      <c r="BE501" s="13"/>
      <c r="BF501" s="13"/>
      <c r="BG501" s="13"/>
      <c r="BH501" s="13"/>
      <c r="BI501" s="63">
        <f t="shared" si="152"/>
        <v>1</v>
      </c>
      <c r="BJ501" s="13"/>
      <c r="BK501" s="13"/>
      <c r="BL501" s="13"/>
      <c r="BM501" s="56"/>
      <c r="BO501" s="13">
        <f t="shared" si="140"/>
        <v>10</v>
      </c>
      <c r="BP501" s="13">
        <f t="shared" si="144"/>
        <v>2.5</v>
      </c>
      <c r="BQ501" s="13">
        <f t="shared" si="145"/>
        <v>7.5</v>
      </c>
      <c r="BR501" s="13">
        <f t="shared" si="141"/>
        <v>10</v>
      </c>
      <c r="BS501" s="13">
        <f t="shared" si="146"/>
        <v>2.5</v>
      </c>
      <c r="BT501" s="13">
        <f t="shared" si="147"/>
        <v>7.5</v>
      </c>
      <c r="BU501" s="13">
        <f t="shared" si="142"/>
        <v>20</v>
      </c>
      <c r="BV501" s="13">
        <f t="shared" si="148"/>
        <v>5</v>
      </c>
      <c r="BW501" s="13">
        <f t="shared" si="149"/>
        <v>15</v>
      </c>
      <c r="BX501" s="13">
        <f t="shared" si="143"/>
        <v>20</v>
      </c>
      <c r="BY501" s="13">
        <f t="shared" si="150"/>
        <v>5</v>
      </c>
      <c r="BZ501" s="13">
        <f t="shared" si="151"/>
        <v>15</v>
      </c>
    </row>
    <row r="502" spans="1:78" ht="72" x14ac:dyDescent="0.2">
      <c r="A502" s="13">
        <v>6</v>
      </c>
      <c r="B502" s="4" t="s">
        <v>1300</v>
      </c>
      <c r="C502" s="5" t="s">
        <v>1346</v>
      </c>
      <c r="D502" s="4" t="s">
        <v>1347</v>
      </c>
      <c r="E502" s="176" t="s">
        <v>1379</v>
      </c>
      <c r="F502" s="176">
        <v>69</v>
      </c>
      <c r="G502" s="176">
        <v>80</v>
      </c>
      <c r="H502" s="176" t="s">
        <v>1359</v>
      </c>
      <c r="I502" s="14" t="s">
        <v>1352</v>
      </c>
      <c r="J502" s="198" t="s">
        <v>1367</v>
      </c>
      <c r="K502" s="198" t="s">
        <v>1367</v>
      </c>
      <c r="L502" s="176" t="s">
        <v>1589</v>
      </c>
      <c r="M502" s="5">
        <v>69</v>
      </c>
      <c r="N502" s="55">
        <f>+BDATOS!P491</f>
        <v>80</v>
      </c>
      <c r="O502" s="55">
        <f>+BDATOS!Q491</f>
        <v>20</v>
      </c>
      <c r="P502" s="55">
        <f>+BDATOS!R491</f>
        <v>2</v>
      </c>
      <c r="Q502" s="55">
        <f>+BDATOS!S491</f>
        <v>3</v>
      </c>
      <c r="R502" s="40">
        <f>+BDATOS!T491</f>
        <v>4</v>
      </c>
      <c r="S502" s="55" t="s">
        <v>1299</v>
      </c>
      <c r="T502" s="55" t="s">
        <v>1423</v>
      </c>
      <c r="U502" s="55" t="s">
        <v>95</v>
      </c>
      <c r="V502" s="17">
        <f t="shared" si="153"/>
        <v>0</v>
      </c>
      <c r="W502" s="5">
        <v>0</v>
      </c>
      <c r="X502" s="5">
        <v>0</v>
      </c>
      <c r="Y502" s="5">
        <v>0</v>
      </c>
      <c r="Z502" s="5">
        <v>0</v>
      </c>
      <c r="AA502" s="198" t="str">
        <f>+BDATOS!AC491</f>
        <v>SECRETARIA GENERAL</v>
      </c>
      <c r="AB502" s="56" t="s">
        <v>356</v>
      </c>
      <c r="AC502" s="56" t="s">
        <v>338</v>
      </c>
      <c r="AD502" s="29">
        <f t="shared" si="139"/>
        <v>20</v>
      </c>
      <c r="AE502" s="30">
        <f t="shared" si="156"/>
        <v>0</v>
      </c>
      <c r="AF502" s="34"/>
      <c r="AG502" s="34"/>
      <c r="AH502" s="34"/>
      <c r="AI502" s="34"/>
      <c r="AJ502" s="34"/>
      <c r="AK502" s="34"/>
      <c r="AL502" s="34"/>
      <c r="AM502" s="34"/>
      <c r="AN502" s="34"/>
      <c r="AO502" s="34"/>
      <c r="AP502" s="34"/>
      <c r="AQ502" s="34"/>
      <c r="AR502" s="34"/>
      <c r="AS502" s="34"/>
      <c r="AT502" s="34"/>
      <c r="AU502" s="34"/>
      <c r="AV502" s="34"/>
      <c r="AW502" s="34"/>
      <c r="AX502" s="34"/>
      <c r="AY502" s="13">
        <v>20</v>
      </c>
      <c r="AZ502" s="13">
        <v>28000000</v>
      </c>
      <c r="BA502" s="13">
        <v>28000000</v>
      </c>
      <c r="BB502" s="13"/>
      <c r="BC502" s="13"/>
      <c r="BD502" s="13"/>
      <c r="BE502" s="13"/>
      <c r="BF502" s="13"/>
      <c r="BG502" s="13"/>
      <c r="BH502" s="13"/>
      <c r="BI502" s="63">
        <f t="shared" si="152"/>
        <v>1</v>
      </c>
      <c r="BJ502" s="13"/>
      <c r="BK502" s="13"/>
      <c r="BL502" s="13"/>
      <c r="BM502" s="56"/>
      <c r="BO502" s="13">
        <f t="shared" si="140"/>
        <v>20</v>
      </c>
      <c r="BP502" s="13">
        <f t="shared" si="144"/>
        <v>5</v>
      </c>
      <c r="BQ502" s="13">
        <f t="shared" si="145"/>
        <v>15</v>
      </c>
      <c r="BR502" s="13">
        <f t="shared" si="141"/>
        <v>2</v>
      </c>
      <c r="BS502" s="13">
        <f t="shared" si="146"/>
        <v>0.5</v>
      </c>
      <c r="BT502" s="13">
        <f t="shared" si="147"/>
        <v>1.5</v>
      </c>
      <c r="BU502" s="13">
        <f t="shared" si="142"/>
        <v>3</v>
      </c>
      <c r="BV502" s="13">
        <f t="shared" si="148"/>
        <v>0.75</v>
      </c>
      <c r="BW502" s="13">
        <f t="shared" si="149"/>
        <v>2.25</v>
      </c>
      <c r="BX502" s="13">
        <f t="shared" si="143"/>
        <v>4</v>
      </c>
      <c r="BY502" s="13">
        <f t="shared" si="150"/>
        <v>1</v>
      </c>
      <c r="BZ502" s="13">
        <f t="shared" si="151"/>
        <v>3</v>
      </c>
    </row>
    <row r="503" spans="1:78" ht="84" x14ac:dyDescent="0.2">
      <c r="A503" s="13">
        <v>6</v>
      </c>
      <c r="B503" s="4" t="s">
        <v>1300</v>
      </c>
      <c r="C503" s="5" t="s">
        <v>1346</v>
      </c>
      <c r="D503" s="4" t="s">
        <v>1347</v>
      </c>
      <c r="E503" s="176" t="s">
        <v>1380</v>
      </c>
      <c r="F503" s="176">
        <v>30</v>
      </c>
      <c r="G503" s="176">
        <v>90</v>
      </c>
      <c r="H503" s="176" t="s">
        <v>1360</v>
      </c>
      <c r="I503" s="14" t="s">
        <v>1353</v>
      </c>
      <c r="J503" s="198" t="s">
        <v>1368</v>
      </c>
      <c r="K503" s="198" t="s">
        <v>1368</v>
      </c>
      <c r="L503" s="176" t="s">
        <v>1589</v>
      </c>
      <c r="M503" s="5">
        <v>30</v>
      </c>
      <c r="N503" s="55">
        <f>+BDATOS!P492</f>
        <v>90</v>
      </c>
      <c r="O503" s="55">
        <f>+BDATOS!Q492</f>
        <v>10</v>
      </c>
      <c r="P503" s="55">
        <f>+BDATOS!R492</f>
        <v>10</v>
      </c>
      <c r="Q503" s="55">
        <f>+BDATOS!S492</f>
        <v>20</v>
      </c>
      <c r="R503" s="40">
        <f>+BDATOS!T492</f>
        <v>20</v>
      </c>
      <c r="S503" s="55" t="s">
        <v>1299</v>
      </c>
      <c r="T503" s="55" t="s">
        <v>1423</v>
      </c>
      <c r="U503" s="55" t="s">
        <v>95</v>
      </c>
      <c r="V503" s="17">
        <f t="shared" si="153"/>
        <v>0</v>
      </c>
      <c r="W503" s="5">
        <v>0</v>
      </c>
      <c r="X503" s="5">
        <v>0</v>
      </c>
      <c r="Y503" s="5">
        <v>0</v>
      </c>
      <c r="Z503" s="5">
        <v>0</v>
      </c>
      <c r="AA503" s="198" t="str">
        <f>+BDATOS!AC492</f>
        <v>SECRETARIA GENERAL</v>
      </c>
      <c r="AB503" s="56" t="s">
        <v>356</v>
      </c>
      <c r="AC503" s="56" t="s">
        <v>338</v>
      </c>
      <c r="AD503" s="29">
        <f t="shared" si="139"/>
        <v>10</v>
      </c>
      <c r="AE503" s="30">
        <f t="shared" si="156"/>
        <v>0</v>
      </c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13">
        <v>10</v>
      </c>
      <c r="AZ503" s="13"/>
      <c r="BA503" s="13"/>
      <c r="BB503" s="13"/>
      <c r="BC503" s="13"/>
      <c r="BD503" s="13"/>
      <c r="BE503" s="13"/>
      <c r="BF503" s="13"/>
      <c r="BG503" s="13"/>
      <c r="BH503" s="13"/>
      <c r="BI503" s="63">
        <f t="shared" si="152"/>
        <v>1</v>
      </c>
      <c r="BJ503" s="13"/>
      <c r="BK503" s="13"/>
      <c r="BL503" s="13"/>
      <c r="BM503" s="56"/>
      <c r="BO503" s="13">
        <f t="shared" si="140"/>
        <v>10</v>
      </c>
      <c r="BP503" s="13">
        <f t="shared" si="144"/>
        <v>2.5</v>
      </c>
      <c r="BQ503" s="13">
        <f t="shared" si="145"/>
        <v>7.5</v>
      </c>
      <c r="BR503" s="13">
        <f t="shared" si="141"/>
        <v>10</v>
      </c>
      <c r="BS503" s="13">
        <f t="shared" si="146"/>
        <v>2.5</v>
      </c>
      <c r="BT503" s="13">
        <f t="shared" si="147"/>
        <v>7.5</v>
      </c>
      <c r="BU503" s="13">
        <f t="shared" si="142"/>
        <v>20</v>
      </c>
      <c r="BV503" s="13">
        <f t="shared" si="148"/>
        <v>5</v>
      </c>
      <c r="BW503" s="13">
        <f t="shared" si="149"/>
        <v>15</v>
      </c>
      <c r="BX503" s="13">
        <f t="shared" si="143"/>
        <v>20</v>
      </c>
      <c r="BY503" s="13">
        <f t="shared" si="150"/>
        <v>5</v>
      </c>
      <c r="BZ503" s="13">
        <f t="shared" si="151"/>
        <v>15</v>
      </c>
    </row>
    <row r="504" spans="1:78" ht="36" customHeight="1" x14ac:dyDescent="0.2">
      <c r="A504" s="13">
        <v>6</v>
      </c>
      <c r="B504" s="4" t="s">
        <v>1300</v>
      </c>
      <c r="C504" s="5" t="s">
        <v>1346</v>
      </c>
      <c r="D504" s="4" t="s">
        <v>1347</v>
      </c>
      <c r="E504" s="176" t="s">
        <v>1381</v>
      </c>
      <c r="F504" s="176">
        <v>0</v>
      </c>
      <c r="G504" s="176">
        <v>1</v>
      </c>
      <c r="H504" s="176" t="s">
        <v>1361</v>
      </c>
      <c r="I504" s="14" t="s">
        <v>1354</v>
      </c>
      <c r="J504" s="198" t="s">
        <v>1369</v>
      </c>
      <c r="K504" s="198" t="s">
        <v>1369</v>
      </c>
      <c r="L504" s="176" t="s">
        <v>1589</v>
      </c>
      <c r="M504" s="5">
        <v>0</v>
      </c>
      <c r="N504" s="55">
        <f>+BDATOS!P493</f>
        <v>1</v>
      </c>
      <c r="O504" s="55">
        <f>+BDATOS!Q493</f>
        <v>0</v>
      </c>
      <c r="P504" s="55">
        <f>+BDATOS!R493</f>
        <v>1</v>
      </c>
      <c r="Q504" s="55">
        <f>+BDATOS!S493</f>
        <v>0</v>
      </c>
      <c r="R504" s="40">
        <f>+BDATOS!T493</f>
        <v>0</v>
      </c>
      <c r="S504" s="55" t="s">
        <v>1299</v>
      </c>
      <c r="T504" s="55" t="s">
        <v>1423</v>
      </c>
      <c r="U504" s="55" t="s">
        <v>95</v>
      </c>
      <c r="V504" s="17">
        <f t="shared" si="153"/>
        <v>0</v>
      </c>
      <c r="W504" s="5">
        <v>0</v>
      </c>
      <c r="X504" s="5">
        <v>0</v>
      </c>
      <c r="Y504" s="5">
        <v>0</v>
      </c>
      <c r="Z504" s="5">
        <v>0</v>
      </c>
      <c r="AA504" s="198" t="str">
        <f>+BDATOS!AC493</f>
        <v>SECRETARIA GENERAL</v>
      </c>
      <c r="AB504" s="56" t="s">
        <v>356</v>
      </c>
      <c r="AC504" s="56" t="s">
        <v>338</v>
      </c>
      <c r="AD504" s="29">
        <f t="shared" si="139"/>
        <v>0</v>
      </c>
      <c r="AE504" s="30">
        <f t="shared" si="156"/>
        <v>0</v>
      </c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  <c r="AP504" s="34"/>
      <c r="AQ504" s="34"/>
      <c r="AR504" s="34"/>
      <c r="AS504" s="34"/>
      <c r="AT504" s="34"/>
      <c r="AU504" s="34"/>
      <c r="AV504" s="34"/>
      <c r="AW504" s="34"/>
      <c r="AX504" s="34"/>
      <c r="AY504" s="13">
        <v>0</v>
      </c>
      <c r="AZ504" s="13"/>
      <c r="BA504" s="13"/>
      <c r="BB504" s="13"/>
      <c r="BC504" s="13"/>
      <c r="BD504" s="13"/>
      <c r="BE504" s="13"/>
      <c r="BF504" s="13"/>
      <c r="BG504" s="13"/>
      <c r="BH504" s="13"/>
      <c r="BI504" s="63" t="s">
        <v>1844</v>
      </c>
      <c r="BJ504" s="13"/>
      <c r="BK504" s="13"/>
      <c r="BL504" s="13"/>
      <c r="BM504" s="56"/>
      <c r="BO504" s="13">
        <f t="shared" si="140"/>
        <v>0</v>
      </c>
      <c r="BP504" s="13">
        <f t="shared" si="144"/>
        <v>0</v>
      </c>
      <c r="BQ504" s="13">
        <f t="shared" si="145"/>
        <v>0</v>
      </c>
      <c r="BR504" s="13">
        <f t="shared" si="141"/>
        <v>1</v>
      </c>
      <c r="BS504" s="13">
        <f t="shared" si="146"/>
        <v>0.25</v>
      </c>
      <c r="BT504" s="13">
        <f t="shared" si="147"/>
        <v>0.75</v>
      </c>
      <c r="BU504" s="13">
        <f t="shared" si="142"/>
        <v>0</v>
      </c>
      <c r="BV504" s="13">
        <f t="shared" si="148"/>
        <v>0</v>
      </c>
      <c r="BW504" s="13">
        <f t="shared" si="149"/>
        <v>0</v>
      </c>
      <c r="BX504" s="13">
        <f t="shared" si="143"/>
        <v>0</v>
      </c>
      <c r="BY504" s="13">
        <f t="shared" si="150"/>
        <v>0</v>
      </c>
      <c r="BZ504" s="13">
        <f t="shared" si="151"/>
        <v>0</v>
      </c>
    </row>
    <row r="505" spans="1:78" ht="66" customHeight="1" x14ac:dyDescent="0.2">
      <c r="A505" s="13">
        <v>6</v>
      </c>
      <c r="B505" s="4" t="s">
        <v>1300</v>
      </c>
      <c r="C505" s="5" t="s">
        <v>1346</v>
      </c>
      <c r="D505" s="4" t="s">
        <v>1347</v>
      </c>
      <c r="E505" s="176" t="s">
        <v>1382</v>
      </c>
      <c r="F505" s="176" t="s">
        <v>874</v>
      </c>
      <c r="G505" s="176">
        <v>100</v>
      </c>
      <c r="H505" s="176" t="s">
        <v>1362</v>
      </c>
      <c r="I505" s="14" t="s">
        <v>1355</v>
      </c>
      <c r="J505" s="198" t="s">
        <v>1370</v>
      </c>
      <c r="K505" s="198" t="s">
        <v>1370</v>
      </c>
      <c r="L505" s="176" t="s">
        <v>1589</v>
      </c>
      <c r="M505" s="5" t="s">
        <v>874</v>
      </c>
      <c r="N505" s="55">
        <f>+BDATOS!P494</f>
        <v>1</v>
      </c>
      <c r="O505" s="55">
        <f>+BDATOS!Q494</f>
        <v>1</v>
      </c>
      <c r="P505" s="55">
        <f>+BDATOS!R494</f>
        <v>0</v>
      </c>
      <c r="Q505" s="55">
        <f>+BDATOS!S494</f>
        <v>0</v>
      </c>
      <c r="R505" s="40">
        <f>+BDATOS!T494</f>
        <v>0</v>
      </c>
      <c r="S505" s="55" t="s">
        <v>1299</v>
      </c>
      <c r="T505" s="55" t="s">
        <v>1423</v>
      </c>
      <c r="U505" s="55" t="s">
        <v>95</v>
      </c>
      <c r="V505" s="17">
        <f t="shared" si="153"/>
        <v>0</v>
      </c>
      <c r="W505" s="5">
        <v>0</v>
      </c>
      <c r="X505" s="5">
        <v>0</v>
      </c>
      <c r="Y505" s="5">
        <v>0</v>
      </c>
      <c r="Z505" s="5">
        <v>0</v>
      </c>
      <c r="AA505" s="198" t="str">
        <f>+BDATOS!AC494</f>
        <v>SECRETARIA GENERAL</v>
      </c>
      <c r="AB505" s="56" t="s">
        <v>356</v>
      </c>
      <c r="AC505" s="56" t="s">
        <v>338</v>
      </c>
      <c r="AD505" s="29">
        <f t="shared" si="139"/>
        <v>1</v>
      </c>
      <c r="AE505" s="30">
        <f t="shared" si="156"/>
        <v>0</v>
      </c>
      <c r="AF505" s="34"/>
      <c r="AG505" s="34"/>
      <c r="AH505" s="34"/>
      <c r="AI505" s="34"/>
      <c r="AJ505" s="34"/>
      <c r="AK505" s="34"/>
      <c r="AL505" s="34"/>
      <c r="AM505" s="34"/>
      <c r="AN505" s="34"/>
      <c r="AO505" s="34"/>
      <c r="AP505" s="34"/>
      <c r="AQ505" s="34"/>
      <c r="AR505" s="34"/>
      <c r="AS505" s="34"/>
      <c r="AT505" s="34"/>
      <c r="AU505" s="34"/>
      <c r="AV505" s="34"/>
      <c r="AW505" s="34"/>
      <c r="AX505" s="34"/>
      <c r="AY505" s="13">
        <v>0</v>
      </c>
      <c r="AZ505" s="13"/>
      <c r="BA505" s="13"/>
      <c r="BB505" s="13"/>
      <c r="BC505" s="13"/>
      <c r="BD505" s="13"/>
      <c r="BE505" s="13"/>
      <c r="BF505" s="13"/>
      <c r="BG505" s="13"/>
      <c r="BH505" s="13"/>
      <c r="BI505" s="63">
        <f t="shared" si="152"/>
        <v>0</v>
      </c>
      <c r="BJ505" s="13"/>
      <c r="BK505" s="13"/>
      <c r="BL505" s="13"/>
      <c r="BM505" s="56"/>
      <c r="BO505" s="13">
        <f t="shared" si="140"/>
        <v>1</v>
      </c>
      <c r="BP505" s="13">
        <f t="shared" si="144"/>
        <v>0.25</v>
      </c>
      <c r="BQ505" s="13">
        <f t="shared" si="145"/>
        <v>0.75</v>
      </c>
      <c r="BR505" s="13">
        <f t="shared" si="141"/>
        <v>0</v>
      </c>
      <c r="BS505" s="13">
        <f t="shared" si="146"/>
        <v>0</v>
      </c>
      <c r="BT505" s="13">
        <f t="shared" si="147"/>
        <v>0</v>
      </c>
      <c r="BU505" s="13">
        <f t="shared" si="142"/>
        <v>0</v>
      </c>
      <c r="BV505" s="13">
        <f t="shared" si="148"/>
        <v>0</v>
      </c>
      <c r="BW505" s="13">
        <f t="shared" si="149"/>
        <v>0</v>
      </c>
      <c r="BX505" s="13">
        <f t="shared" si="143"/>
        <v>0</v>
      </c>
      <c r="BY505" s="13">
        <f t="shared" si="150"/>
        <v>0</v>
      </c>
      <c r="BZ505" s="13">
        <f t="shared" si="151"/>
        <v>0</v>
      </c>
    </row>
    <row r="506" spans="1:78" ht="58.5" customHeight="1" x14ac:dyDescent="0.2">
      <c r="A506" s="13">
        <v>6</v>
      </c>
      <c r="B506" s="4" t="s">
        <v>1300</v>
      </c>
      <c r="C506" s="5" t="s">
        <v>1346</v>
      </c>
      <c r="D506" s="4" t="s">
        <v>1347</v>
      </c>
      <c r="E506" s="295" t="s">
        <v>1383</v>
      </c>
      <c r="F506" s="295">
        <v>0</v>
      </c>
      <c r="G506" s="295">
        <v>100</v>
      </c>
      <c r="H506" s="176" t="s">
        <v>1363</v>
      </c>
      <c r="I506" s="14" t="s">
        <v>1356</v>
      </c>
      <c r="J506" s="198" t="s">
        <v>1371</v>
      </c>
      <c r="K506" s="198" t="s">
        <v>1371</v>
      </c>
      <c r="L506" s="176" t="s">
        <v>1589</v>
      </c>
      <c r="M506" s="5">
        <v>90</v>
      </c>
      <c r="N506" s="55">
        <f>+BDATOS!P495</f>
        <v>100</v>
      </c>
      <c r="O506" s="55">
        <f>+BDATOS!Q495</f>
        <v>100</v>
      </c>
      <c r="P506" s="55">
        <f>+BDATOS!R495</f>
        <v>100</v>
      </c>
      <c r="Q506" s="55">
        <f>+BDATOS!S495</f>
        <v>100</v>
      </c>
      <c r="R506" s="40">
        <f>+BDATOS!T495</f>
        <v>100</v>
      </c>
      <c r="S506" s="55" t="s">
        <v>1299</v>
      </c>
      <c r="T506" s="55" t="s">
        <v>1423</v>
      </c>
      <c r="U506" s="55" t="s">
        <v>95</v>
      </c>
      <c r="V506" s="17">
        <f t="shared" si="153"/>
        <v>0</v>
      </c>
      <c r="W506" s="5">
        <v>0</v>
      </c>
      <c r="X506" s="5">
        <v>0</v>
      </c>
      <c r="Y506" s="5">
        <v>0</v>
      </c>
      <c r="Z506" s="5">
        <v>0</v>
      </c>
      <c r="AA506" s="198" t="str">
        <f>+BDATOS!AC495</f>
        <v>SECRETARIA GENERAL</v>
      </c>
      <c r="AB506" s="56" t="s">
        <v>356</v>
      </c>
      <c r="AC506" s="56" t="s">
        <v>338</v>
      </c>
      <c r="AD506" s="29">
        <f t="shared" si="139"/>
        <v>100</v>
      </c>
      <c r="AE506" s="30">
        <f t="shared" si="156"/>
        <v>0</v>
      </c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  <c r="AP506" s="34"/>
      <c r="AQ506" s="34"/>
      <c r="AR506" s="34"/>
      <c r="AS506" s="34"/>
      <c r="AT506" s="34"/>
      <c r="AU506" s="34"/>
      <c r="AV506" s="34"/>
      <c r="AW506" s="34"/>
      <c r="AX506" s="34"/>
      <c r="AY506" s="13">
        <v>60</v>
      </c>
      <c r="AZ506" s="13"/>
      <c r="BA506" s="13"/>
      <c r="BB506" s="13"/>
      <c r="BC506" s="13"/>
      <c r="BD506" s="13"/>
      <c r="BE506" s="13"/>
      <c r="BF506" s="13"/>
      <c r="BG506" s="13"/>
      <c r="BH506" s="13"/>
      <c r="BI506" s="63">
        <f t="shared" si="152"/>
        <v>0.6</v>
      </c>
      <c r="BJ506" s="13"/>
      <c r="BK506" s="13"/>
      <c r="BL506" s="13"/>
      <c r="BM506" s="56"/>
      <c r="BO506" s="13">
        <f t="shared" si="140"/>
        <v>100</v>
      </c>
      <c r="BP506" s="13">
        <f t="shared" si="144"/>
        <v>25</v>
      </c>
      <c r="BQ506" s="13">
        <f t="shared" si="145"/>
        <v>75</v>
      </c>
      <c r="BR506" s="13">
        <f t="shared" si="141"/>
        <v>100</v>
      </c>
      <c r="BS506" s="13">
        <f t="shared" si="146"/>
        <v>25</v>
      </c>
      <c r="BT506" s="13">
        <f t="shared" si="147"/>
        <v>75</v>
      </c>
      <c r="BU506" s="13">
        <f t="shared" si="142"/>
        <v>100</v>
      </c>
      <c r="BV506" s="13">
        <f t="shared" si="148"/>
        <v>25</v>
      </c>
      <c r="BW506" s="13">
        <f t="shared" si="149"/>
        <v>75</v>
      </c>
      <c r="BX506" s="13">
        <f t="shared" si="143"/>
        <v>100</v>
      </c>
      <c r="BY506" s="13">
        <f t="shared" si="150"/>
        <v>25</v>
      </c>
      <c r="BZ506" s="13">
        <f t="shared" si="151"/>
        <v>75</v>
      </c>
    </row>
    <row r="507" spans="1:78" ht="48" x14ac:dyDescent="0.2">
      <c r="A507" s="13">
        <v>6</v>
      </c>
      <c r="B507" s="4" t="s">
        <v>1300</v>
      </c>
      <c r="C507" s="5" t="s">
        <v>1346</v>
      </c>
      <c r="D507" s="4" t="s">
        <v>1347</v>
      </c>
      <c r="E507" s="295"/>
      <c r="F507" s="295"/>
      <c r="G507" s="295"/>
      <c r="H507" s="176" t="s">
        <v>1363</v>
      </c>
      <c r="I507" s="14" t="s">
        <v>1356</v>
      </c>
      <c r="J507" s="198" t="s">
        <v>1372</v>
      </c>
      <c r="K507" s="198" t="s">
        <v>1372</v>
      </c>
      <c r="L507" s="176" t="s">
        <v>1589</v>
      </c>
      <c r="M507" s="5">
        <v>260</v>
      </c>
      <c r="N507" s="55">
        <f>+BDATOS!P496</f>
        <v>300</v>
      </c>
      <c r="O507" s="55">
        <f>+BDATOS!Q496</f>
        <v>50</v>
      </c>
      <c r="P507" s="55">
        <f>+BDATOS!R496</f>
        <v>50</v>
      </c>
      <c r="Q507" s="55">
        <f>+BDATOS!S496</f>
        <v>100</v>
      </c>
      <c r="R507" s="40">
        <f>+BDATOS!T496</f>
        <v>100</v>
      </c>
      <c r="S507" s="55" t="s">
        <v>1299</v>
      </c>
      <c r="T507" s="55" t="s">
        <v>1423</v>
      </c>
      <c r="U507" s="55" t="s">
        <v>95</v>
      </c>
      <c r="V507" s="17">
        <f t="shared" si="153"/>
        <v>0</v>
      </c>
      <c r="W507" s="5">
        <v>0</v>
      </c>
      <c r="X507" s="5">
        <v>0</v>
      </c>
      <c r="Y507" s="5">
        <v>0</v>
      </c>
      <c r="Z507" s="5">
        <v>0</v>
      </c>
      <c r="AA507" s="198" t="str">
        <f>+BDATOS!AC496</f>
        <v>SECRETARIA GENERAL</v>
      </c>
      <c r="AB507" s="56" t="s">
        <v>356</v>
      </c>
      <c r="AC507" s="56" t="s">
        <v>338</v>
      </c>
      <c r="AD507" s="29">
        <f t="shared" si="139"/>
        <v>50</v>
      </c>
      <c r="AE507" s="30">
        <f t="shared" si="156"/>
        <v>0</v>
      </c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  <c r="AP507" s="34"/>
      <c r="AQ507" s="34"/>
      <c r="AR507" s="34"/>
      <c r="AS507" s="34"/>
      <c r="AT507" s="34"/>
      <c r="AU507" s="34"/>
      <c r="AV507" s="34"/>
      <c r="AW507" s="34"/>
      <c r="AX507" s="34"/>
      <c r="AY507" s="13">
        <v>15</v>
      </c>
      <c r="AZ507" s="13"/>
      <c r="BA507" s="13"/>
      <c r="BB507" s="13"/>
      <c r="BC507" s="13"/>
      <c r="BD507" s="13"/>
      <c r="BE507" s="13"/>
      <c r="BF507" s="13"/>
      <c r="BG507" s="13"/>
      <c r="BH507" s="13"/>
      <c r="BI507" s="63">
        <f t="shared" si="152"/>
        <v>0.3</v>
      </c>
      <c r="BJ507" s="13"/>
      <c r="BK507" s="13"/>
      <c r="BL507" s="13"/>
      <c r="BM507" s="56"/>
      <c r="BO507" s="13">
        <f t="shared" si="140"/>
        <v>50</v>
      </c>
      <c r="BP507" s="13">
        <f t="shared" si="144"/>
        <v>12.5</v>
      </c>
      <c r="BQ507" s="13">
        <f t="shared" si="145"/>
        <v>37.5</v>
      </c>
      <c r="BR507" s="13">
        <f t="shared" si="141"/>
        <v>50</v>
      </c>
      <c r="BS507" s="13">
        <f t="shared" si="146"/>
        <v>12.5</v>
      </c>
      <c r="BT507" s="13">
        <f t="shared" si="147"/>
        <v>37.5</v>
      </c>
      <c r="BU507" s="13">
        <f t="shared" si="142"/>
        <v>100</v>
      </c>
      <c r="BV507" s="13">
        <f t="shared" si="148"/>
        <v>25</v>
      </c>
      <c r="BW507" s="13">
        <f t="shared" si="149"/>
        <v>75</v>
      </c>
      <c r="BX507" s="13">
        <f t="shared" si="143"/>
        <v>100</v>
      </c>
      <c r="BY507" s="13">
        <f t="shared" si="150"/>
        <v>25</v>
      </c>
      <c r="BZ507" s="13">
        <f t="shared" si="151"/>
        <v>75</v>
      </c>
    </row>
    <row r="508" spans="1:78" ht="48" customHeight="1" x14ac:dyDescent="0.2">
      <c r="A508" s="13">
        <v>6</v>
      </c>
      <c r="B508" s="4" t="s">
        <v>1300</v>
      </c>
      <c r="C508" s="5" t="s">
        <v>1346</v>
      </c>
      <c r="D508" s="4" t="s">
        <v>1347</v>
      </c>
      <c r="E508" s="295"/>
      <c r="F508" s="295"/>
      <c r="G508" s="295"/>
      <c r="H508" s="176" t="s">
        <v>1363</v>
      </c>
      <c r="I508" s="14" t="s">
        <v>1356</v>
      </c>
      <c r="J508" s="198" t="s">
        <v>1373</v>
      </c>
      <c r="K508" s="198" t="s">
        <v>1373</v>
      </c>
      <c r="L508" s="176" t="s">
        <v>1589</v>
      </c>
      <c r="M508" s="5">
        <v>10</v>
      </c>
      <c r="N508" s="55">
        <f>+BDATOS!P497</f>
        <v>70</v>
      </c>
      <c r="O508" s="55">
        <f>+BDATOS!Q497</f>
        <v>10</v>
      </c>
      <c r="P508" s="55">
        <f>+BDATOS!R497</f>
        <v>10</v>
      </c>
      <c r="Q508" s="55">
        <f>+BDATOS!S497</f>
        <v>20</v>
      </c>
      <c r="R508" s="40">
        <f>+BDATOS!T497</f>
        <v>20</v>
      </c>
      <c r="S508" s="55" t="s">
        <v>1299</v>
      </c>
      <c r="T508" s="55" t="s">
        <v>1423</v>
      </c>
      <c r="U508" s="55" t="s">
        <v>95</v>
      </c>
      <c r="V508" s="17">
        <f t="shared" si="153"/>
        <v>0</v>
      </c>
      <c r="W508" s="5">
        <v>0</v>
      </c>
      <c r="X508" s="5">
        <v>0</v>
      </c>
      <c r="Y508" s="5">
        <v>0</v>
      </c>
      <c r="Z508" s="5">
        <v>0</v>
      </c>
      <c r="AA508" s="198" t="str">
        <f>+BDATOS!AC497</f>
        <v>SECRETARIA GENERAL</v>
      </c>
      <c r="AB508" s="56" t="s">
        <v>356</v>
      </c>
      <c r="AC508" s="56" t="s">
        <v>338</v>
      </c>
      <c r="AD508" s="29">
        <f t="shared" si="139"/>
        <v>10</v>
      </c>
      <c r="AE508" s="30">
        <f t="shared" si="156"/>
        <v>0</v>
      </c>
      <c r="AF508" s="34"/>
      <c r="AG508" s="34"/>
      <c r="AH508" s="34"/>
      <c r="AI508" s="34"/>
      <c r="AJ508" s="34"/>
      <c r="AK508" s="34"/>
      <c r="AL508" s="34"/>
      <c r="AM508" s="34"/>
      <c r="AN508" s="34"/>
      <c r="AO508" s="34"/>
      <c r="AP508" s="34"/>
      <c r="AQ508" s="34"/>
      <c r="AR508" s="34"/>
      <c r="AS508" s="34"/>
      <c r="AT508" s="34"/>
      <c r="AU508" s="34"/>
      <c r="AV508" s="34"/>
      <c r="AW508" s="34"/>
      <c r="AX508" s="34"/>
      <c r="AY508" s="13">
        <v>10</v>
      </c>
      <c r="AZ508" s="13"/>
      <c r="BA508" s="13"/>
      <c r="BB508" s="13"/>
      <c r="BC508" s="13"/>
      <c r="BD508" s="13"/>
      <c r="BE508" s="13"/>
      <c r="BF508" s="13"/>
      <c r="BG508" s="13"/>
      <c r="BH508" s="13"/>
      <c r="BI508" s="63">
        <f t="shared" si="152"/>
        <v>1</v>
      </c>
      <c r="BJ508" s="13"/>
      <c r="BK508" s="13"/>
      <c r="BL508" s="13"/>
      <c r="BM508" s="56"/>
      <c r="BO508" s="13">
        <f t="shared" si="140"/>
        <v>10</v>
      </c>
      <c r="BP508" s="13">
        <f t="shared" si="144"/>
        <v>2.5</v>
      </c>
      <c r="BQ508" s="13">
        <f t="shared" si="145"/>
        <v>7.5</v>
      </c>
      <c r="BR508" s="13">
        <f t="shared" si="141"/>
        <v>10</v>
      </c>
      <c r="BS508" s="13">
        <f t="shared" si="146"/>
        <v>2.5</v>
      </c>
      <c r="BT508" s="13">
        <f t="shared" si="147"/>
        <v>7.5</v>
      </c>
      <c r="BU508" s="13">
        <f t="shared" si="142"/>
        <v>20</v>
      </c>
      <c r="BV508" s="13">
        <f t="shared" si="148"/>
        <v>5</v>
      </c>
      <c r="BW508" s="13">
        <f t="shared" si="149"/>
        <v>15</v>
      </c>
      <c r="BX508" s="13">
        <f t="shared" si="143"/>
        <v>20</v>
      </c>
      <c r="BY508" s="13">
        <f t="shared" si="150"/>
        <v>5</v>
      </c>
      <c r="BZ508" s="13">
        <f t="shared" si="151"/>
        <v>15</v>
      </c>
    </row>
    <row r="509" spans="1:78" ht="48" customHeight="1" x14ac:dyDescent="0.2">
      <c r="A509" s="13"/>
      <c r="B509" s="4"/>
      <c r="C509" s="5"/>
      <c r="D509" s="4"/>
      <c r="E509" s="295"/>
      <c r="F509" s="295"/>
      <c r="G509" s="295"/>
      <c r="H509" s="176"/>
      <c r="I509" s="14" t="s">
        <v>1356</v>
      </c>
      <c r="J509" s="198" t="s">
        <v>1374</v>
      </c>
      <c r="K509" s="198" t="s">
        <v>1374</v>
      </c>
      <c r="L509" s="176" t="s">
        <v>1589</v>
      </c>
      <c r="M509" s="5">
        <v>196</v>
      </c>
      <c r="N509" s="55">
        <f>+BDATOS!P498</f>
        <v>300</v>
      </c>
      <c r="O509" s="55">
        <f>+BDATOS!Q498</f>
        <v>50</v>
      </c>
      <c r="P509" s="55">
        <f>+BDATOS!R498</f>
        <v>50</v>
      </c>
      <c r="Q509" s="55">
        <f>+BDATOS!S498</f>
        <v>100</v>
      </c>
      <c r="R509" s="40">
        <f>+BDATOS!T498</f>
        <v>100</v>
      </c>
      <c r="S509" s="55" t="s">
        <v>1299</v>
      </c>
      <c r="T509" s="55" t="s">
        <v>1423</v>
      </c>
      <c r="U509" s="55" t="s">
        <v>95</v>
      </c>
      <c r="V509" s="17">
        <f t="shared" ref="V509" si="157">SUM(W509:Z509)</f>
        <v>0</v>
      </c>
      <c r="W509" s="5">
        <v>0</v>
      </c>
      <c r="X509" s="5">
        <v>0</v>
      </c>
      <c r="Y509" s="5">
        <v>0</v>
      </c>
      <c r="Z509" s="5">
        <v>0</v>
      </c>
      <c r="AA509" s="198" t="str">
        <f>+BDATOS!AC498</f>
        <v>SECRETARIA GENERAL</v>
      </c>
      <c r="AB509" s="56" t="s">
        <v>356</v>
      </c>
      <c r="AC509" s="56" t="s">
        <v>338</v>
      </c>
      <c r="AD509" s="29">
        <f t="shared" si="139"/>
        <v>50</v>
      </c>
      <c r="AE509" s="30">
        <f t="shared" si="156"/>
        <v>0</v>
      </c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  <c r="AP509" s="34"/>
      <c r="AQ509" s="34"/>
      <c r="AR509" s="34"/>
      <c r="AS509" s="34"/>
      <c r="AT509" s="34"/>
      <c r="AU509" s="34"/>
      <c r="AV509" s="34"/>
      <c r="AW509" s="34"/>
      <c r="AX509" s="34"/>
      <c r="AY509" s="13">
        <v>50</v>
      </c>
      <c r="AZ509" s="13"/>
      <c r="BA509" s="13"/>
      <c r="BB509" s="13"/>
      <c r="BC509" s="13"/>
      <c r="BD509" s="13"/>
      <c r="BE509" s="13"/>
      <c r="BF509" s="13"/>
      <c r="BG509" s="13"/>
      <c r="BH509" s="13"/>
      <c r="BI509" s="63">
        <f t="shared" si="152"/>
        <v>1</v>
      </c>
      <c r="BJ509" s="13"/>
      <c r="BK509" s="13"/>
      <c r="BL509" s="13"/>
      <c r="BM509" s="56"/>
      <c r="BO509" s="13">
        <f t="shared" si="140"/>
        <v>50</v>
      </c>
      <c r="BP509" s="13">
        <f t="shared" si="144"/>
        <v>12.5</v>
      </c>
      <c r="BQ509" s="13">
        <f t="shared" si="145"/>
        <v>37.5</v>
      </c>
      <c r="BR509" s="13">
        <f t="shared" si="141"/>
        <v>50</v>
      </c>
      <c r="BS509" s="13">
        <f t="shared" si="146"/>
        <v>12.5</v>
      </c>
      <c r="BT509" s="13">
        <f t="shared" si="147"/>
        <v>37.5</v>
      </c>
      <c r="BU509" s="13">
        <f t="shared" si="142"/>
        <v>100</v>
      </c>
      <c r="BV509" s="13">
        <f t="shared" si="148"/>
        <v>25</v>
      </c>
      <c r="BW509" s="13">
        <f t="shared" si="149"/>
        <v>75</v>
      </c>
      <c r="BX509" s="13">
        <f t="shared" si="143"/>
        <v>100</v>
      </c>
      <c r="BY509" s="13">
        <f t="shared" si="150"/>
        <v>25</v>
      </c>
      <c r="BZ509" s="13">
        <f t="shared" si="151"/>
        <v>75</v>
      </c>
    </row>
    <row r="510" spans="1:78" ht="36.75" customHeight="1" x14ac:dyDescent="0.2">
      <c r="A510" s="13">
        <v>6</v>
      </c>
      <c r="B510" s="4" t="s">
        <v>1300</v>
      </c>
      <c r="C510" s="5" t="s">
        <v>1346</v>
      </c>
      <c r="D510" s="4" t="s">
        <v>1347</v>
      </c>
      <c r="E510" s="295"/>
      <c r="F510" s="295"/>
      <c r="G510" s="295"/>
      <c r="H510" s="176" t="s">
        <v>1363</v>
      </c>
      <c r="I510" s="14" t="s">
        <v>1356</v>
      </c>
      <c r="J510" s="198" t="s">
        <v>1563</v>
      </c>
      <c r="K510" s="198" t="s">
        <v>1563</v>
      </c>
      <c r="L510" s="176" t="s">
        <v>1589</v>
      </c>
      <c r="M510" s="5" t="s">
        <v>874</v>
      </c>
      <c r="N510" s="55">
        <f>+BDATOS!P499</f>
        <v>100</v>
      </c>
      <c r="O510" s="55">
        <f>+BDATOS!Q499</f>
        <v>0</v>
      </c>
      <c r="P510" s="55">
        <f>+BDATOS!R499</f>
        <v>100</v>
      </c>
      <c r="Q510" s="55">
        <f>+BDATOS!S499</f>
        <v>0</v>
      </c>
      <c r="R510" s="40">
        <f>+BDATOS!T499</f>
        <v>0</v>
      </c>
      <c r="S510" s="55" t="s">
        <v>1299</v>
      </c>
      <c r="T510" s="55" t="s">
        <v>1423</v>
      </c>
      <c r="U510" s="55" t="s">
        <v>95</v>
      </c>
      <c r="V510" s="17">
        <f t="shared" si="153"/>
        <v>0</v>
      </c>
      <c r="W510" s="5">
        <v>0</v>
      </c>
      <c r="X510" s="5">
        <v>0</v>
      </c>
      <c r="Y510" s="5">
        <v>0</v>
      </c>
      <c r="Z510" s="5">
        <v>0</v>
      </c>
      <c r="AA510" s="198" t="str">
        <f>+BDATOS!AC499</f>
        <v>SECRETARIA GENERAL</v>
      </c>
      <c r="AB510" s="56" t="s">
        <v>356</v>
      </c>
      <c r="AC510" s="56" t="s">
        <v>338</v>
      </c>
      <c r="AD510" s="29">
        <f t="shared" si="139"/>
        <v>0</v>
      </c>
      <c r="AE510" s="30">
        <f t="shared" si="156"/>
        <v>0</v>
      </c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  <c r="AP510" s="34"/>
      <c r="AQ510" s="34"/>
      <c r="AR510" s="34"/>
      <c r="AS510" s="34"/>
      <c r="AT510" s="34"/>
      <c r="AU510" s="34"/>
      <c r="AV510" s="34"/>
      <c r="AW510" s="34"/>
      <c r="AX510" s="34"/>
      <c r="AY510" s="13">
        <v>0</v>
      </c>
      <c r="AZ510" s="13"/>
      <c r="BA510" s="13"/>
      <c r="BB510" s="13"/>
      <c r="BC510" s="13"/>
      <c r="BD510" s="13"/>
      <c r="BE510" s="13"/>
      <c r="BF510" s="13"/>
      <c r="BG510" s="13"/>
      <c r="BH510" s="13"/>
      <c r="BI510" s="63" t="s">
        <v>1844</v>
      </c>
      <c r="BJ510" s="13"/>
      <c r="BK510" s="13"/>
      <c r="BL510" s="13"/>
      <c r="BM510" s="56"/>
      <c r="BO510" s="13">
        <f t="shared" si="140"/>
        <v>0</v>
      </c>
      <c r="BP510" s="13">
        <f t="shared" si="144"/>
        <v>0</v>
      </c>
      <c r="BQ510" s="13">
        <f t="shared" si="145"/>
        <v>0</v>
      </c>
      <c r="BR510" s="13">
        <f t="shared" si="141"/>
        <v>100</v>
      </c>
      <c r="BS510" s="13">
        <f t="shared" si="146"/>
        <v>25</v>
      </c>
      <c r="BT510" s="13">
        <f t="shared" si="147"/>
        <v>75</v>
      </c>
      <c r="BU510" s="13">
        <f t="shared" si="142"/>
        <v>0</v>
      </c>
      <c r="BV510" s="13">
        <f t="shared" si="148"/>
        <v>0</v>
      </c>
      <c r="BW510" s="13">
        <f t="shared" si="149"/>
        <v>0</v>
      </c>
      <c r="BX510" s="13">
        <f t="shared" si="143"/>
        <v>0</v>
      </c>
      <c r="BY510" s="13">
        <f t="shared" si="150"/>
        <v>0</v>
      </c>
      <c r="BZ510" s="13">
        <f t="shared" si="151"/>
        <v>0</v>
      </c>
    </row>
    <row r="511" spans="1:78" ht="72" x14ac:dyDescent="0.2">
      <c r="A511" s="13">
        <v>6</v>
      </c>
      <c r="B511" s="4" t="s">
        <v>1300</v>
      </c>
      <c r="C511" s="5" t="s">
        <v>1346</v>
      </c>
      <c r="D511" s="4" t="s">
        <v>1347</v>
      </c>
      <c r="E511" s="176" t="s">
        <v>1386</v>
      </c>
      <c r="F511" s="176">
        <v>0</v>
      </c>
      <c r="G511" s="176">
        <v>10</v>
      </c>
      <c r="H511" s="176" t="s">
        <v>1384</v>
      </c>
      <c r="I511" s="14" t="s">
        <v>1385</v>
      </c>
      <c r="J511" s="198" t="s">
        <v>1564</v>
      </c>
      <c r="K511" s="198" t="s">
        <v>1375</v>
      </c>
      <c r="L511" s="176" t="s">
        <v>1589</v>
      </c>
      <c r="M511" s="5">
        <v>10</v>
      </c>
      <c r="N511" s="55">
        <f>+BDATOS!P500</f>
        <v>80</v>
      </c>
      <c r="O511" s="55">
        <f>+BDATOS!Q500</f>
        <v>20</v>
      </c>
      <c r="P511" s="55">
        <f>+BDATOS!R500</f>
        <v>20</v>
      </c>
      <c r="Q511" s="55">
        <f>+BDATOS!S500</f>
        <v>20</v>
      </c>
      <c r="R511" s="40">
        <f>+BDATOS!T500</f>
        <v>20</v>
      </c>
      <c r="S511" s="55" t="s">
        <v>1299</v>
      </c>
      <c r="T511" s="55" t="s">
        <v>1423</v>
      </c>
      <c r="U511" s="55" t="s">
        <v>95</v>
      </c>
      <c r="V511" s="17">
        <f t="shared" si="153"/>
        <v>0</v>
      </c>
      <c r="W511" s="5">
        <v>0</v>
      </c>
      <c r="X511" s="5">
        <v>0</v>
      </c>
      <c r="Y511" s="5">
        <v>0</v>
      </c>
      <c r="Z511" s="5">
        <v>0</v>
      </c>
      <c r="AA511" s="198" t="str">
        <f>+BDATOS!AC500</f>
        <v>SECRETARIA GENERAL</v>
      </c>
      <c r="AB511" s="56" t="s">
        <v>356</v>
      </c>
      <c r="AC511" s="56" t="s">
        <v>356</v>
      </c>
      <c r="AD511" s="29">
        <f t="shared" si="139"/>
        <v>20</v>
      </c>
      <c r="AE511" s="30">
        <f t="shared" si="156"/>
        <v>0</v>
      </c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  <c r="AP511" s="34"/>
      <c r="AQ511" s="34"/>
      <c r="AR511" s="34"/>
      <c r="AS511" s="34"/>
      <c r="AT511" s="34"/>
      <c r="AU511" s="34"/>
      <c r="AV511" s="34"/>
      <c r="AW511" s="34"/>
      <c r="AX511" s="34"/>
      <c r="AY511" s="13">
        <v>20</v>
      </c>
      <c r="AZ511" s="13"/>
      <c r="BA511" s="13"/>
      <c r="BB511" s="13"/>
      <c r="BC511" s="13"/>
      <c r="BD511" s="13"/>
      <c r="BE511" s="13"/>
      <c r="BF511" s="13"/>
      <c r="BG511" s="13"/>
      <c r="BH511" s="13"/>
      <c r="BI511" s="63">
        <f t="shared" si="152"/>
        <v>1</v>
      </c>
      <c r="BJ511" s="13"/>
      <c r="BK511" s="13"/>
      <c r="BL511" s="13"/>
      <c r="BM511" s="56"/>
      <c r="BO511" s="13">
        <f t="shared" si="140"/>
        <v>20</v>
      </c>
      <c r="BP511" s="13">
        <f t="shared" si="144"/>
        <v>5</v>
      </c>
      <c r="BQ511" s="13">
        <f t="shared" si="145"/>
        <v>15</v>
      </c>
      <c r="BR511" s="13">
        <f t="shared" si="141"/>
        <v>20</v>
      </c>
      <c r="BS511" s="13">
        <f t="shared" si="146"/>
        <v>5</v>
      </c>
      <c r="BT511" s="13">
        <f t="shared" si="147"/>
        <v>15</v>
      </c>
      <c r="BU511" s="13">
        <f t="shared" si="142"/>
        <v>20</v>
      </c>
      <c r="BV511" s="13">
        <f t="shared" si="148"/>
        <v>5</v>
      </c>
      <c r="BW511" s="13">
        <f t="shared" si="149"/>
        <v>15</v>
      </c>
      <c r="BX511" s="13">
        <f t="shared" si="143"/>
        <v>20</v>
      </c>
      <c r="BY511" s="13">
        <f t="shared" si="150"/>
        <v>5</v>
      </c>
      <c r="BZ511" s="13">
        <f t="shared" si="151"/>
        <v>15</v>
      </c>
    </row>
    <row r="512" spans="1:78" ht="115.5" customHeight="1" x14ac:dyDescent="0.2">
      <c r="A512" s="13">
        <v>6</v>
      </c>
      <c r="B512" s="4" t="s">
        <v>1300</v>
      </c>
      <c r="C512" s="5" t="s">
        <v>1388</v>
      </c>
      <c r="D512" s="4" t="s">
        <v>1389</v>
      </c>
      <c r="E512" s="176" t="s">
        <v>1390</v>
      </c>
      <c r="F512" s="176">
        <v>0</v>
      </c>
      <c r="G512" s="176">
        <v>1</v>
      </c>
      <c r="H512" s="176" t="s">
        <v>1391</v>
      </c>
      <c r="I512" s="14" t="s">
        <v>1393</v>
      </c>
      <c r="J512" s="198" t="s">
        <v>1392</v>
      </c>
      <c r="K512" s="198" t="s">
        <v>1392</v>
      </c>
      <c r="L512" s="176" t="s">
        <v>1589</v>
      </c>
      <c r="M512" s="5">
        <v>0</v>
      </c>
      <c r="N512" s="55">
        <f>+BDATOS!P501</f>
        <v>1</v>
      </c>
      <c r="O512" s="55">
        <f>+BDATOS!Q501</f>
        <v>0</v>
      </c>
      <c r="P512" s="55">
        <f>+BDATOS!R501</f>
        <v>1</v>
      </c>
      <c r="Q512" s="55">
        <f>+BDATOS!S501</f>
        <v>0</v>
      </c>
      <c r="R512" s="40">
        <f>+BDATOS!T501</f>
        <v>0</v>
      </c>
      <c r="S512" s="55" t="s">
        <v>1299</v>
      </c>
      <c r="T512" s="55" t="s">
        <v>1423</v>
      </c>
      <c r="U512" s="55" t="s">
        <v>95</v>
      </c>
      <c r="V512" s="17">
        <f t="shared" si="153"/>
        <v>0</v>
      </c>
      <c r="W512" s="5">
        <v>0</v>
      </c>
      <c r="X512" s="5">
        <v>0</v>
      </c>
      <c r="Y512" s="5">
        <v>0</v>
      </c>
      <c r="Z512" s="5">
        <v>0</v>
      </c>
      <c r="AA512" s="198" t="str">
        <f>+BDATOS!AC501</f>
        <v>SECRETARIA PRIVADA</v>
      </c>
      <c r="AB512" s="56" t="s">
        <v>356</v>
      </c>
      <c r="AC512" s="56" t="s">
        <v>338</v>
      </c>
      <c r="AD512" s="29">
        <f t="shared" si="139"/>
        <v>0</v>
      </c>
      <c r="AE512" s="30">
        <f t="shared" si="156"/>
        <v>0</v>
      </c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  <c r="AP512" s="34"/>
      <c r="AQ512" s="34"/>
      <c r="AR512" s="34"/>
      <c r="AS512" s="34"/>
      <c r="AT512" s="34"/>
      <c r="AU512" s="34"/>
      <c r="AV512" s="34"/>
      <c r="AW512" s="34"/>
      <c r="AX512" s="34"/>
      <c r="AY512" s="13">
        <v>0</v>
      </c>
      <c r="AZ512" s="13"/>
      <c r="BA512" s="13"/>
      <c r="BB512" s="13"/>
      <c r="BC512" s="13"/>
      <c r="BD512" s="13"/>
      <c r="BE512" s="13"/>
      <c r="BF512" s="13"/>
      <c r="BG512" s="13"/>
      <c r="BH512" s="13"/>
      <c r="BI512" s="63" t="s">
        <v>1844</v>
      </c>
      <c r="BJ512" s="13"/>
      <c r="BK512" s="13"/>
      <c r="BL512" s="13"/>
      <c r="BM512" s="56"/>
      <c r="BO512" s="13">
        <f t="shared" si="140"/>
        <v>0</v>
      </c>
      <c r="BP512" s="13">
        <f t="shared" si="144"/>
        <v>0</v>
      </c>
      <c r="BQ512" s="13">
        <f t="shared" si="145"/>
        <v>0</v>
      </c>
      <c r="BR512" s="13">
        <f t="shared" si="141"/>
        <v>1</v>
      </c>
      <c r="BS512" s="13">
        <f t="shared" si="146"/>
        <v>0.25</v>
      </c>
      <c r="BT512" s="13">
        <f t="shared" si="147"/>
        <v>0.75</v>
      </c>
      <c r="BU512" s="13">
        <f t="shared" si="142"/>
        <v>0</v>
      </c>
      <c r="BV512" s="13">
        <f t="shared" si="148"/>
        <v>0</v>
      </c>
      <c r="BW512" s="13">
        <f t="shared" si="149"/>
        <v>0</v>
      </c>
      <c r="BX512" s="13">
        <f t="shared" si="143"/>
        <v>0</v>
      </c>
      <c r="BY512" s="13">
        <f t="shared" si="150"/>
        <v>0</v>
      </c>
      <c r="BZ512" s="13">
        <f t="shared" si="151"/>
        <v>0</v>
      </c>
    </row>
    <row r="513" spans="1:78" ht="102.75" customHeight="1" x14ac:dyDescent="0.2">
      <c r="A513" s="13">
        <v>6</v>
      </c>
      <c r="B513" s="4" t="s">
        <v>1300</v>
      </c>
      <c r="C513" s="5" t="s">
        <v>1388</v>
      </c>
      <c r="D513" s="4" t="s">
        <v>1389</v>
      </c>
      <c r="E513" s="295" t="s">
        <v>1569</v>
      </c>
      <c r="F513" s="295">
        <v>0</v>
      </c>
      <c r="G513" s="295">
        <v>1</v>
      </c>
      <c r="H513" s="176" t="s">
        <v>1565</v>
      </c>
      <c r="I513" s="14" t="s">
        <v>1566</v>
      </c>
      <c r="J513" s="198" t="s">
        <v>1567</v>
      </c>
      <c r="K513" s="198" t="s">
        <v>1567</v>
      </c>
      <c r="L513" s="176" t="s">
        <v>1589</v>
      </c>
      <c r="M513" s="5">
        <v>0</v>
      </c>
      <c r="N513" s="55">
        <f>+BDATOS!P502</f>
        <v>1</v>
      </c>
      <c r="O513" s="55">
        <f>+BDATOS!Q502</f>
        <v>1</v>
      </c>
      <c r="P513" s="55">
        <f>+BDATOS!R502</f>
        <v>0</v>
      </c>
      <c r="Q513" s="55">
        <f>+BDATOS!S502</f>
        <v>0</v>
      </c>
      <c r="R513" s="40">
        <f>+BDATOS!T502</f>
        <v>0</v>
      </c>
      <c r="S513" s="55" t="s">
        <v>1299</v>
      </c>
      <c r="T513" s="55" t="s">
        <v>1423</v>
      </c>
      <c r="U513" s="55" t="s">
        <v>95</v>
      </c>
      <c r="V513" s="17">
        <f t="shared" ref="V513:V514" si="158">SUM(W513:Z513)</f>
        <v>0</v>
      </c>
      <c r="W513" s="5">
        <v>0</v>
      </c>
      <c r="X513" s="5">
        <v>0</v>
      </c>
      <c r="Y513" s="5">
        <v>0</v>
      </c>
      <c r="Z513" s="5">
        <v>0</v>
      </c>
      <c r="AA513" s="198" t="str">
        <f>+BDATOS!AC502</f>
        <v>SECRETARIA PRIVADA</v>
      </c>
      <c r="AB513" s="56" t="s">
        <v>356</v>
      </c>
      <c r="AC513" s="56"/>
      <c r="AD513" s="29">
        <f t="shared" si="139"/>
        <v>1</v>
      </c>
      <c r="AE513" s="30">
        <f t="shared" si="156"/>
        <v>0</v>
      </c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  <c r="AP513" s="34"/>
      <c r="AQ513" s="34"/>
      <c r="AR513" s="34"/>
      <c r="AS513" s="34"/>
      <c r="AT513" s="34"/>
      <c r="AU513" s="34"/>
      <c r="AV513" s="34"/>
      <c r="AW513" s="34"/>
      <c r="AX513" s="34"/>
      <c r="AY513" s="13">
        <v>1</v>
      </c>
      <c r="AZ513" s="13"/>
      <c r="BA513" s="13"/>
      <c r="BB513" s="13"/>
      <c r="BC513" s="13"/>
      <c r="BD513" s="13"/>
      <c r="BE513" s="13"/>
      <c r="BF513" s="13"/>
      <c r="BG513" s="13"/>
      <c r="BH513" s="13"/>
      <c r="BI513" s="63">
        <f t="shared" si="152"/>
        <v>1</v>
      </c>
      <c r="BJ513" s="13"/>
      <c r="BK513" s="13"/>
      <c r="BL513" s="13"/>
      <c r="BM513" s="56"/>
      <c r="BO513" s="13">
        <f t="shared" si="140"/>
        <v>1</v>
      </c>
      <c r="BP513" s="13">
        <f t="shared" si="144"/>
        <v>0.25</v>
      </c>
      <c r="BQ513" s="13">
        <f t="shared" si="145"/>
        <v>0.75</v>
      </c>
      <c r="BR513" s="13">
        <f t="shared" si="141"/>
        <v>0</v>
      </c>
      <c r="BS513" s="13">
        <f t="shared" si="146"/>
        <v>0</v>
      </c>
      <c r="BT513" s="13">
        <f t="shared" si="147"/>
        <v>0</v>
      </c>
      <c r="BU513" s="13">
        <f t="shared" si="142"/>
        <v>0</v>
      </c>
      <c r="BV513" s="13">
        <f t="shared" si="148"/>
        <v>0</v>
      </c>
      <c r="BW513" s="13">
        <f t="shared" si="149"/>
        <v>0</v>
      </c>
      <c r="BX513" s="13">
        <f t="shared" si="143"/>
        <v>0</v>
      </c>
      <c r="BY513" s="13">
        <f t="shared" si="150"/>
        <v>0</v>
      </c>
      <c r="BZ513" s="13">
        <f t="shared" si="151"/>
        <v>0</v>
      </c>
    </row>
    <row r="514" spans="1:78" ht="60.75" customHeight="1" x14ac:dyDescent="0.2">
      <c r="A514" s="13">
        <v>6</v>
      </c>
      <c r="B514" s="4" t="s">
        <v>1300</v>
      </c>
      <c r="C514" s="5" t="s">
        <v>1388</v>
      </c>
      <c r="D514" s="4" t="s">
        <v>1389</v>
      </c>
      <c r="E514" s="295"/>
      <c r="F514" s="295"/>
      <c r="G514" s="295"/>
      <c r="H514" s="176" t="s">
        <v>1565</v>
      </c>
      <c r="I514" s="14" t="s">
        <v>1566</v>
      </c>
      <c r="J514" s="198" t="s">
        <v>1568</v>
      </c>
      <c r="K514" s="198" t="s">
        <v>1568</v>
      </c>
      <c r="L514" s="176" t="s">
        <v>1589</v>
      </c>
      <c r="M514" s="5">
        <v>0</v>
      </c>
      <c r="N514" s="55">
        <f>+BDATOS!P503</f>
        <v>4</v>
      </c>
      <c r="O514" s="55">
        <f>+BDATOS!Q503</f>
        <v>1</v>
      </c>
      <c r="P514" s="55">
        <f>+BDATOS!R503</f>
        <v>1</v>
      </c>
      <c r="Q514" s="55">
        <f>+BDATOS!S503</f>
        <v>1</v>
      </c>
      <c r="R514" s="40">
        <f>+BDATOS!T503</f>
        <v>1</v>
      </c>
      <c r="S514" s="55" t="s">
        <v>1299</v>
      </c>
      <c r="T514" s="55" t="s">
        <v>1423</v>
      </c>
      <c r="U514" s="55" t="s">
        <v>95</v>
      </c>
      <c r="V514" s="17">
        <f t="shared" si="158"/>
        <v>0</v>
      </c>
      <c r="W514" s="5">
        <v>0</v>
      </c>
      <c r="X514" s="5">
        <v>0</v>
      </c>
      <c r="Y514" s="5">
        <v>0</v>
      </c>
      <c r="Z514" s="5">
        <v>0</v>
      </c>
      <c r="AA514" s="198" t="str">
        <f>+BDATOS!AC503</f>
        <v>SECRETARIA PRIVADA</v>
      </c>
      <c r="AB514" s="56" t="s">
        <v>356</v>
      </c>
      <c r="AC514" s="56" t="s">
        <v>338</v>
      </c>
      <c r="AD514" s="29">
        <f t="shared" si="139"/>
        <v>1</v>
      </c>
      <c r="AE514" s="30">
        <f t="shared" si="156"/>
        <v>0</v>
      </c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13">
        <v>0</v>
      </c>
      <c r="AZ514" s="13"/>
      <c r="BA514" s="13"/>
      <c r="BB514" s="13"/>
      <c r="BC514" s="13"/>
      <c r="BD514" s="13"/>
      <c r="BE514" s="13"/>
      <c r="BF514" s="13"/>
      <c r="BG514" s="13"/>
      <c r="BH514" s="13"/>
      <c r="BI514" s="63">
        <f t="shared" si="152"/>
        <v>0</v>
      </c>
      <c r="BJ514" s="13"/>
      <c r="BK514" s="13"/>
      <c r="BL514" s="13"/>
      <c r="BM514" s="56"/>
      <c r="BO514" s="13">
        <f t="shared" si="140"/>
        <v>1</v>
      </c>
      <c r="BP514" s="13">
        <f t="shared" si="144"/>
        <v>0.25</v>
      </c>
      <c r="BQ514" s="13">
        <f t="shared" si="145"/>
        <v>0.75</v>
      </c>
      <c r="BR514" s="13">
        <f t="shared" si="141"/>
        <v>1</v>
      </c>
      <c r="BS514" s="13">
        <f t="shared" si="146"/>
        <v>0.25</v>
      </c>
      <c r="BT514" s="13">
        <f t="shared" si="147"/>
        <v>0.75</v>
      </c>
      <c r="BU514" s="13">
        <f t="shared" si="142"/>
        <v>1</v>
      </c>
      <c r="BV514" s="13">
        <f t="shared" si="148"/>
        <v>0.25</v>
      </c>
      <c r="BW514" s="13">
        <f t="shared" si="149"/>
        <v>0.75</v>
      </c>
      <c r="BX514" s="13">
        <f t="shared" si="143"/>
        <v>1</v>
      </c>
      <c r="BY514" s="13">
        <f t="shared" si="150"/>
        <v>0.25</v>
      </c>
      <c r="BZ514" s="13">
        <f t="shared" si="151"/>
        <v>0.75</v>
      </c>
    </row>
    <row r="1040293" spans="3:3" x14ac:dyDescent="0.2">
      <c r="C1040293" s="5"/>
    </row>
  </sheetData>
  <autoFilter ref="J2:BX514"/>
  <mergeCells count="289">
    <mergeCell ref="E11:E13"/>
    <mergeCell ref="F11:F13"/>
    <mergeCell ref="G11:G13"/>
    <mergeCell ref="E14:E16"/>
    <mergeCell ref="F14:F16"/>
    <mergeCell ref="G14:G16"/>
    <mergeCell ref="E3:E4"/>
    <mergeCell ref="F3:F4"/>
    <mergeCell ref="G3:G4"/>
    <mergeCell ref="E6:E7"/>
    <mergeCell ref="F6:F7"/>
    <mergeCell ref="G6:G7"/>
    <mergeCell ref="E24:E28"/>
    <mergeCell ref="F24:F28"/>
    <mergeCell ref="G24:G28"/>
    <mergeCell ref="E29:E32"/>
    <mergeCell ref="F29:F32"/>
    <mergeCell ref="G29:G32"/>
    <mergeCell ref="E18:E19"/>
    <mergeCell ref="F18:F19"/>
    <mergeCell ref="G18:G19"/>
    <mergeCell ref="E20:E23"/>
    <mergeCell ref="F21:F23"/>
    <mergeCell ref="G21:G23"/>
    <mergeCell ref="E38:E42"/>
    <mergeCell ref="F38:F42"/>
    <mergeCell ref="G38:G42"/>
    <mergeCell ref="E47:E50"/>
    <mergeCell ref="F47:F50"/>
    <mergeCell ref="G47:G50"/>
    <mergeCell ref="E33:E35"/>
    <mergeCell ref="F33:F35"/>
    <mergeCell ref="G33:G35"/>
    <mergeCell ref="E36:E37"/>
    <mergeCell ref="F36:F37"/>
    <mergeCell ref="G36:G37"/>
    <mergeCell ref="E61:E62"/>
    <mergeCell ref="F61:F62"/>
    <mergeCell ref="G61:G62"/>
    <mergeCell ref="E63:E64"/>
    <mergeCell ref="F63:F64"/>
    <mergeCell ref="G63:G64"/>
    <mergeCell ref="E51:E57"/>
    <mergeCell ref="F51:F57"/>
    <mergeCell ref="G51:G57"/>
    <mergeCell ref="E58:E60"/>
    <mergeCell ref="F58:F60"/>
    <mergeCell ref="G58:G60"/>
    <mergeCell ref="E83:E84"/>
    <mergeCell ref="F83:F84"/>
    <mergeCell ref="G83:G84"/>
    <mergeCell ref="E99:E102"/>
    <mergeCell ref="F99:F102"/>
    <mergeCell ref="G99:G102"/>
    <mergeCell ref="E67:E69"/>
    <mergeCell ref="F67:F69"/>
    <mergeCell ref="G67:G69"/>
    <mergeCell ref="E71:E72"/>
    <mergeCell ref="F71:F72"/>
    <mergeCell ref="G71:G72"/>
    <mergeCell ref="E151:E152"/>
    <mergeCell ref="F151:F152"/>
    <mergeCell ref="G151:G152"/>
    <mergeCell ref="E160:E162"/>
    <mergeCell ref="E163:E165"/>
    <mergeCell ref="E166:E167"/>
    <mergeCell ref="E103:E105"/>
    <mergeCell ref="F103:F105"/>
    <mergeCell ref="G103:G105"/>
    <mergeCell ref="E115:E119"/>
    <mergeCell ref="F115:F119"/>
    <mergeCell ref="G115:G119"/>
    <mergeCell ref="E204:E206"/>
    <mergeCell ref="F205:F206"/>
    <mergeCell ref="G205:G206"/>
    <mergeCell ref="E207:E209"/>
    <mergeCell ref="F207:F209"/>
    <mergeCell ref="G207:G209"/>
    <mergeCell ref="E172:E173"/>
    <mergeCell ref="E174:E175"/>
    <mergeCell ref="E181:E186"/>
    <mergeCell ref="F181:F186"/>
    <mergeCell ref="G181:G186"/>
    <mergeCell ref="E187:E203"/>
    <mergeCell ref="F187:F203"/>
    <mergeCell ref="G187:G203"/>
    <mergeCell ref="E214:E216"/>
    <mergeCell ref="F214:F216"/>
    <mergeCell ref="G214:G216"/>
    <mergeCell ref="E218:E221"/>
    <mergeCell ref="F218:F221"/>
    <mergeCell ref="G218:G221"/>
    <mergeCell ref="E210:E211"/>
    <mergeCell ref="F210:F211"/>
    <mergeCell ref="G210:G211"/>
    <mergeCell ref="E212:E213"/>
    <mergeCell ref="F212:F213"/>
    <mergeCell ref="G212:G213"/>
    <mergeCell ref="E231:E236"/>
    <mergeCell ref="F231:F236"/>
    <mergeCell ref="G231:G236"/>
    <mergeCell ref="E241:E250"/>
    <mergeCell ref="F241:F250"/>
    <mergeCell ref="G241:G250"/>
    <mergeCell ref="E222:E225"/>
    <mergeCell ref="F222:F225"/>
    <mergeCell ref="G222:G225"/>
    <mergeCell ref="E226:E230"/>
    <mergeCell ref="F226:F230"/>
    <mergeCell ref="G226:G230"/>
    <mergeCell ref="E260:E261"/>
    <mergeCell ref="F260:F261"/>
    <mergeCell ref="G260:G261"/>
    <mergeCell ref="E265:E266"/>
    <mergeCell ref="F265:F266"/>
    <mergeCell ref="G265:G266"/>
    <mergeCell ref="E251:E252"/>
    <mergeCell ref="F251:F252"/>
    <mergeCell ref="G251:G252"/>
    <mergeCell ref="E254:E256"/>
    <mergeCell ref="F254:F256"/>
    <mergeCell ref="G254:G256"/>
    <mergeCell ref="E273:E274"/>
    <mergeCell ref="F273:F274"/>
    <mergeCell ref="G273:G274"/>
    <mergeCell ref="E278:E282"/>
    <mergeCell ref="F278:F282"/>
    <mergeCell ref="G278:G282"/>
    <mergeCell ref="E267:E268"/>
    <mergeCell ref="F267:F268"/>
    <mergeCell ref="G267:G268"/>
    <mergeCell ref="E269:E272"/>
    <mergeCell ref="F269:F272"/>
    <mergeCell ref="G269:G272"/>
    <mergeCell ref="E293:E296"/>
    <mergeCell ref="F293:F296"/>
    <mergeCell ref="G293:G296"/>
    <mergeCell ref="E297:E298"/>
    <mergeCell ref="F297:F298"/>
    <mergeCell ref="G297:G298"/>
    <mergeCell ref="E288:E290"/>
    <mergeCell ref="F288:F290"/>
    <mergeCell ref="G288:G290"/>
    <mergeCell ref="E291:E292"/>
    <mergeCell ref="F291:F292"/>
    <mergeCell ref="G291:G292"/>
    <mergeCell ref="E306:E308"/>
    <mergeCell ref="F306:F308"/>
    <mergeCell ref="G306:G308"/>
    <mergeCell ref="E309:E310"/>
    <mergeCell ref="F309:F310"/>
    <mergeCell ref="G309:G310"/>
    <mergeCell ref="E299:E300"/>
    <mergeCell ref="F299:F300"/>
    <mergeCell ref="G299:G300"/>
    <mergeCell ref="E303:E305"/>
    <mergeCell ref="F303:F305"/>
    <mergeCell ref="G303:G305"/>
    <mergeCell ref="E318:E321"/>
    <mergeCell ref="F318:F321"/>
    <mergeCell ref="G318:G321"/>
    <mergeCell ref="E324:E326"/>
    <mergeCell ref="F324:F326"/>
    <mergeCell ref="G324:G326"/>
    <mergeCell ref="E311:E312"/>
    <mergeCell ref="F311:F312"/>
    <mergeCell ref="G311:G312"/>
    <mergeCell ref="E313:E317"/>
    <mergeCell ref="F313:F317"/>
    <mergeCell ref="G313:G317"/>
    <mergeCell ref="E334:E336"/>
    <mergeCell ref="F334:F336"/>
    <mergeCell ref="G334:G336"/>
    <mergeCell ref="E337:E338"/>
    <mergeCell ref="F337:F338"/>
    <mergeCell ref="G337:G338"/>
    <mergeCell ref="E327:E328"/>
    <mergeCell ref="F327:F328"/>
    <mergeCell ref="G327:G328"/>
    <mergeCell ref="E329:E333"/>
    <mergeCell ref="F329:F333"/>
    <mergeCell ref="G329:G333"/>
    <mergeCell ref="E352:E354"/>
    <mergeCell ref="F352:F354"/>
    <mergeCell ref="G352:G354"/>
    <mergeCell ref="E355:E356"/>
    <mergeCell ref="F355:F356"/>
    <mergeCell ref="G355:G356"/>
    <mergeCell ref="E341:E343"/>
    <mergeCell ref="F341:F343"/>
    <mergeCell ref="G341:G343"/>
    <mergeCell ref="E344:E351"/>
    <mergeCell ref="F344:F351"/>
    <mergeCell ref="G344:G351"/>
    <mergeCell ref="E369:E372"/>
    <mergeCell ref="F369:F372"/>
    <mergeCell ref="G369:G372"/>
    <mergeCell ref="E374:E377"/>
    <mergeCell ref="F374:F377"/>
    <mergeCell ref="G374:G377"/>
    <mergeCell ref="E361:E363"/>
    <mergeCell ref="F361:F363"/>
    <mergeCell ref="G361:G363"/>
    <mergeCell ref="E364:E368"/>
    <mergeCell ref="F364:F368"/>
    <mergeCell ref="G364:G368"/>
    <mergeCell ref="E390:E391"/>
    <mergeCell ref="F390:F391"/>
    <mergeCell ref="G390:G391"/>
    <mergeCell ref="E393:E394"/>
    <mergeCell ref="F393:F394"/>
    <mergeCell ref="G393:G394"/>
    <mergeCell ref="E379:E384"/>
    <mergeCell ref="F379:F384"/>
    <mergeCell ref="G379:G384"/>
    <mergeCell ref="E385:E389"/>
    <mergeCell ref="F385:F389"/>
    <mergeCell ref="G385:G389"/>
    <mergeCell ref="E403:E407"/>
    <mergeCell ref="F403:F407"/>
    <mergeCell ref="G403:G407"/>
    <mergeCell ref="E408:E411"/>
    <mergeCell ref="F408:F411"/>
    <mergeCell ref="G408:G411"/>
    <mergeCell ref="E396:E399"/>
    <mergeCell ref="F396:F399"/>
    <mergeCell ref="G396:G399"/>
    <mergeCell ref="E400:E402"/>
    <mergeCell ref="F400:F402"/>
    <mergeCell ref="G400:G402"/>
    <mergeCell ref="E420:E422"/>
    <mergeCell ref="F420:F422"/>
    <mergeCell ref="G420:G422"/>
    <mergeCell ref="E436:E439"/>
    <mergeCell ref="E440:E441"/>
    <mergeCell ref="F440:F441"/>
    <mergeCell ref="G440:G441"/>
    <mergeCell ref="E413:E415"/>
    <mergeCell ref="F413:F415"/>
    <mergeCell ref="G413:G415"/>
    <mergeCell ref="E417:E418"/>
    <mergeCell ref="F417:F418"/>
    <mergeCell ref="G417:G418"/>
    <mergeCell ref="E453:E456"/>
    <mergeCell ref="F453:F456"/>
    <mergeCell ref="G453:G456"/>
    <mergeCell ref="E457:E459"/>
    <mergeCell ref="F457:F459"/>
    <mergeCell ref="G457:G459"/>
    <mergeCell ref="E443:E448"/>
    <mergeCell ref="F443:F448"/>
    <mergeCell ref="G443:G448"/>
    <mergeCell ref="E449:E450"/>
    <mergeCell ref="F449:F450"/>
    <mergeCell ref="G449:G450"/>
    <mergeCell ref="G465:G466"/>
    <mergeCell ref="E468:E469"/>
    <mergeCell ref="F468:F469"/>
    <mergeCell ref="G468:G469"/>
    <mergeCell ref="E460:E462"/>
    <mergeCell ref="F460:F462"/>
    <mergeCell ref="G460:G462"/>
    <mergeCell ref="E463:E464"/>
    <mergeCell ref="F463:F464"/>
    <mergeCell ref="G463:G464"/>
    <mergeCell ref="BO1:BQ1"/>
    <mergeCell ref="BR1:BT1"/>
    <mergeCell ref="BU1:BW1"/>
    <mergeCell ref="BX1:BZ1"/>
    <mergeCell ref="E506:E510"/>
    <mergeCell ref="F506:F510"/>
    <mergeCell ref="G506:G510"/>
    <mergeCell ref="E513:E514"/>
    <mergeCell ref="F513:F514"/>
    <mergeCell ref="G513:G514"/>
    <mergeCell ref="E485:E489"/>
    <mergeCell ref="F485:F489"/>
    <mergeCell ref="G485:G489"/>
    <mergeCell ref="E493:E495"/>
    <mergeCell ref="F493:F495"/>
    <mergeCell ref="G493:G495"/>
    <mergeCell ref="E472:E478"/>
    <mergeCell ref="F472:F478"/>
    <mergeCell ref="G472:G478"/>
    <mergeCell ref="E479:E484"/>
    <mergeCell ref="F479:F484"/>
    <mergeCell ref="G479:G484"/>
    <mergeCell ref="E465:E466"/>
    <mergeCell ref="F465:F466"/>
  </mergeCells>
  <pageMargins left="0.31496062992125984" right="0.31496062992125984" top="0.35433070866141736" bottom="0.35433070866141736" header="0.11811023622047245" footer="0.11811023622047245"/>
  <pageSetup paperSize="122" scale="60" orientation="landscape" r:id="rId1"/>
  <headerFooter>
    <oddHeader>&amp;F</oddHeader>
    <oddFooter>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2"/>
  <sheetViews>
    <sheetView workbookViewId="0">
      <selection activeCell="H4" sqref="H4"/>
    </sheetView>
  </sheetViews>
  <sheetFormatPr baseColWidth="10" defaultRowHeight="15" x14ac:dyDescent="0.25"/>
  <cols>
    <col min="1" max="1" width="7.5703125" style="246" customWidth="1"/>
    <col min="2" max="2" width="20.42578125" style="246" customWidth="1"/>
    <col min="3" max="3" width="95.140625" customWidth="1"/>
    <col min="4" max="4" width="13.28515625" style="225" customWidth="1"/>
    <col min="5" max="5" width="14.85546875" style="225" customWidth="1"/>
    <col min="6" max="6" width="11.42578125" style="280"/>
  </cols>
  <sheetData>
    <row r="1" spans="1:6" ht="15.75" thickBot="1" x14ac:dyDescent="0.3"/>
    <row r="2" spans="1:6" ht="48.75" customHeight="1" thickBot="1" x14ac:dyDescent="0.3">
      <c r="A2" s="270" t="s">
        <v>1924</v>
      </c>
      <c r="B2" s="271" t="s">
        <v>1925</v>
      </c>
      <c r="C2" s="272" t="s">
        <v>1926</v>
      </c>
      <c r="D2" s="271" t="s">
        <v>1921</v>
      </c>
      <c r="E2" s="273" t="s">
        <v>1922</v>
      </c>
      <c r="F2" s="273"/>
    </row>
    <row r="3" spans="1:6" ht="23.25" customHeight="1" x14ac:dyDescent="0.35">
      <c r="A3" s="265">
        <v>0</v>
      </c>
      <c r="B3" s="265" t="s">
        <v>1929</v>
      </c>
      <c r="C3" s="266" t="s">
        <v>1930</v>
      </c>
      <c r="D3" s="253">
        <f>+D4+D54+D211+D242+D252+D265</f>
        <v>338</v>
      </c>
      <c r="E3" s="254">
        <f>+'INFORME '!S1</f>
        <v>0.41662674881348849</v>
      </c>
      <c r="F3" s="253">
        <v>0</v>
      </c>
    </row>
    <row r="4" spans="1:6" ht="18.75" x14ac:dyDescent="0.3">
      <c r="A4" s="248">
        <v>1</v>
      </c>
      <c r="B4" s="248" t="s">
        <v>1927</v>
      </c>
      <c r="C4" s="267" t="str">
        <f>+BDATOS!B3</f>
        <v xml:space="preserve">CONSTRUCCIÓN DE LA PAZ EN BOLÍVAR </v>
      </c>
      <c r="D4" s="268">
        <f>SUM(D5+D12+D17+D24+D30+D35+D38+D40+D43)</f>
        <v>53</v>
      </c>
      <c r="E4" s="269">
        <f>+'INFORME '!V3</f>
        <v>0.26400000000000001</v>
      </c>
      <c r="F4" s="279">
        <v>1</v>
      </c>
    </row>
    <row r="5" spans="1:6" s="264" customFormat="1" ht="15.75" x14ac:dyDescent="0.25">
      <c r="A5" s="260" t="s">
        <v>1</v>
      </c>
      <c r="B5" s="260" t="s">
        <v>1612</v>
      </c>
      <c r="C5" s="261" t="str">
        <f>+'INFORME '!E3</f>
        <v>ESTRATEGIA PARA CONSTRUCCION DE LA PAZ EN BOLIVAR</v>
      </c>
      <c r="D5" s="262">
        <f>SUM(D6:D11)</f>
        <v>4</v>
      </c>
      <c r="E5" s="263">
        <f>+'INFORME '!U3</f>
        <v>0.75</v>
      </c>
      <c r="F5" s="281">
        <v>1</v>
      </c>
    </row>
    <row r="6" spans="1:6" x14ac:dyDescent="0.25">
      <c r="A6" s="246" t="s">
        <v>1923</v>
      </c>
      <c r="B6" s="246" t="s">
        <v>1613</v>
      </c>
      <c r="C6" t="str">
        <f>+'INFORME '!L3</f>
        <v xml:space="preserve">Observario de paz territorial </v>
      </c>
      <c r="D6" s="225">
        <v>1</v>
      </c>
      <c r="E6" s="247">
        <f>+'INFORME '!T3</f>
        <v>0</v>
      </c>
      <c r="F6" s="280">
        <v>1</v>
      </c>
    </row>
    <row r="7" spans="1:6" x14ac:dyDescent="0.25">
      <c r="A7" s="246" t="s">
        <v>2</v>
      </c>
      <c r="B7" s="246" t="s">
        <v>1613</v>
      </c>
      <c r="C7" t="str">
        <f>+'INFORME '!L5</f>
        <v>Planeación Prospectiva para la Construcción de Paz</v>
      </c>
      <c r="D7" s="225">
        <v>1</v>
      </c>
      <c r="E7" s="247">
        <f>+'INFORME '!T5</f>
        <v>1</v>
      </c>
      <c r="F7" s="280">
        <v>2</v>
      </c>
    </row>
    <row r="8" spans="1:6" x14ac:dyDescent="0.25">
      <c r="A8" s="246" t="s">
        <v>294</v>
      </c>
      <c r="B8" s="246" t="s">
        <v>1613</v>
      </c>
      <c r="C8" t="str">
        <f>+'INFORME '!L6</f>
        <v>Alianzas Interinstitucionales para la Construcción de Paz Territorial</v>
      </c>
      <c r="D8" s="225">
        <v>2</v>
      </c>
      <c r="E8" s="247">
        <f>+'INFORME '!T6</f>
        <v>1</v>
      </c>
      <c r="F8" s="280">
        <v>3</v>
      </c>
    </row>
    <row r="9" spans="1:6" x14ac:dyDescent="0.25">
      <c r="A9" s="246" t="s">
        <v>295</v>
      </c>
      <c r="B9" s="246" t="s">
        <v>1613</v>
      </c>
      <c r="C9" t="str">
        <f>+'INFORME '!L8</f>
        <v xml:space="preserve">Proyecto Estratégico "Montes de Maria Territorio de Paz" </v>
      </c>
      <c r="D9" s="225">
        <v>0</v>
      </c>
      <c r="E9" s="247" t="str">
        <f>+'INFORME '!T8</f>
        <v>NA</v>
      </c>
      <c r="F9" s="280">
        <v>4</v>
      </c>
    </row>
    <row r="10" spans="1:6" x14ac:dyDescent="0.25">
      <c r="A10" s="246" t="s">
        <v>1400</v>
      </c>
      <c r="B10" s="246" t="s">
        <v>1613</v>
      </c>
      <c r="C10" t="str">
        <f>+'INFORME '!L8</f>
        <v xml:space="preserve">Proyecto Estratégico "Montes de Maria Territorio de Paz" </v>
      </c>
      <c r="D10" s="225">
        <v>0</v>
      </c>
      <c r="E10" s="247" t="str">
        <f>+'INFORME '!T9</f>
        <v>NA</v>
      </c>
      <c r="F10" s="280">
        <v>5</v>
      </c>
    </row>
    <row r="11" spans="1:6" x14ac:dyDescent="0.25">
      <c r="A11" s="246" t="s">
        <v>1401</v>
      </c>
      <c r="B11" s="246" t="s">
        <v>1613</v>
      </c>
      <c r="C11" t="str">
        <f>+'INFORME '!L10</f>
        <v>Plataforma Virtual “Educando para la paz”</v>
      </c>
      <c r="D11" s="225">
        <v>0</v>
      </c>
      <c r="E11" s="247" t="str">
        <f>+'INFORME '!T10</f>
        <v>NA</v>
      </c>
      <c r="F11" s="280">
        <v>6</v>
      </c>
    </row>
    <row r="12" spans="1:6" s="264" customFormat="1" ht="15.75" x14ac:dyDescent="0.25">
      <c r="A12" s="260" t="s">
        <v>3</v>
      </c>
      <c r="B12" s="260" t="s">
        <v>1612</v>
      </c>
      <c r="C12" s="261" t="str">
        <f>+'INFORME '!E11</f>
        <v>ATENCIÓN Y ASISTENCIA A POBLACIÓN EN PROCESO DE DESARME, DESMOVLIZACIÓN Y REINTEGRACIÓN</v>
      </c>
      <c r="D12" s="262">
        <v>5</v>
      </c>
      <c r="E12" s="263">
        <f>+'INFORME '!U11</f>
        <v>0</v>
      </c>
      <c r="F12" s="281">
        <v>2</v>
      </c>
    </row>
    <row r="13" spans="1:6" x14ac:dyDescent="0.25">
      <c r="A13" s="246" t="s">
        <v>4</v>
      </c>
      <c r="B13" s="246" t="s">
        <v>1613</v>
      </c>
      <c r="C13" t="str">
        <f>+'INFORME '!L11</f>
        <v>Diseño de la Política Pública de Atención y Asistencia a Población en Proceso de Desmovilización y Reintegración</v>
      </c>
      <c r="D13" s="225">
        <v>1</v>
      </c>
      <c r="E13" s="247">
        <f>+'INFORME '!T11</f>
        <v>0</v>
      </c>
      <c r="F13" s="280">
        <v>7</v>
      </c>
    </row>
    <row r="14" spans="1:6" x14ac:dyDescent="0.25">
      <c r="A14" s="246" t="s">
        <v>8</v>
      </c>
      <c r="B14" s="246" t="s">
        <v>1613</v>
      </c>
      <c r="C14" t="str">
        <f>+'INFORME '!L14</f>
        <v>Atención y Asistencia a Personas en Proceso de DDR</v>
      </c>
      <c r="D14" s="225">
        <v>1</v>
      </c>
      <c r="E14" s="247">
        <f>+'INFORME '!T14</f>
        <v>0</v>
      </c>
      <c r="F14" s="280">
        <v>8</v>
      </c>
    </row>
    <row r="15" spans="1:6" x14ac:dyDescent="0.25">
      <c r="A15" s="246" t="s">
        <v>9</v>
      </c>
      <c r="B15" s="246" t="s">
        <v>1613</v>
      </c>
      <c r="C15" t="str">
        <f>+'INFORME '!L17</f>
        <v>Fortalecimiento de capacidades locales para el DDR</v>
      </c>
      <c r="D15" s="225">
        <v>1</v>
      </c>
      <c r="E15" s="247">
        <f>+'INFORME '!T17</f>
        <v>0</v>
      </c>
      <c r="F15" s="280">
        <v>9</v>
      </c>
    </row>
    <row r="16" spans="1:6" x14ac:dyDescent="0.25">
      <c r="A16" s="246" t="s">
        <v>327</v>
      </c>
      <c r="B16" s="246" t="s">
        <v>1613</v>
      </c>
      <c r="C16" t="str">
        <f>+'INFORME '!L18</f>
        <v>Fortalecimiento a Comunidades Receptoras de Población en Proceso de DDR</v>
      </c>
      <c r="D16" s="225">
        <v>2</v>
      </c>
      <c r="E16" s="247">
        <f>+'INFORME '!T18</f>
        <v>0</v>
      </c>
      <c r="F16" s="280">
        <v>10</v>
      </c>
    </row>
    <row r="17" spans="1:6" s="264" customFormat="1" ht="15.75" x14ac:dyDescent="0.25">
      <c r="A17" s="260" t="s">
        <v>10</v>
      </c>
      <c r="B17" s="260" t="s">
        <v>1612</v>
      </c>
      <c r="C17" s="261" t="str">
        <f>+'INFORME '!E20</f>
        <v>ATENCIÓN Y ASISTENCIA A POBLACIÓN VÍCTIMA DEL CONFLICTO ARMADO EN BOLIVAR</v>
      </c>
      <c r="D17" s="262">
        <v>18</v>
      </c>
      <c r="E17" s="263">
        <f>+'INFORME '!U20</f>
        <v>0</v>
      </c>
      <c r="F17" s="281">
        <v>3</v>
      </c>
    </row>
    <row r="18" spans="1:6" x14ac:dyDescent="0.25">
      <c r="A18" s="246" t="s">
        <v>12</v>
      </c>
      <c r="B18" s="246" t="s">
        <v>1613</v>
      </c>
      <c r="C18" t="str">
        <f>+'INFORME '!L21</f>
        <v>Componente Prevención y Protección Riesgos de Victimización</v>
      </c>
      <c r="D18" s="225">
        <v>3</v>
      </c>
      <c r="E18" s="247">
        <f>+'INFORME '!T20</f>
        <v>0</v>
      </c>
      <c r="F18" s="280">
        <v>11</v>
      </c>
    </row>
    <row r="19" spans="1:6" x14ac:dyDescent="0.25">
      <c r="A19" s="246" t="s">
        <v>13</v>
      </c>
      <c r="B19" s="246" t="s">
        <v>1613</v>
      </c>
      <c r="C19" t="str">
        <f>+'INFORME '!L24</f>
        <v>Componente de Asistencia y Atención</v>
      </c>
      <c r="D19" s="225">
        <v>2</v>
      </c>
      <c r="E19" s="247">
        <f>+'INFORME '!T24</f>
        <v>0</v>
      </c>
      <c r="F19" s="280">
        <v>12</v>
      </c>
    </row>
    <row r="20" spans="1:6" x14ac:dyDescent="0.25">
      <c r="A20" s="246" t="s">
        <v>346</v>
      </c>
      <c r="B20" s="246" t="s">
        <v>1613</v>
      </c>
      <c r="C20" t="str">
        <f>+'INFORME '!L29</f>
        <v>Reparación Integral</v>
      </c>
      <c r="D20" s="225">
        <v>3</v>
      </c>
      <c r="E20" s="247">
        <f>+'INFORME '!T29</f>
        <v>0</v>
      </c>
      <c r="F20" s="280">
        <v>13</v>
      </c>
    </row>
    <row r="21" spans="1:6" x14ac:dyDescent="0.25">
      <c r="A21" s="246" t="s">
        <v>347</v>
      </c>
      <c r="B21" s="246" t="s">
        <v>1613</v>
      </c>
      <c r="C21" t="str">
        <f>+'INFORME '!L33</f>
        <v>Memoria Histórica  Medidas de Satisfacción</v>
      </c>
      <c r="D21" s="225">
        <v>3</v>
      </c>
      <c r="E21" s="247">
        <f>+'INFORME '!T33</f>
        <v>0</v>
      </c>
      <c r="F21" s="280">
        <v>14</v>
      </c>
    </row>
    <row r="22" spans="1:6" x14ac:dyDescent="0.25">
      <c r="A22" s="246" t="s">
        <v>348</v>
      </c>
      <c r="B22" s="246" t="s">
        <v>1613</v>
      </c>
      <c r="C22" t="str">
        <f>+'INFORME '!L36</f>
        <v>ParticipaciónEfectiva</v>
      </c>
      <c r="D22" s="225">
        <v>2</v>
      </c>
      <c r="E22" s="247">
        <f>+'INFORME '!T36</f>
        <v>0</v>
      </c>
      <c r="F22" s="280">
        <v>15</v>
      </c>
    </row>
    <row r="23" spans="1:6" x14ac:dyDescent="0.25">
      <c r="A23" s="246" t="s">
        <v>1475</v>
      </c>
      <c r="B23" s="246" t="s">
        <v>1613</v>
      </c>
      <c r="C23" t="str">
        <f>+'INFORME '!L38</f>
        <v>Sistemas de Información y Fortalecimiento Institucional</v>
      </c>
      <c r="D23" s="225">
        <v>5</v>
      </c>
      <c r="E23" s="247">
        <f>+'INFORME '!T38</f>
        <v>0</v>
      </c>
      <c r="F23" s="280">
        <v>16</v>
      </c>
    </row>
    <row r="24" spans="1:6" s="264" customFormat="1" ht="15.75" x14ac:dyDescent="0.25">
      <c r="A24" s="260" t="s">
        <v>14</v>
      </c>
      <c r="B24" s="260" t="s">
        <v>1612</v>
      </c>
      <c r="C24" s="261" t="str">
        <f>+'INFORME '!E43</f>
        <v xml:space="preserve">SEGURIDAD Y CONVIVENCIA </v>
      </c>
      <c r="D24" s="262">
        <v>7</v>
      </c>
      <c r="E24" s="263">
        <f>+'INFORME '!U43</f>
        <v>0.8571428571428571</v>
      </c>
      <c r="F24" s="281">
        <v>4</v>
      </c>
    </row>
    <row r="25" spans="1:6" x14ac:dyDescent="0.25">
      <c r="A25" s="246" t="s">
        <v>15</v>
      </c>
      <c r="B25" s="246" t="s">
        <v>1613</v>
      </c>
      <c r="C25" s="100" t="str">
        <f>+'INFORME '!L43</f>
        <v>Planeación Institucional Para Avanzar En Seguridad Y Convivencia</v>
      </c>
      <c r="D25" s="225">
        <v>1</v>
      </c>
      <c r="E25" s="247">
        <f>+'INFORME '!T43</f>
        <v>1</v>
      </c>
      <c r="F25" s="280">
        <f>+F23+1</f>
        <v>17</v>
      </c>
    </row>
    <row r="26" spans="1:6" x14ac:dyDescent="0.25">
      <c r="A26" s="246" t="s">
        <v>16</v>
      </c>
      <c r="B26" s="246" t="s">
        <v>1613</v>
      </c>
      <c r="C26" t="str">
        <f>+'INFORME '!L44</f>
        <v>Provisión Tecnológica Para Fortalecer La Seguridad Y Convivencia</v>
      </c>
      <c r="D26" s="225">
        <v>0</v>
      </c>
      <c r="E26" s="247" t="str">
        <f>+'INFORME '!T44</f>
        <v>NA</v>
      </c>
      <c r="F26" s="280">
        <f>+F25+1</f>
        <v>18</v>
      </c>
    </row>
    <row r="27" spans="1:6" x14ac:dyDescent="0.25">
      <c r="A27" s="246" t="s">
        <v>17</v>
      </c>
      <c r="B27" s="246" t="s">
        <v>1613</v>
      </c>
      <c r="C27" t="str">
        <f>+'INFORME '!L45</f>
        <v>Infraestructura Para La Seguridad</v>
      </c>
      <c r="D27" s="225">
        <v>1</v>
      </c>
      <c r="E27" s="247">
        <f>+'INFORME '!T45</f>
        <v>0</v>
      </c>
      <c r="F27" s="280">
        <f t="shared" ref="F27:F29" si="0">+F26+1</f>
        <v>19</v>
      </c>
    </row>
    <row r="28" spans="1:6" x14ac:dyDescent="0.25">
      <c r="A28" s="246" t="s">
        <v>18</v>
      </c>
      <c r="B28" s="246" t="s">
        <v>1613</v>
      </c>
      <c r="C28" t="str">
        <f>+'INFORME '!L46</f>
        <v>Fortalecimiento De La Movilidad De Los Organismos De Seguridad</v>
      </c>
      <c r="D28" s="225">
        <v>1</v>
      </c>
      <c r="E28" s="247">
        <f>+'INFORME '!T46</f>
        <v>1</v>
      </c>
      <c r="F28" s="280">
        <f t="shared" si="0"/>
        <v>20</v>
      </c>
    </row>
    <row r="29" spans="1:6" x14ac:dyDescent="0.25">
      <c r="A29" s="246" t="s">
        <v>19</v>
      </c>
      <c r="B29" s="246" t="s">
        <v>1613</v>
      </c>
      <c r="C29" t="str">
        <f>+'INFORME '!L47</f>
        <v>Observación Y Seguimiento De Delitos</v>
      </c>
      <c r="D29" s="225">
        <v>4</v>
      </c>
      <c r="E29" s="247">
        <f>+'INFORME '!T47</f>
        <v>1</v>
      </c>
      <c r="F29" s="280">
        <f t="shared" si="0"/>
        <v>21</v>
      </c>
    </row>
    <row r="30" spans="1:6" s="264" customFormat="1" ht="15.75" x14ac:dyDescent="0.25">
      <c r="A30" s="260" t="s">
        <v>20</v>
      </c>
      <c r="B30" s="260" t="s">
        <v>1612</v>
      </c>
      <c r="C30" s="261" t="str">
        <f>+'INFORME '!E51</f>
        <v>DERECHOS HUMANOS Y DERECHO INTERNACIONAL HUMANITARIO</v>
      </c>
      <c r="D30" s="262">
        <v>10</v>
      </c>
      <c r="E30" s="263">
        <f>+'INFORME '!U51</f>
        <v>0</v>
      </c>
      <c r="F30" s="281">
        <v>5</v>
      </c>
    </row>
    <row r="31" spans="1:6" x14ac:dyDescent="0.25">
      <c r="A31" s="246" t="s">
        <v>21</v>
      </c>
      <c r="B31" s="246" t="s">
        <v>1613</v>
      </c>
      <c r="C31" t="str">
        <f>+'INFORME '!L54</f>
        <v>Promoción de los Derechos Humanos y Derecho Internacional Humanitario</v>
      </c>
      <c r="D31" s="225">
        <v>5</v>
      </c>
      <c r="E31" s="247">
        <f>+'INFORME '!T51</f>
        <v>0</v>
      </c>
      <c r="F31" s="280">
        <f>+F29+1</f>
        <v>22</v>
      </c>
    </row>
    <row r="32" spans="1:6" x14ac:dyDescent="0.25">
      <c r="A32" s="246" t="s">
        <v>22</v>
      </c>
      <c r="B32" s="246" t="s">
        <v>1613</v>
      </c>
      <c r="C32" t="str">
        <f>+'INFORME '!L58</f>
        <v>Desminado Humanitario</v>
      </c>
      <c r="D32" s="225">
        <v>2</v>
      </c>
      <c r="E32" s="247">
        <f>+'INFORME '!T58</f>
        <v>0</v>
      </c>
      <c r="F32" s="280">
        <f t="shared" ref="F32:F53" si="1">+F31+1</f>
        <v>23</v>
      </c>
    </row>
    <row r="33" spans="1:6" x14ac:dyDescent="0.25">
      <c r="A33" s="246" t="s">
        <v>23</v>
      </c>
      <c r="B33" s="246" t="s">
        <v>1613</v>
      </c>
      <c r="C33" t="str">
        <f>+'INFORME '!L61</f>
        <v>Prevención del reclutamiento ilícito de Niños, Niñas y Adolescentes en el departamento de Bolívar</v>
      </c>
      <c r="D33" s="225">
        <v>1</v>
      </c>
      <c r="E33" s="247">
        <f>+'INFORME '!T61</f>
        <v>0</v>
      </c>
      <c r="F33" s="280">
        <f t="shared" si="1"/>
        <v>24</v>
      </c>
    </row>
    <row r="34" spans="1:6" x14ac:dyDescent="0.25">
      <c r="A34" s="246" t="s">
        <v>81</v>
      </c>
      <c r="B34" s="246" t="s">
        <v>1613</v>
      </c>
      <c r="C34" t="str">
        <f>+'INFORME '!L63</f>
        <v>Lucha contra la trata de personas</v>
      </c>
      <c r="D34" s="225">
        <v>2</v>
      </c>
      <c r="E34" s="247">
        <f>+'INFORME '!T63</f>
        <v>0</v>
      </c>
      <c r="F34" s="280">
        <f t="shared" si="1"/>
        <v>25</v>
      </c>
    </row>
    <row r="35" spans="1:6" s="264" customFormat="1" ht="15.75" x14ac:dyDescent="0.25">
      <c r="A35" s="260" t="s">
        <v>24</v>
      </c>
      <c r="B35" s="260" t="s">
        <v>1612</v>
      </c>
      <c r="C35" s="261" t="str">
        <f>+'INFORME '!E65</f>
        <v xml:space="preserve">JUSTICIA Y ORDEN PÚBLICO </v>
      </c>
      <c r="D35" s="262">
        <v>0</v>
      </c>
      <c r="E35" s="263" t="str">
        <f>+'INFORME '!U65</f>
        <v>NA</v>
      </c>
      <c r="F35" s="281">
        <v>6</v>
      </c>
    </row>
    <row r="36" spans="1:6" x14ac:dyDescent="0.25">
      <c r="A36" s="246" t="s">
        <v>25</v>
      </c>
      <c r="B36" s="246" t="s">
        <v>1613</v>
      </c>
      <c r="C36" t="str">
        <f>+'INFORME '!L65</f>
        <v>Centros De Convivencia</v>
      </c>
      <c r="D36" s="225">
        <v>0</v>
      </c>
      <c r="E36" s="247" t="str">
        <f>+'INFORME '!T65</f>
        <v>NA</v>
      </c>
      <c r="F36" s="280">
        <f>+F34+1</f>
        <v>26</v>
      </c>
    </row>
    <row r="37" spans="1:6" x14ac:dyDescent="0.25">
      <c r="A37" s="246" t="s">
        <v>26</v>
      </c>
      <c r="B37" s="246" t="s">
        <v>1613</v>
      </c>
      <c r="C37" t="str">
        <f>+'INFORME '!L66</f>
        <v>Fortalecimiento de acceso a la justifica</v>
      </c>
      <c r="D37" s="225">
        <v>0</v>
      </c>
      <c r="E37" s="247" t="str">
        <f>+'INFORME '!T66</f>
        <v>NA</v>
      </c>
      <c r="F37" s="280">
        <f t="shared" si="1"/>
        <v>27</v>
      </c>
    </row>
    <row r="38" spans="1:6" s="264" customFormat="1" ht="15.75" x14ac:dyDescent="0.25">
      <c r="A38" s="260" t="s">
        <v>27</v>
      </c>
      <c r="B38" s="260" t="s">
        <v>1612</v>
      </c>
      <c r="C38" s="261" t="str">
        <f>+'INFORME '!E67</f>
        <v>PARTICIPACIÓN POLÍTICA Y DEMOCRACIA PARA LA PAZ</v>
      </c>
      <c r="D38" s="262">
        <v>2</v>
      </c>
      <c r="E38" s="263">
        <f>+'INFORME '!U67</f>
        <v>0.5</v>
      </c>
      <c r="F38" s="281">
        <v>7</v>
      </c>
    </row>
    <row r="39" spans="1:6" x14ac:dyDescent="0.25">
      <c r="A39" s="246" t="s">
        <v>28</v>
      </c>
      <c r="B39" s="246" t="s">
        <v>1613</v>
      </c>
      <c r="C39" s="100" t="str">
        <f>+'INFORME '!L67</f>
        <v>Fortalecimiento de las instancias de participación ciudadana, y la planeación participativa para la paz</v>
      </c>
      <c r="D39" s="225">
        <v>2</v>
      </c>
      <c r="E39" s="247">
        <f>+'INFORME '!T67</f>
        <v>0.5</v>
      </c>
      <c r="F39" s="280">
        <f>+F37+1</f>
        <v>28</v>
      </c>
    </row>
    <row r="40" spans="1:6" s="264" customFormat="1" ht="15.75" x14ac:dyDescent="0.25">
      <c r="A40" s="260" t="s">
        <v>29</v>
      </c>
      <c r="B40" s="260" t="s">
        <v>1612</v>
      </c>
      <c r="C40" s="261" t="str">
        <f>+'INFORME '!E70</f>
        <v>EDUCACIÓN PARA AVANZAR HACIA UNA CULTURA DE PAZ</v>
      </c>
      <c r="D40" s="262">
        <v>1</v>
      </c>
      <c r="E40" s="263">
        <f>+'INFORME '!U70</f>
        <v>0</v>
      </c>
      <c r="F40" s="281">
        <v>8</v>
      </c>
    </row>
    <row r="41" spans="1:6" x14ac:dyDescent="0.25">
      <c r="A41" s="246" t="s">
        <v>30</v>
      </c>
      <c r="B41" s="246" t="s">
        <v>1613</v>
      </c>
      <c r="C41" t="str">
        <f>+'INFORME '!L70</f>
        <v xml:space="preserve">Educación como medio para edificar una cultura de paz </v>
      </c>
      <c r="D41" s="225">
        <v>0</v>
      </c>
      <c r="E41" s="247" t="str">
        <f>+'INFORME '!T70</f>
        <v>NA</v>
      </c>
      <c r="F41" s="280">
        <f>+F39+1</f>
        <v>29</v>
      </c>
    </row>
    <row r="42" spans="1:6" x14ac:dyDescent="0.25">
      <c r="A42" s="246" t="s">
        <v>1435</v>
      </c>
      <c r="B42" s="246" t="s">
        <v>1613</v>
      </c>
      <c r="C42" t="str">
        <f>+'INFORME '!L72</f>
        <v>Pedagogía sobre el proceso de paz</v>
      </c>
      <c r="D42" s="225">
        <v>1</v>
      </c>
      <c r="E42" s="247">
        <f>+'INFORME '!T71</f>
        <v>0</v>
      </c>
      <c r="F42" s="280">
        <f t="shared" si="1"/>
        <v>30</v>
      </c>
    </row>
    <row r="43" spans="1:6" s="264" customFormat="1" ht="15.75" x14ac:dyDescent="0.25">
      <c r="A43" s="260" t="s">
        <v>31</v>
      </c>
      <c r="B43" s="260" t="s">
        <v>1612</v>
      </c>
      <c r="C43" s="261" t="str">
        <f>+'INFORME '!E73</f>
        <v xml:space="preserve">BOLÍVAR SÍ AVANZA, TRANSFORMANDO EL CAMPO </v>
      </c>
      <c r="D43" s="262">
        <v>6</v>
      </c>
      <c r="E43" s="263">
        <f>+'INFORME '!U73</f>
        <v>0.53333333333333333</v>
      </c>
      <c r="F43" s="281">
        <v>9</v>
      </c>
    </row>
    <row r="44" spans="1:6" x14ac:dyDescent="0.25">
      <c r="A44" s="246" t="s">
        <v>32</v>
      </c>
      <c r="B44" s="246" t="s">
        <v>1613</v>
      </c>
      <c r="C44" t="str">
        <f>+'INFORME '!L73</f>
        <v>Apoyo técnico y financiero a los proyectos productivos, agropecuarios y pesqueros para la seguridad alimentaria</v>
      </c>
      <c r="D44" s="225">
        <v>1</v>
      </c>
      <c r="E44" s="247">
        <f>+'INFORME '!T73</f>
        <v>0.2</v>
      </c>
      <c r="F44" s="280">
        <f>+F42+1</f>
        <v>31</v>
      </c>
    </row>
    <row r="45" spans="1:6" x14ac:dyDescent="0.25">
      <c r="A45" s="246" t="s">
        <v>33</v>
      </c>
      <c r="B45" s="246" t="s">
        <v>1613</v>
      </c>
      <c r="C45" t="str">
        <f>+'INFORME '!L74</f>
        <v>Seguimiento y evaluación al servicio de Asistencia técnica directa rural</v>
      </c>
      <c r="D45" s="225">
        <v>1</v>
      </c>
      <c r="E45" s="247">
        <f>+'INFORME '!T74</f>
        <v>0.6</v>
      </c>
      <c r="F45" s="280">
        <f t="shared" si="1"/>
        <v>32</v>
      </c>
    </row>
    <row r="46" spans="1:6" x14ac:dyDescent="0.25">
      <c r="A46" s="246" t="s">
        <v>34</v>
      </c>
      <c r="B46" s="246" t="s">
        <v>1613</v>
      </c>
      <c r="C46" t="str">
        <f>+'INFORME '!L75</f>
        <v>Sistema de información agropecuario</v>
      </c>
      <c r="D46" s="225">
        <v>1</v>
      </c>
      <c r="E46" s="247">
        <f>+'INFORME '!T75</f>
        <v>0.6</v>
      </c>
      <c r="F46" s="280">
        <f t="shared" si="1"/>
        <v>33</v>
      </c>
    </row>
    <row r="47" spans="1:6" x14ac:dyDescent="0.25">
      <c r="A47" s="246" t="s">
        <v>35</v>
      </c>
      <c r="B47" s="246" t="s">
        <v>1613</v>
      </c>
      <c r="C47" t="str">
        <f>+'INFORME '!L76</f>
        <v>Construcción de infraestructura agropecuaria y pesquera</v>
      </c>
      <c r="D47" s="225">
        <v>0</v>
      </c>
      <c r="E47" s="247" t="str">
        <f>+'INFORME '!T76</f>
        <v>NA</v>
      </c>
      <c r="F47" s="280">
        <f t="shared" si="1"/>
        <v>34</v>
      </c>
    </row>
    <row r="48" spans="1:6" x14ac:dyDescent="0.25">
      <c r="A48" s="246" t="s">
        <v>36</v>
      </c>
      <c r="B48" s="246" t="s">
        <v>1613</v>
      </c>
      <c r="C48" t="str">
        <f>+'INFORME '!L77</f>
        <v>Apoyo a las zonas de reservas campesina del Departamento de Bolívar</v>
      </c>
      <c r="D48" s="225">
        <v>0</v>
      </c>
      <c r="E48" s="247" t="str">
        <f>+'INFORME '!T77</f>
        <v>NA</v>
      </c>
      <c r="F48" s="280">
        <f t="shared" si="1"/>
        <v>35</v>
      </c>
    </row>
    <row r="49" spans="1:7" x14ac:dyDescent="0.25">
      <c r="A49" s="246" t="s">
        <v>37</v>
      </c>
      <c r="B49" s="246" t="s">
        <v>1613</v>
      </c>
      <c r="C49" t="str">
        <f>+'INFORME '!L78</f>
        <v>Plan Maestro de Distrito de Riego</v>
      </c>
      <c r="D49" s="225">
        <v>1</v>
      </c>
      <c r="E49" s="247">
        <f>+'INFORME '!T78</f>
        <v>0</v>
      </c>
      <c r="F49" s="280">
        <f t="shared" si="1"/>
        <v>36</v>
      </c>
    </row>
    <row r="50" spans="1:7" x14ac:dyDescent="0.25">
      <c r="A50" s="246" t="s">
        <v>431</v>
      </c>
      <c r="B50" s="246" t="s">
        <v>1613</v>
      </c>
      <c r="C50" t="str">
        <f>+'INFORME '!L79</f>
        <v>Mapa de Zonificación agrícola  para optimizar el uso del suelo</v>
      </c>
      <c r="D50" s="225">
        <v>0</v>
      </c>
      <c r="E50" s="247" t="str">
        <f>+'INFORME '!T79</f>
        <v>NA</v>
      </c>
      <c r="F50" s="280">
        <f t="shared" si="1"/>
        <v>37</v>
      </c>
    </row>
    <row r="51" spans="1:7" x14ac:dyDescent="0.25">
      <c r="A51" s="246" t="s">
        <v>432</v>
      </c>
      <c r="B51" s="246" t="s">
        <v>1613</v>
      </c>
      <c r="C51" t="str">
        <f>+'INFORME '!L80</f>
        <v>Fortalecimiento a organizaciones campesinas</v>
      </c>
      <c r="D51" s="225">
        <v>1</v>
      </c>
      <c r="E51" s="247">
        <f>+'INFORME '!T80</f>
        <v>0.8</v>
      </c>
      <c r="F51" s="280">
        <f t="shared" si="1"/>
        <v>38</v>
      </c>
    </row>
    <row r="52" spans="1:7" x14ac:dyDescent="0.25">
      <c r="A52" s="246" t="s">
        <v>433</v>
      </c>
      <c r="B52" s="246" t="s">
        <v>1613</v>
      </c>
      <c r="C52" t="str">
        <f>+'INFORME '!L81:L81</f>
        <v>Promoción de escenarios para la comercialización y articulación entre pequeños productores y el sector productivo empresarial</v>
      </c>
      <c r="D52" s="225">
        <v>1</v>
      </c>
      <c r="E52" s="247">
        <f>+'INFORME '!T81</f>
        <v>1</v>
      </c>
      <c r="F52" s="280">
        <f t="shared" si="1"/>
        <v>39</v>
      </c>
    </row>
    <row r="53" spans="1:7" x14ac:dyDescent="0.25">
      <c r="A53" s="246" t="s">
        <v>434</v>
      </c>
      <c r="B53" s="246" t="s">
        <v>1613</v>
      </c>
      <c r="C53" t="str">
        <f>+'INFORME '!L82</f>
        <v>Impulso a Zonas de Interés de Desarrollo Rural Económico y Social en el Departamento</v>
      </c>
      <c r="D53" s="225">
        <v>0</v>
      </c>
      <c r="E53" s="247" t="str">
        <f>+'INFORME '!T82</f>
        <v>NA</v>
      </c>
      <c r="F53" s="280">
        <f t="shared" si="1"/>
        <v>40</v>
      </c>
    </row>
    <row r="54" spans="1:7" ht="18.75" x14ac:dyDescent="0.3">
      <c r="A54" s="248">
        <v>2</v>
      </c>
      <c r="B54" s="248" t="s">
        <v>1927</v>
      </c>
      <c r="C54" s="267" t="str">
        <f>+'INFORME '!C83</f>
        <v xml:space="preserve">BOLÍVAR SÍ AVANZA, LIBRE DE POBREZA A TRAVÉS DE LA EDUCACIÓN Y LA EQUIDAD </v>
      </c>
      <c r="D54" s="268">
        <f>SUM(D55+D62+D66+D68+D70+D74+D81+D89+D100+D110+D116++D123+D130+D137+D145+D148+D153+D155+D158+D160+D163+D166+D170+D172+D175+D182+D191+D194+D196+D198+D200+D202+D207)</f>
        <v>221</v>
      </c>
      <c r="E54" s="269">
        <f>+'INFORME '!V83</f>
        <v>0.49377960274494553</v>
      </c>
      <c r="F54" s="279">
        <v>2</v>
      </c>
      <c r="G54" s="274"/>
    </row>
    <row r="55" spans="1:7" s="264" customFormat="1" ht="15.75" x14ac:dyDescent="0.25">
      <c r="A55" s="260" t="s">
        <v>38</v>
      </c>
      <c r="B55" s="260" t="s">
        <v>1612</v>
      </c>
      <c r="C55" s="261" t="str">
        <f>+'INFORME '!E83</f>
        <v xml:space="preserve">BOLÍVAR SÍ AVANZA, LIBRE DE POBREZA </v>
      </c>
      <c r="D55" s="262">
        <f>SUM(D56:D61)</f>
        <v>4</v>
      </c>
      <c r="E55" s="263">
        <f>+'INFORME '!U83</f>
        <v>0</v>
      </c>
      <c r="F55" s="281">
        <v>10</v>
      </c>
    </row>
    <row r="56" spans="1:7" x14ac:dyDescent="0.25">
      <c r="A56" s="246" t="s">
        <v>39</v>
      </c>
      <c r="B56" s="246" t="s">
        <v>1613</v>
      </c>
      <c r="C56" t="str">
        <f>+'INFORME '!L83</f>
        <v>Hogares RED UNIDOS acompañados y asistidos</v>
      </c>
      <c r="D56" s="225">
        <v>1</v>
      </c>
      <c r="E56" s="247">
        <f>+'INFORME '!T83</f>
        <v>0</v>
      </c>
      <c r="F56" s="280">
        <f>+F53+1</f>
        <v>41</v>
      </c>
    </row>
    <row r="57" spans="1:7" x14ac:dyDescent="0.25">
      <c r="A57" s="246" t="s">
        <v>456</v>
      </c>
      <c r="B57" s="246" t="s">
        <v>1613</v>
      </c>
      <c r="C57" t="str">
        <f>+'INFORME '!L85</f>
        <v>Disminuir Índice de Población con NBI Insatisfechas</v>
      </c>
      <c r="D57" s="225">
        <v>0</v>
      </c>
      <c r="E57" s="247" t="str">
        <f>+'INFORME '!T85</f>
        <v>NA</v>
      </c>
      <c r="F57" s="280">
        <f t="shared" ref="F57:F61" si="2">+F56+1</f>
        <v>42</v>
      </c>
    </row>
    <row r="58" spans="1:7" x14ac:dyDescent="0.25">
      <c r="A58" s="246" t="s">
        <v>464</v>
      </c>
      <c r="B58" s="246" t="s">
        <v>1613</v>
      </c>
      <c r="C58" t="str">
        <f>+'INFORME '!L86</f>
        <v>Observatorio para la Superación de la Pobreza</v>
      </c>
      <c r="D58" s="225">
        <v>1</v>
      </c>
      <c r="E58" s="247">
        <f>+'INFORME '!T86</f>
        <v>0</v>
      </c>
      <c r="F58" s="280">
        <f t="shared" si="2"/>
        <v>43</v>
      </c>
    </row>
    <row r="59" spans="1:7" x14ac:dyDescent="0.25">
      <c r="A59" s="246" t="s">
        <v>469</v>
      </c>
      <c r="B59" s="246" t="s">
        <v>1613</v>
      </c>
      <c r="C59" t="str">
        <f>+'INFORME '!L87</f>
        <v>Construyendo un nuevo hogar para Turbana</v>
      </c>
      <c r="D59" s="225">
        <v>1</v>
      </c>
      <c r="E59" s="247">
        <f>+'INFORME '!T87</f>
        <v>0</v>
      </c>
      <c r="F59" s="280">
        <f t="shared" si="2"/>
        <v>44</v>
      </c>
    </row>
    <row r="60" spans="1:7" x14ac:dyDescent="0.25">
      <c r="A60" s="246" t="s">
        <v>478</v>
      </c>
      <c r="B60" s="246" t="s">
        <v>1613</v>
      </c>
      <c r="C60" t="str">
        <f>+'INFORME '!L88</f>
        <v>Laboratorio Social para Santa Catalina</v>
      </c>
      <c r="D60" s="225">
        <v>0</v>
      </c>
      <c r="E60" s="247" t="str">
        <f>+'INFORME '!T88</f>
        <v>NA</v>
      </c>
      <c r="F60" s="280">
        <f t="shared" si="2"/>
        <v>45</v>
      </c>
    </row>
    <row r="61" spans="1:7" x14ac:dyDescent="0.25">
      <c r="A61" s="246" t="s">
        <v>479</v>
      </c>
      <c r="B61" s="246" t="s">
        <v>1613</v>
      </c>
      <c r="C61" t="str">
        <f>+'INFORME '!L89</f>
        <v>PALENQUE productivo, seguro y sostenible</v>
      </c>
      <c r="D61" s="225">
        <v>1</v>
      </c>
      <c r="E61" s="247">
        <f>+'INFORME '!T89</f>
        <v>0</v>
      </c>
      <c r="F61" s="280">
        <f t="shared" si="2"/>
        <v>46</v>
      </c>
    </row>
    <row r="62" spans="1:7" s="264" customFormat="1" ht="15.75" x14ac:dyDescent="0.25">
      <c r="A62" s="260" t="s">
        <v>40</v>
      </c>
      <c r="B62" s="260" t="s">
        <v>1612</v>
      </c>
      <c r="C62" s="261" t="str">
        <f>+'INFORME '!E90</f>
        <v>BOLÍVAR SI AVANZA CON AGUA POTABLE Y SANEAMIENTO BÁSICO INTEGRAL</v>
      </c>
      <c r="D62" s="262">
        <f>SUM(D63:D65)</f>
        <v>9</v>
      </c>
      <c r="E62" s="263">
        <f>+'INFORME '!U90</f>
        <v>0.9375</v>
      </c>
      <c r="F62" s="281">
        <v>11</v>
      </c>
    </row>
    <row r="63" spans="1:7" x14ac:dyDescent="0.25">
      <c r="A63" s="246" t="s">
        <v>41</v>
      </c>
      <c r="B63" s="246" t="s">
        <v>1613</v>
      </c>
      <c r="C63" t="str">
        <f>+'INFORME '!L90</f>
        <v>Infraestructura para la prestación de los servicios</v>
      </c>
      <c r="D63" s="225">
        <v>5</v>
      </c>
      <c r="E63" s="247">
        <f>+'INFORME '!T90</f>
        <v>0.9</v>
      </c>
      <c r="F63" s="280">
        <f>+F61+1</f>
        <v>47</v>
      </c>
    </row>
    <row r="64" spans="1:7" x14ac:dyDescent="0.25">
      <c r="A64" s="246" t="s">
        <v>497</v>
      </c>
      <c r="B64" s="246" t="s">
        <v>1613</v>
      </c>
      <c r="C64" t="str">
        <f>+'INFORME '!L96</f>
        <v>Aseguramiento en la prestación del servicio</v>
      </c>
      <c r="D64" s="225">
        <v>3</v>
      </c>
      <c r="E64" s="247">
        <f>+'INFORME '!S97</f>
        <v>1</v>
      </c>
      <c r="F64" s="280">
        <f t="shared" ref="F64:F65" si="3">+F63+1</f>
        <v>48</v>
      </c>
    </row>
    <row r="65" spans="1:6" x14ac:dyDescent="0.25">
      <c r="A65" s="246" t="s">
        <v>507</v>
      </c>
      <c r="B65" s="246" t="s">
        <v>1613</v>
      </c>
      <c r="C65" t="str">
        <f>+'INFORME '!L98</f>
        <v xml:space="preserve">Seguimiento y Control al saneamiento y temas de basuras </v>
      </c>
      <c r="D65" s="225">
        <v>1</v>
      </c>
      <c r="E65" s="247">
        <f>+'INFORME '!T98</f>
        <v>0</v>
      </c>
      <c r="F65" s="280">
        <f t="shared" si="3"/>
        <v>49</v>
      </c>
    </row>
    <row r="66" spans="1:6" s="264" customFormat="1" ht="15.75" x14ac:dyDescent="0.25">
      <c r="A66" s="260" t="s">
        <v>42</v>
      </c>
      <c r="B66" s="260" t="s">
        <v>1612</v>
      </c>
      <c r="C66" s="261" t="str">
        <f>+'INFORME '!E99</f>
        <v xml:space="preserve">BOLÍVAR SÍ AVANZA CON EFICIENCIA ENERGÉTICA </v>
      </c>
      <c r="D66" s="262">
        <v>1</v>
      </c>
      <c r="E66" s="263">
        <f>+'INFORME '!U99</f>
        <v>0</v>
      </c>
      <c r="F66" s="281">
        <v>12</v>
      </c>
    </row>
    <row r="67" spans="1:6" x14ac:dyDescent="0.25">
      <c r="A67" s="246" t="s">
        <v>43</v>
      </c>
      <c r="B67" s="246" t="s">
        <v>1613</v>
      </c>
      <c r="C67" t="str">
        <f>+'INFORME '!L99</f>
        <v>Energía de Calidad para todos</v>
      </c>
      <c r="D67" s="225">
        <v>1</v>
      </c>
      <c r="E67" s="247">
        <f>+'INFORME '!T99</f>
        <v>0</v>
      </c>
      <c r="F67" s="280">
        <f>+F65+1</f>
        <v>50</v>
      </c>
    </row>
    <row r="68" spans="1:6" s="264" customFormat="1" ht="15.75" x14ac:dyDescent="0.25">
      <c r="A68" s="260" t="s">
        <v>44</v>
      </c>
      <c r="B68" s="260" t="s">
        <v>1612</v>
      </c>
      <c r="C68" s="261" t="str">
        <f>+'INFORME '!E103</f>
        <v xml:space="preserve">EFICIENCIA ENERGÉTICA - GAS NATURA </v>
      </c>
      <c r="D68" s="262">
        <v>1</v>
      </c>
      <c r="E68" s="263">
        <f>+'INFORME '!U103</f>
        <v>0.76249999999999996</v>
      </c>
      <c r="F68" s="281">
        <v>13</v>
      </c>
    </row>
    <row r="69" spans="1:6" x14ac:dyDescent="0.25">
      <c r="A69" s="246" t="s">
        <v>45</v>
      </c>
      <c r="B69" s="246" t="s">
        <v>1613</v>
      </c>
      <c r="C69" t="str">
        <f>+'INFORME '!L104</f>
        <v>Gas Natural Domiciliario para todos</v>
      </c>
      <c r="D69" s="225">
        <v>1</v>
      </c>
      <c r="E69" s="247">
        <f>+'INFORME '!T103</f>
        <v>0.76249999999999996</v>
      </c>
      <c r="F69" s="280">
        <f>+F67+1</f>
        <v>51</v>
      </c>
    </row>
    <row r="70" spans="1:6" s="264" customFormat="1" ht="15.75" x14ac:dyDescent="0.25">
      <c r="A70" s="260" t="s">
        <v>46</v>
      </c>
      <c r="B70" s="260" t="s">
        <v>1612</v>
      </c>
      <c r="C70" s="261" t="str">
        <f>+'INFORME '!E106</f>
        <v xml:space="preserve">BOLÍVAR SÍ AVANZA CON VIVIENDA DIGNA </v>
      </c>
      <c r="D70" s="262">
        <v>1</v>
      </c>
      <c r="E70" s="263">
        <f>+'INFORME '!U106</f>
        <v>3.95E-2</v>
      </c>
      <c r="F70" s="281">
        <v>14</v>
      </c>
    </row>
    <row r="71" spans="1:6" x14ac:dyDescent="0.25">
      <c r="A71" s="246" t="s">
        <v>47</v>
      </c>
      <c r="B71" s="246" t="s">
        <v>1613</v>
      </c>
      <c r="C71" t="str">
        <f>+'INFORME '!L106</f>
        <v>Déficit cuantitativo de vivienda en Bolívar</v>
      </c>
      <c r="D71" s="225">
        <v>1</v>
      </c>
      <c r="E71" s="247">
        <f>+'INFORME '!T106</f>
        <v>3.95E-2</v>
      </c>
      <c r="F71" s="280">
        <f>+F69+1</f>
        <v>52</v>
      </c>
    </row>
    <row r="72" spans="1:6" x14ac:dyDescent="0.25">
      <c r="A72" s="246" t="s">
        <v>534</v>
      </c>
      <c r="B72" s="246" t="s">
        <v>1613</v>
      </c>
      <c r="C72" t="str">
        <f>+'INFORME '!L107</f>
        <v>Reducción de déficit cualitativo de vivienda en Bolívar</v>
      </c>
      <c r="D72" s="225">
        <v>0</v>
      </c>
      <c r="E72" s="247" t="str">
        <f>+'INFORME '!T107</f>
        <v>NA</v>
      </c>
      <c r="F72" s="280">
        <f t="shared" ref="F72:F73" si="4">+F71+1</f>
        <v>53</v>
      </c>
    </row>
    <row r="73" spans="1:6" x14ac:dyDescent="0.25">
      <c r="A73" s="246" t="s">
        <v>535</v>
      </c>
      <c r="B73" s="246" t="s">
        <v>1613</v>
      </c>
      <c r="C73" t="str">
        <f>+'INFORME '!L108</f>
        <v>Titulación</v>
      </c>
      <c r="D73" s="225">
        <v>0</v>
      </c>
      <c r="E73" s="247" t="str">
        <f>+'INFORME '!T108</f>
        <v>NA</v>
      </c>
      <c r="F73" s="280">
        <f t="shared" si="4"/>
        <v>54</v>
      </c>
    </row>
    <row r="74" spans="1:6" s="264" customFormat="1" ht="15.75" x14ac:dyDescent="0.25">
      <c r="A74" s="260" t="s">
        <v>48</v>
      </c>
      <c r="B74" s="260" t="s">
        <v>1612</v>
      </c>
      <c r="C74" s="261" t="str">
        <f>+'INFORME '!E111</f>
        <v>SEGURIDAD ALIMENTARIA Y NUTRICIONAL</v>
      </c>
      <c r="D74" s="262">
        <v>8</v>
      </c>
      <c r="E74" s="263">
        <f>+'INFORME '!U109</f>
        <v>0</v>
      </c>
      <c r="F74" s="281">
        <v>15</v>
      </c>
    </row>
    <row r="75" spans="1:6" x14ac:dyDescent="0.25">
      <c r="A75" s="246" t="s">
        <v>1932</v>
      </c>
      <c r="B75" s="246" t="s">
        <v>1613</v>
      </c>
      <c r="C75" t="str">
        <f>+'INFORME '!L109</f>
        <v>Prevalencia De Desnutrición Global O Bajo Peso Para La Edad En Menores De 5 Años</v>
      </c>
      <c r="D75" s="225">
        <v>0</v>
      </c>
      <c r="E75" s="247" t="str">
        <f>+'INFORME '!T109</f>
        <v>NA</v>
      </c>
      <c r="F75" s="280">
        <f>+F73+1</f>
        <v>55</v>
      </c>
    </row>
    <row r="76" spans="1:6" x14ac:dyDescent="0.25">
      <c r="A76" s="246" t="s">
        <v>537</v>
      </c>
      <c r="B76" s="246" t="s">
        <v>1613</v>
      </c>
      <c r="C76" t="str">
        <f>+'INFORME '!L111</f>
        <v xml:space="preserve">Prevalencia de la desnutrición crónica o retraso en talla en menores de 5 años </v>
      </c>
      <c r="D76" s="225">
        <v>0</v>
      </c>
      <c r="E76" s="247" t="str">
        <f>+'INFORME '!T111</f>
        <v>NA</v>
      </c>
      <c r="F76" s="280">
        <f t="shared" ref="F76:F80" si="5">+F75+1</f>
        <v>56</v>
      </c>
    </row>
    <row r="77" spans="1:6" x14ac:dyDescent="0.25">
      <c r="A77" s="246" t="s">
        <v>542</v>
      </c>
      <c r="B77" s="246" t="s">
        <v>1613</v>
      </c>
      <c r="C77" t="str">
        <f>+'INFORME '!L112</f>
        <v xml:space="preserve">Porcentaje de niños con bajo peso al nacer </v>
      </c>
      <c r="D77" s="225">
        <v>1</v>
      </c>
      <c r="E77" s="247">
        <f>+'INFORME '!T112</f>
        <v>0</v>
      </c>
      <c r="F77" s="280">
        <f t="shared" si="5"/>
        <v>57</v>
      </c>
    </row>
    <row r="78" spans="1:6" x14ac:dyDescent="0.25">
      <c r="A78" s="246" t="s">
        <v>546</v>
      </c>
      <c r="B78" s="246" t="s">
        <v>1613</v>
      </c>
      <c r="C78" t="str">
        <f>+'INFORME '!L113</f>
        <v>Asistencia técnica a pequeños y medianos productores de alimentos</v>
      </c>
      <c r="D78" s="225">
        <v>1</v>
      </c>
      <c r="E78" s="247">
        <f>+'INFORME '!T113</f>
        <v>0</v>
      </c>
      <c r="F78" s="280">
        <f t="shared" si="5"/>
        <v>58</v>
      </c>
    </row>
    <row r="79" spans="1:6" x14ac:dyDescent="0.25">
      <c r="A79" s="246" t="s">
        <v>1588</v>
      </c>
      <c r="B79" s="246" t="s">
        <v>1613</v>
      </c>
      <c r="C79" s="100" t="str">
        <f>+'INFORME '!L114</f>
        <v>Disponibilidad y acceso a los alimentos</v>
      </c>
      <c r="D79" s="225">
        <v>1</v>
      </c>
      <c r="E79" s="247">
        <f>+'INFORME '!T114</f>
        <v>0</v>
      </c>
      <c r="F79" s="280">
        <f t="shared" si="5"/>
        <v>59</v>
      </c>
    </row>
    <row r="80" spans="1:6" x14ac:dyDescent="0.25">
      <c r="A80" s="246" t="s">
        <v>551</v>
      </c>
      <c r="B80" s="246" t="s">
        <v>1613</v>
      </c>
      <c r="C80" s="100" t="str">
        <f>+'INFORME '!L115</f>
        <v>Consumo y aprovechamiento biológico de los alimentos.</v>
      </c>
      <c r="D80" s="225">
        <v>5</v>
      </c>
      <c r="E80" s="247">
        <f>+'INFORME '!T115</f>
        <v>0</v>
      </c>
      <c r="F80" s="280">
        <f t="shared" si="5"/>
        <v>60</v>
      </c>
    </row>
    <row r="81" spans="1:6" s="264" customFormat="1" ht="15.75" x14ac:dyDescent="0.25">
      <c r="A81" s="260" t="s">
        <v>49</v>
      </c>
      <c r="B81" s="260" t="s">
        <v>1612</v>
      </c>
      <c r="C81" s="261" t="str">
        <f>+'INFORME '!E120</f>
        <v>NIÑOS, NIÑAS, ADOLESCENTES Y FAMILIA</v>
      </c>
      <c r="D81" s="262">
        <v>6</v>
      </c>
      <c r="E81" s="263">
        <f>+'INFORME '!U120</f>
        <v>0.71666666666666667</v>
      </c>
      <c r="F81" s="281">
        <v>16</v>
      </c>
    </row>
    <row r="82" spans="1:6" x14ac:dyDescent="0.25">
      <c r="A82" s="246" t="s">
        <v>50</v>
      </c>
      <c r="B82" s="246" t="s">
        <v>1613</v>
      </c>
      <c r="C82" t="str">
        <f>+'INFORME '!L120</f>
        <v>Implementar la estrategia de Cero a siempre en los 20 Municipios con CDI en el departamento de Bolívar</v>
      </c>
      <c r="D82" s="225">
        <v>1</v>
      </c>
      <c r="E82" s="247">
        <f>+'INFORME '!T120</f>
        <v>0</v>
      </c>
      <c r="F82" s="280">
        <f>+F80+1</f>
        <v>61</v>
      </c>
    </row>
    <row r="83" spans="1:6" x14ac:dyDescent="0.25">
      <c r="A83" s="246" t="s">
        <v>560</v>
      </c>
      <c r="B83" s="246" t="s">
        <v>1613</v>
      </c>
      <c r="C83" t="str">
        <f>+'INFORME '!L121</f>
        <v>Implementación y actualización de la política pública de infancia, adolescencia y familia</v>
      </c>
      <c r="D83" s="225">
        <v>1</v>
      </c>
      <c r="E83" s="247">
        <f>+'INFORME '!T121</f>
        <v>1</v>
      </c>
      <c r="F83" s="280">
        <f t="shared" ref="F83:F88" si="6">+F82+1</f>
        <v>62</v>
      </c>
    </row>
    <row r="84" spans="1:6" x14ac:dyDescent="0.25">
      <c r="A84" s="246" t="s">
        <v>562</v>
      </c>
      <c r="B84" s="246" t="s">
        <v>1613</v>
      </c>
      <c r="C84" t="str">
        <f>+'INFORME '!L122</f>
        <v>Construcción y funcionamiento de 5 ludotecas para la construcción de Paz</v>
      </c>
      <c r="D84" s="225">
        <v>1</v>
      </c>
      <c r="E84" s="247">
        <f>+'INFORME '!T122</f>
        <v>1</v>
      </c>
      <c r="F84" s="280">
        <f t="shared" si="6"/>
        <v>63</v>
      </c>
    </row>
    <row r="85" spans="1:6" x14ac:dyDescent="0.25">
      <c r="A85" s="246" t="s">
        <v>566</v>
      </c>
      <c r="B85" s="246" t="s">
        <v>1613</v>
      </c>
      <c r="C85" t="str">
        <f>+'INFORME '!L123</f>
        <v>Implementar proyectos educativos integrales donde se contemple educación sexual y los DSR.</v>
      </c>
      <c r="D85" s="225">
        <v>2</v>
      </c>
      <c r="E85" s="247">
        <f>+'INFORME '!T123</f>
        <v>0.9</v>
      </c>
      <c r="F85" s="280">
        <f t="shared" si="6"/>
        <v>64</v>
      </c>
    </row>
    <row r="86" spans="1:6" x14ac:dyDescent="0.25">
      <c r="A86" s="246" t="s">
        <v>572</v>
      </c>
      <c r="B86" s="246" t="s">
        <v>1613</v>
      </c>
      <c r="C86" t="str">
        <f>+'INFORME '!L125</f>
        <v>Proyecto de prevención del trabajo infantil</v>
      </c>
      <c r="D86" s="225">
        <v>1</v>
      </c>
      <c r="E86" s="247">
        <f>+'INFORME '!T125</f>
        <v>0.5</v>
      </c>
      <c r="F86" s="280">
        <f t="shared" si="6"/>
        <v>65</v>
      </c>
    </row>
    <row r="87" spans="1:6" x14ac:dyDescent="0.25">
      <c r="A87" s="246" t="s">
        <v>579</v>
      </c>
      <c r="B87" s="246" t="s">
        <v>1613</v>
      </c>
      <c r="C87" t="str">
        <f>+'INFORME '!L126</f>
        <v>Crear la Instancia departamental para la implementación de programas y atención Infancia, Niños, Niñas y Adolescentes</v>
      </c>
      <c r="D87" s="225">
        <v>0</v>
      </c>
      <c r="E87" s="247" t="str">
        <f>+'INFORME '!T126</f>
        <v>NA</v>
      </c>
      <c r="F87" s="280">
        <f t="shared" si="6"/>
        <v>66</v>
      </c>
    </row>
    <row r="88" spans="1:6" x14ac:dyDescent="0.25">
      <c r="A88" s="246" t="s">
        <v>580</v>
      </c>
      <c r="B88" s="246" t="s">
        <v>1613</v>
      </c>
      <c r="C88" t="str">
        <f>+'INFORME '!L127</f>
        <v>Fortalecimiento de la Gestión de los Comisarios de Familia</v>
      </c>
      <c r="D88" s="225">
        <v>0</v>
      </c>
      <c r="E88" s="247" t="str">
        <f>+'INFORME '!T127</f>
        <v>NA</v>
      </c>
      <c r="F88" s="280">
        <f t="shared" si="6"/>
        <v>67</v>
      </c>
    </row>
    <row r="89" spans="1:6" s="264" customFormat="1" ht="15.75" x14ac:dyDescent="0.25">
      <c r="A89" s="260" t="s">
        <v>51</v>
      </c>
      <c r="B89" s="260" t="s">
        <v>1612</v>
      </c>
      <c r="C89" s="261" t="str">
        <f>+'INFORME '!E128</f>
        <v xml:space="preserve">OPORTUNIDADES PARA LA JUVENTUD BOLIVARENSE </v>
      </c>
      <c r="D89" s="262">
        <v>2</v>
      </c>
      <c r="E89" s="263">
        <f>+'INFORME '!U128</f>
        <v>0.65</v>
      </c>
      <c r="F89" s="281">
        <v>17</v>
      </c>
    </row>
    <row r="90" spans="1:6" x14ac:dyDescent="0.25">
      <c r="A90" s="246" t="s">
        <v>52</v>
      </c>
      <c r="B90" s="246" t="s">
        <v>1613</v>
      </c>
      <c r="C90" t="str">
        <f>+'INFORME '!L128</f>
        <v>Formulación de la Política Pública para los Jóvenes bolivarenses</v>
      </c>
      <c r="D90" s="225">
        <v>0</v>
      </c>
      <c r="E90" s="247" t="str">
        <f>+'INFORME '!T128</f>
        <v>NA</v>
      </c>
      <c r="F90" s="280">
        <f>+F88+1</f>
        <v>68</v>
      </c>
    </row>
    <row r="91" spans="1:6" x14ac:dyDescent="0.25">
      <c r="A91" s="246" t="s">
        <v>592</v>
      </c>
      <c r="B91" s="246" t="s">
        <v>1613</v>
      </c>
      <c r="C91" t="str">
        <f>+'INFORME '!L129</f>
        <v>Programa para la sensibilización de los jóvenes en participación política y en el Posconflicto</v>
      </c>
      <c r="D91" s="225">
        <v>1</v>
      </c>
      <c r="E91" s="247">
        <f>+'INFORME '!T129</f>
        <v>0.3</v>
      </c>
      <c r="F91" s="280">
        <f t="shared" ref="F91:F99" si="7">+F90+1</f>
        <v>69</v>
      </c>
    </row>
    <row r="92" spans="1:6" x14ac:dyDescent="0.25">
      <c r="A92" s="246" t="s">
        <v>595</v>
      </c>
      <c r="B92" s="246" t="s">
        <v>1613</v>
      </c>
      <c r="C92" t="str">
        <f>+'INFORME '!L130</f>
        <v>Constitución e implementación trimestral de mesas departamentales y municipales de Juventud</v>
      </c>
      <c r="D92" s="225">
        <v>0</v>
      </c>
      <c r="E92" s="247" t="str">
        <f>+'INFORME '!T130</f>
        <v>NA</v>
      </c>
      <c r="F92" s="280">
        <f t="shared" si="7"/>
        <v>70</v>
      </c>
    </row>
    <row r="93" spans="1:6" x14ac:dyDescent="0.25">
      <c r="A93" s="246" t="s">
        <v>599</v>
      </c>
      <c r="B93" s="246" t="s">
        <v>1613</v>
      </c>
      <c r="C93" t="str">
        <f>+'INFORME '!L131</f>
        <v>Creación del Fondo de Innovación para las Juventudes del Dpto. de Bolívar</v>
      </c>
      <c r="D93" s="225">
        <v>0</v>
      </c>
      <c r="E93" s="247" t="str">
        <f>+'INFORME '!T131</f>
        <v>NA</v>
      </c>
      <c r="F93" s="280">
        <f t="shared" si="7"/>
        <v>71</v>
      </c>
    </row>
    <row r="94" spans="1:6" x14ac:dyDescent="0.25">
      <c r="A94" s="246" t="s">
        <v>604</v>
      </c>
      <c r="B94" s="246" t="s">
        <v>1613</v>
      </c>
      <c r="C94" t="str">
        <f>+'INFORME '!L132</f>
        <v>Fortalecimiento de alianzas interinstitucionales para la creación de la Tarjeta Joven Bolivarense</v>
      </c>
      <c r="D94" s="225">
        <v>0</v>
      </c>
      <c r="E94" s="247" t="str">
        <f>+'INFORME '!T132</f>
        <v>NA</v>
      </c>
      <c r="F94" s="280">
        <f t="shared" si="7"/>
        <v>72</v>
      </c>
    </row>
    <row r="95" spans="1:6" x14ac:dyDescent="0.25">
      <c r="A95" s="246" t="s">
        <v>603</v>
      </c>
      <c r="B95" s="246" t="s">
        <v>1613</v>
      </c>
      <c r="C95" t="str">
        <f>+'INFORME '!L133</f>
        <v>Intervención integral para la disminución de las circunstancias que amenazan a los jóvenes en riesgo</v>
      </c>
      <c r="D95" s="225">
        <v>0</v>
      </c>
      <c r="E95" s="247" t="str">
        <f>+'INFORME '!T133</f>
        <v>NA</v>
      </c>
      <c r="F95" s="280">
        <f t="shared" si="7"/>
        <v>73</v>
      </c>
    </row>
    <row r="96" spans="1:6" x14ac:dyDescent="0.25">
      <c r="A96" s="246" t="s">
        <v>610</v>
      </c>
      <c r="B96" s="246" t="s">
        <v>1613</v>
      </c>
      <c r="C96" t="str">
        <f>+'INFORME '!L134</f>
        <v>Realizar e institucionalizar la semana de la Juventud por la Paz en el Dpto. de Bolívar</v>
      </c>
      <c r="D96" s="225">
        <v>0</v>
      </c>
      <c r="E96" s="247" t="str">
        <f>+'INFORME '!T134</f>
        <v>NA</v>
      </c>
      <c r="F96" s="280">
        <f t="shared" si="7"/>
        <v>74</v>
      </c>
    </row>
    <row r="97" spans="1:6" x14ac:dyDescent="0.25">
      <c r="A97" s="246" t="s">
        <v>614</v>
      </c>
      <c r="B97" s="246" t="s">
        <v>1613</v>
      </c>
      <c r="C97" t="str">
        <f>+'INFORME '!L135</f>
        <v>Creación y Constitución de la Instancia Departamental Responsable los programas de atención a las Juventudes de Bolívar</v>
      </c>
      <c r="D97" s="225">
        <v>0</v>
      </c>
      <c r="E97" s="247" t="str">
        <f>+'INFORME '!T135</f>
        <v>NA</v>
      </c>
      <c r="F97" s="280">
        <f t="shared" si="7"/>
        <v>75</v>
      </c>
    </row>
    <row r="98" spans="1:6" x14ac:dyDescent="0.25">
      <c r="A98" s="246" t="s">
        <v>618</v>
      </c>
      <c r="B98" s="246" t="s">
        <v>1613</v>
      </c>
      <c r="C98" t="str">
        <f>+'INFORME '!L136</f>
        <v>Creación y Constitución de la Dirección de  Juventudes de Bolívar</v>
      </c>
      <c r="D98" s="225">
        <v>0</v>
      </c>
      <c r="E98" s="247" t="str">
        <f>+'INFORME '!T136</f>
        <v>NA</v>
      </c>
      <c r="F98" s="280">
        <f t="shared" si="7"/>
        <v>76</v>
      </c>
    </row>
    <row r="99" spans="1:6" x14ac:dyDescent="0.25">
      <c r="A99" s="246" t="s">
        <v>1496</v>
      </c>
      <c r="B99" s="246" t="s">
        <v>1613</v>
      </c>
      <c r="C99" t="str">
        <f>+'INFORME '!L137</f>
        <v>Implementación de la Ley Estatutaria 1622 de abril 29 de 2013</v>
      </c>
      <c r="D99" s="225">
        <v>1</v>
      </c>
      <c r="E99" s="247">
        <f>+'INFORME '!T137</f>
        <v>1</v>
      </c>
      <c r="F99" s="280">
        <f t="shared" si="7"/>
        <v>77</v>
      </c>
    </row>
    <row r="100" spans="1:6" s="264" customFormat="1" ht="15.75" x14ac:dyDescent="0.25">
      <c r="A100" s="260" t="s">
        <v>53</v>
      </c>
      <c r="B100" s="260" t="s">
        <v>1612</v>
      </c>
      <c r="C100" s="261" t="str">
        <f>+'INFORME '!E138</f>
        <v xml:space="preserve">MUJER MOTOR PARA EL DESARROLLO </v>
      </c>
      <c r="D100" s="262">
        <v>6</v>
      </c>
      <c r="E100" s="263">
        <f>+'INFORME '!U138</f>
        <v>0.77777777777777768</v>
      </c>
      <c r="F100" s="281">
        <v>18</v>
      </c>
    </row>
    <row r="101" spans="1:6" x14ac:dyDescent="0.25">
      <c r="A101" s="246" t="s">
        <v>54</v>
      </c>
      <c r="B101" s="246" t="s">
        <v>1613</v>
      </c>
      <c r="C101" t="str">
        <f>+'INFORME '!L138</f>
        <v>Mujeres productivas</v>
      </c>
      <c r="D101" s="225">
        <v>1</v>
      </c>
      <c r="E101" s="247">
        <f>+'INFORME '!T138</f>
        <v>1</v>
      </c>
      <c r="F101" s="280">
        <f>+F99+1</f>
        <v>78</v>
      </c>
    </row>
    <row r="102" spans="1:6" x14ac:dyDescent="0.25">
      <c r="A102" s="246" t="s">
        <v>625</v>
      </c>
      <c r="B102" s="246" t="s">
        <v>1613</v>
      </c>
      <c r="C102" t="str">
        <f>+'INFORME '!L139</f>
        <v>Escuela de Control Político</v>
      </c>
      <c r="D102" s="225">
        <v>0</v>
      </c>
      <c r="E102" s="247" t="str">
        <f>+'INFORME '!T139</f>
        <v>NA</v>
      </c>
      <c r="F102" s="280">
        <f t="shared" ref="F102:F109" si="8">+F101+1</f>
        <v>79</v>
      </c>
    </row>
    <row r="103" spans="1:6" x14ac:dyDescent="0.25">
      <c r="A103" s="246" t="s">
        <v>630</v>
      </c>
      <c r="B103" s="246" t="s">
        <v>1613</v>
      </c>
      <c r="C103" t="str">
        <f>+'INFORME '!L140</f>
        <v>Mujeres libre de violencia</v>
      </c>
      <c r="D103" s="225">
        <v>1</v>
      </c>
      <c r="E103" s="247">
        <f>+'INFORME '!T140</f>
        <v>1</v>
      </c>
      <c r="F103" s="280">
        <f t="shared" si="8"/>
        <v>80</v>
      </c>
    </row>
    <row r="104" spans="1:6" x14ac:dyDescent="0.25">
      <c r="A104" s="246" t="s">
        <v>639</v>
      </c>
      <c r="B104" s="246" t="s">
        <v>1613</v>
      </c>
      <c r="C104" t="str">
        <f>+'INFORME '!L141</f>
        <v>Capacitaciones rutas de acceso a la justicia</v>
      </c>
      <c r="D104" s="225">
        <v>1</v>
      </c>
      <c r="E104" s="247">
        <f>+'INFORME '!T141</f>
        <v>0.66666666666666663</v>
      </c>
      <c r="F104" s="280">
        <f t="shared" si="8"/>
        <v>81</v>
      </c>
    </row>
    <row r="105" spans="1:6" x14ac:dyDescent="0.25">
      <c r="A105" s="246" t="s">
        <v>653</v>
      </c>
      <c r="B105" s="246" t="s">
        <v>1613</v>
      </c>
      <c r="C105" t="str">
        <f>+'INFORME '!L143</f>
        <v>Derechos sexuales y reproductivos de la Mujer</v>
      </c>
      <c r="D105" s="225">
        <v>1</v>
      </c>
      <c r="E105" s="247">
        <f>+'INFORME '!T143</f>
        <v>1</v>
      </c>
      <c r="F105" s="280">
        <f t="shared" si="8"/>
        <v>82</v>
      </c>
    </row>
    <row r="106" spans="1:6" x14ac:dyDescent="0.25">
      <c r="A106" s="246" t="s">
        <v>654</v>
      </c>
      <c r="B106" s="246" t="s">
        <v>1613</v>
      </c>
      <c r="C106" t="str">
        <f>+'INFORME '!L144</f>
        <v>Apoyo técnico a municipios en enfoque de género</v>
      </c>
      <c r="D106" s="225">
        <v>1</v>
      </c>
      <c r="E106" s="247">
        <f>+'INFORME '!T144</f>
        <v>0</v>
      </c>
      <c r="F106" s="280">
        <f t="shared" si="8"/>
        <v>83</v>
      </c>
    </row>
    <row r="107" spans="1:6" x14ac:dyDescent="0.25">
      <c r="A107" s="246" t="s">
        <v>655</v>
      </c>
      <c r="B107" s="246" t="s">
        <v>1613</v>
      </c>
      <c r="C107" t="str">
        <f>+'INFORME '!L145</f>
        <v>Fomento de la equidad de género en el ámbito institucional</v>
      </c>
      <c r="D107" s="225">
        <v>0</v>
      </c>
      <c r="E107" s="247" t="str">
        <f>+'INFORME '!T145</f>
        <v>NA</v>
      </c>
      <c r="F107" s="280">
        <f t="shared" si="8"/>
        <v>84</v>
      </c>
    </row>
    <row r="108" spans="1:6" x14ac:dyDescent="0.25">
      <c r="A108" s="246" t="s">
        <v>656</v>
      </c>
      <c r="B108" s="246" t="s">
        <v>1613</v>
      </c>
      <c r="C108" t="str">
        <f>+'INFORME '!L146</f>
        <v>Mujeres Gestoras de Paz</v>
      </c>
      <c r="D108" s="225">
        <v>1</v>
      </c>
      <c r="E108" s="247">
        <f>+'INFORME '!T146</f>
        <v>1</v>
      </c>
      <c r="F108" s="280">
        <f t="shared" si="8"/>
        <v>85</v>
      </c>
    </row>
    <row r="109" spans="1:6" x14ac:dyDescent="0.25">
      <c r="A109" s="246" t="s">
        <v>657</v>
      </c>
      <c r="B109" s="246" t="s">
        <v>1613</v>
      </c>
      <c r="C109" t="str">
        <f>+'INFORME '!L147</f>
        <v>Política Pública de Equidad y Autonomía de la Mujer Bolivarense</v>
      </c>
      <c r="D109" s="225">
        <v>0</v>
      </c>
      <c r="E109" s="247" t="str">
        <f>+'INFORME '!T147</f>
        <v>NA</v>
      </c>
      <c r="F109" s="280">
        <f t="shared" si="8"/>
        <v>86</v>
      </c>
    </row>
    <row r="110" spans="1:6" s="264" customFormat="1" ht="15.75" x14ac:dyDescent="0.25">
      <c r="A110" s="260" t="s">
        <v>55</v>
      </c>
      <c r="B110" s="260" t="s">
        <v>1612</v>
      </c>
      <c r="C110" s="261" t="str">
        <f>+'INFORME '!E148</f>
        <v>VIDA DIGNA PARA EL ADULTO MAYOR</v>
      </c>
      <c r="D110" s="262">
        <f>SUM(D111:D115)</f>
        <v>3</v>
      </c>
      <c r="E110" s="263">
        <f>+'INFORME '!U148</f>
        <v>1</v>
      </c>
      <c r="F110" s="281">
        <v>19</v>
      </c>
    </row>
    <row r="111" spans="1:6" x14ac:dyDescent="0.25">
      <c r="A111" s="246" t="s">
        <v>56</v>
      </c>
      <c r="B111" s="246" t="s">
        <v>1613</v>
      </c>
      <c r="C111" t="str">
        <f>+'INFORME '!L148</f>
        <v>Integración de la Memoria Histórica del Adulto Mayor con la construcción de Paz en el departamento de Bolívar</v>
      </c>
      <c r="D111" s="225">
        <v>0</v>
      </c>
      <c r="E111" s="247" t="str">
        <f>+'INFORME '!T148</f>
        <v>NA</v>
      </c>
      <c r="F111" s="280">
        <f>+F109+1</f>
        <v>87</v>
      </c>
    </row>
    <row r="112" spans="1:6" x14ac:dyDescent="0.25">
      <c r="A112" s="246" t="s">
        <v>665</v>
      </c>
      <c r="B112" s="246" t="s">
        <v>1613</v>
      </c>
      <c r="C112" t="str">
        <f>+'INFORME '!L149</f>
        <v xml:space="preserve">Encuentros Departamentales Intergeneracionales </v>
      </c>
      <c r="D112" s="225">
        <v>1</v>
      </c>
      <c r="E112" s="247">
        <f>+'INFORME '!T149</f>
        <v>1</v>
      </c>
      <c r="F112" s="280">
        <f t="shared" ref="F112:F115" si="9">+F111+1</f>
        <v>88</v>
      </c>
    </row>
    <row r="113" spans="1:6" x14ac:dyDescent="0.25">
      <c r="A113" s="246" t="s">
        <v>669</v>
      </c>
      <c r="B113" s="246" t="s">
        <v>1613</v>
      </c>
      <c r="C113" t="str">
        <f>+'INFORME '!L150</f>
        <v>Sensibilización, visibilización y auto-realización del Adulto Mayor bolivarense</v>
      </c>
      <c r="D113" s="225">
        <v>0</v>
      </c>
      <c r="E113" s="247" t="str">
        <f>+'INFORME '!T150</f>
        <v>NA</v>
      </c>
      <c r="F113" s="280">
        <f t="shared" si="9"/>
        <v>89</v>
      </c>
    </row>
    <row r="114" spans="1:6" x14ac:dyDescent="0.25">
      <c r="A114" s="246" t="s">
        <v>671</v>
      </c>
      <c r="B114" s="246" t="s">
        <v>1613</v>
      </c>
      <c r="C114" t="str">
        <f>+'INFORME '!L151</f>
        <v>Atención presupuestal, a través de la estampilla para el bienestar del Adulto Mayor, a los Centros de Protección del Adulto Mayor</v>
      </c>
      <c r="D114" s="225">
        <v>2</v>
      </c>
      <c r="E114" s="247">
        <f>+'INFORME '!T151</f>
        <v>1</v>
      </c>
      <c r="F114" s="280">
        <f t="shared" si="9"/>
        <v>90</v>
      </c>
    </row>
    <row r="115" spans="1:6" x14ac:dyDescent="0.25">
      <c r="A115" s="246" t="s">
        <v>678</v>
      </c>
      <c r="B115" s="246" t="s">
        <v>1613</v>
      </c>
      <c r="C115" t="str">
        <f>+'INFORME '!L153</f>
        <v>Construcción, dotación y funcionamiento de centros de vida en Bolívar</v>
      </c>
      <c r="D115" s="225">
        <v>0</v>
      </c>
      <c r="E115" s="247" t="str">
        <f>+'INFORME '!T153</f>
        <v>NA</v>
      </c>
      <c r="F115" s="280">
        <f t="shared" si="9"/>
        <v>91</v>
      </c>
    </row>
    <row r="116" spans="1:6" s="264" customFormat="1" ht="15.75" x14ac:dyDescent="0.25">
      <c r="A116" s="260" t="s">
        <v>57</v>
      </c>
      <c r="B116" s="260" t="s">
        <v>1612</v>
      </c>
      <c r="C116" s="261" t="str">
        <f>+'INFORME '!E154</f>
        <v>ATENCIÓN POBLACIÓN EN CONDICIÓN DE DISCAPACIDAD</v>
      </c>
      <c r="D116" s="262">
        <f>SUM(D117:D122)</f>
        <v>4</v>
      </c>
      <c r="E116" s="263">
        <f>+'INFORME '!U154</f>
        <v>0.50460526315789478</v>
      </c>
      <c r="F116" s="281">
        <v>20</v>
      </c>
    </row>
    <row r="117" spans="1:6" x14ac:dyDescent="0.25">
      <c r="A117" s="246" t="s">
        <v>58</v>
      </c>
      <c r="B117" s="246" t="s">
        <v>1613</v>
      </c>
      <c r="C117" t="str">
        <f>+'INFORME '!L154</f>
        <v>Realizar actividades, estrategias y acciones enmarcadas dentro de la Política Pública para las personas con discapacidad del Departamento de Bolívar</v>
      </c>
      <c r="D117" s="225">
        <v>0</v>
      </c>
      <c r="E117" s="247" t="str">
        <f>+'INFORME '!T154</f>
        <v>NA</v>
      </c>
      <c r="F117" s="280">
        <f>+F115+1</f>
        <v>92</v>
      </c>
    </row>
    <row r="118" spans="1:6" x14ac:dyDescent="0.25">
      <c r="A118" s="246" t="s">
        <v>701</v>
      </c>
      <c r="B118" s="246" t="s">
        <v>1613</v>
      </c>
      <c r="C118" t="str">
        <f>+'INFORME '!L155</f>
        <v>Implementación de la Estrategia Rehabilitación Basada en Comunidad (RBC)</v>
      </c>
      <c r="D118" s="225">
        <v>1</v>
      </c>
      <c r="E118" s="247">
        <f>+'INFORME '!T155</f>
        <v>1</v>
      </c>
      <c r="F118" s="280">
        <f t="shared" ref="F118:F122" si="10">+F117+1</f>
        <v>93</v>
      </c>
    </row>
    <row r="119" spans="1:6" x14ac:dyDescent="0.25">
      <c r="A119" s="246" t="s">
        <v>702</v>
      </c>
      <c r="B119" s="246" t="s">
        <v>1613</v>
      </c>
      <c r="C119" t="str">
        <f>+'INFORME '!L156</f>
        <v>Inclusión laboral de personas con discapacidad en el sector público y privado</v>
      </c>
      <c r="D119" s="225">
        <v>0</v>
      </c>
      <c r="E119" s="247" t="str">
        <f>+'INFORME '!T156</f>
        <v>NA</v>
      </c>
      <c r="F119" s="280">
        <f t="shared" si="10"/>
        <v>94</v>
      </c>
    </row>
    <row r="120" spans="1:6" x14ac:dyDescent="0.25">
      <c r="A120" s="246" t="s">
        <v>703</v>
      </c>
      <c r="B120" s="246" t="s">
        <v>1613</v>
      </c>
      <c r="C120" t="str">
        <f>+'INFORME '!L157</f>
        <v>Comité de Discapacidad Municipales conformados y en funcionamiento</v>
      </c>
      <c r="D120" s="225">
        <v>1</v>
      </c>
      <c r="E120" s="247">
        <f>+'INFORME '!T157</f>
        <v>0.36842105263157893</v>
      </c>
      <c r="F120" s="280">
        <f t="shared" si="10"/>
        <v>95</v>
      </c>
    </row>
    <row r="121" spans="1:6" x14ac:dyDescent="0.25">
      <c r="A121" s="246" t="s">
        <v>704</v>
      </c>
      <c r="B121" s="246" t="s">
        <v>1613</v>
      </c>
      <c r="C121" t="str">
        <f>+'INFORME '!L158</f>
        <v>Comité departamental de discapacidad en funcionamiento</v>
      </c>
      <c r="D121" s="225">
        <v>1</v>
      </c>
      <c r="E121" s="247">
        <f>+'INFORME '!T158</f>
        <v>0.5</v>
      </c>
      <c r="F121" s="280">
        <f t="shared" si="10"/>
        <v>96</v>
      </c>
    </row>
    <row r="122" spans="1:6" x14ac:dyDescent="0.25">
      <c r="A122" s="246" t="s">
        <v>705</v>
      </c>
      <c r="B122" s="246" t="s">
        <v>1613</v>
      </c>
      <c r="C122" t="str">
        <f>+'INFORME '!L159</f>
        <v>Adecuación y Construcción de escenarios deportivos y recreativos del Departamento con accesibilidad para personas con discapacidad</v>
      </c>
      <c r="D122" s="225">
        <v>1</v>
      </c>
      <c r="E122" s="247">
        <f>+'INFORME '!T159</f>
        <v>0.15</v>
      </c>
      <c r="F122" s="280">
        <f t="shared" si="10"/>
        <v>97</v>
      </c>
    </row>
    <row r="123" spans="1:6" s="264" customFormat="1" ht="15.75" x14ac:dyDescent="0.25">
      <c r="A123" s="260" t="s">
        <v>710</v>
      </c>
      <c r="B123" s="260" t="s">
        <v>1612</v>
      </c>
      <c r="C123" s="261" t="str">
        <f>+'INFORME '!E160</f>
        <v>BOLÍVAR TERRITORIO PARA TODOS, AFROS E INDIGENAS</v>
      </c>
      <c r="D123" s="262">
        <f>SUM(D124:D129)</f>
        <v>2</v>
      </c>
      <c r="E123" s="263">
        <f>+'INFORME '!U160</f>
        <v>0</v>
      </c>
      <c r="F123" s="281">
        <v>21</v>
      </c>
    </row>
    <row r="124" spans="1:6" x14ac:dyDescent="0.25">
      <c r="A124" s="246" t="s">
        <v>707</v>
      </c>
      <c r="B124" s="246" t="s">
        <v>1613</v>
      </c>
      <c r="C124" t="str">
        <f>+'INFORME '!L160</f>
        <v>Consejería Departamental de comunidades étnicas</v>
      </c>
      <c r="D124" s="225">
        <v>0</v>
      </c>
      <c r="E124" s="247" t="str">
        <f>+'INFORME '!T160</f>
        <v>NA</v>
      </c>
      <c r="F124" s="280">
        <f>+F122+1</f>
        <v>98</v>
      </c>
    </row>
    <row r="125" spans="1:6" x14ac:dyDescent="0.25">
      <c r="A125" s="246" t="s">
        <v>715</v>
      </c>
      <c r="B125" s="246" t="s">
        <v>1613</v>
      </c>
      <c r="C125" t="str">
        <f>+'INFORME '!L163</f>
        <v>Formación de  funcionarios públicos y de  consejos comunitarios y/o organizaciones en Derecho Étnico, Paz y Posconflicto</v>
      </c>
      <c r="D125" s="225">
        <v>0</v>
      </c>
      <c r="E125" s="247" t="str">
        <f>+'INFORME '!T163</f>
        <v>NA</v>
      </c>
      <c r="F125" s="280">
        <f t="shared" ref="F125:F129" si="11">+F124+1</f>
        <v>99</v>
      </c>
    </row>
    <row r="126" spans="1:6" x14ac:dyDescent="0.25">
      <c r="A126" s="246" t="s">
        <v>721</v>
      </c>
      <c r="B126" s="246" t="s">
        <v>1613</v>
      </c>
      <c r="C126" t="str">
        <f>+'INFORME '!L166</f>
        <v>Caracterización sociocultural de patrimonio inmaterial étnico del Departamento de Bolívar</v>
      </c>
      <c r="D126" s="225">
        <v>0</v>
      </c>
      <c r="E126" s="247" t="str">
        <f>+'INFORME '!T166</f>
        <v>NA</v>
      </c>
      <c r="F126" s="280">
        <f t="shared" si="11"/>
        <v>100</v>
      </c>
    </row>
    <row r="127" spans="1:6" x14ac:dyDescent="0.25">
      <c r="A127" s="246" t="s">
        <v>722</v>
      </c>
      <c r="B127" s="246" t="s">
        <v>1613</v>
      </c>
      <c r="C127" t="str">
        <f>+'INFORME '!L168</f>
        <v>Palenque Zona de Convivencia Social y Cultural, según ordenanza Departamental 07/2002</v>
      </c>
      <c r="D127" s="225">
        <v>1</v>
      </c>
      <c r="E127" s="247">
        <f>+'INFORME '!T168</f>
        <v>0</v>
      </c>
      <c r="F127" s="280">
        <f t="shared" si="11"/>
        <v>101</v>
      </c>
    </row>
    <row r="128" spans="1:6" x14ac:dyDescent="0.25">
      <c r="A128" s="246" t="s">
        <v>727</v>
      </c>
      <c r="B128" s="246" t="s">
        <v>1613</v>
      </c>
      <c r="C128" t="str">
        <f>+'INFORME '!L169</f>
        <v>Construcción del Centro de Convivencia Ciudadana, para el Fortalecimiento de la guardia cimarrona e Implementación de la justicia ancestral con gestores y promotores de paz.</v>
      </c>
      <c r="D128" s="225">
        <v>0</v>
      </c>
      <c r="E128" s="247" t="str">
        <f>+'INFORME '!T169</f>
        <v>NA</v>
      </c>
      <c r="F128" s="280">
        <f t="shared" si="11"/>
        <v>102</v>
      </c>
    </row>
    <row r="129" spans="1:6" x14ac:dyDescent="0.25">
      <c r="A129" s="246" t="s">
        <v>728</v>
      </c>
      <c r="B129" s="246" t="s">
        <v>1613</v>
      </c>
      <c r="C129" t="str">
        <f>+'INFORME '!L170</f>
        <v>Asuntos Religiosos</v>
      </c>
      <c r="D129" s="225">
        <v>1</v>
      </c>
      <c r="E129" s="247">
        <f>+'INFORME '!T170</f>
        <v>0</v>
      </c>
      <c r="F129" s="280">
        <f t="shared" si="11"/>
        <v>103</v>
      </c>
    </row>
    <row r="130" spans="1:6" s="264" customFormat="1" ht="15.75" x14ac:dyDescent="0.25">
      <c r="A130" s="260" t="s">
        <v>729</v>
      </c>
      <c r="B130" s="260" t="s">
        <v>1612</v>
      </c>
      <c r="C130" s="261" t="str">
        <f>+'INFORME '!E171</f>
        <v>BOLÍVAR TOLERANTE Y DIVERSO</v>
      </c>
      <c r="D130" s="262">
        <f>SUM(D131:D136)</f>
        <v>8</v>
      </c>
      <c r="E130" s="263">
        <f>+'INFORME '!U171</f>
        <v>0</v>
      </c>
      <c r="F130" s="281">
        <v>22</v>
      </c>
    </row>
    <row r="131" spans="1:6" x14ac:dyDescent="0.25">
      <c r="A131" s="246" t="s">
        <v>733</v>
      </c>
      <c r="B131" s="246" t="s">
        <v>1613</v>
      </c>
      <c r="C131" t="str">
        <f>+'INFORME '!L171</f>
        <v xml:space="preserve">Politica Pública de diversidad sexual </v>
      </c>
      <c r="D131" s="225">
        <v>1</v>
      </c>
      <c r="E131" s="247">
        <f>+'INFORME '!T171</f>
        <v>0</v>
      </c>
      <c r="F131" s="280">
        <f>+F129+1</f>
        <v>104</v>
      </c>
    </row>
    <row r="132" spans="1:6" x14ac:dyDescent="0.25">
      <c r="A132" s="246" t="s">
        <v>734</v>
      </c>
      <c r="B132" s="246" t="s">
        <v>1613</v>
      </c>
      <c r="C132" t="str">
        <f>+'INFORME '!L172</f>
        <v> Derecho a la Vida y a la seguridad integral</v>
      </c>
      <c r="D132" s="225">
        <v>2</v>
      </c>
      <c r="E132" s="247">
        <f>+'INFORME '!T172</f>
        <v>0</v>
      </c>
      <c r="F132" s="280">
        <f t="shared" ref="F132:F136" si="12">+F131+1</f>
        <v>105</v>
      </c>
    </row>
    <row r="133" spans="1:6" x14ac:dyDescent="0.25">
      <c r="A133" s="246" t="s">
        <v>740</v>
      </c>
      <c r="B133" s="246" t="s">
        <v>1613</v>
      </c>
      <c r="C133" t="str">
        <f>+'INFORME '!L174</f>
        <v>Derecho a la Participación  y libre asociación </v>
      </c>
      <c r="D133" s="225">
        <v>2</v>
      </c>
      <c r="E133" s="247">
        <f>+'INFORME '!T174</f>
        <v>0</v>
      </c>
      <c r="F133" s="280">
        <f t="shared" si="12"/>
        <v>106</v>
      </c>
    </row>
    <row r="134" spans="1:6" x14ac:dyDescent="0.25">
      <c r="A134" s="246" t="s">
        <v>746</v>
      </c>
      <c r="B134" s="246" t="s">
        <v>1613</v>
      </c>
      <c r="C134" t="str">
        <f>+'INFORME '!L176</f>
        <v>Acceso a la justicia </v>
      </c>
      <c r="D134" s="225">
        <v>2</v>
      </c>
      <c r="E134" s="247">
        <f>+'INFORME '!S176</f>
        <v>0</v>
      </c>
      <c r="F134" s="280">
        <f t="shared" si="12"/>
        <v>107</v>
      </c>
    </row>
    <row r="135" spans="1:6" x14ac:dyDescent="0.25">
      <c r="A135" s="246" t="s">
        <v>753</v>
      </c>
      <c r="B135" s="246" t="s">
        <v>1613</v>
      </c>
      <c r="C135" t="str">
        <f>+'INFORME '!L178</f>
        <v>Trabajo y Empleabilidad</v>
      </c>
      <c r="D135" s="225">
        <v>1</v>
      </c>
      <c r="E135" s="247">
        <f>+'INFORME '!T178</f>
        <v>0</v>
      </c>
      <c r="F135" s="280">
        <f t="shared" si="12"/>
        <v>108</v>
      </c>
    </row>
    <row r="136" spans="1:6" x14ac:dyDescent="0.25">
      <c r="A136" s="246" t="s">
        <v>757</v>
      </c>
      <c r="B136" s="246" t="s">
        <v>1613</v>
      </c>
      <c r="C136" t="str">
        <f>+'INFORME '!L179</f>
        <v>Atención y protección en salud</v>
      </c>
      <c r="D136" s="225">
        <v>0</v>
      </c>
      <c r="E136" s="247" t="str">
        <f>+'INFORME '!T179</f>
        <v>NA</v>
      </c>
      <c r="F136" s="280">
        <f t="shared" si="12"/>
        <v>109</v>
      </c>
    </row>
    <row r="137" spans="1:6" s="264" customFormat="1" ht="15.75" x14ac:dyDescent="0.25">
      <c r="A137" s="260" t="s">
        <v>833</v>
      </c>
      <c r="B137" s="260" t="s">
        <v>1612</v>
      </c>
      <c r="C137" s="261" t="str">
        <f>+'INFORME '!E181</f>
        <v>CALIDAD EDUCATIVA</v>
      </c>
      <c r="D137" s="262">
        <f>SUM(D138:D144)</f>
        <v>33</v>
      </c>
      <c r="E137" s="263">
        <f>+'INFORME '!U181</f>
        <v>0.31420990142254512</v>
      </c>
      <c r="F137" s="281">
        <v>23</v>
      </c>
    </row>
    <row r="138" spans="1:6" x14ac:dyDescent="0.25">
      <c r="A138" s="246" t="s">
        <v>832</v>
      </c>
      <c r="B138" s="246" t="s">
        <v>1613</v>
      </c>
      <c r="C138" t="str">
        <f>+'INFORME '!L181</f>
        <v>Jornada Unica</v>
      </c>
      <c r="D138" s="225">
        <v>6</v>
      </c>
      <c r="E138" s="247">
        <f>+'INFORME '!T181</f>
        <v>0</v>
      </c>
      <c r="F138" s="280">
        <f>+F136+1</f>
        <v>110</v>
      </c>
    </row>
    <row r="139" spans="1:6" x14ac:dyDescent="0.25">
      <c r="A139" s="246" t="s">
        <v>834</v>
      </c>
      <c r="B139" s="246" t="s">
        <v>1613</v>
      </c>
      <c r="C139" t="str">
        <f>+'INFORME '!L187</f>
        <v>Con El Mejoramiento De La Calidad Educativa Bolivar Avanzar</v>
      </c>
      <c r="D139" s="225">
        <v>16</v>
      </c>
      <c r="E139" s="247">
        <f>+'INFORME '!T187</f>
        <v>0.41914269179894181</v>
      </c>
      <c r="F139" s="280">
        <f t="shared" ref="F139:F144" si="13">+F138+1</f>
        <v>111</v>
      </c>
    </row>
    <row r="140" spans="1:6" x14ac:dyDescent="0.25">
      <c r="A140" s="246" t="s">
        <v>835</v>
      </c>
      <c r="B140" s="246" t="s">
        <v>1613</v>
      </c>
      <c r="C140" t="str">
        <f>+'INFORME '!L204</f>
        <v>Evaluamos Para Avanzar</v>
      </c>
      <c r="D140" s="225">
        <v>3</v>
      </c>
      <c r="E140" s="247">
        <f>+'INFORME '!T204</f>
        <v>0.33333333333333331</v>
      </c>
      <c r="F140" s="280">
        <f t="shared" si="13"/>
        <v>112</v>
      </c>
    </row>
    <row r="141" spans="1:6" x14ac:dyDescent="0.25">
      <c r="A141" s="246" t="s">
        <v>837</v>
      </c>
      <c r="B141" s="246" t="s">
        <v>1613</v>
      </c>
      <c r="C141" t="str">
        <f>+'INFORME '!L207</f>
        <v>Bolívar Avanza En La Formación De Alto Nivel Para La Excelencia Educativa</v>
      </c>
      <c r="D141" s="225">
        <v>2</v>
      </c>
      <c r="E141" s="247">
        <f>+'INFORME '!T207</f>
        <v>0.55632183908045985</v>
      </c>
      <c r="F141" s="280">
        <f t="shared" si="13"/>
        <v>113</v>
      </c>
    </row>
    <row r="142" spans="1:6" x14ac:dyDescent="0.25">
      <c r="A142" s="246" t="s">
        <v>839</v>
      </c>
      <c r="B142" s="246" t="s">
        <v>1613</v>
      </c>
      <c r="C142" t="str">
        <f>+'INFORME '!L210</f>
        <v>Bolivar Si Avanza En Oportundiades Para La Educacion Superior</v>
      </c>
      <c r="D142" s="225">
        <v>2</v>
      </c>
      <c r="E142" s="247">
        <f>+'INFORME '!T210</f>
        <v>0.22500000000000001</v>
      </c>
      <c r="F142" s="280">
        <f t="shared" si="13"/>
        <v>114</v>
      </c>
    </row>
    <row r="143" spans="1:6" x14ac:dyDescent="0.25">
      <c r="A143" s="246" t="s">
        <v>848</v>
      </c>
      <c r="B143" s="246" t="s">
        <v>1613</v>
      </c>
      <c r="C143" s="100" t="str">
        <f>+'INFORME '!L214</f>
        <v>Transformacion Del Sistema Educativo Para Fortalecer, Investigacion, Ciencia, Tecnologia</v>
      </c>
      <c r="D143" s="225">
        <v>3</v>
      </c>
      <c r="E143" s="247">
        <f>+'INFORME '!T214</f>
        <v>0.3666666666666667</v>
      </c>
      <c r="F143" s="280">
        <f t="shared" si="13"/>
        <v>115</v>
      </c>
    </row>
    <row r="144" spans="1:6" x14ac:dyDescent="0.25">
      <c r="A144" s="246" t="s">
        <v>852</v>
      </c>
      <c r="B144" s="246" t="s">
        <v>1613</v>
      </c>
      <c r="C144" t="str">
        <f>+'INFORME '!L217</f>
        <v>Educando Para La Paz Y El Posconflicto</v>
      </c>
      <c r="D144" s="225">
        <v>1</v>
      </c>
      <c r="E144" s="247">
        <f>+'INFORME '!T217</f>
        <v>0</v>
      </c>
      <c r="F144" s="280">
        <f t="shared" si="13"/>
        <v>116</v>
      </c>
    </row>
    <row r="145" spans="1:6" s="264" customFormat="1" ht="15.75" x14ac:dyDescent="0.25">
      <c r="A145" s="260" t="s">
        <v>856</v>
      </c>
      <c r="B145" s="260" t="s">
        <v>1612</v>
      </c>
      <c r="C145" s="261" t="str">
        <f>+'INFORME '!E218</f>
        <v>EDUCACIÓN PARA TODOS, COBERTURA EDUCATIVA Y PERTINENCIA</v>
      </c>
      <c r="D145" s="262">
        <f>SUM(D146:D147)</f>
        <v>8</v>
      </c>
      <c r="E145" s="263">
        <f>+'INFORME '!U218</f>
        <v>0.45589430894308941</v>
      </c>
      <c r="F145" s="281">
        <v>24</v>
      </c>
    </row>
    <row r="146" spans="1:6" x14ac:dyDescent="0.25">
      <c r="A146" s="246" t="s">
        <v>866</v>
      </c>
      <c r="B146" s="246" t="s">
        <v>1613</v>
      </c>
      <c r="C146" t="str">
        <f>+'INFORME '!L218</f>
        <v>Todos A Las Aulas</v>
      </c>
      <c r="D146" s="225">
        <v>4</v>
      </c>
      <c r="E146" s="247">
        <f>+'INFORME '!T218</f>
        <v>0.41666666666666663</v>
      </c>
      <c r="F146" s="280">
        <f>+F144+1</f>
        <v>117</v>
      </c>
    </row>
    <row r="147" spans="1:6" x14ac:dyDescent="0.25">
      <c r="A147" s="246" t="s">
        <v>867</v>
      </c>
      <c r="B147" s="246" t="s">
        <v>1613</v>
      </c>
      <c r="C147" t="str">
        <f>+'INFORME '!L222</f>
        <v>Avanza Quedandote En El Aula</v>
      </c>
      <c r="D147" s="225">
        <v>4</v>
      </c>
      <c r="E147" s="247">
        <f>+'INFORME '!T222</f>
        <v>0.49512195121951219</v>
      </c>
      <c r="F147" s="280">
        <f t="shared" ref="F147" si="14">+F146+1</f>
        <v>118</v>
      </c>
    </row>
    <row r="148" spans="1:6" s="264" customFormat="1" ht="15.75" x14ac:dyDescent="0.25">
      <c r="A148" s="260" t="s">
        <v>875</v>
      </c>
      <c r="B148" s="260" t="s">
        <v>1612</v>
      </c>
      <c r="C148" s="261" t="str">
        <f>+'INFORME '!E226</f>
        <v>EFICIENCIA Y FORTALECIMIENTO INSTITUCIONAL DE LA EDUCACIÓN</v>
      </c>
      <c r="D148" s="262">
        <f>SUM(D149:D152)</f>
        <v>11</v>
      </c>
      <c r="E148" s="263">
        <f>+'INFORME '!U226</f>
        <v>0.24837662337662339</v>
      </c>
      <c r="F148" s="281">
        <v>25</v>
      </c>
    </row>
    <row r="149" spans="1:6" x14ac:dyDescent="0.25">
      <c r="A149" s="246" t="s">
        <v>876</v>
      </c>
      <c r="B149" s="246" t="s">
        <v>1613</v>
      </c>
      <c r="C149" t="str">
        <f>+'INFORME '!L226</f>
        <v>Fortalecimiento De La Modernización Y La Gestión Institucional</v>
      </c>
      <c r="D149" s="225">
        <v>5</v>
      </c>
      <c r="E149" s="247">
        <f>+'INFORME '!T226</f>
        <v>0</v>
      </c>
      <c r="F149" s="280">
        <f>+F147+1</f>
        <v>119</v>
      </c>
    </row>
    <row r="150" spans="1:6" x14ac:dyDescent="0.25">
      <c r="A150" s="246" t="s">
        <v>889</v>
      </c>
      <c r="B150" s="246" t="s">
        <v>1613</v>
      </c>
      <c r="C150" t="str">
        <f>+'INFORME '!L231</f>
        <v>Bolivar Tic,S Avanza</v>
      </c>
      <c r="D150" s="225">
        <v>4</v>
      </c>
      <c r="E150" s="247">
        <f>+'INFORME '!T231</f>
        <v>0.29464285714285715</v>
      </c>
      <c r="F150" s="280">
        <f t="shared" ref="F150:F152" si="15">+F149+1</f>
        <v>120</v>
      </c>
    </row>
    <row r="151" spans="1:6" x14ac:dyDescent="0.25">
      <c r="A151" s="246" t="s">
        <v>907</v>
      </c>
      <c r="B151" s="246" t="s">
        <v>1613</v>
      </c>
      <c r="C151" t="str">
        <f>+'INFORME '!L237</f>
        <v>Gestion Eficiente De Los Fondos De Servicios Educativos</v>
      </c>
      <c r="D151" s="225">
        <v>1</v>
      </c>
      <c r="E151" s="247">
        <f>+'INFORME '!T237</f>
        <v>0.5535714285714286</v>
      </c>
      <c r="F151" s="280">
        <f t="shared" si="15"/>
        <v>121</v>
      </c>
    </row>
    <row r="152" spans="1:6" x14ac:dyDescent="0.25">
      <c r="A152" s="246" t="s">
        <v>908</v>
      </c>
      <c r="B152" s="246" t="s">
        <v>1613</v>
      </c>
      <c r="C152" t="str">
        <f>+'INFORME '!L238</f>
        <v>Plan De Bienestar Laboral Sedbolivar</v>
      </c>
      <c r="D152" s="225">
        <v>1</v>
      </c>
      <c r="E152" s="247">
        <f>+'INFORME '!T238</f>
        <v>1</v>
      </c>
      <c r="F152" s="280">
        <f t="shared" si="15"/>
        <v>122</v>
      </c>
    </row>
    <row r="153" spans="1:6" s="264" customFormat="1" ht="15.75" x14ac:dyDescent="0.25">
      <c r="A153" s="260" t="s">
        <v>911</v>
      </c>
      <c r="B153" s="260" t="s">
        <v>1612</v>
      </c>
      <c r="C153" s="261" t="str">
        <f>+'INFORME '!E239</f>
        <v>EDUCACIÓN SUPERIOR PARA EL DESARROLLO DEL ARTE Y CULTURA</v>
      </c>
      <c r="D153" s="262">
        <f>SUM(D154)</f>
        <v>10</v>
      </c>
      <c r="E153" s="263">
        <f>+'INFORME '!U239</f>
        <v>0.92833333333333334</v>
      </c>
      <c r="F153" s="281">
        <v>26</v>
      </c>
    </row>
    <row r="154" spans="1:6" x14ac:dyDescent="0.25">
      <c r="A154" s="246" t="s">
        <v>912</v>
      </c>
      <c r="B154" s="246" t="s">
        <v>1613</v>
      </c>
      <c r="C154" t="str">
        <f>+'INFORME '!L241</f>
        <v>Bolívar Si Avanza en Educación para el Desarrollo - UNIBAC</v>
      </c>
      <c r="D154" s="225">
        <v>10</v>
      </c>
      <c r="E154" s="247">
        <f>+'INFORME '!T239</f>
        <v>0.92833333333333334</v>
      </c>
      <c r="F154" s="280">
        <f>+F152+1</f>
        <v>123</v>
      </c>
    </row>
    <row r="155" spans="1:6" s="264" customFormat="1" ht="15.75" x14ac:dyDescent="0.25">
      <c r="A155" s="260" t="s">
        <v>926</v>
      </c>
      <c r="B155" s="260" t="s">
        <v>1612</v>
      </c>
      <c r="C155" s="261" t="str">
        <f>+'INFORME '!E251</f>
        <v>SALUD AMBIENTAL</v>
      </c>
      <c r="D155" s="262">
        <f>SUM(D156:D157)</f>
        <v>6</v>
      </c>
      <c r="E155" s="263">
        <f>+'INFORME '!U251</f>
        <v>0.48717948717948723</v>
      </c>
      <c r="F155" s="281">
        <v>27</v>
      </c>
    </row>
    <row r="156" spans="1:6" x14ac:dyDescent="0.25">
      <c r="A156" s="246" t="s">
        <v>927</v>
      </c>
      <c r="B156" s="246" t="s">
        <v>1613</v>
      </c>
      <c r="C156" t="str">
        <f>+'INFORME '!L251</f>
        <v>Habitat Saludable</v>
      </c>
      <c r="D156" s="225">
        <v>2</v>
      </c>
      <c r="E156" s="247">
        <f>+'INFORME '!T251</f>
        <v>0</v>
      </c>
      <c r="F156" s="280">
        <f>+F154+1</f>
        <v>124</v>
      </c>
    </row>
    <row r="157" spans="1:6" x14ac:dyDescent="0.25">
      <c r="A157" s="246" t="s">
        <v>928</v>
      </c>
      <c r="B157" s="246" t="s">
        <v>1613</v>
      </c>
      <c r="C157" t="str">
        <f>+'INFORME '!L253</f>
        <v>Situaciones De Salud Relacionadas Con Condiciones Ambientales</v>
      </c>
      <c r="D157" s="225">
        <v>4</v>
      </c>
      <c r="E157" s="247">
        <f>+'INFORME '!T253</f>
        <v>0.73076923076923084</v>
      </c>
      <c r="F157" s="280">
        <f t="shared" ref="F157" si="16">+F156+1</f>
        <v>125</v>
      </c>
    </row>
    <row r="158" spans="1:6" s="264" customFormat="1" ht="15.75" x14ac:dyDescent="0.25">
      <c r="A158" s="260" t="s">
        <v>931</v>
      </c>
      <c r="B158" s="260" t="s">
        <v>1612</v>
      </c>
      <c r="C158" s="261" t="str">
        <f>+'INFORME '!E258</f>
        <v>VIDA SALUDABLE Y CONDICIONES NO TRANSMISIBLES</v>
      </c>
      <c r="D158" s="262">
        <f>SUM(D159)</f>
        <v>3</v>
      </c>
      <c r="E158" s="263">
        <f>+'INFORME '!U257</f>
        <v>0.33333333333333331</v>
      </c>
      <c r="F158" s="281">
        <v>28</v>
      </c>
    </row>
    <row r="159" spans="1:6" x14ac:dyDescent="0.25">
      <c r="A159" s="246" t="s">
        <v>932</v>
      </c>
      <c r="B159" s="246" t="s">
        <v>1613</v>
      </c>
      <c r="C159" t="str">
        <f>+'INFORME '!L257</f>
        <v>Modos condiciones y estilos de vida saludables</v>
      </c>
      <c r="D159" s="225">
        <v>3</v>
      </c>
      <c r="E159" s="247">
        <f>+'INFORME '!T257</f>
        <v>0.33333333333333331</v>
      </c>
      <c r="F159" s="280">
        <f>+F157+1</f>
        <v>126</v>
      </c>
    </row>
    <row r="160" spans="1:6" s="264" customFormat="1" ht="15.75" x14ac:dyDescent="0.25">
      <c r="A160" s="260" t="s">
        <v>933</v>
      </c>
      <c r="B160" s="260" t="s">
        <v>1612</v>
      </c>
      <c r="C160" s="261" t="str">
        <f>+'INFORME '!E260</f>
        <v>CONVIVENCIA SOCIAL Y SALUD MENTAL</v>
      </c>
      <c r="D160" s="262">
        <f>SUM(D161:D162)</f>
        <v>5</v>
      </c>
      <c r="E160" s="263">
        <f>+'INFORME '!U260</f>
        <v>0.2</v>
      </c>
      <c r="F160" s="281">
        <v>29</v>
      </c>
    </row>
    <row r="161" spans="1:6" x14ac:dyDescent="0.25">
      <c r="A161" s="246" t="s">
        <v>934</v>
      </c>
      <c r="B161" s="246" t="s">
        <v>1613</v>
      </c>
      <c r="C161" t="str">
        <f>+'INFORME '!L260</f>
        <v>Promoción De La Salud Mental Y La Convivencia.</v>
      </c>
      <c r="D161" s="225">
        <v>2</v>
      </c>
      <c r="E161" s="247">
        <f>+'INFORME '!T260</f>
        <v>0.5</v>
      </c>
      <c r="F161" s="280">
        <f>+F159+1</f>
        <v>127</v>
      </c>
    </row>
    <row r="162" spans="1:6" x14ac:dyDescent="0.25">
      <c r="A162" s="246" t="s">
        <v>937</v>
      </c>
      <c r="B162" s="246" t="s">
        <v>1613</v>
      </c>
      <c r="C162" t="str">
        <f>+'INFORME '!L262</f>
        <v xml:space="preserve">Prevención Integral de  Problemas, Trastornos Mentales </v>
      </c>
      <c r="D162" s="225">
        <v>3</v>
      </c>
      <c r="E162" s="247">
        <f>+'INFORME '!T262</f>
        <v>0</v>
      </c>
      <c r="F162" s="280">
        <f t="shared" ref="F162" si="17">+F161+1</f>
        <v>128</v>
      </c>
    </row>
    <row r="163" spans="1:6" s="264" customFormat="1" ht="15.75" x14ac:dyDescent="0.25">
      <c r="A163" s="260" t="s">
        <v>940</v>
      </c>
      <c r="B163" s="260" t="s">
        <v>1612</v>
      </c>
      <c r="C163" s="261" t="str">
        <f>+'INFORME '!E265</f>
        <v>SEXUALIDAD  DERECHOS SEXUALES Y REPRODUCTIVOS</v>
      </c>
      <c r="D163" s="262">
        <f>SUM(D164:D165)</f>
        <v>10</v>
      </c>
      <c r="E163" s="263">
        <f>+'INFORME '!U265</f>
        <v>0.6</v>
      </c>
      <c r="F163" s="281">
        <v>30</v>
      </c>
    </row>
    <row r="164" spans="1:6" x14ac:dyDescent="0.25">
      <c r="A164" s="246" t="str">
        <f>+'INFORME '!K265</f>
        <v>2.21.1</v>
      </c>
      <c r="B164" s="246" t="s">
        <v>1613</v>
      </c>
      <c r="C164" t="str">
        <f>+'INFORME '!L265</f>
        <v>PROMOCIÓN DE DERECHOS SEXUALES Y REPRODUCTIVOS Y EQUIDAD DE GÉNERO</v>
      </c>
      <c r="D164" s="225">
        <v>1</v>
      </c>
      <c r="E164" s="247">
        <f>+'INFORME '!T265</f>
        <v>1</v>
      </c>
      <c r="F164" s="280">
        <f>+F162+1</f>
        <v>129</v>
      </c>
    </row>
    <row r="165" spans="1:6" x14ac:dyDescent="0.25">
      <c r="A165" s="246" t="s">
        <v>942</v>
      </c>
      <c r="B165" s="246" t="s">
        <v>1613</v>
      </c>
      <c r="C165" t="str">
        <f>+'INFORME '!L266</f>
        <v xml:space="preserve">PREVENCIÓN Y ATENCIÓN INTEGRAL EN SALUD SEXUAL
REPRODUCTIVA DESDE UN ENFOQUE DE DERECHOS.
</v>
      </c>
      <c r="D165" s="225">
        <v>9</v>
      </c>
      <c r="E165" s="247">
        <f>+'INFORME '!T266</f>
        <v>0.55555555555555558</v>
      </c>
      <c r="F165" s="280">
        <f t="shared" ref="F165" si="18">+F164+1</f>
        <v>130</v>
      </c>
    </row>
    <row r="166" spans="1:6" s="264" customFormat="1" ht="15.75" x14ac:dyDescent="0.25">
      <c r="A166" s="260" t="s">
        <v>946</v>
      </c>
      <c r="B166" s="260" t="s">
        <v>1612</v>
      </c>
      <c r="C166" s="261" t="str">
        <f>+'INFORME '!E275</f>
        <v>VIDA SALUDABLE Y ENFERMEDADES TRANSMISIBLES</v>
      </c>
      <c r="D166" s="262">
        <f>SUM(D167:D169)</f>
        <v>7</v>
      </c>
      <c r="E166" s="263">
        <f>+'INFORME '!U275</f>
        <v>0.7142857142857143</v>
      </c>
      <c r="F166" s="281">
        <v>31</v>
      </c>
    </row>
    <row r="167" spans="1:6" x14ac:dyDescent="0.25">
      <c r="A167" s="246" t="s">
        <v>1928</v>
      </c>
      <c r="B167" s="246" t="s">
        <v>1613</v>
      </c>
      <c r="C167" t="str">
        <f>+'INFORME '!L275</f>
        <v>Enfermedades Emergentes, Remergentes Y Desatendidas.</v>
      </c>
      <c r="D167" s="225">
        <v>2</v>
      </c>
      <c r="E167" s="247">
        <f>+'INFORME '!T275</f>
        <v>1</v>
      </c>
      <c r="F167" s="280">
        <f>+F165+1</f>
        <v>131</v>
      </c>
    </row>
    <row r="168" spans="1:6" x14ac:dyDescent="0.25">
      <c r="A168" s="246" t="s">
        <v>947</v>
      </c>
      <c r="B168" s="246" t="s">
        <v>1613</v>
      </c>
      <c r="C168" t="str">
        <f>+'INFORME '!L277</f>
        <v>Enfermedades Inmunoprevenibles.</v>
      </c>
      <c r="D168" s="225">
        <v>3</v>
      </c>
      <c r="E168" s="247">
        <f>+'INFORME '!T277</f>
        <v>0.66666666666666663</v>
      </c>
      <c r="F168" s="280">
        <f t="shared" ref="F168:F169" si="19">+F167+1</f>
        <v>132</v>
      </c>
    </row>
    <row r="169" spans="1:6" x14ac:dyDescent="0.25">
      <c r="A169" s="246" t="s">
        <v>1939</v>
      </c>
      <c r="B169" s="246" t="s">
        <v>1613</v>
      </c>
      <c r="C169" t="str">
        <f>+'INFORME '!L280</f>
        <v>Enfermedades Endemoepidémicas</v>
      </c>
      <c r="D169" s="225">
        <v>2</v>
      </c>
      <c r="E169" s="247">
        <f>+'INFORME '!T280</f>
        <v>0.5</v>
      </c>
      <c r="F169" s="280">
        <f t="shared" si="19"/>
        <v>133</v>
      </c>
    </row>
    <row r="170" spans="1:6" s="264" customFormat="1" ht="15.75" x14ac:dyDescent="0.25">
      <c r="A170" s="260" t="s">
        <v>949</v>
      </c>
      <c r="B170" s="260" t="s">
        <v>1612</v>
      </c>
      <c r="C170" s="261" t="str">
        <f>+'INFORME '!E282</f>
        <v>SALUD PÚBLICA EN EMERGENCIAS Y DESASTRES</v>
      </c>
      <c r="D170" s="262">
        <f>SUM(D171:D171)</f>
        <v>4</v>
      </c>
      <c r="E170" s="263">
        <f>+'INFORME '!U282</f>
        <v>0.44999999999999996</v>
      </c>
      <c r="F170" s="281">
        <v>32</v>
      </c>
    </row>
    <row r="171" spans="1:6" x14ac:dyDescent="0.25">
      <c r="A171" s="246" t="s">
        <v>950</v>
      </c>
      <c r="B171" s="246" t="s">
        <v>1613</v>
      </c>
      <c r="C171" t="str">
        <f>+'INFORME '!L282</f>
        <v>Gestión integral del riesgo en emergencias y desastres.</v>
      </c>
      <c r="D171" s="225">
        <v>4</v>
      </c>
      <c r="E171" s="247">
        <f>+'INFORME '!T282</f>
        <v>0.44999999999999996</v>
      </c>
      <c r="F171" s="280">
        <f>+F169+1</f>
        <v>134</v>
      </c>
    </row>
    <row r="172" spans="1:6" s="264" customFormat="1" ht="15.75" x14ac:dyDescent="0.25">
      <c r="A172" s="260" t="s">
        <v>962</v>
      </c>
      <c r="B172" s="260" t="s">
        <v>1612</v>
      </c>
      <c r="C172" s="261" t="str">
        <f>+'INFORME '!E286</f>
        <v>SALUD Y ÁMBITO LABORAL</v>
      </c>
      <c r="D172" s="262">
        <f>SUM(D173:D174)</f>
        <v>4</v>
      </c>
      <c r="E172" s="263">
        <f>+'INFORME '!U286</f>
        <v>0.5</v>
      </c>
      <c r="F172" s="281">
        <v>33</v>
      </c>
    </row>
    <row r="173" spans="1:6" x14ac:dyDescent="0.25">
      <c r="A173" s="246" t="s">
        <v>963</v>
      </c>
      <c r="B173" s="246" t="s">
        <v>1613</v>
      </c>
      <c r="C173" t="str">
        <f>+'INFORME '!L286</f>
        <v>Seguridad y Salud en el Trabajo.</v>
      </c>
      <c r="D173" s="225">
        <v>2</v>
      </c>
      <c r="E173" s="247">
        <f>+'INFORME '!T286</f>
        <v>0.5</v>
      </c>
      <c r="F173" s="280">
        <f>+F171+1</f>
        <v>135</v>
      </c>
    </row>
    <row r="174" spans="1:6" ht="15.75" customHeight="1" x14ac:dyDescent="0.25">
      <c r="A174" s="246" t="s">
        <v>964</v>
      </c>
      <c r="B174" s="246" t="s">
        <v>1613</v>
      </c>
      <c r="C174" s="100" t="str">
        <f>+'INFORME '!L288</f>
        <v>Situaciones Prevalentes De Origen Laboral.</v>
      </c>
      <c r="D174" s="225">
        <v>2</v>
      </c>
      <c r="E174" s="247">
        <f>+'INFORME '!T288</f>
        <v>0.5</v>
      </c>
      <c r="F174" s="280">
        <f t="shared" ref="F174" si="20">+F173+1</f>
        <v>136</v>
      </c>
    </row>
    <row r="175" spans="1:6" s="264" customFormat="1" ht="15.75" x14ac:dyDescent="0.25">
      <c r="A175" s="260" t="s">
        <v>965</v>
      </c>
      <c r="B175" s="260" t="s">
        <v>1612</v>
      </c>
      <c r="C175" s="261" t="str">
        <f>+'INFORME '!E290</f>
        <v>GESTIÓN DIFERENCIAL DE POBLACIONES VULNERABLES AMBIENTAL</v>
      </c>
      <c r="D175" s="262">
        <f>SUM(D176:D181)</f>
        <v>20</v>
      </c>
      <c r="E175" s="263">
        <f>+'INFORME '!U290</f>
        <v>0.42000000000000004</v>
      </c>
      <c r="F175" s="281">
        <v>34</v>
      </c>
    </row>
    <row r="176" spans="1:6" x14ac:dyDescent="0.25">
      <c r="A176" s="246" t="s">
        <v>966</v>
      </c>
      <c r="B176" s="246" t="s">
        <v>1613</v>
      </c>
      <c r="C176" t="str">
        <f>+'INFORME '!L290</f>
        <v>Desarrollo Integral De Niñas, Niños Y Adolescentes</v>
      </c>
      <c r="D176" s="225">
        <v>5</v>
      </c>
      <c r="E176" s="247">
        <f>+'INFORME '!T290</f>
        <v>0.4</v>
      </c>
      <c r="F176" s="280">
        <f>+F174+1</f>
        <v>137</v>
      </c>
    </row>
    <row r="177" spans="1:6" x14ac:dyDescent="0.25">
      <c r="A177" s="246" t="s">
        <v>972</v>
      </c>
      <c r="B177" s="246" t="s">
        <v>1613</v>
      </c>
      <c r="C177" t="str">
        <f>+'INFORME '!L295</f>
        <v>Envejecimiento Y Vejez</v>
      </c>
      <c r="D177" s="225">
        <v>3</v>
      </c>
      <c r="E177" s="247">
        <f>+'INFORME '!T295</f>
        <v>0.33333333333333331</v>
      </c>
      <c r="F177" s="280">
        <f t="shared" ref="F177:F181" si="21">+F176+1</f>
        <v>138</v>
      </c>
    </row>
    <row r="178" spans="1:6" x14ac:dyDescent="0.25">
      <c r="A178" s="246" t="s">
        <v>1513</v>
      </c>
      <c r="B178" s="246" t="s">
        <v>1613</v>
      </c>
      <c r="C178" t="str">
        <f>+'INFORME '!L298</f>
        <v>Salud Y Género</v>
      </c>
      <c r="D178" s="225">
        <v>2</v>
      </c>
      <c r="E178" s="247">
        <f>+'INFORME '!T298</f>
        <v>0.2</v>
      </c>
      <c r="F178" s="280">
        <f t="shared" si="21"/>
        <v>139</v>
      </c>
    </row>
    <row r="179" spans="1:6" x14ac:dyDescent="0.25">
      <c r="A179" s="246" t="s">
        <v>1514</v>
      </c>
      <c r="B179" s="246" t="s">
        <v>1613</v>
      </c>
      <c r="C179" t="str">
        <f>+'INFORME '!L300</f>
        <v>Salud en Población etnica</v>
      </c>
      <c r="D179" s="225">
        <v>2</v>
      </c>
      <c r="E179" s="247">
        <f>+'INFORME '!T300</f>
        <v>0</v>
      </c>
      <c r="F179" s="280">
        <f t="shared" si="21"/>
        <v>140</v>
      </c>
    </row>
    <row r="180" spans="1:6" x14ac:dyDescent="0.25">
      <c r="A180" s="246" t="s">
        <v>1515</v>
      </c>
      <c r="B180" s="246" t="s">
        <v>1613</v>
      </c>
      <c r="C180" t="str">
        <f>+'INFORME '!L303</f>
        <v>Discapacidad</v>
      </c>
      <c r="D180" s="225">
        <v>4</v>
      </c>
      <c r="E180" s="247">
        <f>+'INFORME '!T302</f>
        <v>0.5</v>
      </c>
      <c r="F180" s="280">
        <f t="shared" si="21"/>
        <v>141</v>
      </c>
    </row>
    <row r="181" spans="1:6" x14ac:dyDescent="0.25">
      <c r="A181" s="246" t="s">
        <v>1765</v>
      </c>
      <c r="B181" s="246" t="s">
        <v>1613</v>
      </c>
      <c r="C181" t="str">
        <f>+'INFORME '!L307</f>
        <v>Víctimas Del Conflicto Armado</v>
      </c>
      <c r="D181" s="225">
        <v>4</v>
      </c>
      <c r="E181" s="247">
        <f>+'INFORME '!T307</f>
        <v>0.75</v>
      </c>
      <c r="F181" s="280">
        <f t="shared" si="21"/>
        <v>142</v>
      </c>
    </row>
    <row r="182" spans="1:6" s="264" customFormat="1" ht="15.75" x14ac:dyDescent="0.25">
      <c r="A182" s="260" t="s">
        <v>1516</v>
      </c>
      <c r="B182" s="260" t="s">
        <v>1612</v>
      </c>
      <c r="C182" s="261" t="str">
        <f>+'INFORME '!E311</f>
        <v>FORTALECIMIENTO DE LA AUTORIDAD SANITARIA EN SALUD</v>
      </c>
      <c r="D182" s="262">
        <f>SUM(D183:D190)</f>
        <v>29</v>
      </c>
      <c r="E182" s="263">
        <f>+'INFORME '!U311</f>
        <v>0.58620689655172409</v>
      </c>
      <c r="F182" s="281">
        <v>35</v>
      </c>
    </row>
    <row r="183" spans="1:6" x14ac:dyDescent="0.25">
      <c r="A183" s="246" t="s">
        <v>975</v>
      </c>
      <c r="B183" s="246" t="s">
        <v>1613</v>
      </c>
      <c r="C183" t="str">
        <f>+'INFORME '!L311</f>
        <v xml:space="preserve">GESTIÓN DEL SISTEMA INTEGRAL DE INFORMACIÓN EN SALUD, E INVESTIGACIÓN </v>
      </c>
      <c r="D183" s="225">
        <v>1</v>
      </c>
      <c r="E183" s="247">
        <f>+'INFORME '!T311</f>
        <v>1</v>
      </c>
      <c r="F183" s="280">
        <f>+F181+1</f>
        <v>143</v>
      </c>
    </row>
    <row r="184" spans="1:6" x14ac:dyDescent="0.25">
      <c r="A184" s="246" t="s">
        <v>980</v>
      </c>
      <c r="B184" s="246" t="s">
        <v>1613</v>
      </c>
      <c r="C184" t="str">
        <f>+'INFORME '!L312</f>
        <v>DESARROLLO DE CAPACIDADES PARA LA GESTIÓN EN SALUD PÚBLICA</v>
      </c>
      <c r="D184" s="225">
        <v>1</v>
      </c>
      <c r="E184" s="247">
        <f>+'INFORME '!T312</f>
        <v>0</v>
      </c>
      <c r="F184" s="280">
        <f t="shared" ref="F184:F190" si="22">+F183+1</f>
        <v>144</v>
      </c>
    </row>
    <row r="185" spans="1:6" x14ac:dyDescent="0.25">
      <c r="A185" s="246" t="s">
        <v>983</v>
      </c>
      <c r="B185" s="246" t="s">
        <v>1613</v>
      </c>
      <c r="C185" s="100" t="str">
        <f>+'INFORME '!L313</f>
        <v>PLANEACIÓN INTEGRAL EN SALUD</v>
      </c>
      <c r="D185" s="225">
        <v>3</v>
      </c>
      <c r="E185" s="247">
        <f>+'INFORME '!T313</f>
        <v>0.66666666666666663</v>
      </c>
      <c r="F185" s="280">
        <f t="shared" si="22"/>
        <v>145</v>
      </c>
    </row>
    <row r="186" spans="1:6" x14ac:dyDescent="0.25">
      <c r="A186" s="246" t="s">
        <v>1606</v>
      </c>
      <c r="B186" s="246" t="s">
        <v>1613</v>
      </c>
      <c r="C186" t="str">
        <f>+'INFORME '!L316</f>
        <v>GESTIÓN PROGRAMÁTICA DE LA SALUD PÚBLICA</v>
      </c>
      <c r="D186" s="225">
        <v>2</v>
      </c>
      <c r="E186" s="247">
        <f>+'INFORME '!T316</f>
        <v>0.35</v>
      </c>
      <c r="F186" s="280">
        <f t="shared" si="22"/>
        <v>146</v>
      </c>
    </row>
    <row r="187" spans="1:6" x14ac:dyDescent="0.25">
      <c r="A187" s="246" t="s">
        <v>1782</v>
      </c>
      <c r="B187" s="246" t="s">
        <v>1613</v>
      </c>
      <c r="C187" s="100" t="str">
        <f>+'INFORME '!L318</f>
        <v>VIGILANCIA EN SALUD PÚBLICA</v>
      </c>
      <c r="D187" s="225">
        <v>5</v>
      </c>
      <c r="E187" s="247">
        <f>+'INFORME '!T318</f>
        <v>0.8</v>
      </c>
      <c r="F187" s="280">
        <f t="shared" si="22"/>
        <v>147</v>
      </c>
    </row>
    <row r="188" spans="1:6" x14ac:dyDescent="0.25">
      <c r="A188" s="246" t="s">
        <v>1792</v>
      </c>
      <c r="B188" s="246" t="s">
        <v>1613</v>
      </c>
      <c r="C188" t="str">
        <f>+'INFORME '!L323</f>
        <v>Aseguramiento En Salud</v>
      </c>
      <c r="D188" s="225">
        <v>3</v>
      </c>
      <c r="E188" s="247">
        <f>+'INFORME '!T323</f>
        <v>1</v>
      </c>
      <c r="F188" s="280">
        <f t="shared" si="22"/>
        <v>148</v>
      </c>
    </row>
    <row r="189" spans="1:6" x14ac:dyDescent="0.25">
      <c r="A189" s="246" t="s">
        <v>1795</v>
      </c>
      <c r="B189" s="246" t="s">
        <v>1613</v>
      </c>
      <c r="C189" t="str">
        <f>+'INFORME '!L326</f>
        <v>Prestación y Desarrollo de Servicios de Salud</v>
      </c>
      <c r="D189" s="225">
        <v>6</v>
      </c>
      <c r="E189" s="247">
        <f>+'INFORME '!T326</f>
        <v>0.33333333333333331</v>
      </c>
      <c r="F189" s="280">
        <f t="shared" si="22"/>
        <v>149</v>
      </c>
    </row>
    <row r="190" spans="1:6" x14ac:dyDescent="0.25">
      <c r="A190" s="246" t="s">
        <v>1805</v>
      </c>
      <c r="B190" s="246" t="s">
        <v>1613</v>
      </c>
      <c r="C190" t="str">
        <f>+'INFORME '!L333</f>
        <v>Inspección Vigilancia y Control del Sistema</v>
      </c>
      <c r="D190" s="225">
        <v>8</v>
      </c>
      <c r="E190" s="247">
        <f>+'INFORME '!T333</f>
        <v>0.53750000000000009</v>
      </c>
      <c r="F190" s="280">
        <f t="shared" si="22"/>
        <v>150</v>
      </c>
    </row>
    <row r="191" spans="1:6" s="264" customFormat="1" ht="15.75" x14ac:dyDescent="0.25">
      <c r="A191" s="260" t="s">
        <v>986</v>
      </c>
      <c r="B191" s="260" t="s">
        <v>1612</v>
      </c>
      <c r="C191" s="261" t="str">
        <f>+'INFORME '!E341</f>
        <v>ALTOS LOGROS Y LIDERAZGO DEPORTIVO</v>
      </c>
      <c r="D191" s="262">
        <f>SUM(D192:D193)</f>
        <v>3</v>
      </c>
      <c r="E191" s="263">
        <f>+'INFORME '!U341</f>
        <v>1</v>
      </c>
      <c r="F191" s="281">
        <v>36</v>
      </c>
    </row>
    <row r="192" spans="1:6" x14ac:dyDescent="0.25">
      <c r="A192" s="246" t="s">
        <v>987</v>
      </c>
      <c r="B192" s="246" t="s">
        <v>1613</v>
      </c>
      <c r="C192" t="str">
        <f>+'INFORME '!L341</f>
        <v>Altos logros y Liderazgo Deportivo</v>
      </c>
      <c r="D192" s="225">
        <v>2</v>
      </c>
      <c r="E192" s="247">
        <f>+'INFORME '!T341</f>
        <v>1</v>
      </c>
      <c r="F192" s="280">
        <f>+F190+1</f>
        <v>151</v>
      </c>
    </row>
    <row r="193" spans="1:6" x14ac:dyDescent="0.25">
      <c r="A193" s="246" t="s">
        <v>989</v>
      </c>
      <c r="B193" s="246" t="s">
        <v>1613</v>
      </c>
      <c r="C193" t="str">
        <f>+'INFORME '!L344</f>
        <v>Juegos Deportivos Nacionales realizados en el departamento de Bolívar</v>
      </c>
      <c r="D193" s="225">
        <v>1</v>
      </c>
      <c r="E193" s="247">
        <f>+'INFORME '!T344</f>
        <v>1</v>
      </c>
      <c r="F193" s="280">
        <f t="shared" ref="F193" si="23">+F192+1</f>
        <v>152</v>
      </c>
    </row>
    <row r="194" spans="1:6" s="264" customFormat="1" ht="15.75" x14ac:dyDescent="0.25">
      <c r="A194" s="260" t="s">
        <v>992</v>
      </c>
      <c r="B194" s="260" t="s">
        <v>1612</v>
      </c>
      <c r="C194" s="261" t="str">
        <f>+'INFORME '!E346</f>
        <v>DEPORTE SOCIAL Y COMUNITARIO</v>
      </c>
      <c r="D194" s="262">
        <f>SUM(D195)</f>
        <v>1</v>
      </c>
      <c r="E194" s="263">
        <f>+'INFORME '!U346</f>
        <v>1</v>
      </c>
      <c r="F194" s="281">
        <v>37</v>
      </c>
    </row>
    <row r="195" spans="1:6" x14ac:dyDescent="0.25">
      <c r="A195" s="246" t="s">
        <v>993</v>
      </c>
      <c r="B195" s="246" t="s">
        <v>1613</v>
      </c>
      <c r="C195" t="str">
        <f>+'INFORME '!L346</f>
        <v>Juegos Deportivos Departamentales y de la Discapacidad "OLIMPIADAS BOLIVARENSES POR LA PAZ"</v>
      </c>
      <c r="D195" s="225">
        <v>1</v>
      </c>
      <c r="E195" s="247">
        <f>+'INFORME '!T346</f>
        <v>1</v>
      </c>
      <c r="F195" s="280">
        <f>+F193+1</f>
        <v>153</v>
      </c>
    </row>
    <row r="196" spans="1:6" s="264" customFormat="1" ht="15.75" x14ac:dyDescent="0.25">
      <c r="A196" s="260" t="s">
        <v>1003</v>
      </c>
      <c r="B196" s="260" t="s">
        <v>1612</v>
      </c>
      <c r="C196" s="261" t="str">
        <f>+'INFORME '!E347</f>
        <v>DEPORTE FORMATIVO</v>
      </c>
      <c r="D196" s="262">
        <f>SUM(D197)</f>
        <v>1</v>
      </c>
      <c r="E196" s="263">
        <f>+'INFORME '!U347</f>
        <v>1</v>
      </c>
      <c r="F196" s="281">
        <v>38</v>
      </c>
    </row>
    <row r="197" spans="1:6" x14ac:dyDescent="0.25">
      <c r="A197" s="246" t="s">
        <v>1005</v>
      </c>
      <c r="B197" s="246" t="s">
        <v>1613</v>
      </c>
      <c r="C197" t="str">
        <f>+'INFORME '!L347</f>
        <v>Juegos Supérate</v>
      </c>
      <c r="D197" s="225">
        <v>1</v>
      </c>
      <c r="E197" s="247">
        <f>+'INFORME '!U347</f>
        <v>1</v>
      </c>
      <c r="F197" s="280">
        <f>+F195+1</f>
        <v>154</v>
      </c>
    </row>
    <row r="198" spans="1:6" s="264" customFormat="1" ht="15.75" x14ac:dyDescent="0.25">
      <c r="A198" s="260" t="s">
        <v>1010</v>
      </c>
      <c r="B198" s="260" t="s">
        <v>1612</v>
      </c>
      <c r="C198" s="261" t="str">
        <f>+'INFORME '!E348</f>
        <v>HABITOS Y ESTILOS DE VIDA SALUDABLES</v>
      </c>
      <c r="D198" s="262">
        <f>SUM(D199)</f>
        <v>1</v>
      </c>
      <c r="E198" s="263">
        <f>+'INFORME '!U348</f>
        <v>1</v>
      </c>
      <c r="F198" s="281">
        <v>39</v>
      </c>
    </row>
    <row r="199" spans="1:6" x14ac:dyDescent="0.25">
      <c r="A199" s="246" t="s">
        <v>1013</v>
      </c>
      <c r="B199" s="246" t="s">
        <v>1613</v>
      </c>
      <c r="C199" s="100" t="str">
        <f>+'INFORME '!L348</f>
        <v>Por TU SALUD PONTE PILAS</v>
      </c>
      <c r="D199" s="225">
        <v>1</v>
      </c>
      <c r="E199" s="247">
        <f>+'INFORME '!U348</f>
        <v>1</v>
      </c>
      <c r="F199" s="280">
        <f>+F197+1</f>
        <v>155</v>
      </c>
    </row>
    <row r="200" spans="1:6" s="264" customFormat="1" ht="15.75" x14ac:dyDescent="0.25">
      <c r="A200" s="260" t="s">
        <v>1017</v>
      </c>
      <c r="B200" s="260" t="s">
        <v>1612</v>
      </c>
      <c r="C200" s="261" t="str">
        <f>+'INFORME '!E349</f>
        <v>INFRAESTRUCTURA DEPORTIVA</v>
      </c>
      <c r="D200" s="262">
        <f>SUM(D201)</f>
        <v>0</v>
      </c>
      <c r="E200" s="263" t="str">
        <f>+'INFORME '!U349</f>
        <v>NA</v>
      </c>
      <c r="F200" s="281">
        <v>40</v>
      </c>
    </row>
    <row r="201" spans="1:6" x14ac:dyDescent="0.25">
      <c r="A201" s="246" t="s">
        <v>1018</v>
      </c>
      <c r="B201" s="246" t="s">
        <v>1613</v>
      </c>
      <c r="C201" t="str">
        <f>+'INFORME '!L349</f>
        <v>Infraestructura Deportiva y Centros Regionales de Alto Rendimiento</v>
      </c>
      <c r="D201" s="225">
        <v>0</v>
      </c>
      <c r="E201" s="247" t="str">
        <f>+'INFORME '!T349</f>
        <v>NA</v>
      </c>
      <c r="F201" s="280">
        <f>+F199+1</f>
        <v>156</v>
      </c>
    </row>
    <row r="202" spans="1:6" s="264" customFormat="1" ht="15.75" x14ac:dyDescent="0.25">
      <c r="A202" s="260" t="s">
        <v>1022</v>
      </c>
      <c r="B202" s="260" t="s">
        <v>1612</v>
      </c>
      <c r="C202" s="261" t="str">
        <f>+'INFORME '!E350</f>
        <v xml:space="preserve">BOLÍVAR SÍ AVANZA CON CULTURA PARA LA PAZ  </v>
      </c>
      <c r="D202" s="262">
        <f>SUM(D203:D206)</f>
        <v>7</v>
      </c>
      <c r="E202" s="263">
        <f>+'INFORME '!U350</f>
        <v>0.20476190476190476</v>
      </c>
      <c r="F202" s="281">
        <v>41</v>
      </c>
    </row>
    <row r="203" spans="1:6" x14ac:dyDescent="0.25">
      <c r="A203" s="246" t="s">
        <v>1023</v>
      </c>
      <c r="B203" s="246" t="s">
        <v>1613</v>
      </c>
      <c r="C203" t="str">
        <f>+'INFORME '!L350</f>
        <v>Bolivar Si Avanza En Formación Cultural</v>
      </c>
      <c r="D203" s="225">
        <v>2</v>
      </c>
      <c r="E203" s="247">
        <f>+'INFORME '!T350</f>
        <v>0.14444444444444446</v>
      </c>
      <c r="F203" s="280">
        <f>+F201+1</f>
        <v>157</v>
      </c>
    </row>
    <row r="204" spans="1:6" x14ac:dyDescent="0.25">
      <c r="A204" s="246" t="s">
        <v>1521</v>
      </c>
      <c r="B204" s="246" t="s">
        <v>1613</v>
      </c>
      <c r="C204" t="str">
        <f>+'INFORME '!L353</f>
        <v>Bolivar Si Avanza En Fomento A La Cultura Bolivarense</v>
      </c>
      <c r="D204" s="225">
        <v>2</v>
      </c>
      <c r="E204" s="247">
        <f>+'INFORME '!T353</f>
        <v>0.22500000000000001</v>
      </c>
      <c r="F204" s="280">
        <f t="shared" ref="F204:F206" si="24">+F203+1</f>
        <v>158</v>
      </c>
    </row>
    <row r="205" spans="1:6" x14ac:dyDescent="0.25">
      <c r="A205" s="246" t="s">
        <v>1522</v>
      </c>
      <c r="B205" s="246" t="s">
        <v>1613</v>
      </c>
      <c r="C205" t="str">
        <f>+'INFORME '!L358</f>
        <v>Bolivar Si Avanza En Fortalecimiento Cultural</v>
      </c>
      <c r="D205" s="225">
        <v>3</v>
      </c>
      <c r="E205" s="247">
        <f>+'INFORME '!T358</f>
        <v>0.18333333333333335</v>
      </c>
      <c r="F205" s="280">
        <f t="shared" si="24"/>
        <v>159</v>
      </c>
    </row>
    <row r="206" spans="1:6" x14ac:dyDescent="0.25">
      <c r="A206" s="246" t="s">
        <v>1523</v>
      </c>
      <c r="B206" s="246" t="s">
        <v>1613</v>
      </c>
      <c r="C206" t="str">
        <f>+'INFORME '!L362</f>
        <v>Bolívar Sí Avanza En Infraestructura Cultural</v>
      </c>
      <c r="D206" s="225">
        <v>0</v>
      </c>
      <c r="E206" s="247" t="str">
        <f>+'INFORME '!T362</f>
        <v>NA</v>
      </c>
      <c r="F206" s="280">
        <f t="shared" si="24"/>
        <v>160</v>
      </c>
    </row>
    <row r="207" spans="1:6" s="264" customFormat="1" ht="15.75" x14ac:dyDescent="0.25">
      <c r="A207" s="260" t="s">
        <v>1028</v>
      </c>
      <c r="B207" s="260" t="s">
        <v>1612</v>
      </c>
      <c r="C207" s="261" t="str">
        <f>+'INFORME '!E363</f>
        <v>JÓVENES EN RIESGO</v>
      </c>
      <c r="D207" s="262">
        <f>SUM(D208:D210)</f>
        <v>3</v>
      </c>
      <c r="E207" s="263">
        <f>+'INFORME '!U363</f>
        <v>1</v>
      </c>
      <c r="F207" s="281">
        <v>42</v>
      </c>
    </row>
    <row r="208" spans="1:6" x14ac:dyDescent="0.25">
      <c r="A208" s="246" t="s">
        <v>1030</v>
      </c>
      <c r="B208" s="246" t="s">
        <v>1613</v>
      </c>
      <c r="C208" t="str">
        <f>+'INFORME '!L363</f>
        <v>SISTEMA DE RESPONSABILIDAD PENAL PARA ADOLESCENTES-SRPA</v>
      </c>
      <c r="D208" s="225">
        <v>1</v>
      </c>
      <c r="E208" s="247">
        <f>+'INFORME '!T363</f>
        <v>1</v>
      </c>
      <c r="F208" s="280">
        <f>+F206+1</f>
        <v>161</v>
      </c>
    </row>
    <row r="209" spans="1:6" x14ac:dyDescent="0.25">
      <c r="A209" s="246" t="s">
        <v>1038</v>
      </c>
      <c r="B209" s="246" t="s">
        <v>1613</v>
      </c>
      <c r="C209" t="str">
        <f>+'INFORME '!L364</f>
        <v>CARACTERIZACIÓN</v>
      </c>
      <c r="D209" s="225">
        <v>0</v>
      </c>
      <c r="E209" s="247" t="str">
        <f>+'INFORME '!T364</f>
        <v>NA</v>
      </c>
      <c r="F209" s="280">
        <f t="shared" ref="F209:F210" si="25">+F208+1</f>
        <v>162</v>
      </c>
    </row>
    <row r="210" spans="1:6" x14ac:dyDescent="0.25">
      <c r="A210" s="246" t="s">
        <v>1049</v>
      </c>
      <c r="B210" s="246" t="s">
        <v>1613</v>
      </c>
      <c r="C210" t="str">
        <f>+'INFORME '!L365</f>
        <v xml:space="preserve">PREVENCIÓN Y ATENCIÓN </v>
      </c>
      <c r="D210" s="225">
        <v>2</v>
      </c>
      <c r="E210" s="247">
        <f>+'INFORME '!T365</f>
        <v>1</v>
      </c>
      <c r="F210" s="280">
        <f t="shared" si="25"/>
        <v>163</v>
      </c>
    </row>
    <row r="211" spans="1:6" ht="18.75" x14ac:dyDescent="0.3">
      <c r="A211" s="248">
        <v>3</v>
      </c>
      <c r="B211" s="248" t="s">
        <v>1927</v>
      </c>
      <c r="C211" s="267" t="str">
        <f>+'INFORME '!C367</f>
        <v>DESARROLLO ECONÓMICO Y COMPETITIVIDAD</v>
      </c>
      <c r="D211" s="268">
        <f>SUM(D212+D216+D221+D224+D230+D233+D235)</f>
        <v>17</v>
      </c>
      <c r="E211" s="269">
        <f>+'INFORME '!V367</f>
        <v>0.94117647058823528</v>
      </c>
      <c r="F211" s="279">
        <v>3</v>
      </c>
    </row>
    <row r="212" spans="1:6" s="264" customFormat="1" ht="15.75" x14ac:dyDescent="0.25">
      <c r="A212" s="260" t="s">
        <v>59</v>
      </c>
      <c r="B212" s="260" t="s">
        <v>1612</v>
      </c>
      <c r="C212" s="261" t="str">
        <f>+'INFORME '!E367</f>
        <v>TURISMO PARA LA PAZ</v>
      </c>
      <c r="D212" s="262">
        <f>SUM(D213:D215)</f>
        <v>1</v>
      </c>
      <c r="E212" s="263">
        <f>+'INFORME '!U367</f>
        <v>1</v>
      </c>
      <c r="F212" s="281">
        <v>43</v>
      </c>
    </row>
    <row r="213" spans="1:6" x14ac:dyDescent="0.25">
      <c r="A213" s="246" t="s">
        <v>60</v>
      </c>
      <c r="B213" s="246" t="s">
        <v>1613</v>
      </c>
      <c r="C213" t="str">
        <f>+'INFORME '!L367</f>
        <v>Bolívar Sí Avanza En construcción del Sistema de información turistica del Departamento</v>
      </c>
      <c r="D213" s="225">
        <v>0</v>
      </c>
      <c r="E213" s="247" t="str">
        <f>+'INFORME '!T367</f>
        <v>NA</v>
      </c>
      <c r="F213" s="280">
        <f>+F210+1</f>
        <v>164</v>
      </c>
    </row>
    <row r="214" spans="1:6" x14ac:dyDescent="0.25">
      <c r="A214" s="246" t="s">
        <v>61</v>
      </c>
      <c r="B214" s="246" t="s">
        <v>1613</v>
      </c>
      <c r="C214" t="str">
        <f>+'INFORME '!L368</f>
        <v>Bolívar Sí Avanza En Creación De Productos Turísticos Como Fuente De Generación De Empleo Y Productividad.</v>
      </c>
      <c r="D214" s="225">
        <v>1</v>
      </c>
      <c r="E214" s="247">
        <f>+'INFORME '!T368</f>
        <v>1</v>
      </c>
      <c r="F214" s="280">
        <f t="shared" ref="F214:F215" si="26">+F213+1</f>
        <v>165</v>
      </c>
    </row>
    <row r="215" spans="1:6" x14ac:dyDescent="0.25">
      <c r="A215" s="246" t="s">
        <v>62</v>
      </c>
      <c r="B215" s="246" t="s">
        <v>1613</v>
      </c>
      <c r="C215" t="str">
        <f>+'INFORME '!L374</f>
        <v>Bolívar Sí Avanza En Infraestructura Turística</v>
      </c>
      <c r="D215" s="225">
        <v>0</v>
      </c>
      <c r="E215" s="247" t="str">
        <f>+'INFORME '!T374</f>
        <v>NA</v>
      </c>
      <c r="F215" s="280">
        <f t="shared" si="26"/>
        <v>166</v>
      </c>
    </row>
    <row r="216" spans="1:6" s="264" customFormat="1" ht="15.75" x14ac:dyDescent="0.25">
      <c r="A216" s="260" t="s">
        <v>63</v>
      </c>
      <c r="B216" s="260" t="s">
        <v>1612</v>
      </c>
      <c r="C216" s="261" t="str">
        <f>+'INFORME '!C379</f>
        <v>DESARROLLO ECONÓMICO Y COMPETITIVIDAD</v>
      </c>
      <c r="D216" s="262">
        <f>SUM(D217:D220)</f>
        <v>1</v>
      </c>
      <c r="E216" s="263">
        <f>+'INFORME '!U379</f>
        <v>1</v>
      </c>
      <c r="F216" s="281">
        <v>44</v>
      </c>
    </row>
    <row r="217" spans="1:6" x14ac:dyDescent="0.25">
      <c r="A217" s="246" t="s">
        <v>64</v>
      </c>
      <c r="B217" s="246" t="s">
        <v>1613</v>
      </c>
      <c r="C217" t="str">
        <f>+'INFORME '!L379</f>
        <v>Producción Científica Ambiciosa Con Enfoque, Gerencia Y Disciplina</v>
      </c>
      <c r="D217" s="225">
        <v>1</v>
      </c>
      <c r="E217" s="247">
        <f>+'INFORME '!T379</f>
        <v>1</v>
      </c>
      <c r="F217" s="280">
        <f>+F215+1</f>
        <v>167</v>
      </c>
    </row>
    <row r="218" spans="1:6" x14ac:dyDescent="0.25">
      <c r="A218" s="246" t="s">
        <v>65</v>
      </c>
      <c r="B218" s="246" t="s">
        <v>1613</v>
      </c>
      <c r="C218" t="str">
        <f>+'INFORME '!L381</f>
        <v>Empresas Más Innovadoras Y Competitivas</v>
      </c>
      <c r="D218" s="225">
        <v>0</v>
      </c>
      <c r="E218" s="247" t="str">
        <f>+'INFORME '!T381</f>
        <v>NA</v>
      </c>
      <c r="F218" s="280">
        <f t="shared" ref="F218:F220" si="27">+F217+1</f>
        <v>168</v>
      </c>
    </row>
    <row r="219" spans="1:6" x14ac:dyDescent="0.25">
      <c r="A219" s="246" t="s">
        <v>1092</v>
      </c>
      <c r="B219" s="246" t="s">
        <v>1613</v>
      </c>
      <c r="C219" t="str">
        <f>+'INFORME '!L382</f>
        <v>Cultura Que Valora y Gestiona El Conocimiento</v>
      </c>
      <c r="D219" s="225">
        <v>0</v>
      </c>
      <c r="E219" s="247" t="str">
        <f>+'INFORME '!T382</f>
        <v>NA</v>
      </c>
      <c r="F219" s="280">
        <f t="shared" si="27"/>
        <v>169</v>
      </c>
    </row>
    <row r="220" spans="1:6" x14ac:dyDescent="0.25">
      <c r="A220" s="246" t="s">
        <v>1093</v>
      </c>
      <c r="B220" s="246" t="s">
        <v>1613</v>
      </c>
      <c r="C220" s="100" t="str">
        <f>+'INFORME '!L384</f>
        <v>Gestión Del Conocimiento, La Investigación Y La Planeación Estratégica</v>
      </c>
      <c r="D220" s="225">
        <v>0</v>
      </c>
      <c r="E220" s="247" t="str">
        <f>+'INFORME '!T384</f>
        <v>NA</v>
      </c>
      <c r="F220" s="280">
        <f t="shared" si="27"/>
        <v>170</v>
      </c>
    </row>
    <row r="221" spans="1:6" s="264" customFormat="1" ht="15.75" x14ac:dyDescent="0.25">
      <c r="A221" s="260" t="s">
        <v>66</v>
      </c>
      <c r="B221" s="260" t="s">
        <v>1612</v>
      </c>
      <c r="C221" s="261" t="str">
        <f>+'INFORME '!E389</f>
        <v xml:space="preserve">TIC COMO PLATAFORMA PARA LA EDUCACIÓN, EQUIDAD Y COMPETITIVIDAD </v>
      </c>
      <c r="D221" s="262">
        <f>SUM(D222:D223)</f>
        <v>6</v>
      </c>
      <c r="E221" s="263">
        <f>+'INFORME '!U385</f>
        <v>1</v>
      </c>
      <c r="F221" s="281">
        <v>45</v>
      </c>
    </row>
    <row r="222" spans="1:6" x14ac:dyDescent="0.25">
      <c r="A222" s="246" t="s">
        <v>67</v>
      </c>
      <c r="B222" s="246" t="s">
        <v>1613</v>
      </c>
      <c r="C222" t="str">
        <f>+'INFORME '!L385</f>
        <v>Infraestructura TIC</v>
      </c>
      <c r="D222" s="225">
        <v>4</v>
      </c>
      <c r="E222" s="247">
        <f>+'INFORME '!T385</f>
        <v>1</v>
      </c>
      <c r="F222" s="280">
        <f>+F220+1</f>
        <v>171</v>
      </c>
    </row>
    <row r="223" spans="1:6" x14ac:dyDescent="0.25">
      <c r="A223" s="246" t="s">
        <v>68</v>
      </c>
      <c r="B223" s="246" t="s">
        <v>1613</v>
      </c>
      <c r="C223" t="str">
        <f>+'INFORME '!L389</f>
        <v>Aplicaciones Tic</v>
      </c>
      <c r="D223" s="225">
        <v>2</v>
      </c>
      <c r="E223" s="247">
        <f>+'INFORME '!T389</f>
        <v>1</v>
      </c>
      <c r="F223" s="280">
        <f t="shared" ref="F223" si="28">+F222+1</f>
        <v>172</v>
      </c>
    </row>
    <row r="224" spans="1:6" s="264" customFormat="1" ht="15.75" x14ac:dyDescent="0.25">
      <c r="A224" s="260" t="s">
        <v>1127</v>
      </c>
      <c r="B224" s="260" t="s">
        <v>1612</v>
      </c>
      <c r="C224" s="261" t="str">
        <f>+'INFORME '!E392</f>
        <v>BOLIVAR EMPRENDEDOR -FOMENTO DEL EMPLEO Y EL TRABAJO DECENTE</v>
      </c>
      <c r="D224" s="262">
        <f>SUM(D225:D229)</f>
        <v>4</v>
      </c>
      <c r="E224" s="263">
        <f>+'INFORME '!U392</f>
        <v>1</v>
      </c>
      <c r="F224" s="281">
        <v>46</v>
      </c>
    </row>
    <row r="225" spans="1:6" x14ac:dyDescent="0.25">
      <c r="A225" s="246" t="s">
        <v>1130</v>
      </c>
      <c r="B225" s="246" t="s">
        <v>1613</v>
      </c>
      <c r="C225" t="str">
        <f>+'INFORME '!L392</f>
        <v>Promoción De La Formalización Laboral</v>
      </c>
      <c r="D225" s="225">
        <v>1</v>
      </c>
      <c r="E225" s="247">
        <f>+'INFORME '!T392</f>
        <v>1</v>
      </c>
      <c r="F225" s="280">
        <v>173</v>
      </c>
    </row>
    <row r="226" spans="1:6" x14ac:dyDescent="0.25">
      <c r="A226" s="246" t="s">
        <v>1131</v>
      </c>
      <c r="B226" s="246" t="s">
        <v>1613</v>
      </c>
      <c r="C226" t="str">
        <f>+'INFORME '!L397</f>
        <v>Empleo Como Servicio Público</v>
      </c>
      <c r="D226" s="225">
        <v>1</v>
      </c>
      <c r="E226" s="247">
        <f>+'INFORME '!T397</f>
        <v>1</v>
      </c>
      <c r="F226" s="280">
        <f t="shared" ref="F226:F229" si="29">+F225+1</f>
        <v>174</v>
      </c>
    </row>
    <row r="227" spans="1:6" x14ac:dyDescent="0.25">
      <c r="A227" s="246" t="s">
        <v>1132</v>
      </c>
      <c r="B227" s="246" t="s">
        <v>1613</v>
      </c>
      <c r="C227" t="str">
        <f>+'INFORME '!L401</f>
        <v>Seguridad y Salud en el Trabajo</v>
      </c>
      <c r="D227" s="225">
        <v>0</v>
      </c>
      <c r="E227" s="247" t="str">
        <f>+'INFORME '!T401</f>
        <v>NA</v>
      </c>
      <c r="F227" s="280">
        <f t="shared" si="29"/>
        <v>175</v>
      </c>
    </row>
    <row r="228" spans="1:6" x14ac:dyDescent="0.25">
      <c r="A228" s="246" t="s">
        <v>1133</v>
      </c>
      <c r="B228" s="246" t="s">
        <v>1613</v>
      </c>
      <c r="C228" t="str">
        <f>+'INFORME '!L402</f>
        <v>Oportunidades Laborales Y Productivas A Población Con Discapacidad</v>
      </c>
      <c r="D228" s="225">
        <v>1</v>
      </c>
      <c r="E228" s="247">
        <f>+'INFORME '!T402</f>
        <v>1</v>
      </c>
      <c r="F228" s="280">
        <f t="shared" si="29"/>
        <v>176</v>
      </c>
    </row>
    <row r="229" spans="1:6" x14ac:dyDescent="0.25">
      <c r="A229" s="246" t="s">
        <v>1134</v>
      </c>
      <c r="B229" s="246" t="s">
        <v>1613</v>
      </c>
      <c r="C229" t="str">
        <f>+'INFORME '!L405</f>
        <v>Promoción De La Implementación Del Teletrabajo</v>
      </c>
      <c r="D229" s="225">
        <v>1</v>
      </c>
      <c r="E229" s="247">
        <f>+'INFORME '!T405</f>
        <v>1</v>
      </c>
      <c r="F229" s="280">
        <f t="shared" si="29"/>
        <v>177</v>
      </c>
    </row>
    <row r="230" spans="1:6" s="264" customFormat="1" ht="15.75" x14ac:dyDescent="0.25">
      <c r="A230" s="260" t="s">
        <v>1137</v>
      </c>
      <c r="B230" s="260" t="s">
        <v>1612</v>
      </c>
      <c r="C230" s="261" t="str">
        <f>+'INFORME '!E406</f>
        <v>BOLIÍVAR SÍ AVANZA CON ALIANZAS PÚBLICO PRIVADAS Y COOPERACIÓN INTERNACIONAL</v>
      </c>
      <c r="D230" s="262">
        <f>SUM(D231:D232)</f>
        <v>2</v>
      </c>
      <c r="E230" s="263">
        <f>+'INFORME '!U406</f>
        <v>1</v>
      </c>
      <c r="F230" s="281">
        <v>47</v>
      </c>
    </row>
    <row r="231" spans="1:6" x14ac:dyDescent="0.25">
      <c r="A231" s="246" t="s">
        <v>1139</v>
      </c>
      <c r="B231" s="246" t="s">
        <v>1613</v>
      </c>
      <c r="C231" t="str">
        <f>+'INFORME '!L406</f>
        <v>Cooperación Y Desarrollo Para Bolívar</v>
      </c>
      <c r="D231" s="225">
        <v>1</v>
      </c>
      <c r="E231" s="247">
        <f>+'INFORME '!T406</f>
        <v>1</v>
      </c>
      <c r="F231" s="280">
        <v>178</v>
      </c>
    </row>
    <row r="232" spans="1:6" x14ac:dyDescent="0.25">
      <c r="A232" s="246" t="s">
        <v>1140</v>
      </c>
      <c r="B232" s="246" t="s">
        <v>1613</v>
      </c>
      <c r="C232" s="100" t="str">
        <f>+'INFORME '!L408</f>
        <v>Alianzas público privadas y Cooperación Intyernacional</v>
      </c>
      <c r="D232" s="225">
        <v>1</v>
      </c>
      <c r="E232" s="247">
        <f>+'INFORME '!T408</f>
        <v>1</v>
      </c>
      <c r="F232" s="280">
        <f t="shared" ref="F232" si="30">+F231+1</f>
        <v>179</v>
      </c>
    </row>
    <row r="233" spans="1:6" s="264" customFormat="1" ht="15.75" x14ac:dyDescent="0.25">
      <c r="A233" s="260" t="s">
        <v>1160</v>
      </c>
      <c r="B233" s="260" t="s">
        <v>1612</v>
      </c>
      <c r="C233" s="261" t="str">
        <f>+'INFORME '!E409</f>
        <v>BOLÍVAR SÍ AVANZA EN LA PROMOCIÓN DE INVERSIONES PARA EL DESARROLLO</v>
      </c>
      <c r="D233" s="262">
        <f>+D234</f>
        <v>1</v>
      </c>
      <c r="E233" s="263">
        <f>+'INFORME '!U409</f>
        <v>1</v>
      </c>
      <c r="F233" s="281">
        <v>48</v>
      </c>
    </row>
    <row r="234" spans="1:6" x14ac:dyDescent="0.25">
      <c r="A234" s="246" t="s">
        <v>1183</v>
      </c>
      <c r="B234" s="246" t="s">
        <v>1613</v>
      </c>
      <c r="C234" t="str">
        <f>+'INFORME '!L409</f>
        <v xml:space="preserve">Agencia de Inversiones y Desarrollo de Bolívar </v>
      </c>
      <c r="D234" s="225">
        <v>1</v>
      </c>
      <c r="E234" s="247">
        <f>+'INFORME '!T409</f>
        <v>1</v>
      </c>
      <c r="F234" s="280">
        <v>180</v>
      </c>
    </row>
    <row r="235" spans="1:6" s="264" customFormat="1" ht="15.75" x14ac:dyDescent="0.25">
      <c r="A235" s="260" t="s">
        <v>1149</v>
      </c>
      <c r="B235" s="260" t="s">
        <v>1612</v>
      </c>
      <c r="C235" s="261" t="str">
        <f>+'INFORME '!E412</f>
        <v>BOLÍVAR SÍ AVANZA CON MINERÍA RESPONSABLE</v>
      </c>
      <c r="D235" s="262">
        <f>SUM(D236:D241)</f>
        <v>2</v>
      </c>
      <c r="E235" s="263">
        <f>+'INFORME '!U412</f>
        <v>0.5</v>
      </c>
      <c r="F235" s="281">
        <v>49</v>
      </c>
    </row>
    <row r="236" spans="1:6" x14ac:dyDescent="0.25">
      <c r="A236" s="246" t="s">
        <v>1152</v>
      </c>
      <c r="B236" s="246" t="s">
        <v>1613</v>
      </c>
      <c r="C236" t="str">
        <f>+'INFORME '!L412</f>
        <v>Procesos de asistencia técnica y tecnológicas prestados a mineros</v>
      </c>
      <c r="D236" s="225">
        <v>2</v>
      </c>
      <c r="E236" s="247">
        <f>+'INFORME '!T412</f>
        <v>0.5</v>
      </c>
      <c r="F236" s="280">
        <v>181</v>
      </c>
    </row>
    <row r="237" spans="1:6" x14ac:dyDescent="0.25">
      <c r="A237" s="246" t="s">
        <v>1184</v>
      </c>
      <c r="B237" s="246" t="s">
        <v>1613</v>
      </c>
      <c r="C237" t="str">
        <f>+'INFORME '!L418</f>
        <v>Procesos mineros caracterizados y formalizados</v>
      </c>
      <c r="D237" s="225">
        <v>0</v>
      </c>
      <c r="E237" s="247" t="str">
        <f>+'INFORME '!T418</f>
        <v>NA</v>
      </c>
      <c r="F237" s="280">
        <f t="shared" ref="F237:F241" si="31">+F236+1</f>
        <v>182</v>
      </c>
    </row>
    <row r="238" spans="1:6" x14ac:dyDescent="0.25">
      <c r="A238" s="246" t="s">
        <v>1185</v>
      </c>
      <c r="B238" s="246" t="s">
        <v>1613</v>
      </c>
      <c r="C238" t="str">
        <f>+'INFORME '!L421</f>
        <v>Minas sin trabajo infantil</v>
      </c>
      <c r="D238" s="225">
        <v>0</v>
      </c>
      <c r="E238" s="247" t="str">
        <f>+'INFORME '!T421</f>
        <v>NA</v>
      </c>
      <c r="F238" s="280">
        <f t="shared" si="31"/>
        <v>183</v>
      </c>
    </row>
    <row r="239" spans="1:6" x14ac:dyDescent="0.25">
      <c r="A239" s="246" t="s">
        <v>1190</v>
      </c>
      <c r="B239" s="246" t="s">
        <v>1613</v>
      </c>
      <c r="C239" t="str">
        <f>+'INFORME '!L422</f>
        <v>Centros de Formación para  el trabajo del Oro</v>
      </c>
      <c r="D239" s="225">
        <v>0</v>
      </c>
      <c r="E239" s="247" t="str">
        <f>+'INFORME '!T422</f>
        <v>NA</v>
      </c>
      <c r="F239" s="280">
        <f t="shared" si="31"/>
        <v>184</v>
      </c>
    </row>
    <row r="240" spans="1:6" x14ac:dyDescent="0.25">
      <c r="A240" s="246" t="s">
        <v>1191</v>
      </c>
      <c r="B240" s="246" t="s">
        <v>1613</v>
      </c>
      <c r="C240" t="str">
        <f>+'INFORME '!L423</f>
        <v>Ecosistemas afectados por la mineria recuperados</v>
      </c>
      <c r="D240" s="225">
        <v>0</v>
      </c>
      <c r="E240" s="247" t="str">
        <f>+'INFORME '!T423</f>
        <v>NA</v>
      </c>
      <c r="F240" s="280">
        <f t="shared" si="31"/>
        <v>185</v>
      </c>
    </row>
    <row r="241" spans="1:6" x14ac:dyDescent="0.25">
      <c r="A241" s="246" t="s">
        <v>1192</v>
      </c>
      <c r="B241" s="246" t="s">
        <v>1613</v>
      </c>
      <c r="C241" t="str">
        <f>+'INFORME '!L424</f>
        <v>Cuenca Hidricas Recuperadas</v>
      </c>
      <c r="D241" s="225">
        <v>0</v>
      </c>
      <c r="E241" s="247" t="str">
        <f>+'INFORME '!T424</f>
        <v>NA</v>
      </c>
      <c r="F241" s="280">
        <f t="shared" si="31"/>
        <v>186</v>
      </c>
    </row>
    <row r="242" spans="1:6" ht="18.75" x14ac:dyDescent="0.3">
      <c r="A242" s="248">
        <v>4</v>
      </c>
      <c r="B242" s="248" t="s">
        <v>1927</v>
      </c>
      <c r="C242" s="267" t="str">
        <f>+'INFORME '!C425</f>
        <v xml:space="preserve">INFRAESTRUCTURA Y TRANSPORTE </v>
      </c>
      <c r="D242" s="268">
        <f>SUM(D243+D247)</f>
        <v>7</v>
      </c>
      <c r="E242" s="269">
        <f>+'INFORME '!V425</f>
        <v>0.85061224489795906</v>
      </c>
      <c r="F242" s="279">
        <v>4</v>
      </c>
    </row>
    <row r="243" spans="1:6" s="264" customFormat="1" ht="15.75" x14ac:dyDescent="0.25">
      <c r="A243" s="260" t="s">
        <v>69</v>
      </c>
      <c r="B243" s="260" t="s">
        <v>1612</v>
      </c>
      <c r="C243" s="261" t="str">
        <f>+'INFORME '!E425</f>
        <v xml:space="preserve">BOLÍVAR SÍ AVANZA CON INFRAESTRUCTURA ESTRATÉGICA PARA LA COMPETITIVIDAD Y LA PAZ </v>
      </c>
      <c r="D243" s="262">
        <f>SUM(D244:D246)</f>
        <v>4</v>
      </c>
      <c r="E243" s="263">
        <f>+'INFORME '!U425</f>
        <v>0.73857142857142855</v>
      </c>
      <c r="F243" s="281">
        <v>50</v>
      </c>
    </row>
    <row r="244" spans="1:6" x14ac:dyDescent="0.25">
      <c r="A244" s="246" t="s">
        <v>70</v>
      </c>
      <c r="B244" s="246" t="s">
        <v>1613</v>
      </c>
      <c r="C244" t="str">
        <f>+'INFORME '!L425</f>
        <v>Vías Para La Paz</v>
      </c>
      <c r="D244" s="225">
        <v>3</v>
      </c>
      <c r="E244" s="247">
        <f>+'INFORME '!T425</f>
        <v>0.65142857142857136</v>
      </c>
      <c r="F244" s="280">
        <v>187</v>
      </c>
    </row>
    <row r="245" spans="1:6" x14ac:dyDescent="0.25">
      <c r="A245" s="246" t="s">
        <v>71</v>
      </c>
      <c r="B245" s="246" t="s">
        <v>1613</v>
      </c>
      <c r="C245" t="str">
        <f>+'INFORME '!L429</f>
        <v>Obras De Infraestructura Fluvial, De Defensa Y De Transporte Aéreo</v>
      </c>
      <c r="D245" s="225">
        <v>0</v>
      </c>
      <c r="E245" s="247" t="str">
        <f>+'INFORME '!T429</f>
        <v>NA</v>
      </c>
      <c r="F245" s="280">
        <f t="shared" ref="F245:F246" si="32">+F244+1</f>
        <v>188</v>
      </c>
    </row>
    <row r="246" spans="1:6" x14ac:dyDescent="0.25">
      <c r="A246" s="246" t="s">
        <v>72</v>
      </c>
      <c r="B246" s="246" t="s">
        <v>1613</v>
      </c>
      <c r="C246" t="str">
        <f>+'INFORME '!L431</f>
        <v>Infraestructura de uso para La Inclusión Social y La Paz</v>
      </c>
      <c r="D246" s="225">
        <v>1</v>
      </c>
      <c r="E246" s="247">
        <f>+'INFORME '!T431</f>
        <v>1</v>
      </c>
      <c r="F246" s="280">
        <f t="shared" si="32"/>
        <v>189</v>
      </c>
    </row>
    <row r="247" spans="1:6" s="264" customFormat="1" ht="15.75" x14ac:dyDescent="0.25">
      <c r="A247" s="260" t="s">
        <v>73</v>
      </c>
      <c r="B247" s="260" t="s">
        <v>1612</v>
      </c>
      <c r="C247" s="261" t="str">
        <f>+'INFORME '!E432</f>
        <v>BOLIVAR SÍ AVANZA CON MOVILIDAD SEGURA</v>
      </c>
      <c r="D247" s="262">
        <f>SUM(D248:D251)</f>
        <v>3</v>
      </c>
      <c r="E247" s="263">
        <f>+'INFORME '!U432</f>
        <v>1</v>
      </c>
      <c r="F247" s="281">
        <v>51</v>
      </c>
    </row>
    <row r="248" spans="1:6" x14ac:dyDescent="0.25">
      <c r="A248" s="246" t="s">
        <v>74</v>
      </c>
      <c r="B248" s="246" t="s">
        <v>1613</v>
      </c>
      <c r="C248" t="str">
        <f>+'INFORME '!L432</f>
        <v>Observatorio De Seguridad Vial</v>
      </c>
      <c r="D248" s="225">
        <v>3</v>
      </c>
      <c r="E248" s="247">
        <f>+'INFORME '!T432</f>
        <v>1</v>
      </c>
      <c r="F248" s="280">
        <v>190</v>
      </c>
    </row>
    <row r="249" spans="1:6" x14ac:dyDescent="0.25">
      <c r="A249" s="246" t="s">
        <v>1234</v>
      </c>
      <c r="B249" s="246" t="s">
        <v>1613</v>
      </c>
      <c r="C249" t="str">
        <f>+'INFORME '!L438</f>
        <v>Movilidad Sostenible</v>
      </c>
      <c r="D249" s="225">
        <v>0</v>
      </c>
      <c r="E249" s="247" t="str">
        <f>+'INFORME '!T438</f>
        <v>NA</v>
      </c>
      <c r="F249" s="280">
        <f t="shared" ref="F249:F251" si="33">+F248+1</f>
        <v>191</v>
      </c>
    </row>
    <row r="250" spans="1:6" x14ac:dyDescent="0.25">
      <c r="A250" s="246" t="s">
        <v>1238</v>
      </c>
      <c r="B250" s="246" t="s">
        <v>1613</v>
      </c>
      <c r="C250" t="str">
        <f>+'INFORME '!L440</f>
        <v>Transporte Multimodal</v>
      </c>
      <c r="D250" s="225">
        <v>0</v>
      </c>
      <c r="E250" s="247" t="str">
        <f>+'INFORME '!T440</f>
        <v>NA</v>
      </c>
      <c r="F250" s="280">
        <f t="shared" si="33"/>
        <v>192</v>
      </c>
    </row>
    <row r="251" spans="1:6" x14ac:dyDescent="0.25">
      <c r="A251" s="246" t="s">
        <v>1242</v>
      </c>
      <c r="B251" s="246" t="s">
        <v>1613</v>
      </c>
      <c r="C251" t="str">
        <f>+'INFORME '!L441</f>
        <v xml:space="preserve">Infraestructura de Transporte </v>
      </c>
      <c r="D251" s="225">
        <v>0</v>
      </c>
      <c r="E251" s="247" t="str">
        <f>+'INFORME '!T441</f>
        <v>NA</v>
      </c>
      <c r="F251" s="280">
        <f t="shared" si="33"/>
        <v>193</v>
      </c>
    </row>
    <row r="252" spans="1:6" ht="18.75" x14ac:dyDescent="0.3">
      <c r="A252" s="248">
        <v>5</v>
      </c>
      <c r="B252" s="248" t="s">
        <v>1927</v>
      </c>
      <c r="C252" s="267" t="str">
        <f>+'INFORME '!E442</f>
        <v xml:space="preserve">BOLÍVAR SÍ AVANZA EN CONSERVACIÓN AMBIENTAL Y USO SOSTENIBLE DE SU TERRITORIO </v>
      </c>
      <c r="D252" s="268">
        <f>SUM(D253+D256+D260)</f>
        <v>8</v>
      </c>
      <c r="E252" s="269">
        <f>+'INFORME '!V442</f>
        <v>0.375</v>
      </c>
      <c r="F252" s="279">
        <v>5</v>
      </c>
    </row>
    <row r="253" spans="1:6" s="264" customFormat="1" ht="15.75" x14ac:dyDescent="0.25">
      <c r="A253" s="260" t="s">
        <v>1248</v>
      </c>
      <c r="B253" s="260" t="s">
        <v>1612</v>
      </c>
      <c r="C253" s="261" t="str">
        <f>+'INFORME '!E442</f>
        <v xml:space="preserve">BOLÍVAR SÍ AVANZA EN CONSERVACIÓN AMBIENTAL Y USO SOSTENIBLE DE SU TERRITORIO </v>
      </c>
      <c r="D253" s="262">
        <f>SUM(D254:D255)</f>
        <v>2</v>
      </c>
      <c r="E253" s="263">
        <f>+'INFORME '!U442</f>
        <v>0</v>
      </c>
      <c r="F253" s="281">
        <v>52</v>
      </c>
    </row>
    <row r="254" spans="1:6" x14ac:dyDescent="0.25">
      <c r="A254" s="246" t="s">
        <v>1249</v>
      </c>
      <c r="B254" s="246" t="s">
        <v>1613</v>
      </c>
      <c r="C254" s="100" t="str">
        <f>+'INFORME '!L442</f>
        <v xml:space="preserve"> Herramientas de  Planeación para la Sostenibilidad</v>
      </c>
      <c r="D254" s="225">
        <v>1</v>
      </c>
      <c r="E254" s="247">
        <f>+'INFORME '!T442</f>
        <v>0</v>
      </c>
      <c r="F254" s="280">
        <v>194</v>
      </c>
    </row>
    <row r="255" spans="1:6" x14ac:dyDescent="0.25">
      <c r="A255" s="246" t="s">
        <v>1254</v>
      </c>
      <c r="B255" s="246" t="s">
        <v>1613</v>
      </c>
      <c r="C255" t="str">
        <f>+'INFORME '!L446</f>
        <v xml:space="preserve">Procesos de formación ciudadana para la sostenibilidad ambiental  </v>
      </c>
      <c r="D255" s="225">
        <v>1</v>
      </c>
      <c r="E255" s="247">
        <f>+'INFORME '!T446</f>
        <v>0</v>
      </c>
      <c r="F255" s="280">
        <f t="shared" ref="F255" si="34">+F254+1</f>
        <v>195</v>
      </c>
    </row>
    <row r="256" spans="1:6" s="264" customFormat="1" ht="15.75" x14ac:dyDescent="0.25">
      <c r="A256" s="260" t="s">
        <v>1261</v>
      </c>
      <c r="B256" s="260" t="s">
        <v>1612</v>
      </c>
      <c r="C256" s="261" t="str">
        <f>+'INFORME '!E449</f>
        <v>BOLÍVAR SÍ AVANZA CON GESTIÓN PREVENTIVA Y OPORTUNA DEL RIESGO</v>
      </c>
      <c r="D256" s="262">
        <f>SUM(D257:D259)</f>
        <v>4</v>
      </c>
      <c r="E256" s="263">
        <f>+'INFORME '!T449</f>
        <v>1</v>
      </c>
      <c r="F256" s="281">
        <v>53</v>
      </c>
    </row>
    <row r="257" spans="1:6" x14ac:dyDescent="0.25">
      <c r="A257" s="246" t="s">
        <v>1262</v>
      </c>
      <c r="B257" s="246" t="s">
        <v>1613</v>
      </c>
      <c r="C257" t="str">
        <f>+'INFORME '!L449</f>
        <v>Asistencia Técnica en Gestión del riesgo</v>
      </c>
      <c r="D257" s="225">
        <v>2</v>
      </c>
      <c r="E257" s="247">
        <f>+'INFORME '!T449</f>
        <v>1</v>
      </c>
      <c r="F257" s="280">
        <v>196</v>
      </c>
    </row>
    <row r="258" spans="1:6" x14ac:dyDescent="0.25">
      <c r="A258" s="246" t="s">
        <v>1270</v>
      </c>
      <c r="B258" s="246" t="s">
        <v>1613</v>
      </c>
      <c r="C258" t="str">
        <f>+'INFORME '!L452</f>
        <v xml:space="preserve">Desastres identificados, atendidos  y mitigados </v>
      </c>
      <c r="D258" s="225">
        <v>1</v>
      </c>
      <c r="E258" s="247">
        <f>+'INFORME '!T452</f>
        <v>0</v>
      </c>
      <c r="F258" s="280">
        <f t="shared" ref="F258:F259" si="35">+F257+1</f>
        <v>197</v>
      </c>
    </row>
    <row r="259" spans="1:6" x14ac:dyDescent="0.25">
      <c r="A259" s="246" t="s">
        <v>1278</v>
      </c>
      <c r="B259" s="246" t="s">
        <v>1613</v>
      </c>
      <c r="C259" s="100" t="str">
        <f>+'INFORME '!L454</f>
        <v xml:space="preserve">Desastres atendidos </v>
      </c>
      <c r="D259" s="225">
        <v>1</v>
      </c>
      <c r="E259" s="247">
        <f>+'INFORME '!T454</f>
        <v>0</v>
      </c>
      <c r="F259" s="280">
        <f t="shared" si="35"/>
        <v>198</v>
      </c>
    </row>
    <row r="260" spans="1:6" s="264" customFormat="1" ht="15.75" x14ac:dyDescent="0.25">
      <c r="A260" s="260" t="s">
        <v>1283</v>
      </c>
      <c r="B260" s="260" t="s">
        <v>1612</v>
      </c>
      <c r="C260" s="261" t="str">
        <f>+'INFORME '!E456</f>
        <v>BOLÍVAR SÍ AVANZA EN PLANIFICACIÓN TERRITORIAL</v>
      </c>
      <c r="D260" s="262">
        <f>SUM(D261:D264)</f>
        <v>2</v>
      </c>
      <c r="E260" s="263">
        <f>+'INFORME '!U456</f>
        <v>0.5</v>
      </c>
      <c r="F260" s="281">
        <v>54</v>
      </c>
    </row>
    <row r="261" spans="1:6" x14ac:dyDescent="0.25">
      <c r="A261" s="246" t="s">
        <v>1284</v>
      </c>
      <c r="B261" s="246" t="s">
        <v>1613</v>
      </c>
      <c r="C261" s="100" t="str">
        <f>+'INFORME '!L456</f>
        <v xml:space="preserve">Plan de Ordenamiento Territorial Departamental para el Desarrollo Sostenible </v>
      </c>
      <c r="D261" s="225">
        <v>0</v>
      </c>
      <c r="E261" s="247" t="str">
        <f>+'INFORME '!T456</f>
        <v>NA</v>
      </c>
      <c r="F261" s="280">
        <v>199</v>
      </c>
    </row>
    <row r="262" spans="1:6" x14ac:dyDescent="0.25">
      <c r="A262" s="246" t="s">
        <v>1285</v>
      </c>
      <c r="B262" s="246" t="s">
        <v>1613</v>
      </c>
      <c r="C262" t="str">
        <f>+'INFORME '!L457</f>
        <v xml:space="preserve">Procesos de Asistencia Tecnica en Ordenamiento Territorial </v>
      </c>
      <c r="D262" s="225">
        <v>1</v>
      </c>
      <c r="E262" s="247">
        <f>+'INFORME '!T457</f>
        <v>0</v>
      </c>
      <c r="F262" s="280">
        <f t="shared" ref="F262:F264" si="36">+F261+1</f>
        <v>200</v>
      </c>
    </row>
    <row r="263" spans="1:6" x14ac:dyDescent="0.25">
      <c r="A263" s="246" t="s">
        <v>1286</v>
      </c>
      <c r="B263" s="246" t="s">
        <v>1613</v>
      </c>
      <c r="C263" t="str">
        <f>+'INFORME '!L459</f>
        <v xml:space="preserve">Contrato Plan  Bolívar-Sucre </v>
      </c>
      <c r="D263" s="225">
        <v>1</v>
      </c>
      <c r="E263" s="247">
        <f>+'INFORME '!T459</f>
        <v>1</v>
      </c>
      <c r="F263" s="280">
        <f t="shared" si="36"/>
        <v>201</v>
      </c>
    </row>
    <row r="264" spans="1:6" x14ac:dyDescent="0.25">
      <c r="A264" s="246" t="s">
        <v>1287</v>
      </c>
      <c r="B264" s="246" t="s">
        <v>1613</v>
      </c>
      <c r="C264" t="str">
        <f>+'INFORME '!L460</f>
        <v>Municipios Estratificados</v>
      </c>
      <c r="D264" s="225">
        <v>0</v>
      </c>
      <c r="E264" s="247" t="str">
        <f>+'INFORME '!T460</f>
        <v>NA</v>
      </c>
      <c r="F264" s="280">
        <f t="shared" si="36"/>
        <v>202</v>
      </c>
    </row>
    <row r="265" spans="1:6" ht="18.75" x14ac:dyDescent="0.3">
      <c r="A265" s="248">
        <v>6</v>
      </c>
      <c r="B265" s="248" t="s">
        <v>1927</v>
      </c>
      <c r="C265" s="267" t="str">
        <f>+'INFORME '!C461</f>
        <v>BOLÍVAR AVANZA CON INSTITUCIONES FORTALECIDAS</v>
      </c>
      <c r="D265" s="268">
        <f>SUM(D266+D268+D270+D272+D280+D290)</f>
        <v>32</v>
      </c>
      <c r="E265" s="269">
        <f>+'INFORME '!V461</f>
        <v>0.61266129032258065</v>
      </c>
      <c r="F265" s="279">
        <v>6</v>
      </c>
    </row>
    <row r="266" spans="1:6" s="264" customFormat="1" ht="15.75" x14ac:dyDescent="0.25">
      <c r="A266" s="260" t="s">
        <v>1301</v>
      </c>
      <c r="B266" s="260" t="s">
        <v>1612</v>
      </c>
      <c r="C266" s="261" t="str">
        <f>+'INFORME '!E461</f>
        <v>FINANZAS PÚBLICAS SANAS Y ROBUSTAS</v>
      </c>
      <c r="D266" s="262">
        <f>+D267</f>
        <v>4</v>
      </c>
      <c r="E266" s="263">
        <f>+'INFORME '!U461</f>
        <v>0.60645833333333332</v>
      </c>
      <c r="F266" s="281">
        <v>55</v>
      </c>
    </row>
    <row r="267" spans="1:6" x14ac:dyDescent="0.25">
      <c r="A267" s="246" t="s">
        <v>1302</v>
      </c>
      <c r="B267" s="246" t="s">
        <v>1613</v>
      </c>
      <c r="C267" t="str">
        <f>+'INFORME '!L461</f>
        <v>Generación de Ingresos Propios</v>
      </c>
      <c r="D267" s="225">
        <v>4</v>
      </c>
      <c r="E267" s="247">
        <f>+'INFORME '!T461</f>
        <v>0.60645833333333332</v>
      </c>
      <c r="F267" s="280">
        <v>203</v>
      </c>
    </row>
    <row r="268" spans="1:6" s="264" customFormat="1" ht="15.75" x14ac:dyDescent="0.25">
      <c r="A268" s="260" t="s">
        <v>1311</v>
      </c>
      <c r="B268" s="260" t="s">
        <v>1612</v>
      </c>
      <c r="C268" s="261" t="str">
        <f>+'INFORME '!E468</f>
        <v>CULTURA INSTITUCIONAL DE LA LEGALIDAD Y LA TRANSPARENCIA EN LA GESTIÓN PÚBLICA</v>
      </c>
      <c r="D268" s="262">
        <f>+D269</f>
        <v>5</v>
      </c>
      <c r="E268" s="263">
        <f>+'INFORME '!U468</f>
        <v>0</v>
      </c>
      <c r="F268" s="281">
        <v>56</v>
      </c>
    </row>
    <row r="269" spans="1:6" x14ac:dyDescent="0.25">
      <c r="A269" s="246" t="s">
        <v>1312</v>
      </c>
      <c r="B269" s="246" t="s">
        <v>1613</v>
      </c>
      <c r="C269" t="str">
        <f>+'INFORME '!L468</f>
        <v>Indice de Transparencia Departamental</v>
      </c>
      <c r="D269" s="225">
        <v>5</v>
      </c>
      <c r="E269" s="247">
        <f>+'INFORME '!T468</f>
        <v>0</v>
      </c>
      <c r="F269" s="280">
        <v>204</v>
      </c>
    </row>
    <row r="270" spans="1:6" s="264" customFormat="1" ht="15.75" x14ac:dyDescent="0.25">
      <c r="A270" s="260" t="s">
        <v>1319</v>
      </c>
      <c r="B270" s="260" t="s">
        <v>1612</v>
      </c>
      <c r="C270" s="261" t="str">
        <f>+'INFORME '!E474</f>
        <v>GOBERNANDO CON LOS MUNICIPIOS</v>
      </c>
      <c r="D270" s="262">
        <f>+D271</f>
        <v>5</v>
      </c>
      <c r="E270" s="263">
        <f>+'INFORME '!U474</f>
        <v>0.08</v>
      </c>
      <c r="F270" s="281">
        <v>57</v>
      </c>
    </row>
    <row r="271" spans="1:6" x14ac:dyDescent="0.25">
      <c r="A271" s="246" t="s">
        <v>1320</v>
      </c>
      <c r="B271" s="246" t="s">
        <v>1613</v>
      </c>
      <c r="C271" t="str">
        <f>+'INFORME '!L474</f>
        <v>Casa del Alcalde</v>
      </c>
      <c r="D271" s="225">
        <v>5</v>
      </c>
      <c r="E271" s="247">
        <f>+'INFORME '!T474</f>
        <v>0.4</v>
      </c>
      <c r="F271" s="280">
        <v>205</v>
      </c>
    </row>
    <row r="272" spans="1:6" s="264" customFormat="1" ht="15.75" x14ac:dyDescent="0.25">
      <c r="A272" s="260" t="s">
        <v>1327</v>
      </c>
      <c r="B272" s="260" t="s">
        <v>1612</v>
      </c>
      <c r="C272" s="261" t="str">
        <f>+'INFORME '!E479</f>
        <v>FORTALECIMIENTO DE LA PARTICIPACIÓN CIUDADANA Y CAPACIDADES ORGANIZATIVAS DE LOS MUNICIPIOS</v>
      </c>
      <c r="D272" s="262">
        <f>SUM(D273:D279)</f>
        <v>7</v>
      </c>
      <c r="E272" s="263">
        <f>+'INFORME '!U479</f>
        <v>0.95238095238095233</v>
      </c>
      <c r="F272" s="281">
        <v>58</v>
      </c>
    </row>
    <row r="273" spans="1:6" x14ac:dyDescent="0.25">
      <c r="A273" s="246" t="s">
        <v>1329</v>
      </c>
      <c r="B273" s="246" t="s">
        <v>1613</v>
      </c>
      <c r="C273" s="100" t="str">
        <f>+'INFORME '!L479</f>
        <v>Accion comunal Descentralizada</v>
      </c>
      <c r="D273" s="225">
        <v>1</v>
      </c>
      <c r="E273" s="247">
        <f>+'INFORME '!T479</f>
        <v>1</v>
      </c>
      <c r="F273" s="280">
        <v>206</v>
      </c>
    </row>
    <row r="274" spans="1:6" x14ac:dyDescent="0.25">
      <c r="A274" s="246" t="s">
        <v>1330</v>
      </c>
      <c r="B274" s="246" t="s">
        <v>1613</v>
      </c>
      <c r="C274" t="str">
        <f>+'INFORME '!L480</f>
        <v>Reconocimiento a organismos de acción comunal</v>
      </c>
      <c r="D274" s="225">
        <v>1</v>
      </c>
      <c r="E274" s="247">
        <f>+'INFORME '!T480</f>
        <v>1</v>
      </c>
      <c r="F274" s="280">
        <f t="shared" ref="F274:F279" si="37">+F273+1</f>
        <v>207</v>
      </c>
    </row>
    <row r="275" spans="1:6" x14ac:dyDescent="0.25">
      <c r="A275" s="246" t="s">
        <v>1331</v>
      </c>
      <c r="B275" s="246" t="s">
        <v>1613</v>
      </c>
      <c r="C275" s="100" t="str">
        <f>+'INFORME '!L481</f>
        <v>Activación de Asociaciones de Juntas de Acción Comunal (Asojac)</v>
      </c>
      <c r="D275" s="225">
        <v>1</v>
      </c>
      <c r="E275" s="247">
        <f>+'INFORME '!T481</f>
        <v>1</v>
      </c>
      <c r="F275" s="280">
        <f t="shared" si="37"/>
        <v>208</v>
      </c>
    </row>
    <row r="276" spans="1:6" x14ac:dyDescent="0.25">
      <c r="A276" s="246" t="s">
        <v>1332</v>
      </c>
      <c r="B276" s="246" t="s">
        <v>1613</v>
      </c>
      <c r="C276" t="str">
        <f>+'INFORME '!L482</f>
        <v xml:space="preserve">Promoción de la participación ciudadana de grupos étnicos </v>
      </c>
      <c r="D276" s="225">
        <v>2</v>
      </c>
      <c r="E276" s="247">
        <f>+'INFORME '!T482</f>
        <v>0.83333333333333326</v>
      </c>
      <c r="F276" s="280">
        <f t="shared" si="37"/>
        <v>209</v>
      </c>
    </row>
    <row r="277" spans="1:6" x14ac:dyDescent="0.25">
      <c r="A277" s="246" t="s">
        <v>1333</v>
      </c>
      <c r="B277" s="246" t="s">
        <v>1613</v>
      </c>
      <c r="C277" t="str">
        <f>+'INFORME '!L485</f>
        <v>Observatorio de Participación Ciudadana en Bolívar</v>
      </c>
      <c r="D277" s="225">
        <v>1</v>
      </c>
      <c r="E277" s="247">
        <f>+'INFORME '!T485</f>
        <v>1</v>
      </c>
      <c r="F277" s="280">
        <f t="shared" si="37"/>
        <v>210</v>
      </c>
    </row>
    <row r="278" spans="1:6" x14ac:dyDescent="0.25">
      <c r="A278" s="246" t="s">
        <v>1334</v>
      </c>
      <c r="B278" s="246" t="s">
        <v>1613</v>
      </c>
      <c r="C278" t="str">
        <f>+'INFORME '!L486</f>
        <v>Consejo Departamental de Participación</v>
      </c>
      <c r="D278" s="225">
        <v>0</v>
      </c>
      <c r="E278" s="247" t="str">
        <f>+'INFORME '!T486</f>
        <v>NA</v>
      </c>
      <c r="F278" s="280">
        <f t="shared" si="37"/>
        <v>211</v>
      </c>
    </row>
    <row r="279" spans="1:6" x14ac:dyDescent="0.25">
      <c r="A279" s="246" t="s">
        <v>1335</v>
      </c>
      <c r="B279" s="246" t="s">
        <v>1613</v>
      </c>
      <c r="C279" t="str">
        <f>+'INFORME '!L487</f>
        <v>Control Social</v>
      </c>
      <c r="D279" s="225">
        <v>1</v>
      </c>
      <c r="E279" s="247">
        <f>+'INFORME '!T487</f>
        <v>1</v>
      </c>
      <c r="F279" s="280">
        <f t="shared" si="37"/>
        <v>212</v>
      </c>
    </row>
    <row r="280" spans="1:6" s="264" customFormat="1" ht="15.75" x14ac:dyDescent="0.25">
      <c r="A280" s="260" t="s">
        <v>1346</v>
      </c>
      <c r="B280" s="260" t="s">
        <v>1612</v>
      </c>
      <c r="C280" s="261" t="str">
        <f>+'INFORME '!E488</f>
        <v>CONSOLIDACIÓN DE UNA GESTIÓN ADMINISTRATIVA DE CALIDAD</v>
      </c>
      <c r="D280" s="262">
        <f>SUM(D281:D289)</f>
        <v>9</v>
      </c>
      <c r="E280" s="263">
        <f>+'INFORME '!V461</f>
        <v>0.61266129032258065</v>
      </c>
      <c r="F280" s="281">
        <v>59</v>
      </c>
    </row>
    <row r="281" spans="1:6" x14ac:dyDescent="0.25">
      <c r="A281" s="246" t="s">
        <v>1348</v>
      </c>
      <c r="B281" s="246" t="s">
        <v>1613</v>
      </c>
      <c r="C281" t="str">
        <f>+'INFORME '!L488</f>
        <v>Inventario Físico de bienes muebles devolutivos y de consumo</v>
      </c>
      <c r="D281" s="225">
        <v>0</v>
      </c>
      <c r="E281" s="247" t="str">
        <f>+'INFORME '!T488</f>
        <v>NA</v>
      </c>
      <c r="F281" s="280">
        <v>213</v>
      </c>
    </row>
    <row r="282" spans="1:6" x14ac:dyDescent="0.25">
      <c r="A282" s="246" t="s">
        <v>1357</v>
      </c>
      <c r="B282" s="246" t="s">
        <v>1613</v>
      </c>
      <c r="C282" t="str">
        <f>+'INFORME '!L489</f>
        <v>Inventario físico, saneamiento y normalización de bienes inmuebles de la Gobernación de Bolívar</v>
      </c>
      <c r="D282" s="225">
        <v>0</v>
      </c>
      <c r="E282" s="247" t="str">
        <f>+'INFORME '!T489</f>
        <v>NA</v>
      </c>
      <c r="F282" s="280">
        <f t="shared" ref="F282:F289" si="38">+F281+1</f>
        <v>214</v>
      </c>
    </row>
    <row r="283" spans="1:6" x14ac:dyDescent="0.25">
      <c r="A283" s="246" t="s">
        <v>1358</v>
      </c>
      <c r="B283" s="246" t="s">
        <v>1613</v>
      </c>
      <c r="C283" t="str">
        <f>+'INFORME '!L490</f>
        <v>Modelo Estándar de Control Interno(MECI)</v>
      </c>
      <c r="D283" s="225">
        <v>1</v>
      </c>
      <c r="E283" s="247">
        <f>+'INFORME '!T490</f>
        <v>1</v>
      </c>
      <c r="F283" s="280">
        <f t="shared" si="38"/>
        <v>215</v>
      </c>
    </row>
    <row r="284" spans="1:6" x14ac:dyDescent="0.25">
      <c r="A284" s="246" t="s">
        <v>1359</v>
      </c>
      <c r="B284" s="246" t="s">
        <v>1613</v>
      </c>
      <c r="C284" t="str">
        <f>+'INFORME '!L491</f>
        <v>Gestión Documental</v>
      </c>
      <c r="D284" s="225">
        <v>1</v>
      </c>
      <c r="E284" s="247">
        <f>+'INFORME '!T491</f>
        <v>1</v>
      </c>
      <c r="F284" s="280">
        <f t="shared" si="38"/>
        <v>216</v>
      </c>
    </row>
    <row r="285" spans="1:6" x14ac:dyDescent="0.25">
      <c r="A285" s="246" t="s">
        <v>1360</v>
      </c>
      <c r="B285" s="246" t="s">
        <v>1613</v>
      </c>
      <c r="C285" t="str">
        <f>+'INFORME '!L492</f>
        <v>Sistema de Gestión para la Gobernabilidad</v>
      </c>
      <c r="D285" s="225">
        <v>1</v>
      </c>
      <c r="E285" s="247">
        <f>+'INFORME '!T492</f>
        <v>1</v>
      </c>
      <c r="F285" s="280">
        <f t="shared" si="38"/>
        <v>217</v>
      </c>
    </row>
    <row r="286" spans="1:6" x14ac:dyDescent="0.25">
      <c r="A286" s="246" t="s">
        <v>1361</v>
      </c>
      <c r="B286" s="246" t="s">
        <v>1613</v>
      </c>
      <c r="C286" t="str">
        <f>+'INFORME '!L493</f>
        <v>Coaching</v>
      </c>
      <c r="D286" s="225">
        <v>0</v>
      </c>
      <c r="E286" s="247" t="str">
        <f>+'INFORME '!T493</f>
        <v>NA</v>
      </c>
      <c r="F286" s="280">
        <f t="shared" si="38"/>
        <v>218</v>
      </c>
    </row>
    <row r="287" spans="1:6" x14ac:dyDescent="0.25">
      <c r="A287" s="246" t="s">
        <v>1362</v>
      </c>
      <c r="B287" s="246" t="s">
        <v>1613</v>
      </c>
      <c r="C287" t="str">
        <f>+'INFORME '!L494</f>
        <v>Atención al usuario</v>
      </c>
      <c r="D287" s="225">
        <v>1</v>
      </c>
      <c r="E287" s="247">
        <f>+'INFORME '!T494</f>
        <v>0</v>
      </c>
      <c r="F287" s="280">
        <f t="shared" si="38"/>
        <v>219</v>
      </c>
    </row>
    <row r="288" spans="1:6" x14ac:dyDescent="0.25">
      <c r="A288" s="246" t="s">
        <v>1363</v>
      </c>
      <c r="B288" s="246" t="s">
        <v>1613</v>
      </c>
      <c r="C288" t="str">
        <f>+'INFORME '!L495</f>
        <v>Desarrollo del Talento Humano</v>
      </c>
      <c r="D288" s="225">
        <v>4</v>
      </c>
      <c r="E288" s="247">
        <f>+'INFORME '!T495</f>
        <v>0.72499999999999998</v>
      </c>
      <c r="F288" s="280">
        <f t="shared" si="38"/>
        <v>220</v>
      </c>
    </row>
    <row r="289" spans="1:6" x14ac:dyDescent="0.25">
      <c r="A289" s="246" t="s">
        <v>1384</v>
      </c>
      <c r="B289" s="246" t="s">
        <v>1613</v>
      </c>
      <c r="C289" t="str">
        <f>+'INFORME '!L500</f>
        <v>Gobierno en línea</v>
      </c>
      <c r="D289" s="225">
        <v>1</v>
      </c>
      <c r="E289" s="247">
        <f>+'INFORME '!T500</f>
        <v>1</v>
      </c>
      <c r="F289" s="280">
        <f t="shared" si="38"/>
        <v>221</v>
      </c>
    </row>
    <row r="290" spans="1:6" s="264" customFormat="1" ht="15.75" x14ac:dyDescent="0.25">
      <c r="A290" s="260" t="s">
        <v>1388</v>
      </c>
      <c r="B290" s="260" t="s">
        <v>1612</v>
      </c>
      <c r="C290" s="261" t="str">
        <f>+'INFORME '!E501</f>
        <v>FORTALECIMIENTO DEL MONITOREO INTERNO DE LA GESTIÓN</v>
      </c>
      <c r="D290" s="262">
        <f>SUM(D291:D292)</f>
        <v>2</v>
      </c>
      <c r="E290" s="263">
        <f>+'INFORME '!U501</f>
        <v>0.5</v>
      </c>
      <c r="F290" s="281">
        <v>60</v>
      </c>
    </row>
    <row r="291" spans="1:6" x14ac:dyDescent="0.25">
      <c r="A291" s="246" t="s">
        <v>1391</v>
      </c>
      <c r="B291" s="246" t="s">
        <v>1613</v>
      </c>
      <c r="C291" t="str">
        <f>+'INFORME '!L501</f>
        <v>Herramienta Tecnológica De Control De Actividades</v>
      </c>
      <c r="D291" s="225">
        <v>0</v>
      </c>
      <c r="E291" s="247" t="str">
        <f>+'INFORME '!T501</f>
        <v>NA</v>
      </c>
      <c r="F291" s="280">
        <v>222</v>
      </c>
    </row>
    <row r="292" spans="1:6" x14ac:dyDescent="0.25">
      <c r="A292" s="246" t="s">
        <v>1565</v>
      </c>
      <c r="B292" s="246" t="s">
        <v>1613</v>
      </c>
      <c r="C292" t="str">
        <f>+'INFORME '!L502</f>
        <v>ESTRATEGIA DE INTERACCIÓN Y COMUNICACIÓN PARTICIPATIVA Y ABIERTA PARA EL CONTROL SOCIAL</v>
      </c>
      <c r="D292" s="225">
        <v>2</v>
      </c>
      <c r="E292" s="247">
        <f>+'INFORME '!T502</f>
        <v>0.5</v>
      </c>
      <c r="F292" s="280">
        <f t="shared" ref="F292" si="39">+F291+1</f>
        <v>223</v>
      </c>
    </row>
  </sheetData>
  <autoFilter ref="A2:E292"/>
  <pageMargins left="0.70866141732283472" right="0.70866141732283472" top="0.55118110236220474" bottom="0.55118110236220474" header="0.31496062992125984" footer="0.31496062992125984"/>
  <pageSetup paperSize="122" scale="75" orientation="landscape" r:id="rId1"/>
  <headerFooter>
    <oddHeader>&amp;A</oddHeader>
    <oddFooter>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D24"/>
  <sheetViews>
    <sheetView topLeftCell="A2" workbookViewId="0">
      <selection activeCell="D28" sqref="D28"/>
    </sheetView>
  </sheetViews>
  <sheetFormatPr baseColWidth="10" defaultRowHeight="15" x14ac:dyDescent="0.25"/>
  <cols>
    <col min="3" max="3" width="30.28515625" customWidth="1"/>
    <col min="4" max="4" width="24" customWidth="1"/>
  </cols>
  <sheetData>
    <row r="5" spans="3:4" x14ac:dyDescent="0.25">
      <c r="C5" t="s">
        <v>1884</v>
      </c>
      <c r="D5" t="s">
        <v>1885</v>
      </c>
    </row>
    <row r="6" spans="3:4" x14ac:dyDescent="0.25">
      <c r="C6" t="s">
        <v>1874</v>
      </c>
      <c r="D6" s="100">
        <f>+HABITAT!G1</f>
        <v>0.43421428571428572</v>
      </c>
    </row>
    <row r="7" spans="3:4" x14ac:dyDescent="0.25">
      <c r="C7" t="s">
        <v>1872</v>
      </c>
      <c r="D7" s="100">
        <f>+AGUASBOLIVAR!G1</f>
        <v>0.875</v>
      </c>
    </row>
    <row r="8" spans="3:4" x14ac:dyDescent="0.25">
      <c r="C8" t="s">
        <v>773</v>
      </c>
      <c r="D8" s="100">
        <f>+EDUCACION!G1</f>
        <v>0.3220812322236839</v>
      </c>
    </row>
    <row r="9" spans="3:4" x14ac:dyDescent="0.25">
      <c r="C9" t="s">
        <v>1875</v>
      </c>
      <c r="D9" s="100">
        <f>+INTERIOR!G1</f>
        <v>0.22580645161290322</v>
      </c>
    </row>
    <row r="10" spans="3:4" x14ac:dyDescent="0.25">
      <c r="C10" t="s">
        <v>77</v>
      </c>
      <c r="D10" s="100">
        <f>+ICULTUR!G1</f>
        <v>0.3041666666666667</v>
      </c>
    </row>
    <row r="11" spans="3:4" x14ac:dyDescent="0.25">
      <c r="C11" t="s">
        <v>1876</v>
      </c>
      <c r="D11" s="100">
        <f>+PLANEACION!G1</f>
        <v>0.9375</v>
      </c>
    </row>
    <row r="12" spans="3:4" x14ac:dyDescent="0.25">
      <c r="C12" t="s">
        <v>1207</v>
      </c>
      <c r="D12" s="100">
        <f>+INFRAESTRUCTURA!G1</f>
        <v>0.73857142857142855</v>
      </c>
    </row>
    <row r="13" spans="3:4" x14ac:dyDescent="0.25">
      <c r="C13" t="s">
        <v>1877</v>
      </c>
      <c r="D13" s="100">
        <f>+HACIENDA!G1</f>
        <v>0.60645833333333332</v>
      </c>
    </row>
    <row r="14" spans="3:4" x14ac:dyDescent="0.25">
      <c r="C14" t="s">
        <v>1878</v>
      </c>
      <c r="D14" s="100">
        <f>+AGRICULTURA!G1</f>
        <v>0.22857142857142859</v>
      </c>
    </row>
    <row r="15" spans="3:4" x14ac:dyDescent="0.25">
      <c r="C15" t="s">
        <v>1879</v>
      </c>
      <c r="D15" s="100">
        <f>+'DESARROLLO SOCIAL'!G1</f>
        <v>0.46318447634237103</v>
      </c>
    </row>
    <row r="16" spans="3:4" x14ac:dyDescent="0.25">
      <c r="C16" t="s">
        <v>11</v>
      </c>
      <c r="D16" s="100">
        <f>+SALUD!G1</f>
        <v>0.47685118619698069</v>
      </c>
    </row>
    <row r="17" spans="3:4" x14ac:dyDescent="0.25">
      <c r="C17" t="s">
        <v>1887</v>
      </c>
      <c r="D17" s="100">
        <f>+PRIVADA!G1</f>
        <v>0.5</v>
      </c>
    </row>
    <row r="18" spans="3:4" x14ac:dyDescent="0.25">
      <c r="C18" t="s">
        <v>1880</v>
      </c>
      <c r="D18" s="100">
        <f>+MINAS!G1</f>
        <v>0.44062499999999999</v>
      </c>
    </row>
    <row r="19" spans="3:4" x14ac:dyDescent="0.25">
      <c r="C19" t="s">
        <v>1881</v>
      </c>
      <c r="D19" s="100">
        <f>+'TRANSITO '!G1</f>
        <v>0.75</v>
      </c>
    </row>
    <row r="20" spans="3:4" x14ac:dyDescent="0.25">
      <c r="C20" t="s">
        <v>1882</v>
      </c>
      <c r="D20" s="100">
        <f>+VÍCTIMAS!G1</f>
        <v>0</v>
      </c>
    </row>
    <row r="21" spans="3:4" x14ac:dyDescent="0.25">
      <c r="C21" t="s">
        <v>1883</v>
      </c>
      <c r="D21" s="100">
        <f>+GENERAL!G1</f>
        <v>0.76666666666666672</v>
      </c>
    </row>
    <row r="22" spans="3:4" x14ac:dyDescent="0.25">
      <c r="C22" t="s">
        <v>230</v>
      </c>
      <c r="D22" s="100">
        <f>+IDERBOL!G1</f>
        <v>1</v>
      </c>
    </row>
    <row r="23" spans="3:4" x14ac:dyDescent="0.25">
      <c r="C23" t="s">
        <v>75</v>
      </c>
      <c r="D23" s="100">
        <f>+UNIBAC!G1</f>
        <v>0.92833333333333334</v>
      </c>
    </row>
    <row r="24" spans="3:4" x14ac:dyDescent="0.25">
      <c r="C24" t="s">
        <v>1888</v>
      </c>
      <c r="D24" s="100">
        <f>SUM(D6:D23)/18</f>
        <v>0.55544613829072675</v>
      </c>
    </row>
  </sheetData>
  <autoFilter ref="C5:D5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09"/>
  <sheetViews>
    <sheetView workbookViewId="0">
      <selection activeCell="G3" sqref="G3"/>
    </sheetView>
  </sheetViews>
  <sheetFormatPr baseColWidth="10" defaultRowHeight="12" x14ac:dyDescent="0.2"/>
  <cols>
    <col min="1" max="1" width="20.7109375" style="86" customWidth="1"/>
    <col min="2" max="2" width="30.7109375" style="87" customWidth="1"/>
    <col min="3" max="4" width="7.5703125" style="3" customWidth="1"/>
    <col min="5" max="5" width="12.85546875" style="33" customWidth="1"/>
    <col min="6" max="6" width="19.8554687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 16384:16384" ht="36.75" customHeight="1" thickBot="1" x14ac:dyDescent="0.25">
      <c r="A1" s="114"/>
      <c r="B1" s="101" t="s">
        <v>1868</v>
      </c>
      <c r="C1" s="102"/>
      <c r="D1" s="102"/>
      <c r="E1" s="103">
        <v>2</v>
      </c>
      <c r="F1" s="103" t="s">
        <v>1870</v>
      </c>
      <c r="G1" s="97">
        <f>SUM(G3:G5)/E1</f>
        <v>0.5</v>
      </c>
      <c r="H1" s="104"/>
    </row>
    <row r="2" spans="1:8 16384:16384" ht="60.75" thickBot="1" x14ac:dyDescent="0.25">
      <c r="A2" s="12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 16384:16384" ht="84" x14ac:dyDescent="0.2">
      <c r="A3" s="124" t="s">
        <v>1393</v>
      </c>
      <c r="B3" s="61" t="s">
        <v>1392</v>
      </c>
      <c r="C3" s="27">
        <v>0</v>
      </c>
      <c r="D3" s="27">
        <v>1</v>
      </c>
      <c r="E3" s="94">
        <f>+BDATOS!AF501</f>
        <v>0</v>
      </c>
      <c r="F3" s="26">
        <f>+BDATOS!BA501</f>
        <v>0</v>
      </c>
      <c r="G3" s="95" t="str">
        <f>+BDATOS!BK501</f>
        <v>NA</v>
      </c>
      <c r="H3" s="125" t="str">
        <f>+BDATOS!AC501</f>
        <v>SECRETARIA PRIVADA</v>
      </c>
      <c r="XFD3" s="2">
        <f>SUM(C3:XFC3)</f>
        <v>1</v>
      </c>
    </row>
    <row r="4" spans="1:8 16384:16384" ht="60" customHeight="1" x14ac:dyDescent="0.2">
      <c r="A4" s="105" t="s">
        <v>1566</v>
      </c>
      <c r="B4" s="59" t="s">
        <v>1567</v>
      </c>
      <c r="C4" s="5">
        <v>0</v>
      </c>
      <c r="D4" s="5">
        <v>1</v>
      </c>
      <c r="E4" s="29">
        <f>+BDATOS!AF502</f>
        <v>1</v>
      </c>
      <c r="F4" s="13">
        <f>+BDATOS!BA502</f>
        <v>1</v>
      </c>
      <c r="G4" s="63">
        <f>+BDATOS!BK502</f>
        <v>1</v>
      </c>
      <c r="H4" s="106" t="str">
        <f>+BDATOS!AC502</f>
        <v>SECRETARIA PRIVADA</v>
      </c>
      <c r="XFD4" s="2">
        <f>SUM(C4:XFC4)</f>
        <v>4</v>
      </c>
    </row>
    <row r="5" spans="1:8 16384:16384" ht="60.75" customHeight="1" thickBot="1" x14ac:dyDescent="0.25">
      <c r="A5" s="107" t="s">
        <v>1566</v>
      </c>
      <c r="B5" s="108" t="s">
        <v>1568</v>
      </c>
      <c r="C5" s="109">
        <v>0</v>
      </c>
      <c r="D5" s="109">
        <v>4</v>
      </c>
      <c r="E5" s="110">
        <f>+BDATOS!AF503</f>
        <v>1</v>
      </c>
      <c r="F5" s="111">
        <f>+BDATOS!BA503</f>
        <v>0</v>
      </c>
      <c r="G5" s="112">
        <f>+BDATOS!BK503</f>
        <v>0</v>
      </c>
      <c r="H5" s="113" t="str">
        <f>+BDATOS!AC503</f>
        <v>SECRETARIA PRIVADA</v>
      </c>
      <c r="XFD5" s="2">
        <f>SUM(C5:XFC5)</f>
        <v>5</v>
      </c>
    </row>
    <row r="509" spans="3:7 16384:16384" x14ac:dyDescent="0.2">
      <c r="C509" s="3">
        <f>SUM(C3:C508)</f>
        <v>0</v>
      </c>
      <c r="D509" s="3">
        <f>SUM(D3:D508)</f>
        <v>6</v>
      </c>
      <c r="E509" s="127">
        <f>SUM(E3:E508)</f>
        <v>2</v>
      </c>
      <c r="F509" s="3">
        <f>SUM(F3:F508)</f>
        <v>1</v>
      </c>
      <c r="G509" s="128">
        <f>SUM(G3:G508)</f>
        <v>1</v>
      </c>
      <c r="XFD509" s="2">
        <f>SUM(C509:XFC509)</f>
        <v>10</v>
      </c>
    </row>
  </sheetData>
  <autoFilter ref="A2:H5"/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&amp;A</oddHeader>
    <oddFooter>Página &amp;P de 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5" sqref="G5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18.2851562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" ht="34.5" thickBot="1" x14ac:dyDescent="0.25">
      <c r="A1" s="308" t="s">
        <v>1868</v>
      </c>
      <c r="B1" s="309"/>
      <c r="C1" s="309"/>
      <c r="D1" s="310"/>
      <c r="E1" s="101">
        <v>10</v>
      </c>
      <c r="F1" s="96" t="s">
        <v>1870</v>
      </c>
      <c r="G1" s="99">
        <f>SUBTOTAL(9,G3:G14)/E1</f>
        <v>0.92833333333333334</v>
      </c>
      <c r="H1" s="98"/>
    </row>
    <row r="2" spans="1:8" ht="47.25" thickBot="1" x14ac:dyDescent="0.25">
      <c r="A2" s="13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36" x14ac:dyDescent="0.2">
      <c r="A3" s="93" t="s">
        <v>204</v>
      </c>
      <c r="B3" s="61" t="s">
        <v>1636</v>
      </c>
      <c r="C3" s="27">
        <v>6</v>
      </c>
      <c r="D3" s="58">
        <v>1</v>
      </c>
      <c r="E3" s="94">
        <f>+BDATOS!AF239</f>
        <v>0</v>
      </c>
      <c r="F3" s="26">
        <f>+BDATOS!BA239</f>
        <v>0</v>
      </c>
      <c r="G3" s="95" t="str">
        <f>+BDATOS!BK239</f>
        <v>NA</v>
      </c>
      <c r="H3" s="61" t="str">
        <f>+BDATOS!AC239</f>
        <v>UNIBAC</v>
      </c>
    </row>
    <row r="4" spans="1:8" ht="36" x14ac:dyDescent="0.2">
      <c r="A4" s="14" t="s">
        <v>204</v>
      </c>
      <c r="B4" s="54" t="s">
        <v>920</v>
      </c>
      <c r="C4" s="5" t="s">
        <v>874</v>
      </c>
      <c r="D4" s="5">
        <v>25</v>
      </c>
      <c r="E4" s="29">
        <f>+BDATOS!AF240</f>
        <v>4</v>
      </c>
      <c r="F4" s="13">
        <f>+BDATOS!BA240</f>
        <v>4</v>
      </c>
      <c r="G4" s="63">
        <f>+BDATOS!BK240</f>
        <v>1</v>
      </c>
      <c r="H4" s="54" t="str">
        <f>+BDATOS!AC240</f>
        <v>UNIBAC</v>
      </c>
    </row>
    <row r="5" spans="1:8" ht="36" x14ac:dyDescent="0.2">
      <c r="A5" s="14" t="s">
        <v>204</v>
      </c>
      <c r="B5" s="54" t="s">
        <v>1637</v>
      </c>
      <c r="C5" s="5" t="s">
        <v>874</v>
      </c>
      <c r="D5" s="9">
        <v>4</v>
      </c>
      <c r="E5" s="29">
        <f>+BDATOS!AF241</f>
        <v>3</v>
      </c>
      <c r="F5" s="13">
        <f>+BDATOS!BA241</f>
        <v>3</v>
      </c>
      <c r="G5" s="63">
        <f>+BDATOS!BK241</f>
        <v>1</v>
      </c>
      <c r="H5" s="54" t="str">
        <f>+BDATOS!AC241</f>
        <v>UNIBAC</v>
      </c>
    </row>
    <row r="6" spans="1:8" ht="60" x14ac:dyDescent="0.2">
      <c r="A6" s="14" t="s">
        <v>204</v>
      </c>
      <c r="B6" s="54" t="s">
        <v>918</v>
      </c>
      <c r="C6" s="5">
        <v>0</v>
      </c>
      <c r="D6" s="5">
        <v>4</v>
      </c>
      <c r="E6" s="29">
        <f>+BDATOS!AF242</f>
        <v>1</v>
      </c>
      <c r="F6" s="13">
        <f>+BDATOS!BA242</f>
        <v>1</v>
      </c>
      <c r="G6" s="63">
        <f>+BDATOS!BK242</f>
        <v>1</v>
      </c>
      <c r="H6" s="54" t="str">
        <f>+BDATOS!AC242</f>
        <v>UNIBAC</v>
      </c>
    </row>
    <row r="7" spans="1:8" ht="36" x14ac:dyDescent="0.2">
      <c r="A7" s="14" t="s">
        <v>204</v>
      </c>
      <c r="B7" s="54" t="s">
        <v>919</v>
      </c>
      <c r="C7" s="5">
        <v>14.73</v>
      </c>
      <c r="D7" s="5">
        <v>12</v>
      </c>
      <c r="E7" s="29">
        <f>+BDATOS!AF243</f>
        <v>3</v>
      </c>
      <c r="F7" s="13">
        <f>+BDATOS!BA243</f>
        <v>2.0499999999999998</v>
      </c>
      <c r="G7" s="63">
        <f>+BDATOS!BK243</f>
        <v>0.68333333333333324</v>
      </c>
      <c r="H7" s="54" t="str">
        <f>+BDATOS!AC243</f>
        <v>UNIBAC</v>
      </c>
    </row>
    <row r="8" spans="1:8" ht="36" x14ac:dyDescent="0.2">
      <c r="A8" s="14" t="s">
        <v>204</v>
      </c>
      <c r="B8" s="54" t="s">
        <v>1638</v>
      </c>
      <c r="C8" s="5">
        <v>8</v>
      </c>
      <c r="D8" s="5">
        <v>12</v>
      </c>
      <c r="E8" s="29">
        <f>+BDATOS!AF244</f>
        <v>6</v>
      </c>
      <c r="F8" s="13">
        <f>+BDATOS!BA244</f>
        <v>6</v>
      </c>
      <c r="G8" s="63">
        <f>+BDATOS!BK244</f>
        <v>1</v>
      </c>
      <c r="H8" s="54" t="str">
        <f>+BDATOS!AC244</f>
        <v>UNIBAC</v>
      </c>
    </row>
    <row r="9" spans="1:8" ht="36" x14ac:dyDescent="0.2">
      <c r="A9" s="14" t="s">
        <v>204</v>
      </c>
      <c r="B9" s="54" t="s">
        <v>1639</v>
      </c>
      <c r="C9" s="5">
        <v>11</v>
      </c>
      <c r="D9" s="5">
        <v>24</v>
      </c>
      <c r="E9" s="29">
        <f>+BDATOS!AF245</f>
        <v>20</v>
      </c>
      <c r="F9" s="13">
        <f>+BDATOS!BA245</f>
        <v>20</v>
      </c>
      <c r="G9" s="63">
        <f>+BDATOS!BK245</f>
        <v>1</v>
      </c>
      <c r="H9" s="54" t="str">
        <f>+BDATOS!AC245</f>
        <v>UNIBAC</v>
      </c>
    </row>
    <row r="10" spans="1:8" ht="36" x14ac:dyDescent="0.2">
      <c r="A10" s="14" t="s">
        <v>204</v>
      </c>
      <c r="B10" s="54" t="s">
        <v>1640</v>
      </c>
      <c r="C10" s="5">
        <v>11</v>
      </c>
      <c r="D10" s="5">
        <v>20</v>
      </c>
      <c r="E10" s="29">
        <f>+BDATOS!AF246</f>
        <v>5</v>
      </c>
      <c r="F10" s="13">
        <f>+BDATOS!BA246</f>
        <v>4</v>
      </c>
      <c r="G10" s="63">
        <f>+BDATOS!BK246</f>
        <v>0.8</v>
      </c>
      <c r="H10" s="54" t="str">
        <f>+BDATOS!AC246</f>
        <v>UNIBAC</v>
      </c>
    </row>
    <row r="11" spans="1:8" ht="36" x14ac:dyDescent="0.2">
      <c r="A11" s="14" t="s">
        <v>204</v>
      </c>
      <c r="B11" s="54" t="s">
        <v>1641</v>
      </c>
      <c r="C11" s="5">
        <v>41</v>
      </c>
      <c r="D11" s="5">
        <v>20</v>
      </c>
      <c r="E11" s="29">
        <f>+BDATOS!AF247</f>
        <v>5</v>
      </c>
      <c r="F11" s="13">
        <f>+BDATOS!BA247</f>
        <v>4</v>
      </c>
      <c r="G11" s="63">
        <f>+BDATOS!BK247</f>
        <v>0.8</v>
      </c>
      <c r="H11" s="54" t="str">
        <f>+BDATOS!AC247</f>
        <v>UNIBAC</v>
      </c>
    </row>
    <row r="12" spans="1:8" ht="36" x14ac:dyDescent="0.2">
      <c r="A12" s="14" t="s">
        <v>204</v>
      </c>
      <c r="B12" s="54" t="s">
        <v>1642</v>
      </c>
      <c r="C12" s="5">
        <v>64</v>
      </c>
      <c r="D12" s="5">
        <v>20</v>
      </c>
      <c r="E12" s="29">
        <f>+BDATOS!AF248</f>
        <v>20</v>
      </c>
      <c r="F12" s="13">
        <f>+BDATOS!BA248</f>
        <v>23</v>
      </c>
      <c r="G12" s="63">
        <f>+BDATOS!BK248</f>
        <v>1</v>
      </c>
      <c r="H12" s="54" t="str">
        <f>+BDATOS!AC248</f>
        <v>UNIBAC</v>
      </c>
    </row>
    <row r="13" spans="1:8" ht="36" x14ac:dyDescent="0.2">
      <c r="A13" s="14" t="s">
        <v>204</v>
      </c>
      <c r="B13" s="54" t="s">
        <v>1643</v>
      </c>
      <c r="C13" s="5">
        <v>3</v>
      </c>
      <c r="D13" s="5">
        <v>4</v>
      </c>
      <c r="E13" s="29">
        <f>+BDATOS!AF249</f>
        <v>1</v>
      </c>
      <c r="F13" s="13">
        <f>+BDATOS!BA249</f>
        <v>1</v>
      </c>
      <c r="G13" s="63">
        <f>+BDATOS!BK249</f>
        <v>1</v>
      </c>
      <c r="H13" s="54" t="str">
        <f>+BDATOS!AC249</f>
        <v>UNIBAC</v>
      </c>
    </row>
    <row r="14" spans="1:8" ht="72" x14ac:dyDescent="0.2">
      <c r="A14" s="14" t="s">
        <v>204</v>
      </c>
      <c r="B14" s="54" t="s">
        <v>1508</v>
      </c>
      <c r="C14" s="5">
        <v>0</v>
      </c>
      <c r="D14" s="5">
        <v>1</v>
      </c>
      <c r="E14" s="29">
        <f>+BDATOS!AF250</f>
        <v>0</v>
      </c>
      <c r="F14" s="13">
        <f>+BDATOS!BA250</f>
        <v>0</v>
      </c>
      <c r="G14" s="63" t="str">
        <f>+BDATOS!BK250</f>
        <v>NA</v>
      </c>
      <c r="H14" s="54" t="str">
        <f>+BDATOS!AC250</f>
        <v>UNIBAC</v>
      </c>
    </row>
  </sheetData>
  <autoFilter ref="A2:H14"/>
  <mergeCells count="1">
    <mergeCell ref="A1:D1"/>
  </mergeCells>
  <pageMargins left="0.70866141732283472" right="0.70866141732283472" top="0.74803149606299213" bottom="0.74803149606299213" header="0.31496062992125984" footer="0.31496062992125984"/>
  <pageSetup scale="85" orientation="landscape" r:id="rId1"/>
  <headerFooter>
    <oddHeader>&amp;A</oddHeader>
    <oddFooter>Página &amp;P de 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12"/>
  <sheetViews>
    <sheetView workbookViewId="0">
      <selection activeCell="G6" sqref="G6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19.4257812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 16384:16384" ht="34.5" customHeight="1" thickBot="1" x14ac:dyDescent="0.25">
      <c r="A1" s="308" t="s">
        <v>1868</v>
      </c>
      <c r="B1" s="309"/>
      <c r="C1" s="309"/>
      <c r="D1" s="311"/>
      <c r="E1" s="147">
        <v>4</v>
      </c>
      <c r="F1" s="147" t="s">
        <v>1870</v>
      </c>
      <c r="G1" s="135">
        <f>SUM(G3:G12)/E1</f>
        <v>0.75</v>
      </c>
      <c r="H1" s="136"/>
    </row>
    <row r="2" spans="1:8 16384:16384" ht="47.25" thickBot="1" x14ac:dyDescent="0.25">
      <c r="A2" s="13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 16384:16384" ht="37.5" customHeight="1" x14ac:dyDescent="0.2">
      <c r="A3" s="93" t="s">
        <v>263</v>
      </c>
      <c r="B3" s="61" t="s">
        <v>1226</v>
      </c>
      <c r="C3" s="27">
        <v>0</v>
      </c>
      <c r="D3" s="27">
        <v>1</v>
      </c>
      <c r="E3" s="94">
        <f>+BDATOS!AF432</f>
        <v>0</v>
      </c>
      <c r="F3" s="26">
        <f>+BDATOS!BA432</f>
        <v>0</v>
      </c>
      <c r="G3" s="95" t="str">
        <f>+BDATOS!BK432</f>
        <v>NA</v>
      </c>
      <c r="H3" s="61" t="str">
        <f>+BDATOS!AC432</f>
        <v>SECRETARÍA DE TRANSITO</v>
      </c>
      <c r="XFD3" s="2">
        <f t="shared" ref="XFD3:XFD12" si="0">SUM(C3:XFC3)</f>
        <v>1</v>
      </c>
    </row>
    <row r="4" spans="1:8 16384:16384" ht="39.75" customHeight="1" x14ac:dyDescent="0.2">
      <c r="A4" s="14" t="s">
        <v>263</v>
      </c>
      <c r="B4" s="54" t="s">
        <v>1227</v>
      </c>
      <c r="C4" s="5">
        <v>0</v>
      </c>
      <c r="D4" s="5">
        <v>4</v>
      </c>
      <c r="E4" s="29">
        <f>+BDATOS!AF433</f>
        <v>4</v>
      </c>
      <c r="F4" s="13">
        <f>+BDATOS!BA433</f>
        <v>5</v>
      </c>
      <c r="G4" s="63">
        <f>+BDATOS!BK433</f>
        <v>1</v>
      </c>
      <c r="H4" s="54" t="str">
        <f>+BDATOS!AC433</f>
        <v>SECRETARÍA DE TRANSITO</v>
      </c>
      <c r="XFD4" s="2">
        <f t="shared" si="0"/>
        <v>14</v>
      </c>
    </row>
    <row r="5" spans="1:8 16384:16384" ht="35.25" customHeight="1" x14ac:dyDescent="0.2">
      <c r="A5" s="14" t="s">
        <v>263</v>
      </c>
      <c r="B5" s="54" t="s">
        <v>1228</v>
      </c>
      <c r="C5" s="5">
        <v>0</v>
      </c>
      <c r="D5" s="5">
        <v>4</v>
      </c>
      <c r="E5" s="29">
        <f>+BDATOS!AF434</f>
        <v>2</v>
      </c>
      <c r="F5" s="13">
        <f>+BDATOS!BA434</f>
        <v>2</v>
      </c>
      <c r="G5" s="63">
        <f>+BDATOS!BK434</f>
        <v>1</v>
      </c>
      <c r="H5" s="54" t="str">
        <f>+BDATOS!AC434</f>
        <v>SECRETARÍA DE TRANSITO</v>
      </c>
      <c r="XFD5" s="2">
        <f t="shared" si="0"/>
        <v>9</v>
      </c>
    </row>
    <row r="6" spans="1:8 16384:16384" ht="30.75" customHeight="1" x14ac:dyDescent="0.2">
      <c r="A6" s="14" t="s">
        <v>263</v>
      </c>
      <c r="B6" s="54" t="s">
        <v>1229</v>
      </c>
      <c r="C6" s="5">
        <v>0</v>
      </c>
      <c r="D6" s="5">
        <v>4</v>
      </c>
      <c r="E6" s="29">
        <f>+BDATOS!AF435</f>
        <v>2</v>
      </c>
      <c r="F6" s="13">
        <f>+BDATOS!BA435</f>
        <v>2</v>
      </c>
      <c r="G6" s="63">
        <f>+BDATOS!BK435</f>
        <v>1</v>
      </c>
      <c r="H6" s="54" t="str">
        <f>+BDATOS!AC435</f>
        <v>SECRETARÍA DE TRANSITO</v>
      </c>
      <c r="XFD6" s="2">
        <f t="shared" si="0"/>
        <v>9</v>
      </c>
    </row>
    <row r="7" spans="1:8 16384:16384" ht="30.75" customHeight="1" x14ac:dyDescent="0.2">
      <c r="A7" s="14" t="s">
        <v>263</v>
      </c>
      <c r="B7" s="54" t="s">
        <v>1230</v>
      </c>
      <c r="C7" s="5">
        <v>0</v>
      </c>
      <c r="D7" s="5">
        <v>1</v>
      </c>
      <c r="E7" s="29">
        <f>+BDATOS!AF436</f>
        <v>0</v>
      </c>
      <c r="F7" s="13">
        <f>+BDATOS!BA436</f>
        <v>0</v>
      </c>
      <c r="G7" s="63" t="str">
        <f>+BDATOS!BK436</f>
        <v>NA</v>
      </c>
      <c r="H7" s="54" t="str">
        <f>+BDATOS!AC436</f>
        <v>SECRETARÍA DE TRANSITO</v>
      </c>
      <c r="XFD7" s="2">
        <f t="shared" si="0"/>
        <v>1</v>
      </c>
    </row>
    <row r="8" spans="1:8 16384:16384" ht="48" x14ac:dyDescent="0.2">
      <c r="A8" s="14" t="s">
        <v>263</v>
      </c>
      <c r="B8" s="54" t="s">
        <v>1231</v>
      </c>
      <c r="C8" s="5">
        <v>0</v>
      </c>
      <c r="D8" s="5">
        <v>34</v>
      </c>
      <c r="E8" s="29">
        <f>+BDATOS!AF437</f>
        <v>0</v>
      </c>
      <c r="F8" s="13">
        <f>+BDATOS!BA437</f>
        <v>0</v>
      </c>
      <c r="G8" s="63" t="str">
        <f>+BDATOS!BK437</f>
        <v>NA</v>
      </c>
      <c r="H8" s="54" t="str">
        <f>+BDATOS!AC437</f>
        <v>SECRETARÍA DE TRANSITO</v>
      </c>
      <c r="XFD8" s="2">
        <f t="shared" si="0"/>
        <v>34</v>
      </c>
    </row>
    <row r="9" spans="1:8 16384:16384" ht="24" x14ac:dyDescent="0.2">
      <c r="A9" s="14" t="s">
        <v>1233</v>
      </c>
      <c r="B9" s="54" t="s">
        <v>1550</v>
      </c>
      <c r="C9" s="5">
        <v>0</v>
      </c>
      <c r="D9" s="5">
        <v>5</v>
      </c>
      <c r="E9" s="29">
        <f>+BDATOS!AF438</f>
        <v>0</v>
      </c>
      <c r="F9" s="13">
        <f>+BDATOS!BA438</f>
        <v>0</v>
      </c>
      <c r="G9" s="63" t="str">
        <f>+BDATOS!BK438</f>
        <v>NA</v>
      </c>
      <c r="H9" s="54" t="str">
        <f>+BDATOS!AC438</f>
        <v>SECRETARÍA DE TRANSITO</v>
      </c>
      <c r="XFD9" s="2">
        <f t="shared" si="0"/>
        <v>5</v>
      </c>
    </row>
    <row r="10" spans="1:8 16384:16384" ht="36" x14ac:dyDescent="0.2">
      <c r="A10" s="14" t="s">
        <v>1233</v>
      </c>
      <c r="B10" s="54" t="s">
        <v>1236</v>
      </c>
      <c r="C10" s="5" t="s">
        <v>874</v>
      </c>
      <c r="D10" s="5">
        <v>2000</v>
      </c>
      <c r="E10" s="29">
        <f>+BDATOS!AF439</f>
        <v>0</v>
      </c>
      <c r="F10" s="13">
        <f>+BDATOS!BA439</f>
        <v>0</v>
      </c>
      <c r="G10" s="63" t="str">
        <f>+BDATOS!BK439</f>
        <v>NA</v>
      </c>
      <c r="H10" s="54" t="str">
        <f>+BDATOS!AC439</f>
        <v>SECRETARÍA DE TRANSITO</v>
      </c>
      <c r="XFD10" s="2">
        <f t="shared" si="0"/>
        <v>2000</v>
      </c>
    </row>
    <row r="11" spans="1:8 16384:16384" ht="36" x14ac:dyDescent="0.2">
      <c r="A11" s="14" t="s">
        <v>1239</v>
      </c>
      <c r="B11" s="54" t="s">
        <v>1240</v>
      </c>
      <c r="C11" s="5">
        <v>0</v>
      </c>
      <c r="D11" s="5">
        <v>3</v>
      </c>
      <c r="E11" s="29">
        <v>1</v>
      </c>
      <c r="F11" s="13">
        <f>+BDATOS!BA440</f>
        <v>0</v>
      </c>
      <c r="G11" s="63">
        <f>+F11/E11</f>
        <v>0</v>
      </c>
      <c r="H11" s="54" t="str">
        <f>+BDATOS!AC440</f>
        <v>SECRETARÍA DE TRANSITO</v>
      </c>
      <c r="XFD11" s="2">
        <f t="shared" si="0"/>
        <v>4</v>
      </c>
    </row>
    <row r="12" spans="1:8 16384:16384" ht="48" x14ac:dyDescent="0.2">
      <c r="A12" s="14" t="s">
        <v>1243</v>
      </c>
      <c r="B12" s="54" t="s">
        <v>1246</v>
      </c>
      <c r="C12" s="5">
        <v>0</v>
      </c>
      <c r="D12" s="19">
        <v>0.5</v>
      </c>
      <c r="E12" s="29">
        <f>+BDATOS!AF441</f>
        <v>0</v>
      </c>
      <c r="F12" s="13">
        <f>+BDATOS!BA441</f>
        <v>0</v>
      </c>
      <c r="G12" s="63" t="str">
        <f>+BDATOS!BK441</f>
        <v>NA</v>
      </c>
      <c r="H12" s="54" t="str">
        <f>+BDATOS!AC441</f>
        <v>SECRETARÍA DE TRANSITO</v>
      </c>
      <c r="XFD12" s="2">
        <f t="shared" si="0"/>
        <v>0.5</v>
      </c>
    </row>
    <row r="512" spans="3:7 16384:16384" x14ac:dyDescent="0.2">
      <c r="C512" s="3">
        <f>SUM(C3:C511)</f>
        <v>0</v>
      </c>
      <c r="D512" s="3">
        <f>SUM(D3:D511)</f>
        <v>2056.5</v>
      </c>
      <c r="E512" s="127">
        <f>SUM(E3:E511)</f>
        <v>9</v>
      </c>
      <c r="F512" s="3">
        <f>SUM(F3:F511)</f>
        <v>9</v>
      </c>
      <c r="G512" s="128">
        <f>SUM(G3:G511)</f>
        <v>3</v>
      </c>
      <c r="XFD512" s="2">
        <f>SUM(C512:XFC512)</f>
        <v>2077.5</v>
      </c>
    </row>
  </sheetData>
  <autoFilter ref="A2:H12"/>
  <mergeCells count="1">
    <mergeCell ref="A1:D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&amp;A</oddHeader>
    <oddFooter>Página &amp;P de 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G3" sqref="G3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18.28515625" style="3" customWidth="1"/>
    <col min="7" max="7" width="10.42578125" style="3" customWidth="1"/>
    <col min="8" max="8" width="12.42578125" style="74" customWidth="1"/>
    <col min="9" max="16384" width="11.42578125" style="2"/>
  </cols>
  <sheetData>
    <row r="1" spans="1:8" ht="33" customHeight="1" thickBot="1" x14ac:dyDescent="0.25">
      <c r="A1" s="308" t="s">
        <v>1868</v>
      </c>
      <c r="B1" s="309"/>
      <c r="C1" s="309"/>
      <c r="D1" s="310"/>
      <c r="E1" s="103">
        <v>4</v>
      </c>
      <c r="F1" s="103" t="s">
        <v>1870</v>
      </c>
      <c r="G1" s="97">
        <f>SUM(G3:G7)/E1</f>
        <v>0.875</v>
      </c>
      <c r="H1" s="104"/>
    </row>
    <row r="2" spans="1:8" ht="47.25" thickBot="1" x14ac:dyDescent="0.25">
      <c r="A2" s="13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36" x14ac:dyDescent="0.2">
      <c r="A3" s="124" t="s">
        <v>118</v>
      </c>
      <c r="B3" s="61" t="s">
        <v>481</v>
      </c>
      <c r="C3" s="27">
        <v>0</v>
      </c>
      <c r="D3" s="58">
        <v>11</v>
      </c>
      <c r="E3" s="94">
        <f>+BDATOS!AF90</f>
        <v>4</v>
      </c>
      <c r="F3" s="26">
        <f>+BDATOS!BA90</f>
        <v>4</v>
      </c>
      <c r="G3" s="95">
        <f>+BDATOS!BK90</f>
        <v>1</v>
      </c>
      <c r="H3" s="125" t="str">
        <f>+BDATOS!AC90</f>
        <v>AGUAS DE BOLIVAR</v>
      </c>
    </row>
    <row r="4" spans="1:8" ht="36" x14ac:dyDescent="0.2">
      <c r="A4" s="105" t="s">
        <v>118</v>
      </c>
      <c r="B4" s="54" t="s">
        <v>485</v>
      </c>
      <c r="C4" s="5">
        <v>0</v>
      </c>
      <c r="D4" s="57">
        <v>64</v>
      </c>
      <c r="E4" s="29">
        <f>+BDATOS!AF91</f>
        <v>8</v>
      </c>
      <c r="F4" s="13">
        <f>+BDATOS!BA91</f>
        <v>4</v>
      </c>
      <c r="G4" s="63">
        <f>+BDATOS!BK91</f>
        <v>0.5</v>
      </c>
      <c r="H4" s="106" t="str">
        <f>+BDATOS!AC91</f>
        <v>AGUAS DE BOLIVAR</v>
      </c>
    </row>
    <row r="5" spans="1:8" ht="36" x14ac:dyDescent="0.2">
      <c r="A5" s="105" t="s">
        <v>118</v>
      </c>
      <c r="B5" s="54" t="s">
        <v>487</v>
      </c>
      <c r="C5" s="5">
        <v>0</v>
      </c>
      <c r="D5" s="57">
        <v>9</v>
      </c>
      <c r="E5" s="29">
        <f>+BDATOS!AF92</f>
        <v>2</v>
      </c>
      <c r="F5" s="13">
        <f>+BDATOS!BA92</f>
        <v>2</v>
      </c>
      <c r="G5" s="63">
        <f>+BDATOS!BK92</f>
        <v>1</v>
      </c>
      <c r="H5" s="106" t="str">
        <f>+BDATOS!AC92</f>
        <v>AGUAS DE BOLIVAR</v>
      </c>
    </row>
    <row r="6" spans="1:8" ht="36" x14ac:dyDescent="0.2">
      <c r="A6" s="105" t="s">
        <v>118</v>
      </c>
      <c r="B6" s="54" t="s">
        <v>491</v>
      </c>
      <c r="C6" s="5">
        <v>0</v>
      </c>
      <c r="D6" s="57">
        <v>6</v>
      </c>
      <c r="E6" s="29">
        <f>+BDATOS!AF93</f>
        <v>2</v>
      </c>
      <c r="F6" s="13">
        <f>+BDATOS!BA93</f>
        <v>2</v>
      </c>
      <c r="G6" s="63" t="str">
        <f>+BDATOS!BK93</f>
        <v>NA</v>
      </c>
      <c r="H6" s="106" t="str">
        <f>+BDATOS!AC93</f>
        <v>AGUAS DE BOLIVAR</v>
      </c>
    </row>
    <row r="7" spans="1:8" ht="48.75" thickBot="1" x14ac:dyDescent="0.25">
      <c r="A7" s="107" t="s">
        <v>121</v>
      </c>
      <c r="B7" s="108" t="s">
        <v>499</v>
      </c>
      <c r="C7" s="109">
        <v>0</v>
      </c>
      <c r="D7" s="108">
        <v>45</v>
      </c>
      <c r="E7" s="110">
        <f>+BDATOS!AF95</f>
        <v>25</v>
      </c>
      <c r="F7" s="111">
        <f>+BDATOS!BA95</f>
        <v>25</v>
      </c>
      <c r="G7" s="112">
        <f>+BDATOS!BK95</f>
        <v>1</v>
      </c>
      <c r="H7" s="113" t="str">
        <f>+BDATOS!AC95</f>
        <v>AGUAS DE BOLIVAR</v>
      </c>
    </row>
  </sheetData>
  <autoFilter ref="A2:H7"/>
  <mergeCells count="1">
    <mergeCell ref="A1:D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&amp;A</oddHeader>
    <oddFooter>Página &amp;P de 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6"/>
  <sheetViews>
    <sheetView workbookViewId="0">
      <selection activeCell="G5" sqref="G5"/>
    </sheetView>
  </sheetViews>
  <sheetFormatPr baseColWidth="10" defaultRowHeight="12" x14ac:dyDescent="0.2"/>
  <cols>
    <col min="1" max="1" width="20.7109375" style="86" customWidth="1"/>
    <col min="2" max="2" width="28.5703125" style="87" customWidth="1"/>
    <col min="3" max="4" width="7.5703125" style="3" customWidth="1"/>
    <col min="5" max="5" width="12.85546875" style="33" customWidth="1"/>
    <col min="6" max="6" width="20" style="3" customWidth="1"/>
    <col min="7" max="7" width="10.42578125" style="3" customWidth="1"/>
    <col min="8" max="8" width="14.7109375" style="74" customWidth="1"/>
    <col min="9" max="16384" width="11.42578125" style="2"/>
  </cols>
  <sheetData>
    <row r="1" spans="1:8" ht="39.75" customHeight="1" thickBot="1" x14ac:dyDescent="0.25">
      <c r="A1" s="308" t="s">
        <v>1868</v>
      </c>
      <c r="B1" s="309"/>
      <c r="C1" s="309"/>
      <c r="D1" s="310"/>
      <c r="E1" s="146">
        <v>7</v>
      </c>
      <c r="F1" s="147" t="s">
        <v>1870</v>
      </c>
      <c r="G1" s="135">
        <f>SUM(G3:G16)/E1</f>
        <v>0.43421428571428572</v>
      </c>
      <c r="H1" s="136"/>
    </row>
    <row r="2" spans="1:8" ht="47.25" thickBot="1" x14ac:dyDescent="0.25">
      <c r="A2" s="133" t="s">
        <v>1613</v>
      </c>
      <c r="B2" s="129" t="s">
        <v>297</v>
      </c>
      <c r="C2" s="130" t="s">
        <v>82</v>
      </c>
      <c r="D2" s="130" t="s">
        <v>298</v>
      </c>
      <c r="E2" s="120" t="s">
        <v>1864</v>
      </c>
      <c r="F2" s="120" t="s">
        <v>1863</v>
      </c>
      <c r="G2" s="131" t="s">
        <v>1827</v>
      </c>
      <c r="H2" s="132" t="s">
        <v>87</v>
      </c>
    </row>
    <row r="3" spans="1:8" ht="48" x14ac:dyDescent="0.2">
      <c r="A3" s="93" t="s">
        <v>118</v>
      </c>
      <c r="B3" s="61" t="s">
        <v>493</v>
      </c>
      <c r="C3" s="27">
        <v>0</v>
      </c>
      <c r="D3" s="27">
        <v>3000</v>
      </c>
      <c r="E3" s="94">
        <f>+BDATOS!AF94</f>
        <v>100</v>
      </c>
      <c r="F3" s="26">
        <f>+BDATOS!BA94</f>
        <v>100</v>
      </c>
      <c r="G3" s="95">
        <f>+BDATOS!BK94</f>
        <v>1</v>
      </c>
      <c r="H3" s="61" t="str">
        <f>+BDATOS!AC94</f>
        <v>SECRETARÍA DE HÁBITAT  - SERVICIOS PUBLICOS</v>
      </c>
    </row>
    <row r="4" spans="1:8" ht="48" x14ac:dyDescent="0.2">
      <c r="A4" s="14" t="s">
        <v>121</v>
      </c>
      <c r="B4" s="142" t="s">
        <v>498</v>
      </c>
      <c r="C4" s="5">
        <v>0</v>
      </c>
      <c r="D4" s="55">
        <v>5</v>
      </c>
      <c r="E4" s="29">
        <f>+BDATOS!AF96</f>
        <v>4</v>
      </c>
      <c r="F4" s="13">
        <f>+BDATOS!BA96</f>
        <v>4</v>
      </c>
      <c r="G4" s="63">
        <f>+BDATOS!BK96</f>
        <v>1</v>
      </c>
      <c r="H4" s="142" t="str">
        <f>+BDATOS!AC96</f>
        <v>SECRETARÍA DE HÁBITAT  - SERVICIOS PUBLICOS</v>
      </c>
    </row>
    <row r="5" spans="1:8" ht="48" x14ac:dyDescent="0.2">
      <c r="A5" s="14" t="s">
        <v>121</v>
      </c>
      <c r="B5" s="142" t="s">
        <v>504</v>
      </c>
      <c r="C5" s="5">
        <v>13</v>
      </c>
      <c r="D5" s="5">
        <v>18</v>
      </c>
      <c r="E5" s="29">
        <f>+BDATOS!AF97</f>
        <v>4</v>
      </c>
      <c r="F5" s="13">
        <f>+BDATOS!BA97</f>
        <v>4</v>
      </c>
      <c r="G5" s="63">
        <f>+BDATOS!BK97</f>
        <v>1</v>
      </c>
      <c r="H5" s="142" t="str">
        <f>+BDATOS!AC97</f>
        <v>SECRETARÍA DE HÁBITAT  - SERVICIOS PUBLICOS</v>
      </c>
    </row>
    <row r="6" spans="1:8" ht="36" x14ac:dyDescent="0.2">
      <c r="A6" s="14" t="s">
        <v>122</v>
      </c>
      <c r="B6" s="142" t="s">
        <v>1490</v>
      </c>
      <c r="C6" s="5">
        <v>0</v>
      </c>
      <c r="D6" s="5">
        <v>40</v>
      </c>
      <c r="E6" s="29">
        <f>+BDATOS!AF98</f>
        <v>10</v>
      </c>
      <c r="F6" s="13">
        <f>+BDATOS!BA98</f>
        <v>0</v>
      </c>
      <c r="G6" s="63">
        <f>+BDATOS!BK98</f>
        <v>0</v>
      </c>
      <c r="H6" s="142" t="str">
        <f>+BDATOS!AC98</f>
        <v xml:space="preserve">SECRETARÍA DE HÁBITAT </v>
      </c>
    </row>
    <row r="7" spans="1:8" ht="48" x14ac:dyDescent="0.2">
      <c r="A7" s="14" t="s">
        <v>1491</v>
      </c>
      <c r="B7" s="142" t="s">
        <v>530</v>
      </c>
      <c r="C7" s="5">
        <v>0</v>
      </c>
      <c r="D7" s="5">
        <v>8000</v>
      </c>
      <c r="E7" s="29">
        <f>+BDATOS!AF106</f>
        <v>8000</v>
      </c>
      <c r="F7" s="13">
        <f>+BDATOS!BA106</f>
        <v>316</v>
      </c>
      <c r="G7" s="63">
        <f>+BDATOS!BK106</f>
        <v>3.95E-2</v>
      </c>
      <c r="H7" s="142" t="str">
        <f>+BDATOS!AC106</f>
        <v xml:space="preserve">SECRETARÍA DE HÁBITAT </v>
      </c>
    </row>
    <row r="8" spans="1:8" ht="48" hidden="1" x14ac:dyDescent="0.2">
      <c r="A8" s="14" t="s">
        <v>527</v>
      </c>
      <c r="B8" s="142" t="s">
        <v>531</v>
      </c>
      <c r="C8" s="5">
        <v>0</v>
      </c>
      <c r="D8" s="5">
        <v>2700</v>
      </c>
      <c r="E8" s="29">
        <f>+BDATOS!AF107</f>
        <v>0</v>
      </c>
      <c r="F8" s="13">
        <f>+BDATOS!BA107</f>
        <v>0</v>
      </c>
      <c r="G8" s="63" t="str">
        <f>+BDATOS!BK107</f>
        <v>NA</v>
      </c>
      <c r="H8" s="142" t="str">
        <f>+BDATOS!AC107</f>
        <v xml:space="preserve">SECRETARÍA DE HÁBITAT </v>
      </c>
    </row>
    <row r="9" spans="1:8" ht="24" hidden="1" x14ac:dyDescent="0.2">
      <c r="A9" s="14" t="s">
        <v>130</v>
      </c>
      <c r="B9" s="142" t="s">
        <v>532</v>
      </c>
      <c r="C9" s="5">
        <v>0</v>
      </c>
      <c r="D9" s="5">
        <v>3000</v>
      </c>
      <c r="E9" s="29">
        <f>+BDATOS!AF108</f>
        <v>0</v>
      </c>
      <c r="F9" s="13">
        <f>+BDATOS!BA108</f>
        <v>0</v>
      </c>
      <c r="G9" s="63" t="str">
        <f>+BDATOS!BK108</f>
        <v>NA</v>
      </c>
      <c r="H9" s="142" t="str">
        <f>+BDATOS!AC108</f>
        <v xml:space="preserve">SECRETARÍA DE HÁBITAT </v>
      </c>
    </row>
    <row r="10" spans="1:8" ht="36" x14ac:dyDescent="0.2">
      <c r="A10" s="14" t="s">
        <v>266</v>
      </c>
      <c r="B10" s="142" t="s">
        <v>1250</v>
      </c>
      <c r="C10" s="5">
        <v>0</v>
      </c>
      <c r="D10" s="5">
        <v>1</v>
      </c>
      <c r="E10" s="29">
        <f>+BDATOS!AF442</f>
        <v>1</v>
      </c>
      <c r="F10" s="13">
        <f>+BDATOS!BA442</f>
        <v>0</v>
      </c>
      <c r="G10" s="63">
        <f>+BDATOS!BK442</f>
        <v>0</v>
      </c>
      <c r="H10" s="142" t="str">
        <f>+BDATOS!AC442</f>
        <v>SECRETARÍA DE HÁBITAT  - AMBIENTE</v>
      </c>
    </row>
    <row r="11" spans="1:8" ht="36" hidden="1" x14ac:dyDescent="0.2">
      <c r="A11" s="14" t="s">
        <v>266</v>
      </c>
      <c r="B11" s="142" t="s">
        <v>1551</v>
      </c>
      <c r="C11" s="5">
        <v>0</v>
      </c>
      <c r="D11" s="5">
        <v>1</v>
      </c>
      <c r="E11" s="29">
        <f>+BDATOS!AF443</f>
        <v>0</v>
      </c>
      <c r="F11" s="13">
        <f>+BDATOS!BA443</f>
        <v>0</v>
      </c>
      <c r="G11" s="63" t="str">
        <f>+BDATOS!BK443</f>
        <v>NA</v>
      </c>
      <c r="H11" s="142" t="str">
        <f>+BDATOS!AC443</f>
        <v>SECRETARÍA DE HÁBITAT  - AMBIENTE</v>
      </c>
    </row>
    <row r="12" spans="1:8" ht="36" hidden="1" x14ac:dyDescent="0.2">
      <c r="A12" s="14" t="s">
        <v>266</v>
      </c>
      <c r="B12" s="142" t="s">
        <v>1251</v>
      </c>
      <c r="C12" s="5">
        <v>0</v>
      </c>
      <c r="D12" s="5">
        <v>1</v>
      </c>
      <c r="E12" s="29">
        <f>+BDATOS!AF444</f>
        <v>0</v>
      </c>
      <c r="F12" s="13">
        <f>+BDATOS!BA444</f>
        <v>0</v>
      </c>
      <c r="G12" s="63" t="str">
        <f>+BDATOS!BK444</f>
        <v>NA</v>
      </c>
      <c r="H12" s="142" t="str">
        <f>+BDATOS!AC444</f>
        <v>SECRETARÍA DE HÁBITAT  - AMBIENTE</v>
      </c>
    </row>
    <row r="13" spans="1:8" ht="36" hidden="1" x14ac:dyDescent="0.2">
      <c r="A13" s="14" t="s">
        <v>266</v>
      </c>
      <c r="B13" s="142" t="s">
        <v>1252</v>
      </c>
      <c r="C13" s="5">
        <v>0</v>
      </c>
      <c r="D13" s="5">
        <v>3</v>
      </c>
      <c r="E13" s="29">
        <f>+BDATOS!AF445</f>
        <v>0</v>
      </c>
      <c r="F13" s="13">
        <f>+BDATOS!BA445</f>
        <v>0</v>
      </c>
      <c r="G13" s="63" t="str">
        <f>+BDATOS!BK445</f>
        <v>NA</v>
      </c>
      <c r="H13" s="142" t="str">
        <f>+BDATOS!AC445</f>
        <v>SECRETARÍA DE HÁBITAT  - AMBIENTE</v>
      </c>
    </row>
    <row r="14" spans="1:8" ht="36" x14ac:dyDescent="0.2">
      <c r="A14" s="14" t="s">
        <v>267</v>
      </c>
      <c r="B14" s="142" t="s">
        <v>1258</v>
      </c>
      <c r="C14" s="5">
        <v>0</v>
      </c>
      <c r="D14" s="5">
        <v>6</v>
      </c>
      <c r="E14" s="29">
        <f>+BDATOS!AF446</f>
        <v>1</v>
      </c>
      <c r="F14" s="13">
        <f>+BDATOS!BA446</f>
        <v>0</v>
      </c>
      <c r="G14" s="63">
        <f>+BDATOS!BK446</f>
        <v>0</v>
      </c>
      <c r="H14" s="142" t="str">
        <f>+BDATOS!AC446</f>
        <v>SECRETARÍA DE HÁBITAT  - AMBIENTE</v>
      </c>
    </row>
    <row r="15" spans="1:8" ht="36" hidden="1" x14ac:dyDescent="0.2">
      <c r="A15" s="14" t="s">
        <v>267</v>
      </c>
      <c r="B15" s="142" t="s">
        <v>1259</v>
      </c>
      <c r="C15" s="5">
        <v>0</v>
      </c>
      <c r="D15" s="5">
        <v>1</v>
      </c>
      <c r="E15" s="29">
        <f>+BDATOS!AF447</f>
        <v>0</v>
      </c>
      <c r="F15" s="13">
        <f>+BDATOS!BA447</f>
        <v>0</v>
      </c>
      <c r="G15" s="63" t="str">
        <f>+BDATOS!BK447</f>
        <v>NA</v>
      </c>
      <c r="H15" s="142" t="str">
        <f>+BDATOS!AC447</f>
        <v>SECRETARÍA DE HÁBITAT  - AMBIENTE</v>
      </c>
    </row>
    <row r="16" spans="1:8" ht="36" hidden="1" x14ac:dyDescent="0.2">
      <c r="A16" s="14" t="s">
        <v>267</v>
      </c>
      <c r="B16" s="142" t="s">
        <v>1260</v>
      </c>
      <c r="C16" s="5">
        <v>0</v>
      </c>
      <c r="D16" s="5">
        <v>1</v>
      </c>
      <c r="E16" s="29">
        <f>+BDATOS!AF448</f>
        <v>0</v>
      </c>
      <c r="F16" s="13">
        <f>+BDATOS!BA448</f>
        <v>0</v>
      </c>
      <c r="G16" s="63" t="str">
        <f>+BDATOS!BK448</f>
        <v>NA</v>
      </c>
      <c r="H16" s="142" t="str">
        <f>+BDATOS!AC448</f>
        <v>SECRETARÍA DE HÁBITAT  - AMBIENTE</v>
      </c>
    </row>
  </sheetData>
  <autoFilter ref="A2:H16">
    <filterColumn colId="4">
      <filters>
        <filter val="1"/>
        <filter val="10"/>
        <filter val="100"/>
        <filter val="4"/>
        <filter val="8.000"/>
      </filters>
    </filterColumn>
  </autoFilter>
  <mergeCells count="1">
    <mergeCell ref="A1:D1"/>
  </mergeCells>
  <pageMargins left="0.70866141732283472" right="0.70866141732283472" top="0.74803149606299213" bottom="0.74803149606299213" header="0.31496062992125984" footer="0.31496062992125984"/>
  <pageSetup scale="85" orientation="landscape" r:id="rId1"/>
  <headerFooter>
    <oddHeader>&amp;A</oddHeader>
    <oddFooter>Página &amp;P de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INFORME </vt:lpstr>
      <vt:lpstr>BDATOS</vt:lpstr>
      <vt:lpstr>CUMP EJE ESTRATEGICO</vt:lpstr>
      <vt:lpstr>CUMPSEC</vt:lpstr>
      <vt:lpstr>PRIVADA</vt:lpstr>
      <vt:lpstr>UNIBAC</vt:lpstr>
      <vt:lpstr>TRANSITO </vt:lpstr>
      <vt:lpstr>AGUASBOLIVAR</vt:lpstr>
      <vt:lpstr>HABITAT</vt:lpstr>
      <vt:lpstr>INTERIOR</vt:lpstr>
      <vt:lpstr>GENERAL</vt:lpstr>
      <vt:lpstr>IDERBOL</vt:lpstr>
      <vt:lpstr>MINAS</vt:lpstr>
      <vt:lpstr>VÍCTIMAS</vt:lpstr>
      <vt:lpstr>ICULTUR</vt:lpstr>
      <vt:lpstr>HACIENDA</vt:lpstr>
      <vt:lpstr>PLANEACION</vt:lpstr>
      <vt:lpstr>AGRICULTURA</vt:lpstr>
      <vt:lpstr>INFRAESTRUCTURA</vt:lpstr>
      <vt:lpstr>SALUD</vt:lpstr>
      <vt:lpstr>EDUCACION</vt:lpstr>
      <vt:lpstr>DESARROLLO SOCIAL</vt:lpstr>
      <vt:lpstr>Hoja1</vt:lpstr>
      <vt:lpstr>PARAMETRIZACION</vt:lpstr>
      <vt:lpstr>BDATOS!Área_de_impresión</vt:lpstr>
      <vt:lpstr>'CUMP EJE ESTRATEGICO'!Área_de_impresión</vt:lpstr>
      <vt:lpstr>'INFORME '!Área_de_impresión</vt:lpstr>
      <vt:lpstr>INTERIOR!Área_de_impresión</vt:lpstr>
      <vt:lpstr>PRIVADA!Área_de_impresión</vt:lpstr>
      <vt:lpstr>AGRICULTURA!Títulos_a_imprimir</vt:lpstr>
      <vt:lpstr>BDATOS!Títulos_a_imprimir</vt:lpstr>
      <vt:lpstr>'CUMP EJE ESTRATEGICO'!Títulos_a_imprimir</vt:lpstr>
      <vt:lpstr>'DESARROLLO SOCIAL'!Títulos_a_imprimir</vt:lpstr>
      <vt:lpstr>EDUCACION!Títulos_a_imprimir</vt:lpstr>
      <vt:lpstr>'INFORME '!Títulos_a_imprimir</vt:lpstr>
      <vt:lpstr>INTERIOR!Títulos_a_imprimir</vt:lpstr>
      <vt:lpstr>PARAMETRIZACION!Títulos_a_imprimir</vt:lpstr>
      <vt:lpstr>PLANEACION!Títulos_a_imprimir</vt:lpstr>
      <vt:lpstr>VÍCTIMAS!Títulos_a_imprimir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Sgonzalez</dc:creator>
  <cp:lastModifiedBy>Adib Janna</cp:lastModifiedBy>
  <cp:lastPrinted>2016-12-20T19:27:47Z</cp:lastPrinted>
  <dcterms:created xsi:type="dcterms:W3CDTF">2016-03-16T19:31:33Z</dcterms:created>
  <dcterms:modified xsi:type="dcterms:W3CDTF">2019-09-13T19:35:16Z</dcterms:modified>
</cp:coreProperties>
</file>