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Secretaria de Infraestructura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W8" i="1" l="1"/>
  <c r="CW7" i="1"/>
  <c r="CW6" i="1"/>
  <c r="CI9" i="1"/>
  <c r="BH10" i="1" l="1"/>
  <c r="CT9" i="1"/>
  <c r="BT9" i="1"/>
  <c r="CS9" i="1" s="1"/>
  <c r="BS9" i="1"/>
  <c r="AG9" i="1"/>
  <c r="BM9" i="1" s="1"/>
  <c r="Z9" i="1"/>
  <c r="CT8" i="1"/>
  <c r="BT8" i="1"/>
  <c r="BS8" i="1"/>
  <c r="AH8" i="1"/>
  <c r="AG8" i="1"/>
  <c r="CT7" i="1"/>
  <c r="BT7" i="1"/>
  <c r="BS7" i="1"/>
  <c r="AG7" i="1"/>
  <c r="AA7" i="1"/>
  <c r="X7" i="1" s="1"/>
  <c r="AH7" i="1" s="1"/>
  <c r="CT6" i="1"/>
  <c r="BT6" i="1"/>
  <c r="BS6" i="1"/>
  <c r="AG6" i="1"/>
  <c r="X6" i="1"/>
  <c r="AH6" i="1" s="1"/>
  <c r="CT5" i="1"/>
  <c r="BT5" i="1"/>
  <c r="BS5" i="1"/>
  <c r="BM5" i="1"/>
  <c r="X5" i="1"/>
  <c r="AH5" i="1" s="1"/>
  <c r="CT4" i="1"/>
  <c r="BT4" i="1"/>
  <c r="CS4" i="1" s="1"/>
  <c r="BS4" i="1"/>
  <c r="AH4" i="1"/>
  <c r="AG4" i="1"/>
  <c r="BM4" i="1" s="1"/>
  <c r="X4" i="1"/>
  <c r="CS3" i="1"/>
  <c r="BS3" i="1"/>
  <c r="BM3" i="1"/>
  <c r="Z3" i="1"/>
  <c r="AA3" i="1" s="1"/>
  <c r="AB3" i="1" s="1"/>
  <c r="AA9" i="1" l="1"/>
  <c r="AB9" i="1" s="1"/>
  <c r="X3" i="1"/>
  <c r="AH3" i="1" s="1"/>
  <c r="X9" i="1" l="1"/>
  <c r="AH9" i="1" s="1"/>
</calcChain>
</file>

<file path=xl/comments1.xml><?xml version="1.0" encoding="utf-8"?>
<comments xmlns="http://schemas.openxmlformats.org/spreadsheetml/2006/main">
  <authors>
    <author>Sandra Gonzalez Barrios</author>
  </authors>
  <commentList>
    <comment ref="CY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Propios proyectados</t>
        </r>
      </text>
    </comment>
    <comment ref="CZ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Participaciones </t>
        </r>
      </text>
    </comment>
    <comment ref="DA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cofinaciación de la Nación </t>
        </r>
      </text>
    </comment>
    <comment ref="DB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Coofinanciación del Departamento</t>
        </r>
      </text>
    </comment>
    <comment ref="DC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Regalias </t>
        </r>
      </text>
    </comment>
    <comment ref="DD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CREDITOS</t>
        </r>
      </text>
    </comment>
    <comment ref="DE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OTROS RECURSOS </t>
        </r>
      </text>
    </comment>
    <comment ref="DF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GESTIONADOS</t>
        </r>
      </text>
    </comment>
    <comment ref="DG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DH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DJ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<sst xmlns="http://schemas.openxmlformats.org/spreadsheetml/2006/main" count="267" uniqueCount="166">
  <si>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</si>
  <si>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</si>
  <si>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</si>
  <si>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</si>
  <si>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</si>
  <si>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</si>
  <si>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</si>
  <si>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</si>
  <si>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</si>
  <si>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</si>
  <si>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</si>
  <si>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</si>
  <si>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</si>
  <si>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</si>
  <si>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</si>
  <si>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</si>
  <si>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</si>
  <si>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</si>
  <si>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</si>
  <si>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</si>
  <si>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</si>
  <si>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</si>
  <si>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</si>
  <si>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</si>
  <si>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</si>
  <si>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MODIFICACION DECRETO 54 DE 2017</t>
  </si>
  <si>
    <t xml:space="preserve">OBSERVACIONES META DE PRODUCTO </t>
  </si>
  <si>
    <t>OBSERVACION META DE RESULTADO</t>
  </si>
  <si>
    <t>Valor PROG meta para  2016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</si>
  <si>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</si>
  <si>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</si>
  <si>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</si>
  <si>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</si>
  <si>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</si>
  <si>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</si>
  <si>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</si>
  <si>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</si>
  <si>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</si>
  <si>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</si>
  <si>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</si>
  <si>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</si>
  <si>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</si>
  <si>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</si>
  <si>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</si>
  <si>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</si>
  <si>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</si>
  <si>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</si>
  <si>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</si>
  <si>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</si>
  <si>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Valor Ejecucion de la Meta a sep 2016</t>
  </si>
  <si>
    <t>Valor Ejecucion de la Meta a dic 2016</t>
  </si>
  <si>
    <t>Total Recursos ejecutados dic_2016</t>
  </si>
  <si>
    <t>Rpejecutados dic 2016</t>
  </si>
  <si>
    <t>SGPejecutados dic 2016</t>
  </si>
  <si>
    <t>Cnejecutados dic 2016</t>
  </si>
  <si>
    <t>Cdejecutados dic 2016</t>
  </si>
  <si>
    <t>SGRejecutados dic 2016</t>
  </si>
  <si>
    <t>Creditoejecutado dic 2016</t>
  </si>
  <si>
    <t>Otrosejecutados dic 2016</t>
  </si>
  <si>
    <t>Rec Gestionados dic 2016</t>
  </si>
  <si>
    <t>% CUMP META 2016</t>
  </si>
  <si>
    <t>OBSERVACIONES</t>
  </si>
  <si>
    <t>CUMP DEL PDD</t>
  </si>
  <si>
    <t>Valor PROG meta para  2017</t>
  </si>
  <si>
    <t>Total Recursos PROYECTADOS_2017</t>
  </si>
  <si>
    <t>Rpproyectados 2017</t>
  </si>
  <si>
    <t>SGPproyectados2017</t>
  </si>
  <si>
    <t>CNproyectados 2017</t>
  </si>
  <si>
    <t>Cdproyectados 2017</t>
  </si>
  <si>
    <t>SGRproyectados2017</t>
  </si>
  <si>
    <t>CreditoProyectado 2017</t>
  </si>
  <si>
    <t>OtrosProyectado2017</t>
  </si>
  <si>
    <t>Rec Gestionados 2017</t>
  </si>
  <si>
    <t>Valor Ejecucion de la Meta a MARZO 2017</t>
  </si>
  <si>
    <t>Valor Ejecucion de la Meta a JUNIO 2017</t>
  </si>
  <si>
    <t>Valor Ejecucion de la Meta a SEP 2017</t>
  </si>
  <si>
    <t>Total Recursos ejecutados SEP_2017</t>
  </si>
  <si>
    <t>Rpejecutados SEP_2017</t>
  </si>
  <si>
    <t>SGPejecutados  SEP_2017</t>
  </si>
  <si>
    <t>Cnejecutados SEP_2017</t>
  </si>
  <si>
    <t>Cdejecutados  SEP_2017</t>
  </si>
  <si>
    <t>SGRejecutados  SEP_2017</t>
  </si>
  <si>
    <t>Creditoejecutado  SEP_2017</t>
  </si>
  <si>
    <t>Otrosejecutados  SEP_2017</t>
  </si>
  <si>
    <t>Rec Gestionados  SEP_2017</t>
  </si>
  <si>
    <t>% EJECUCION META PROG 2017</t>
  </si>
  <si>
    <t>META RESULTADO A SEP 2017</t>
  </si>
  <si>
    <t>% EJECUCION META RESULTADOS SEP  2017</t>
  </si>
  <si>
    <t>INCREMENTO</t>
  </si>
  <si>
    <t>ICLD</t>
  </si>
  <si>
    <t>NO ES META DE RESULTADO</t>
  </si>
  <si>
    <t>NA</t>
  </si>
  <si>
    <t>NP</t>
  </si>
  <si>
    <t>OK</t>
  </si>
  <si>
    <t>ND</t>
  </si>
  <si>
    <t>FDR</t>
  </si>
  <si>
    <t xml:space="preserve">INFRAESTRUCTURA Y TRANSPORTE </t>
  </si>
  <si>
    <t>4.1</t>
  </si>
  <si>
    <t xml:space="preserve">BOLÍVAR SÍ AVANZA CON INFRAESTRUCTURA ESTRATÉGICA PARA LA COMPETITIVIDAD Y LA PAZ </t>
  </si>
  <si>
    <t>A.9.1</t>
  </si>
  <si>
    <t>Incrementar el número de kilómetros de Vías en Buen estado en la Red Vial Secundaria y Terciaria del Departamento de Bolívar,  en 400 KM</t>
  </si>
  <si>
    <t>A.9.1.1</t>
  </si>
  <si>
    <t>4.1.1</t>
  </si>
  <si>
    <t>Vías Para La Paz</t>
  </si>
  <si>
    <t>123 Km de vías Secundarias del Departamento rehabilitadas, mejoradas y/o mantenidas</t>
  </si>
  <si>
    <t>No. Km de vías Secundarias Mejoradas del Departamento rehabilitadas y/o mantenidas</t>
  </si>
  <si>
    <t>TRANSPORTE</t>
  </si>
  <si>
    <t>A.9</t>
  </si>
  <si>
    <t>SECRETARÍA DE INFRAESTRUCTURA</t>
  </si>
  <si>
    <t>16,489377,141</t>
  </si>
  <si>
    <t xml:space="preserve">CORRESPONDE A LA EJECUCION DE 7,2 KM DE LA VIA CORDIALIDAD-SANTA ROSA DE LIMA-VILLANUEVA                                                                        SE ADJUDICÓ CONTRATO PARA  LA CONSTRUCCIÓN 18,34 KM DE LA VIA MAHATES-ARROYO HONDO  </t>
  </si>
  <si>
    <t>A.9.1.2</t>
  </si>
  <si>
    <t>1034  Km de vías Terciarias Mejoradas, rehabilitadas y/o mantenidas</t>
  </si>
  <si>
    <t>No. Km de vías Terciarias Mejoradas, rehabilitadas y/o mantenidas</t>
  </si>
  <si>
    <t>$329.344 millones.</t>
  </si>
  <si>
    <t xml:space="preserve">Se realizaron los estudios y diseños de 5 proyectos viales a desarrollar en la Región de los Montes de María, con recursos de postconflicto, los cuales se encuentran a nivel de Fase III para su viabilización y aprobación ante el Ministerio de Transporte. Los proyectos incluyen 122 Km de vías terciarias por valos de $329.344 millones. </t>
  </si>
  <si>
    <t>Corresponde a la ejecución de 1,1 KM de la vía Palenque, 2,50 KM de la Vía Variante-Turbana ; 3,00KM de la Vía Turbaco-Cañaveral; 1,68KM de la Vía Chaparral - Cascajal (Tramo 2)                                                            SE  ADJUDICÓ CONTRATO PARA LA  CONTRUCCION DE 16,7 KM DE LA VÍA ARJONA-LAS PIEDRAS                                  PENDIENTE POR ADJUDICAR:          **MEJORAMIENTO EN PAVIMENTO FLEXIBLE DE LA VÍA PUNTA PLANCHA-TRANSVERSAL MONTES DE MARÍA-CARACOLICITO-RAIZAL-SANTA LUCIA-BAJO GRANDE - EL HOBO CON RECURSOS DE REGALÍAS POR VALOR DE $46.022.515.113 Y LA VÍA MAHATES-SOPLAVIENTO POR $45.913.323.605,82</t>
  </si>
  <si>
    <t>A.9.1.3</t>
  </si>
  <si>
    <t>5 Km de vías urbanas Pavimentadas</t>
  </si>
  <si>
    <t>No. Km de vías urbanas Pavimentadas</t>
  </si>
  <si>
    <t>$2,640,619,129</t>
  </si>
  <si>
    <t>En etapa de formulación los proyecctos Pavimentación de 2,69KM de vías urbanas en el municipio de Magangué</t>
  </si>
  <si>
    <t>A.9.1.4</t>
  </si>
  <si>
    <t>Un Plan Vial Actualizado en la región de los Montes de María</t>
  </si>
  <si>
    <t>Plan Vial Actualizado en la región de los Montes de María</t>
  </si>
  <si>
    <t>Se ha realizado la gestión ante el MINISTERIO DE TRANSPORTE de la actualización del Plan Intermodal de Transporte, en conjunto con los municipios de Bolívar</t>
  </si>
  <si>
    <t>A.9.2</t>
  </si>
  <si>
    <t>Ejecutar obras de infraestructura fluvial y de defensa, y obras de adecuación y/o mejoramiento en los aeropuertos públicos del Departamento</t>
  </si>
  <si>
    <t>A.9.2.1</t>
  </si>
  <si>
    <t>4.1.2</t>
  </si>
  <si>
    <t>Obras De Infraestructura Fluvial, De Defensa Y De Transporte Aéreo</t>
  </si>
  <si>
    <t>Una  Obra de infraestructura fluvial y de defensa, en los Ríos  Magdalena, Cauca, Canal del Dique,  complejos cenagosos y accesos gestionadas y/o ejecutadas</t>
  </si>
  <si>
    <t>Número de Obras de infraestructura fluvial y de defensa, en los Ríos  Magdalena, Cauca, Canal del Dique,  complejos cenagosos y accesos gestionadas y/o ejecutadas</t>
  </si>
  <si>
    <t>A.9.2.2</t>
  </si>
  <si>
    <t>Una obra de adecuación y/o mejoramiento en los aeropuertos públicos del Departamento de Bolívar gestionadas y/0 ejecutadas</t>
  </si>
  <si>
    <t>Número de obras de adecuación y/o mejoramiento en los aeropuertos públicos del Departamento de Bolívar gestionadas y/0 ejecutadas</t>
  </si>
  <si>
    <t xml:space="preserve">EN BORRADOR EL PROYECTO MEJORAMIENTO Y REHABILITACIÓN DE LOS AERÓDROMOS DE EL CARMEN DE BOLÍVAR Y MOMPOX POR VALOR DE $15.262.458.819 </t>
  </si>
  <si>
    <t>A.9.3</t>
  </si>
  <si>
    <t>Incrementar la cobertura de la infraestructura de uso, acorde a las necesidades en la  Secretarías de Educación, Salud y las  Direcciones de Desarrollo Social y Seguridad y Convivencia Ciudadana***.</t>
  </si>
  <si>
    <t>A.9.3.1</t>
  </si>
  <si>
    <t>4.1.3</t>
  </si>
  <si>
    <t>Infraestructura de uso para La Inclusión Social y La Paz</t>
  </si>
  <si>
    <t>22 obras de infraestructura del sector: Educativo, salud, recreación, inclusión social y reconciliación, justicia y seguridad ejecutadas</t>
  </si>
  <si>
    <t>No. de obras de infraestructura del sector: Educativo, salud, recreación, inclusión social y reconciliación, justicia y seguridad ejecutadas</t>
  </si>
  <si>
    <t>ACPM</t>
  </si>
  <si>
    <t>19,412,040,921,32</t>
  </si>
  <si>
    <t>1,743,683,027,32</t>
  </si>
  <si>
    <t>17,668,357,894</t>
  </si>
  <si>
    <t>**CORRESPONDE A LA EJECUCION DEL 99% ILUMINACION DEL ESTADIO DE FUTBOL DIEGO CARVAJAL DE MAGANGUÉ    100% DE EJECUCION DE LA CANCHA DE FUTBOL DE EL  CARMEN DE BOLÍVAR y 66% DE EJECUCIÓN DEL PARQUE HUELLAS DE ALBERTO URIBE                                                                                                                                                         EN ESTRUCTURACIÓN EL PROYECTO CONSTRUCCIÓN DE TRES PISTAS DE PATINAJE POR VALOR DE $15.925.471.528,47; SE ADJUDICÓ CONTRATO PARA LA CONSTRUCCIÓN DE 7 PUENTES POR LA PAZ POR VALOR DE $12.362.634.805,71</t>
  </si>
  <si>
    <t>Valor Ejecucion de la Meta a DIC 2017</t>
  </si>
  <si>
    <t xml:space="preserve">ACTIVIDADES DEL PROYECTO </t>
  </si>
  <si>
    <t>EJECUCION PLAN DE ACCION 2017 - CORTE A DICIEMBRE 31 DE 2017</t>
  </si>
  <si>
    <t>PROGRAMACION PLAN DE ACCION 2018</t>
  </si>
  <si>
    <t>Valor PROG meta para  2018</t>
  </si>
  <si>
    <t>Total Recursos PROYECTADOS_ 2018</t>
  </si>
  <si>
    <t>Rpproyectados 2018</t>
  </si>
  <si>
    <t>SGPproyectados 2018</t>
  </si>
  <si>
    <t>CNproyectados  2018</t>
  </si>
  <si>
    <t>Cdproyectados  2018</t>
  </si>
  <si>
    <t>SGRproyectados 2018</t>
  </si>
  <si>
    <t>CreditoProyectado  2018</t>
  </si>
  <si>
    <t>OtrosProyectado 2018</t>
  </si>
  <si>
    <t>Rec Gestionados  2018</t>
  </si>
  <si>
    <t>PROYECTO  2018</t>
  </si>
  <si>
    <t>OBJETIVOS  2018</t>
  </si>
  <si>
    <t>EJECUCION PLAN DE ACCION  CON CORTE A 30 DE DICIEMBRE 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</si>
</sst>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orbe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orbel"/>
      <family val="2"/>
    </font>
    <font>
      <u/>
      <sz val="8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5" fillId="4" borderId="5" xfId="0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horizontal="center" vertical="center" wrapText="1"/>
    </xf>
    <xf numFmtId="2" fontId="6" fillId="5" borderId="5" xfId="0" applyNumberFormat="1" applyFont="1" applyFill="1" applyBorder="1" applyAlignment="1">
      <alignment horizontal="center" vertical="center" wrapText="1"/>
    </xf>
    <xf numFmtId="43" fontId="6" fillId="5" borderId="5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/>
    <xf numFmtId="3" fontId="6" fillId="6" borderId="5" xfId="0" applyNumberFormat="1" applyFont="1" applyFill="1" applyBorder="1" applyAlignment="1">
      <alignment horizontal="center" vertical="center" wrapText="1"/>
    </xf>
    <xf numFmtId="4" fontId="6" fillId="6" borderId="5" xfId="0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164" fontId="6" fillId="5" borderId="5" xfId="1" applyNumberFormat="1" applyFont="1" applyFill="1" applyBorder="1" applyAlignment="1">
      <alignment horizontal="center" vertical="center" wrapText="1"/>
    </xf>
    <xf numFmtId="9" fontId="4" fillId="5" borderId="5" xfId="2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5" fillId="0" borderId="5" xfId="2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/>
    <xf numFmtId="164" fontId="5" fillId="0" borderId="5" xfId="1" applyNumberFormat="1" applyFont="1" applyFill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9" fontId="5" fillId="7" borderId="5" xfId="2" applyFont="1" applyFill="1" applyBorder="1" applyAlignment="1">
      <alignment horizontal="center" vertical="center" wrapText="1"/>
    </xf>
    <xf numFmtId="43" fontId="9" fillId="0" borderId="5" xfId="1" applyFont="1" applyFill="1" applyBorder="1"/>
    <xf numFmtId="3" fontId="7" fillId="0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9" fontId="5" fillId="8" borderId="5" xfId="2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3" fontId="5" fillId="0" borderId="5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Border="1"/>
    <xf numFmtId="43" fontId="3" fillId="0" borderId="0" xfId="1" applyFont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9" fontId="3" fillId="0" borderId="0" xfId="2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9" fontId="3" fillId="0" borderId="0" xfId="2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3" fontId="6" fillId="9" borderId="5" xfId="0" applyNumberFormat="1" applyFont="1" applyFill="1" applyBorder="1" applyAlignment="1">
      <alignment horizontal="center" vertical="center" wrapText="1"/>
    </xf>
    <xf numFmtId="4" fontId="6" fillId="9" borderId="5" xfId="0" applyNumberFormat="1" applyFont="1" applyFill="1" applyBorder="1" applyAlignment="1">
      <alignment horizontal="center" vertical="center" wrapText="1"/>
    </xf>
    <xf numFmtId="4" fontId="6" fillId="9" borderId="5" xfId="1" applyNumberFormat="1" applyFont="1" applyFill="1" applyBorder="1" applyAlignment="1">
      <alignment horizontal="center" vertical="center" wrapText="1"/>
    </xf>
    <xf numFmtId="2" fontId="6" fillId="9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9" fontId="2" fillId="3" borderId="4" xfId="2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left" vertical="center"/>
    </xf>
    <xf numFmtId="0" fontId="2" fillId="9" borderId="8" xfId="0" applyFont="1" applyFill="1" applyBorder="1" applyAlignment="1">
      <alignment horizontal="left" vertical="center"/>
    </xf>
    <xf numFmtId="0" fontId="5" fillId="10" borderId="5" xfId="0" applyFont="1" applyFill="1" applyBorder="1" applyAlignment="1">
      <alignment horizontal="center" vertical="center"/>
    </xf>
    <xf numFmtId="164" fontId="5" fillId="11" borderId="5" xfId="1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Q1039777"/>
  <sheetViews>
    <sheetView tabSelected="1" workbookViewId="0"/>
  </sheetViews>
  <sheetFormatPr baseColWidth="10" defaultRowHeight="12" x14ac:dyDescent="0.2"/>
  <cols>
    <col min="1" max="1" width="5.140625" style="46" customWidth="1"/>
    <col min="2" max="2" width="19.85546875" style="47" customWidth="1"/>
    <col min="3" max="3" width="5.42578125" style="48" customWidth="1"/>
    <col min="4" max="4" width="18.28515625" style="47" customWidth="1"/>
    <col min="5" max="5" width="8.42578125" style="47" hidden="1" customWidth="1"/>
    <col min="6" max="6" width="18" style="49" customWidth="1"/>
    <col min="7" max="8" width="6.85546875" style="49" customWidth="1"/>
    <col min="9" max="9" width="9.140625" style="49" hidden="1" customWidth="1"/>
    <col min="10" max="10" width="6.7109375" style="50" customWidth="1"/>
    <col min="11" max="11" width="18.85546875" style="51" customWidth="1"/>
    <col min="12" max="12" width="21.5703125" style="52" customWidth="1"/>
    <col min="13" max="13" width="23.140625" style="53" hidden="1" customWidth="1"/>
    <col min="14" max="14" width="8.42578125" style="52" customWidth="1"/>
    <col min="15" max="15" width="5.7109375" style="46" customWidth="1"/>
    <col min="16" max="16" width="5.5703125" style="46" customWidth="1"/>
    <col min="17" max="20" width="5.28515625" style="46" customWidth="1"/>
    <col min="21" max="21" width="12.42578125" style="54" customWidth="1"/>
    <col min="22" max="22" width="5.42578125" style="54" customWidth="1"/>
    <col min="23" max="23" width="6.140625" style="46" customWidth="1"/>
    <col min="24" max="24" width="11" style="46" customWidth="1"/>
    <col min="25" max="27" width="9.42578125" style="46" customWidth="1"/>
    <col min="28" max="28" width="12" style="46" customWidth="1"/>
    <col min="29" max="29" width="14.42578125" style="55" customWidth="1"/>
    <col min="30" max="30" width="15.5703125" style="55" customWidth="1"/>
    <col min="31" max="31" width="13.28515625" style="54" hidden="1" customWidth="1"/>
    <col min="32" max="32" width="13.42578125" style="54" hidden="1" customWidth="1"/>
    <col min="33" max="33" width="11" style="56" customWidth="1"/>
    <col min="34" max="34" width="15.7109375" style="56" hidden="1" customWidth="1"/>
    <col min="35" max="35" width="14.28515625" style="56" hidden="1" customWidth="1"/>
    <col min="36" max="36" width="15.5703125" style="56" hidden="1" customWidth="1"/>
    <col min="37" max="37" width="15.140625" style="56" hidden="1" customWidth="1"/>
    <col min="38" max="38" width="14.7109375" style="56" hidden="1" customWidth="1"/>
    <col min="39" max="39" width="14.5703125" style="56" hidden="1" customWidth="1"/>
    <col min="40" max="40" width="13.7109375" style="56" hidden="1" customWidth="1"/>
    <col min="41" max="42" width="13.140625" style="56" hidden="1" customWidth="1"/>
    <col min="43" max="43" width="24.42578125" style="56" hidden="1" customWidth="1"/>
    <col min="44" max="44" width="20.7109375" style="56" hidden="1" customWidth="1"/>
    <col min="45" max="45" width="19.42578125" style="56" hidden="1" customWidth="1"/>
    <col min="46" max="46" width="17.7109375" style="56" hidden="1" customWidth="1"/>
    <col min="47" max="47" width="17.5703125" style="56" hidden="1" customWidth="1"/>
    <col min="48" max="48" width="16.85546875" style="56" hidden="1" customWidth="1"/>
    <col min="49" max="49" width="18.7109375" style="56" hidden="1" customWidth="1"/>
    <col min="50" max="50" width="16" style="56" hidden="1" customWidth="1"/>
    <col min="51" max="51" width="19.85546875" style="56" hidden="1" customWidth="1"/>
    <col min="52" max="52" width="17.42578125" style="56" hidden="1" customWidth="1"/>
    <col min="53" max="53" width="14" style="56" hidden="1" customWidth="1"/>
    <col min="54" max="54" width="11" style="46" hidden="1" customWidth="1"/>
    <col min="55" max="55" width="10.7109375" style="46" customWidth="1"/>
    <col min="56" max="56" width="17" style="57" hidden="1" customWidth="1"/>
    <col min="57" max="57" width="16.140625" style="57" hidden="1" customWidth="1"/>
    <col min="58" max="58" width="15.85546875" style="57" hidden="1" customWidth="1"/>
    <col min="59" max="59" width="16" style="57" hidden="1" customWidth="1"/>
    <col min="60" max="60" width="18.7109375" style="46" hidden="1" customWidth="1"/>
    <col min="61" max="61" width="17.85546875" style="46" hidden="1" customWidth="1"/>
    <col min="62" max="62" width="13.28515625" style="46" hidden="1" customWidth="1"/>
    <col min="63" max="63" width="16.5703125" style="46" hidden="1" customWidth="1"/>
    <col min="64" max="64" width="13.28515625" style="46" hidden="1" customWidth="1"/>
    <col min="65" max="65" width="8.7109375" style="46" hidden="1" customWidth="1"/>
    <col min="66" max="66" width="19" style="54" hidden="1" customWidth="1"/>
    <col min="67" max="70" width="11.42578125" style="4" hidden="1" customWidth="1"/>
    <col min="71" max="71" width="7" style="46" customWidth="1"/>
    <col min="72" max="72" width="9.28515625" style="46" customWidth="1"/>
    <col min="73" max="80" width="13.28515625" style="46" customWidth="1"/>
    <col min="81" max="81" width="9.7109375" style="46" customWidth="1"/>
    <col min="82" max="82" width="9.140625" style="46" customWidth="1"/>
    <col min="83" max="84" width="9.42578125" style="46" customWidth="1"/>
    <col min="85" max="85" width="9" style="46" customWidth="1"/>
    <col min="86" max="86" width="7" style="46" customWidth="1"/>
    <col min="87" max="87" width="13.7109375" style="60" customWidth="1"/>
    <col min="88" max="88" width="13.85546875" style="60" customWidth="1"/>
    <col min="89" max="89" width="14.42578125" style="46" customWidth="1"/>
    <col min="90" max="91" width="13.28515625" style="46" customWidth="1"/>
    <col min="92" max="92" width="13.5703125" style="46" customWidth="1"/>
    <col min="93" max="94" width="13.28515625" style="46" customWidth="1"/>
    <col min="95" max="95" width="14.85546875" style="46" customWidth="1"/>
    <col min="96" max="96" width="41.85546875" style="54" customWidth="1"/>
    <col min="97" max="97" width="10.5703125" style="61" hidden="1" customWidth="1"/>
    <col min="98" max="98" width="8.7109375" style="46" hidden="1" customWidth="1"/>
    <col min="99" max="99" width="7.7109375" style="49" hidden="1" customWidth="1"/>
    <col min="100" max="100" width="10" style="49" hidden="1" customWidth="1"/>
    <col min="101" max="16384" width="11.42578125" style="4"/>
  </cols>
  <sheetData>
    <row r="1" spans="1:121" ht="33.75" x14ac:dyDescent="0.2">
      <c r="A1" s="1" t="s">
        <v>165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68">
        <v>2016</v>
      </c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70" t="s">
        <v>151</v>
      </c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1"/>
      <c r="CT1" s="70"/>
      <c r="CU1" s="2"/>
      <c r="CV1" s="2"/>
      <c r="CW1" s="73" t="s">
        <v>152</v>
      </c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5"/>
    </row>
    <row r="2" spans="1:121" s="14" customFormat="1" ht="62.2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>
        <v>2016</v>
      </c>
      <c r="Z2" s="5">
        <v>2017</v>
      </c>
      <c r="AA2" s="5">
        <v>2018</v>
      </c>
      <c r="AB2" s="5">
        <v>2019</v>
      </c>
      <c r="AC2" s="5" t="s">
        <v>24</v>
      </c>
      <c r="AD2" s="5" t="s">
        <v>25</v>
      </c>
      <c r="AE2" s="7" t="s">
        <v>26</v>
      </c>
      <c r="AF2" s="7" t="s">
        <v>27</v>
      </c>
      <c r="AG2" s="8" t="s">
        <v>28</v>
      </c>
      <c r="AH2" s="9" t="s">
        <v>29</v>
      </c>
      <c r="AI2" s="10" t="s">
        <v>30</v>
      </c>
      <c r="AJ2" s="10" t="s">
        <v>31</v>
      </c>
      <c r="AK2" s="10" t="s">
        <v>32</v>
      </c>
      <c r="AL2" s="10" t="s">
        <v>33</v>
      </c>
      <c r="AM2" s="10" t="s">
        <v>34</v>
      </c>
      <c r="AN2" s="10" t="s">
        <v>35</v>
      </c>
      <c r="AO2" s="10" t="s">
        <v>36</v>
      </c>
      <c r="AP2" s="10" t="s">
        <v>37</v>
      </c>
      <c r="AQ2" s="11" t="s">
        <v>38</v>
      </c>
      <c r="AR2" s="11" t="s">
        <v>39</v>
      </c>
      <c r="AS2" s="11" t="s">
        <v>40</v>
      </c>
      <c r="AT2" s="11" t="s">
        <v>41</v>
      </c>
      <c r="AU2" s="11" t="s">
        <v>42</v>
      </c>
      <c r="AV2" s="11" t="s">
        <v>43</v>
      </c>
      <c r="AW2" s="11" t="s">
        <v>44</v>
      </c>
      <c r="AX2" s="11" t="s">
        <v>45</v>
      </c>
      <c r="AY2" s="11" t="s">
        <v>46</v>
      </c>
      <c r="AZ2" s="11" t="s">
        <v>47</v>
      </c>
      <c r="BA2" s="11" t="s">
        <v>48</v>
      </c>
      <c r="BB2" s="8" t="s">
        <v>49</v>
      </c>
      <c r="BC2" s="8" t="s">
        <v>50</v>
      </c>
      <c r="BD2" s="12" t="s">
        <v>51</v>
      </c>
      <c r="BE2" s="12" t="s">
        <v>52</v>
      </c>
      <c r="BF2" s="12" t="s">
        <v>53</v>
      </c>
      <c r="BG2" s="12" t="s">
        <v>54</v>
      </c>
      <c r="BH2" s="10" t="s">
        <v>55</v>
      </c>
      <c r="BI2" s="10" t="s">
        <v>56</v>
      </c>
      <c r="BJ2" s="10" t="s">
        <v>57</v>
      </c>
      <c r="BK2" s="10" t="s">
        <v>58</v>
      </c>
      <c r="BL2" s="10" t="s">
        <v>59</v>
      </c>
      <c r="BM2" s="13" t="s">
        <v>60</v>
      </c>
      <c r="BN2" s="13" t="s">
        <v>61</v>
      </c>
      <c r="BS2" s="13" t="s">
        <v>62</v>
      </c>
      <c r="BT2" s="15" t="s">
        <v>63</v>
      </c>
      <c r="BU2" s="16" t="s">
        <v>64</v>
      </c>
      <c r="BV2" s="17" t="s">
        <v>65</v>
      </c>
      <c r="BW2" s="17" t="s">
        <v>66</v>
      </c>
      <c r="BX2" s="17" t="s">
        <v>67</v>
      </c>
      <c r="BY2" s="17" t="s">
        <v>68</v>
      </c>
      <c r="BZ2" s="17" t="s">
        <v>69</v>
      </c>
      <c r="CA2" s="17" t="s">
        <v>70</v>
      </c>
      <c r="CB2" s="17" t="s">
        <v>71</v>
      </c>
      <c r="CC2" s="17" t="s">
        <v>72</v>
      </c>
      <c r="CD2" s="15" t="s">
        <v>73</v>
      </c>
      <c r="CE2" s="15" t="s">
        <v>74</v>
      </c>
      <c r="CF2" s="15" t="s">
        <v>75</v>
      </c>
      <c r="CG2" s="15" t="s">
        <v>149</v>
      </c>
      <c r="CH2" s="13" t="s">
        <v>62</v>
      </c>
      <c r="CI2" s="18" t="s">
        <v>76</v>
      </c>
      <c r="CJ2" s="18" t="s">
        <v>77</v>
      </c>
      <c r="CK2" s="12" t="s">
        <v>78</v>
      </c>
      <c r="CL2" s="12" t="s">
        <v>79</v>
      </c>
      <c r="CM2" s="10" t="s">
        <v>80</v>
      </c>
      <c r="CN2" s="10" t="s">
        <v>81</v>
      </c>
      <c r="CO2" s="10" t="s">
        <v>82</v>
      </c>
      <c r="CP2" s="10" t="s">
        <v>83</v>
      </c>
      <c r="CQ2" s="10" t="s">
        <v>84</v>
      </c>
      <c r="CR2" s="13" t="s">
        <v>61</v>
      </c>
      <c r="CS2" s="19" t="s">
        <v>85</v>
      </c>
      <c r="CT2" s="13" t="s">
        <v>62</v>
      </c>
      <c r="CU2" s="5" t="s">
        <v>86</v>
      </c>
      <c r="CV2" s="5" t="s">
        <v>87</v>
      </c>
      <c r="CW2" s="63" t="s">
        <v>153</v>
      </c>
      <c r="CX2" s="64" t="s">
        <v>154</v>
      </c>
      <c r="CY2" s="65" t="s">
        <v>155</v>
      </c>
      <c r="CZ2" s="65" t="s">
        <v>156</v>
      </c>
      <c r="DA2" s="65" t="s">
        <v>157</v>
      </c>
      <c r="DB2" s="65" t="s">
        <v>158</v>
      </c>
      <c r="DC2" s="65" t="s">
        <v>159</v>
      </c>
      <c r="DD2" s="65" t="s">
        <v>160</v>
      </c>
      <c r="DE2" s="65" t="s">
        <v>161</v>
      </c>
      <c r="DF2" s="65" t="s">
        <v>162</v>
      </c>
      <c r="DG2" s="66" t="s">
        <v>163</v>
      </c>
      <c r="DH2" s="66" t="s">
        <v>164</v>
      </c>
      <c r="DI2" s="66" t="s">
        <v>150</v>
      </c>
      <c r="DJ2" s="66" t="s">
        <v>41</v>
      </c>
      <c r="DK2" s="66" t="s">
        <v>42</v>
      </c>
      <c r="DL2" s="66" t="s">
        <v>43</v>
      </c>
      <c r="DM2" s="66" t="s">
        <v>44</v>
      </c>
      <c r="DN2" s="66" t="s">
        <v>45</v>
      </c>
      <c r="DO2" s="66" t="s">
        <v>46</v>
      </c>
      <c r="DP2" s="66" t="s">
        <v>47</v>
      </c>
      <c r="DQ2" s="66" t="s">
        <v>48</v>
      </c>
    </row>
    <row r="3" spans="1:121" s="14" customFormat="1" ht="46.5" customHeight="1" x14ac:dyDescent="0.2">
      <c r="A3" s="25">
        <v>4</v>
      </c>
      <c r="B3" s="29" t="s">
        <v>96</v>
      </c>
      <c r="C3" s="30" t="s">
        <v>97</v>
      </c>
      <c r="D3" s="29" t="s">
        <v>98</v>
      </c>
      <c r="E3" s="30" t="s">
        <v>99</v>
      </c>
      <c r="F3" s="72" t="s">
        <v>100</v>
      </c>
      <c r="G3" s="20">
        <v>83</v>
      </c>
      <c r="H3" s="20">
        <v>123</v>
      </c>
      <c r="I3" s="30" t="s">
        <v>101</v>
      </c>
      <c r="J3" s="20" t="s">
        <v>102</v>
      </c>
      <c r="K3" s="31" t="s">
        <v>103</v>
      </c>
      <c r="L3" s="20" t="s">
        <v>104</v>
      </c>
      <c r="M3" s="33" t="s">
        <v>105</v>
      </c>
      <c r="N3" s="20" t="s">
        <v>88</v>
      </c>
      <c r="O3" s="30">
        <v>83</v>
      </c>
      <c r="P3" s="34">
        <v>40</v>
      </c>
      <c r="Q3" s="34">
        <v>28</v>
      </c>
      <c r="R3" s="34">
        <v>10</v>
      </c>
      <c r="S3" s="34">
        <v>10</v>
      </c>
      <c r="T3" s="34">
        <v>10</v>
      </c>
      <c r="U3" s="30" t="s">
        <v>106</v>
      </c>
      <c r="V3" s="30" t="s">
        <v>107</v>
      </c>
      <c r="W3" s="21" t="s">
        <v>89</v>
      </c>
      <c r="X3" s="38">
        <f t="shared" ref="X3:X9" si="0">SUM(Y3:AB3)</f>
        <v>3397171200</v>
      </c>
      <c r="Y3" s="35">
        <v>800000000</v>
      </c>
      <c r="Z3" s="35">
        <f>+Y3*1.04</f>
        <v>832000000</v>
      </c>
      <c r="AA3" s="35">
        <f>+Z3*1.04</f>
        <v>865280000</v>
      </c>
      <c r="AB3" s="35">
        <f>+AA3*1.04</f>
        <v>899891200</v>
      </c>
      <c r="AC3" s="20" t="s">
        <v>108</v>
      </c>
      <c r="AD3" s="20" t="s">
        <v>108</v>
      </c>
      <c r="AE3" s="22" t="s">
        <v>93</v>
      </c>
      <c r="AF3" s="22" t="s">
        <v>93</v>
      </c>
      <c r="AG3" s="23">
        <v>28</v>
      </c>
      <c r="AH3" s="24">
        <f t="shared" ref="AH3:AH9" si="1">+X3</f>
        <v>3397171200</v>
      </c>
      <c r="AI3" s="36"/>
      <c r="AJ3" s="36"/>
      <c r="AK3" s="36"/>
      <c r="AL3" s="36"/>
      <c r="AM3" s="40">
        <v>27245925316.279999</v>
      </c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25">
        <v>27.7</v>
      </c>
      <c r="BC3" s="25">
        <v>27.7</v>
      </c>
      <c r="BD3" s="26" t="s">
        <v>109</v>
      </c>
      <c r="BE3" s="26">
        <v>0</v>
      </c>
      <c r="BF3" s="26">
        <v>0</v>
      </c>
      <c r="BG3" s="26">
        <v>0</v>
      </c>
      <c r="BH3" s="26">
        <v>0</v>
      </c>
      <c r="BI3" s="26" t="s">
        <v>109</v>
      </c>
      <c r="BJ3" s="26">
        <v>0</v>
      </c>
      <c r="BK3" s="26">
        <v>0</v>
      </c>
      <c r="BL3" s="26">
        <v>0</v>
      </c>
      <c r="BM3" s="27">
        <f>+BC3/AG3</f>
        <v>0.98928571428571421</v>
      </c>
      <c r="BN3" s="22"/>
      <c r="BS3" s="27">
        <f t="shared" ref="BS3:BS9" si="2">+BC3/P3</f>
        <v>0.6925</v>
      </c>
      <c r="BT3" s="25">
        <v>17.2</v>
      </c>
      <c r="BU3" s="25"/>
      <c r="BV3" s="25"/>
      <c r="BW3" s="25"/>
      <c r="BX3" s="25"/>
      <c r="BY3" s="25"/>
      <c r="BZ3" s="25"/>
      <c r="CA3" s="25"/>
      <c r="CB3" s="25"/>
      <c r="CC3" s="25"/>
      <c r="CD3" s="25">
        <v>11.75</v>
      </c>
      <c r="CE3" s="25">
        <v>17.2</v>
      </c>
      <c r="CF3" s="25">
        <v>17.2</v>
      </c>
      <c r="CG3" s="76">
        <v>40.200000000000003</v>
      </c>
      <c r="CH3" s="27">
        <v>1</v>
      </c>
      <c r="CI3" s="37">
        <v>18357879235</v>
      </c>
      <c r="CJ3" s="37"/>
      <c r="CK3" s="37"/>
      <c r="CL3" s="37"/>
      <c r="CM3" s="37"/>
      <c r="CN3" s="37">
        <v>18357879235.09</v>
      </c>
      <c r="CO3" s="37"/>
      <c r="CP3" s="25"/>
      <c r="CQ3" s="25"/>
      <c r="CR3" s="32" t="s">
        <v>110</v>
      </c>
      <c r="CS3" s="39">
        <f t="shared" ref="CS3:CS9" si="3">+CG3/BT3</f>
        <v>2.3372093023255816</v>
      </c>
      <c r="CT3" s="27">
        <v>1</v>
      </c>
      <c r="CU3" s="20"/>
      <c r="CV3" s="20"/>
      <c r="CW3" s="78">
        <v>3</v>
      </c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</row>
    <row r="4" spans="1:121" s="14" customFormat="1" ht="50.25" customHeight="1" x14ac:dyDescent="0.2">
      <c r="A4" s="25">
        <v>4</v>
      </c>
      <c r="B4" s="29" t="s">
        <v>96</v>
      </c>
      <c r="C4" s="30" t="s">
        <v>97</v>
      </c>
      <c r="D4" s="29" t="s">
        <v>98</v>
      </c>
      <c r="E4" s="30" t="s">
        <v>99</v>
      </c>
      <c r="F4" s="72"/>
      <c r="G4" s="20">
        <v>674</v>
      </c>
      <c r="H4" s="20">
        <v>1034</v>
      </c>
      <c r="I4" s="30" t="s">
        <v>111</v>
      </c>
      <c r="J4" s="20" t="s">
        <v>102</v>
      </c>
      <c r="K4" s="31" t="s">
        <v>103</v>
      </c>
      <c r="L4" s="20" t="s">
        <v>112</v>
      </c>
      <c r="M4" s="33" t="s">
        <v>113</v>
      </c>
      <c r="N4" s="20" t="s">
        <v>88</v>
      </c>
      <c r="O4" s="30">
        <v>674</v>
      </c>
      <c r="P4" s="41">
        <v>360</v>
      </c>
      <c r="Q4" s="34">
        <v>14.04</v>
      </c>
      <c r="R4" s="34">
        <v>20</v>
      </c>
      <c r="S4" s="34">
        <v>150</v>
      </c>
      <c r="T4" s="41">
        <v>176</v>
      </c>
      <c r="U4" s="30" t="s">
        <v>106</v>
      </c>
      <c r="V4" s="30" t="s">
        <v>107</v>
      </c>
      <c r="W4" s="21" t="s">
        <v>89</v>
      </c>
      <c r="X4" s="38">
        <f t="shared" si="0"/>
        <v>0</v>
      </c>
      <c r="Y4" s="30">
        <v>0</v>
      </c>
      <c r="Z4" s="30">
        <v>0</v>
      </c>
      <c r="AA4" s="30">
        <v>0</v>
      </c>
      <c r="AB4" s="30">
        <v>0</v>
      </c>
      <c r="AC4" s="20" t="s">
        <v>108</v>
      </c>
      <c r="AD4" s="20" t="s">
        <v>108</v>
      </c>
      <c r="AE4" s="22" t="s">
        <v>93</v>
      </c>
      <c r="AF4" s="22" t="s">
        <v>93</v>
      </c>
      <c r="AG4" s="23">
        <f>+Q4</f>
        <v>14.04</v>
      </c>
      <c r="AH4" s="24">
        <f t="shared" si="1"/>
        <v>0</v>
      </c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25">
        <v>0</v>
      </c>
      <c r="BC4" s="25">
        <v>14.04</v>
      </c>
      <c r="BD4" s="26">
        <v>0</v>
      </c>
      <c r="BE4" s="26"/>
      <c r="BF4" s="26"/>
      <c r="BG4" s="26"/>
      <c r="BH4" s="26"/>
      <c r="BI4" s="26"/>
      <c r="BJ4" s="26"/>
      <c r="BK4" s="26"/>
      <c r="BL4" s="22" t="s">
        <v>114</v>
      </c>
      <c r="BM4" s="27">
        <f>+BC4/AG4</f>
        <v>1</v>
      </c>
      <c r="BN4" s="22" t="s">
        <v>115</v>
      </c>
      <c r="BS4" s="27">
        <f t="shared" si="2"/>
        <v>3.9E-2</v>
      </c>
      <c r="BT4" s="25">
        <f t="shared" ref="BT4:BT9" si="4">+R4</f>
        <v>20</v>
      </c>
      <c r="BU4" s="32"/>
      <c r="BV4" s="32"/>
      <c r="BW4" s="32"/>
      <c r="BX4" s="32"/>
      <c r="BY4" s="32"/>
      <c r="BZ4" s="32"/>
      <c r="CA4" s="32"/>
      <c r="CB4" s="32"/>
      <c r="CC4" s="32"/>
      <c r="CD4" s="25">
        <v>10</v>
      </c>
      <c r="CE4" s="25">
        <v>11.47</v>
      </c>
      <c r="CF4" s="25">
        <v>12.26</v>
      </c>
      <c r="CG4" s="76">
        <v>24.3</v>
      </c>
      <c r="CH4" s="27">
        <v>0.11</v>
      </c>
      <c r="CI4" s="37">
        <v>12380871687</v>
      </c>
      <c r="CJ4" s="37">
        <v>12380871687</v>
      </c>
      <c r="CK4" s="37"/>
      <c r="CL4" s="37"/>
      <c r="CM4" s="37"/>
      <c r="CN4" s="37"/>
      <c r="CO4" s="37"/>
      <c r="CP4" s="32"/>
      <c r="CQ4" s="32"/>
      <c r="CR4" s="32" t="s">
        <v>116</v>
      </c>
      <c r="CS4" s="39">
        <f t="shared" si="3"/>
        <v>1.2150000000000001</v>
      </c>
      <c r="CT4" s="27">
        <f t="shared" ref="CT4:CT9" si="5">(BC4+CG4)/P4</f>
        <v>0.10650000000000001</v>
      </c>
      <c r="CU4" s="20"/>
      <c r="CV4" s="20"/>
      <c r="CW4" s="28">
        <v>1</v>
      </c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</row>
    <row r="5" spans="1:121" s="14" customFormat="1" ht="50.25" customHeight="1" x14ac:dyDescent="0.2">
      <c r="A5" s="25">
        <v>4</v>
      </c>
      <c r="B5" s="29" t="s">
        <v>96</v>
      </c>
      <c r="C5" s="30" t="s">
        <v>97</v>
      </c>
      <c r="D5" s="29" t="s">
        <v>98</v>
      </c>
      <c r="E5" s="30" t="s">
        <v>99</v>
      </c>
      <c r="F5" s="72"/>
      <c r="G5" s="20" t="s">
        <v>94</v>
      </c>
      <c r="H5" s="20">
        <v>5</v>
      </c>
      <c r="I5" s="30" t="s">
        <v>117</v>
      </c>
      <c r="J5" s="20" t="s">
        <v>102</v>
      </c>
      <c r="K5" s="31" t="s">
        <v>103</v>
      </c>
      <c r="L5" s="20" t="s">
        <v>118</v>
      </c>
      <c r="M5" s="33" t="s">
        <v>119</v>
      </c>
      <c r="N5" s="20" t="s">
        <v>88</v>
      </c>
      <c r="O5" s="30" t="s">
        <v>94</v>
      </c>
      <c r="P5" s="34">
        <v>5</v>
      </c>
      <c r="Q5" s="34">
        <v>2</v>
      </c>
      <c r="R5" s="34">
        <v>0</v>
      </c>
      <c r="S5" s="34">
        <v>1</v>
      </c>
      <c r="T5" s="34">
        <v>2</v>
      </c>
      <c r="U5" s="30" t="s">
        <v>106</v>
      </c>
      <c r="V5" s="30" t="s">
        <v>107</v>
      </c>
      <c r="W5" s="21" t="s">
        <v>89</v>
      </c>
      <c r="X5" s="38">
        <f t="shared" si="0"/>
        <v>0</v>
      </c>
      <c r="Y5" s="30">
        <v>0</v>
      </c>
      <c r="Z5" s="30">
        <v>0</v>
      </c>
      <c r="AA5" s="30">
        <v>0</v>
      </c>
      <c r="AB5" s="30">
        <v>0</v>
      </c>
      <c r="AC5" s="20" t="s">
        <v>108</v>
      </c>
      <c r="AD5" s="20" t="s">
        <v>108</v>
      </c>
      <c r="AE5" s="22" t="s">
        <v>93</v>
      </c>
      <c r="AF5" s="22" t="s">
        <v>93</v>
      </c>
      <c r="AG5" s="23">
        <v>2</v>
      </c>
      <c r="AH5" s="24">
        <f t="shared" si="1"/>
        <v>0</v>
      </c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25">
        <v>1.93</v>
      </c>
      <c r="BC5" s="25">
        <v>1.93</v>
      </c>
      <c r="BD5" s="42" t="s">
        <v>120</v>
      </c>
      <c r="BE5" s="26"/>
      <c r="BF5" s="26"/>
      <c r="BG5" s="26"/>
      <c r="BH5" s="26"/>
      <c r="BI5" s="26"/>
      <c r="BJ5" s="26"/>
      <c r="BK5" s="26"/>
      <c r="BL5" s="26"/>
      <c r="BM5" s="27">
        <f>+BC5/AG5</f>
        <v>0.96499999999999997</v>
      </c>
      <c r="BN5" s="22"/>
      <c r="BS5" s="27">
        <f t="shared" si="2"/>
        <v>0.38600000000000001</v>
      </c>
      <c r="BT5" s="25">
        <f t="shared" si="4"/>
        <v>0</v>
      </c>
      <c r="BU5" s="25"/>
      <c r="BV5" s="25"/>
      <c r="BW5" s="25"/>
      <c r="BX5" s="25"/>
      <c r="BY5" s="25"/>
      <c r="BZ5" s="25"/>
      <c r="CA5" s="25"/>
      <c r="CB5" s="25"/>
      <c r="CC5" s="25"/>
      <c r="CD5" s="25">
        <v>0</v>
      </c>
      <c r="CE5" s="25">
        <v>0</v>
      </c>
      <c r="CF5" s="25">
        <v>0</v>
      </c>
      <c r="CG5" s="76">
        <v>0</v>
      </c>
      <c r="CH5" s="27">
        <v>0.39</v>
      </c>
      <c r="CI5" s="37">
        <v>0</v>
      </c>
      <c r="CJ5" s="37"/>
      <c r="CK5" s="37"/>
      <c r="CL5" s="37"/>
      <c r="CM5" s="37"/>
      <c r="CN5" s="37"/>
      <c r="CO5" s="37"/>
      <c r="CP5" s="25"/>
      <c r="CQ5" s="25"/>
      <c r="CR5" s="32" t="s">
        <v>121</v>
      </c>
      <c r="CS5" s="43" t="s">
        <v>92</v>
      </c>
      <c r="CT5" s="27">
        <f t="shared" si="5"/>
        <v>0.38600000000000001</v>
      </c>
      <c r="CU5" s="20"/>
      <c r="CV5" s="20"/>
      <c r="CW5" s="28">
        <v>1</v>
      </c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</row>
    <row r="6" spans="1:121" s="14" customFormat="1" ht="54.75" customHeight="1" x14ac:dyDescent="0.2">
      <c r="A6" s="25">
        <v>4</v>
      </c>
      <c r="B6" s="29" t="s">
        <v>96</v>
      </c>
      <c r="C6" s="30" t="s">
        <v>97</v>
      </c>
      <c r="D6" s="29" t="s">
        <v>98</v>
      </c>
      <c r="E6" s="30" t="s">
        <v>99</v>
      </c>
      <c r="F6" s="72"/>
      <c r="G6" s="20">
        <v>0</v>
      </c>
      <c r="H6" s="20">
        <v>1</v>
      </c>
      <c r="I6" s="30" t="s">
        <v>122</v>
      </c>
      <c r="J6" s="20" t="s">
        <v>102</v>
      </c>
      <c r="K6" s="31" t="s">
        <v>103</v>
      </c>
      <c r="L6" s="20" t="s">
        <v>123</v>
      </c>
      <c r="M6" s="33" t="s">
        <v>124</v>
      </c>
      <c r="N6" s="20" t="s">
        <v>88</v>
      </c>
      <c r="O6" s="30">
        <v>0</v>
      </c>
      <c r="P6" s="34">
        <v>1</v>
      </c>
      <c r="Q6" s="34">
        <v>0</v>
      </c>
      <c r="R6" s="34">
        <v>0</v>
      </c>
      <c r="S6" s="34">
        <v>1</v>
      </c>
      <c r="T6" s="34">
        <v>0</v>
      </c>
      <c r="U6" s="30" t="s">
        <v>106</v>
      </c>
      <c r="V6" s="30" t="s">
        <v>107</v>
      </c>
      <c r="W6" s="21" t="s">
        <v>89</v>
      </c>
      <c r="X6" s="38">
        <f t="shared" si="0"/>
        <v>0</v>
      </c>
      <c r="Y6" s="30">
        <v>0</v>
      </c>
      <c r="Z6" s="30">
        <v>0</v>
      </c>
      <c r="AA6" s="30">
        <v>0</v>
      </c>
      <c r="AB6" s="30">
        <v>0</v>
      </c>
      <c r="AC6" s="20" t="s">
        <v>108</v>
      </c>
      <c r="AD6" s="20" t="s">
        <v>108</v>
      </c>
      <c r="AE6" s="22" t="s">
        <v>93</v>
      </c>
      <c r="AF6" s="22" t="s">
        <v>93</v>
      </c>
      <c r="AG6" s="23">
        <f>+Q6</f>
        <v>0</v>
      </c>
      <c r="AH6" s="24">
        <f t="shared" si="1"/>
        <v>0</v>
      </c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25">
        <v>0</v>
      </c>
      <c r="BC6" s="25">
        <v>0</v>
      </c>
      <c r="BD6" s="26">
        <v>0</v>
      </c>
      <c r="BE6" s="26"/>
      <c r="BF6" s="26"/>
      <c r="BG6" s="26"/>
      <c r="BH6" s="26"/>
      <c r="BI6" s="26"/>
      <c r="BJ6" s="26"/>
      <c r="BK6" s="26"/>
      <c r="BL6" s="44" t="s">
        <v>125</v>
      </c>
      <c r="BM6" s="27" t="s">
        <v>91</v>
      </c>
      <c r="BN6" s="22" t="s">
        <v>125</v>
      </c>
      <c r="BS6" s="27">
        <f t="shared" si="2"/>
        <v>0</v>
      </c>
      <c r="BT6" s="25">
        <f t="shared" si="4"/>
        <v>0</v>
      </c>
      <c r="BU6" s="44"/>
      <c r="BV6" s="44"/>
      <c r="BW6" s="44"/>
      <c r="BX6" s="44"/>
      <c r="BY6" s="44"/>
      <c r="BZ6" s="44"/>
      <c r="CA6" s="44"/>
      <c r="CB6" s="44"/>
      <c r="CC6" s="44"/>
      <c r="CD6" s="25">
        <v>0</v>
      </c>
      <c r="CE6" s="25">
        <v>0</v>
      </c>
      <c r="CF6" s="25">
        <v>0</v>
      </c>
      <c r="CG6" s="76">
        <v>0</v>
      </c>
      <c r="CH6" s="27">
        <v>0</v>
      </c>
      <c r="CI6" s="37">
        <v>0</v>
      </c>
      <c r="CJ6" s="37"/>
      <c r="CK6" s="37"/>
      <c r="CL6" s="37"/>
      <c r="CM6" s="37"/>
      <c r="CN6" s="37"/>
      <c r="CO6" s="37"/>
      <c r="CP6" s="44"/>
      <c r="CQ6" s="44"/>
      <c r="CR6" s="32" t="s">
        <v>125</v>
      </c>
      <c r="CS6" s="43" t="s">
        <v>92</v>
      </c>
      <c r="CT6" s="27">
        <f t="shared" si="5"/>
        <v>0</v>
      </c>
      <c r="CU6" s="20"/>
      <c r="CV6" s="20"/>
      <c r="CW6" s="28">
        <f>+T6</f>
        <v>0</v>
      </c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</row>
    <row r="7" spans="1:121" s="14" customFormat="1" ht="47.25" customHeight="1" x14ac:dyDescent="0.2">
      <c r="A7" s="25">
        <v>4</v>
      </c>
      <c r="B7" s="29" t="s">
        <v>96</v>
      </c>
      <c r="C7" s="30" t="s">
        <v>97</v>
      </c>
      <c r="D7" s="29" t="s">
        <v>98</v>
      </c>
      <c r="E7" s="30" t="s">
        <v>126</v>
      </c>
      <c r="F7" s="72" t="s">
        <v>127</v>
      </c>
      <c r="G7" s="72" t="s">
        <v>94</v>
      </c>
      <c r="H7" s="72">
        <v>1</v>
      </c>
      <c r="I7" s="30" t="s">
        <v>128</v>
      </c>
      <c r="J7" s="20" t="s">
        <v>129</v>
      </c>
      <c r="K7" s="31" t="s">
        <v>130</v>
      </c>
      <c r="L7" s="20" t="s">
        <v>131</v>
      </c>
      <c r="M7" s="33" t="s">
        <v>132</v>
      </c>
      <c r="N7" s="20" t="s">
        <v>88</v>
      </c>
      <c r="O7" s="30" t="s">
        <v>94</v>
      </c>
      <c r="P7" s="34">
        <v>1</v>
      </c>
      <c r="Q7" s="34">
        <v>0</v>
      </c>
      <c r="R7" s="34">
        <v>0</v>
      </c>
      <c r="S7" s="34">
        <v>1</v>
      </c>
      <c r="T7" s="34">
        <v>0</v>
      </c>
      <c r="U7" s="30" t="s">
        <v>106</v>
      </c>
      <c r="V7" s="30" t="s">
        <v>107</v>
      </c>
      <c r="W7" s="21" t="s">
        <v>95</v>
      </c>
      <c r="X7" s="38">
        <f t="shared" si="0"/>
        <v>44297485004</v>
      </c>
      <c r="Y7" s="35"/>
      <c r="Z7" s="30">
        <v>0</v>
      </c>
      <c r="AA7" s="35">
        <f>57245513715-12948028711</f>
        <v>44297485004</v>
      </c>
      <c r="AB7" s="30">
        <v>0</v>
      </c>
      <c r="AC7" s="20" t="s">
        <v>108</v>
      </c>
      <c r="AD7" s="20" t="s">
        <v>108</v>
      </c>
      <c r="AE7" s="22" t="s">
        <v>93</v>
      </c>
      <c r="AF7" s="22" t="s">
        <v>90</v>
      </c>
      <c r="AG7" s="23">
        <f>+Q7</f>
        <v>0</v>
      </c>
      <c r="AH7" s="24">
        <f t="shared" si="1"/>
        <v>44297485004</v>
      </c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25">
        <v>0</v>
      </c>
      <c r="BC7" s="25">
        <v>0</v>
      </c>
      <c r="BD7" s="26">
        <v>0</v>
      </c>
      <c r="BE7" s="26">
        <v>0</v>
      </c>
      <c r="BF7" s="26">
        <v>0</v>
      </c>
      <c r="BG7" s="26">
        <v>0</v>
      </c>
      <c r="BH7" s="26">
        <v>0</v>
      </c>
      <c r="BI7" s="26">
        <v>0</v>
      </c>
      <c r="BJ7" s="26"/>
      <c r="BK7" s="26"/>
      <c r="BL7" s="26"/>
      <c r="BM7" s="27" t="s">
        <v>91</v>
      </c>
      <c r="BN7" s="22"/>
      <c r="BS7" s="27">
        <f t="shared" si="2"/>
        <v>0</v>
      </c>
      <c r="BT7" s="25">
        <f t="shared" si="4"/>
        <v>0</v>
      </c>
      <c r="BU7" s="25"/>
      <c r="BV7" s="25"/>
      <c r="BW7" s="25"/>
      <c r="BX7" s="25"/>
      <c r="BY7" s="25"/>
      <c r="BZ7" s="25"/>
      <c r="CA7" s="25"/>
      <c r="CB7" s="25"/>
      <c r="CC7" s="25"/>
      <c r="CD7" s="25">
        <v>0</v>
      </c>
      <c r="CE7" s="25">
        <v>0</v>
      </c>
      <c r="CF7" s="25">
        <v>0</v>
      </c>
      <c r="CG7" s="76">
        <v>0</v>
      </c>
      <c r="CH7" s="27">
        <v>0</v>
      </c>
      <c r="CI7" s="37">
        <v>0</v>
      </c>
      <c r="CJ7" s="37"/>
      <c r="CK7" s="37"/>
      <c r="CL7" s="37"/>
      <c r="CM7" s="37"/>
      <c r="CN7" s="37"/>
      <c r="CO7" s="37"/>
      <c r="CP7" s="25"/>
      <c r="CQ7" s="25"/>
      <c r="CR7" s="32"/>
      <c r="CS7" s="39" t="s">
        <v>92</v>
      </c>
      <c r="CT7" s="27">
        <f t="shared" si="5"/>
        <v>0</v>
      </c>
      <c r="CU7" s="72"/>
      <c r="CV7" s="72"/>
      <c r="CW7" s="28">
        <f>+T7</f>
        <v>0</v>
      </c>
      <c r="CX7" s="67"/>
      <c r="CY7" s="67"/>
      <c r="CZ7" s="67"/>
      <c r="DA7" s="67"/>
      <c r="DB7" s="67"/>
      <c r="DC7" s="67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</row>
    <row r="8" spans="1:121" s="14" customFormat="1" ht="47.25" customHeight="1" x14ac:dyDescent="0.2">
      <c r="A8" s="25">
        <v>4</v>
      </c>
      <c r="B8" s="29" t="s">
        <v>96</v>
      </c>
      <c r="C8" s="30" t="s">
        <v>97</v>
      </c>
      <c r="D8" s="29" t="s">
        <v>98</v>
      </c>
      <c r="E8" s="30" t="s">
        <v>126</v>
      </c>
      <c r="F8" s="72"/>
      <c r="G8" s="72"/>
      <c r="H8" s="72"/>
      <c r="I8" s="30" t="s">
        <v>133</v>
      </c>
      <c r="J8" s="20" t="s">
        <v>129</v>
      </c>
      <c r="K8" s="31" t="s">
        <v>130</v>
      </c>
      <c r="L8" s="20" t="s">
        <v>134</v>
      </c>
      <c r="M8" s="33" t="s">
        <v>135</v>
      </c>
      <c r="N8" s="20" t="s">
        <v>88</v>
      </c>
      <c r="O8" s="30" t="s">
        <v>94</v>
      </c>
      <c r="P8" s="34">
        <v>1</v>
      </c>
      <c r="Q8" s="34">
        <v>0</v>
      </c>
      <c r="R8" s="34">
        <v>0</v>
      </c>
      <c r="S8" s="34">
        <v>1</v>
      </c>
      <c r="T8" s="34">
        <v>0</v>
      </c>
      <c r="U8" s="30" t="s">
        <v>106</v>
      </c>
      <c r="V8" s="30" t="s">
        <v>107</v>
      </c>
      <c r="W8" s="21" t="s">
        <v>95</v>
      </c>
      <c r="X8" s="30">
        <v>0</v>
      </c>
      <c r="Y8" s="30">
        <v>0</v>
      </c>
      <c r="Z8" s="30">
        <v>0</v>
      </c>
      <c r="AA8" s="30">
        <v>0</v>
      </c>
      <c r="AB8" s="30">
        <v>0</v>
      </c>
      <c r="AC8" s="20" t="s">
        <v>108</v>
      </c>
      <c r="AD8" s="20" t="s">
        <v>108</v>
      </c>
      <c r="AE8" s="22" t="s">
        <v>93</v>
      </c>
      <c r="AF8" s="22" t="s">
        <v>90</v>
      </c>
      <c r="AG8" s="23">
        <f>+Q8</f>
        <v>0</v>
      </c>
      <c r="AH8" s="24">
        <f t="shared" si="1"/>
        <v>0</v>
      </c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25">
        <v>0</v>
      </c>
      <c r="BC8" s="25">
        <v>0</v>
      </c>
      <c r="BD8" s="26"/>
      <c r="BE8" s="26"/>
      <c r="BF8" s="26"/>
      <c r="BG8" s="26"/>
      <c r="BH8" s="26"/>
      <c r="BI8" s="26"/>
      <c r="BJ8" s="26"/>
      <c r="BK8" s="26"/>
      <c r="BL8" s="26"/>
      <c r="BM8" s="27" t="s">
        <v>91</v>
      </c>
      <c r="BN8" s="22"/>
      <c r="BS8" s="27">
        <f t="shared" si="2"/>
        <v>0</v>
      </c>
      <c r="BT8" s="25">
        <f t="shared" si="4"/>
        <v>0</v>
      </c>
      <c r="BU8" s="25"/>
      <c r="BV8" s="25"/>
      <c r="BW8" s="25"/>
      <c r="BX8" s="25"/>
      <c r="BY8" s="25"/>
      <c r="BZ8" s="25"/>
      <c r="CA8" s="25"/>
      <c r="CB8" s="25"/>
      <c r="CC8" s="25"/>
      <c r="CD8" s="25">
        <v>0</v>
      </c>
      <c r="CE8" s="25">
        <v>0</v>
      </c>
      <c r="CF8" s="25">
        <v>0</v>
      </c>
      <c r="CG8" s="76">
        <v>0</v>
      </c>
      <c r="CH8" s="27">
        <v>0</v>
      </c>
      <c r="CI8" s="37">
        <v>0</v>
      </c>
      <c r="CJ8" s="25"/>
      <c r="CK8" s="25"/>
      <c r="CL8" s="25"/>
      <c r="CM8" s="25"/>
      <c r="CN8" s="25"/>
      <c r="CO8" s="25"/>
      <c r="CP8" s="25"/>
      <c r="CQ8" s="25"/>
      <c r="CR8" s="32" t="s">
        <v>136</v>
      </c>
      <c r="CS8" s="39" t="s">
        <v>92</v>
      </c>
      <c r="CT8" s="27">
        <f t="shared" si="5"/>
        <v>0</v>
      </c>
      <c r="CU8" s="72"/>
      <c r="CV8" s="72"/>
      <c r="CW8" s="28">
        <f>+T8</f>
        <v>0</v>
      </c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</row>
    <row r="9" spans="1:121" s="14" customFormat="1" ht="58.5" customHeight="1" x14ac:dyDescent="0.2">
      <c r="A9" s="26">
        <v>4</v>
      </c>
      <c r="B9" s="29" t="s">
        <v>96</v>
      </c>
      <c r="C9" s="30" t="s">
        <v>97</v>
      </c>
      <c r="D9" s="29" t="s">
        <v>98</v>
      </c>
      <c r="E9" s="30" t="s">
        <v>137</v>
      </c>
      <c r="F9" s="20" t="s">
        <v>138</v>
      </c>
      <c r="G9" s="20">
        <v>0</v>
      </c>
      <c r="H9" s="20">
        <v>100</v>
      </c>
      <c r="I9" s="30" t="s">
        <v>139</v>
      </c>
      <c r="J9" s="20" t="s">
        <v>140</v>
      </c>
      <c r="K9" s="31" t="s">
        <v>141</v>
      </c>
      <c r="L9" s="20" t="s">
        <v>142</v>
      </c>
      <c r="M9" s="33" t="s">
        <v>143</v>
      </c>
      <c r="N9" s="20" t="s">
        <v>88</v>
      </c>
      <c r="O9" s="30" t="s">
        <v>94</v>
      </c>
      <c r="P9" s="34">
        <v>22</v>
      </c>
      <c r="Q9" s="34">
        <v>5</v>
      </c>
      <c r="R9" s="34">
        <v>5</v>
      </c>
      <c r="S9" s="34">
        <v>5</v>
      </c>
      <c r="T9" s="34">
        <v>7</v>
      </c>
      <c r="U9" s="30" t="s">
        <v>106</v>
      </c>
      <c r="V9" s="30" t="s">
        <v>107</v>
      </c>
      <c r="W9" s="21" t="s">
        <v>144</v>
      </c>
      <c r="X9" s="38">
        <f t="shared" si="0"/>
        <v>16493179280.607168</v>
      </c>
      <c r="Y9" s="35">
        <v>3883979537</v>
      </c>
      <c r="Z9" s="35">
        <f>+Y9*1.04</f>
        <v>4039338718.48</v>
      </c>
      <c r="AA9" s="35">
        <f>+Z9*1.04</f>
        <v>4200912267.2192001</v>
      </c>
      <c r="AB9" s="35">
        <f>+AA9*1.04</f>
        <v>4368948757.9079685</v>
      </c>
      <c r="AC9" s="20" t="s">
        <v>108</v>
      </c>
      <c r="AD9" s="20" t="s">
        <v>108</v>
      </c>
      <c r="AE9" s="22" t="s">
        <v>93</v>
      </c>
      <c r="AF9" s="22" t="s">
        <v>90</v>
      </c>
      <c r="AG9" s="23">
        <f>+Q9</f>
        <v>5</v>
      </c>
      <c r="AH9" s="24">
        <f t="shared" si="1"/>
        <v>16493179280.607168</v>
      </c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25">
        <v>5</v>
      </c>
      <c r="BC9" s="25">
        <v>5</v>
      </c>
      <c r="BD9" s="26" t="s">
        <v>145</v>
      </c>
      <c r="BE9" s="26" t="s">
        <v>146</v>
      </c>
      <c r="BF9" s="26"/>
      <c r="BG9" s="26"/>
      <c r="BH9" s="26"/>
      <c r="BI9" s="26" t="s">
        <v>147</v>
      </c>
      <c r="BJ9" s="26"/>
      <c r="BK9" s="26"/>
      <c r="BL9" s="26"/>
      <c r="BM9" s="27">
        <f>+BC9/AG9</f>
        <v>1</v>
      </c>
      <c r="BN9" s="22"/>
      <c r="BS9" s="27">
        <f t="shared" si="2"/>
        <v>0.22727272727272727</v>
      </c>
      <c r="BT9" s="25">
        <f t="shared" si="4"/>
        <v>5</v>
      </c>
      <c r="BU9" s="25"/>
      <c r="BV9" s="25"/>
      <c r="BW9" s="25"/>
      <c r="BX9" s="25"/>
      <c r="BY9" s="25"/>
      <c r="BZ9" s="25"/>
      <c r="CA9" s="25"/>
      <c r="CB9" s="25"/>
      <c r="CC9" s="25"/>
      <c r="CD9" s="25">
        <v>0</v>
      </c>
      <c r="CE9" s="25">
        <v>1</v>
      </c>
      <c r="CF9" s="25">
        <v>3</v>
      </c>
      <c r="CG9" s="76">
        <v>5</v>
      </c>
      <c r="CH9" s="27">
        <v>0.45</v>
      </c>
      <c r="CI9" s="77">
        <f>SUM(CJ9:CP9)</f>
        <v>78052450000</v>
      </c>
      <c r="CJ9" s="37">
        <v>7179950000</v>
      </c>
      <c r="CK9" s="25"/>
      <c r="CL9" s="25"/>
      <c r="CM9" s="25"/>
      <c r="CN9" s="37">
        <v>70872500000</v>
      </c>
      <c r="CO9" s="25"/>
      <c r="CP9" s="25"/>
      <c r="CQ9" s="45">
        <v>28288106334.18</v>
      </c>
      <c r="CR9" s="32" t="s">
        <v>148</v>
      </c>
      <c r="CS9" s="39">
        <f t="shared" si="3"/>
        <v>1</v>
      </c>
      <c r="CT9" s="27">
        <f t="shared" si="5"/>
        <v>0.45454545454545453</v>
      </c>
      <c r="CU9" s="20"/>
      <c r="CV9" s="20"/>
      <c r="CW9" s="28">
        <v>1</v>
      </c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</row>
    <row r="10" spans="1:121" ht="12" customHeight="1" x14ac:dyDescent="0.2">
      <c r="BH10" s="58">
        <f>17668357894+174368302732</f>
        <v>192036660626</v>
      </c>
      <c r="CI10" s="46"/>
      <c r="CJ10" s="46"/>
      <c r="CS10" s="54"/>
    </row>
    <row r="12" spans="1:121" x14ac:dyDescent="0.2">
      <c r="L12" s="59"/>
    </row>
    <row r="1039777" spans="3:3" x14ac:dyDescent="0.2">
      <c r="C1039777" s="62"/>
    </row>
  </sheetData>
  <mergeCells count="9">
    <mergeCell ref="CU7:CU8"/>
    <mergeCell ref="CV7:CV8"/>
    <mergeCell ref="CW1:DQ1"/>
    <mergeCell ref="AG1:BS1"/>
    <mergeCell ref="BT1:CT1"/>
    <mergeCell ref="F3:F6"/>
    <mergeCell ref="F7:F8"/>
    <mergeCell ref="G7:G8"/>
    <mergeCell ref="H7:H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2017-12-15T17:07:46Z</dcterms:created>
  <dcterms:modified xsi:type="dcterms:W3CDTF">2018-02-26T15:40:29Z</dcterms:modified>
</cp:coreProperties>
</file>