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hidePivotFieldList="1"/>
  <mc:AlternateContent xmlns:mc="http://schemas.openxmlformats.org/markup-compatibility/2006">
    <mc:Choice Requires="x15">
      <x15ac:absPath xmlns:x15ac="http://schemas.microsoft.com/office/spreadsheetml/2010/11/ac" url="/Users/CESAR/Library/Mobile Documents/com~apple~CloudDocs/"/>
    </mc:Choice>
  </mc:AlternateContent>
  <bookViews>
    <workbookView xWindow="-4560" yWindow="-21000" windowWidth="17300" windowHeight="21000" tabRatio="500" activeTab="2"/>
  </bookViews>
  <sheets>
    <sheet name="INSTRUCTIVO" sheetId="1" r:id="rId1"/>
    <sheet name="TABLAS DINAM" sheetId="30" r:id="rId2"/>
    <sheet name="TABLAS SEMAFORO" sheetId="33" r:id="rId3"/>
    <sheet name="SEMAFORO" sheetId="32" r:id="rId4"/>
    <sheet name="CONSOLIDADO" sheetId="2" r:id="rId5"/>
    <sheet name="AGRICULTURA" sheetId="4" r:id="rId6"/>
    <sheet name="SALUD" sheetId="24" r:id="rId7"/>
    <sheet name="PLANEACION" sheetId="23" r:id="rId8"/>
    <sheet name="PRIVADA" sheetId="22" r:id="rId9"/>
    <sheet name="MUJER" sheetId="20" r:id="rId10"/>
    <sheet name="EDUCACION" sheetId="21" r:id="rId11"/>
    <sheet name="AGUAS DE BOLIVAR" sheetId="3" r:id="rId12"/>
    <sheet name="RIESGOS" sheetId="15" r:id="rId13"/>
    <sheet name="INFRAESTRUCTURA" sheetId="18" r:id="rId14"/>
    <sheet name="HACIENDA" sheetId="17" r:id="rId15"/>
    <sheet name="DESARROLLO ECONOMICO" sheetId="16" r:id="rId16"/>
    <sheet name="MOVILIDAD" sheetId="5" r:id="rId17"/>
    <sheet name="IDERBOL" sheetId="6" r:id="rId18"/>
    <sheet name="UNIBAC" sheetId="7" r:id="rId19"/>
    <sheet name="SERVICIOS PUBLICOS" sheetId="8" r:id="rId20"/>
    <sheet name="ICULTUR" sheetId="9" r:id="rId21"/>
    <sheet name="VICTIMAS" sheetId="10" r:id="rId22"/>
    <sheet name="MINAS" sheetId="11" r:id="rId23"/>
    <sheet name="TIC" sheetId="12" r:id="rId24"/>
    <sheet name="GENERAL" sheetId="13" r:id="rId25"/>
    <sheet name="IGUALDAD" sheetId="14" r:id="rId26"/>
    <sheet name="SEGURIDAD" sheetId="26" r:id="rId27"/>
    <sheet name="INTERIOR" sheetId="27" r:id="rId28"/>
  </sheets>
  <externalReferences>
    <externalReference r:id="rId29"/>
  </externalReferences>
  <definedNames>
    <definedName name="_xlnm._FilterDatabase" localSheetId="4" hidden="1">CONSOLIDADO!$A$1:$AG$381</definedName>
    <definedName name="_xlnm._FilterDatabase" localSheetId="17" hidden="1">IDERBOL!$A$1:$AG$33</definedName>
    <definedName name="_xlnm._FilterDatabase" localSheetId="25" hidden="1">IGUALDAD!$A$1:$AG$40</definedName>
    <definedName name="_xlnm._FilterDatabase" localSheetId="3" hidden="1">SEMAFORO!$A$1:$AH$380</definedName>
  </definedNames>
  <calcPr calcId="150001" concurrentCalc="0"/>
  <pivotCaches>
    <pivotCache cacheId="16" r:id="rId30"/>
    <pivotCache cacheId="22" r:id="rId31"/>
  </pivotCache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H9" i="30" l="1"/>
  <c r="Y96" i="32"/>
  <c r="AB96" i="32"/>
  <c r="AG306" i="32"/>
  <c r="AG305" i="32"/>
  <c r="AG87" i="32"/>
  <c r="AF87" i="2"/>
  <c r="AF305" i="2"/>
  <c r="AF306" i="2"/>
  <c r="AF382" i="2"/>
  <c r="A381" i="32"/>
  <c r="AG381" i="32"/>
  <c r="AE381" i="32"/>
  <c r="AF28" i="16"/>
  <c r="Y23" i="32"/>
  <c r="AA23" i="32"/>
  <c r="AD23" i="32"/>
  <c r="Y14" i="32"/>
  <c r="AB14" i="32"/>
  <c r="Y15" i="32"/>
  <c r="AB15" i="32"/>
  <c r="Y16" i="32"/>
  <c r="AB16" i="32"/>
  <c r="Y17" i="32"/>
  <c r="AB17" i="32"/>
  <c r="Y2" i="32"/>
  <c r="AB2" i="32"/>
  <c r="Y3" i="32"/>
  <c r="AB3" i="32"/>
  <c r="Y4" i="32"/>
  <c r="AB4" i="32"/>
  <c r="Y5" i="32"/>
  <c r="AB5" i="32"/>
  <c r="Y6" i="32"/>
  <c r="AB6" i="32"/>
  <c r="Y7" i="32"/>
  <c r="AB7" i="32"/>
  <c r="Y8" i="32"/>
  <c r="AB8" i="32"/>
  <c r="Y9" i="32"/>
  <c r="AB9" i="32"/>
  <c r="X10" i="32"/>
  <c r="Y10" i="32"/>
  <c r="AB10" i="32"/>
  <c r="Y13" i="32"/>
  <c r="AB13" i="32"/>
  <c r="Y18" i="32"/>
  <c r="AB18" i="32"/>
  <c r="Y19" i="32"/>
  <c r="AB19" i="32"/>
  <c r="Y20" i="32"/>
  <c r="AB20" i="32"/>
  <c r="Y21" i="32"/>
  <c r="AB21" i="32"/>
  <c r="Y22" i="32"/>
  <c r="AB22" i="32"/>
  <c r="AB23" i="32"/>
  <c r="Y24" i="32"/>
  <c r="AB24" i="32"/>
  <c r="Y25" i="32"/>
  <c r="AB25" i="32"/>
  <c r="Y26" i="32"/>
  <c r="AB26" i="32"/>
  <c r="Y27" i="32"/>
  <c r="AB27" i="32"/>
  <c r="Y28" i="32"/>
  <c r="AB28" i="32"/>
  <c r="Y29" i="32"/>
  <c r="AB29" i="32"/>
  <c r="Y30" i="32"/>
  <c r="AB30" i="32"/>
  <c r="Y31" i="32"/>
  <c r="AB31" i="32"/>
  <c r="Y32" i="32"/>
  <c r="AB32" i="32"/>
  <c r="Y33" i="32"/>
  <c r="AB33" i="32"/>
  <c r="Y34" i="32"/>
  <c r="AB34" i="32"/>
  <c r="Y35" i="32"/>
  <c r="AB35" i="32"/>
  <c r="Y36" i="32"/>
  <c r="AB36" i="32"/>
  <c r="Y37" i="32"/>
  <c r="AB37" i="32"/>
  <c r="Y38" i="32"/>
  <c r="AB38" i="32"/>
  <c r="Y40" i="32"/>
  <c r="AB40" i="32"/>
  <c r="Y41" i="32"/>
  <c r="AB41" i="32"/>
  <c r="Y42" i="32"/>
  <c r="AB42" i="32"/>
  <c r="Y43" i="32"/>
  <c r="AB43" i="32"/>
  <c r="Y44" i="32"/>
  <c r="AB44" i="32"/>
  <c r="Y45" i="32"/>
  <c r="AB45" i="32"/>
  <c r="Y46" i="32"/>
  <c r="AB46" i="32"/>
  <c r="Y47" i="32"/>
  <c r="AB47" i="32"/>
  <c r="Y48" i="32"/>
  <c r="AB48" i="32"/>
  <c r="Y49" i="32"/>
  <c r="AB49" i="32"/>
  <c r="Y50" i="32"/>
  <c r="AB50" i="32"/>
  <c r="Y51" i="32"/>
  <c r="AB51" i="32"/>
  <c r="Y52" i="32"/>
  <c r="AB52" i="32"/>
  <c r="Y53" i="32"/>
  <c r="AB53" i="32"/>
  <c r="Y54" i="32"/>
  <c r="AB54" i="32"/>
  <c r="Y55" i="32"/>
  <c r="AB55" i="32"/>
  <c r="Y56" i="32"/>
  <c r="AB56" i="32"/>
  <c r="Y57" i="32"/>
  <c r="AB57" i="32"/>
  <c r="Y58" i="32"/>
  <c r="AB58" i="32"/>
  <c r="Y59" i="32"/>
  <c r="AB59" i="32"/>
  <c r="Y60" i="32"/>
  <c r="AB60" i="32"/>
  <c r="Y61" i="32"/>
  <c r="AB61" i="32"/>
  <c r="Y63" i="32"/>
  <c r="AB63" i="32"/>
  <c r="Y64" i="32"/>
  <c r="AB64" i="32"/>
  <c r="Y65" i="32"/>
  <c r="AB65" i="32"/>
  <c r="Y66" i="32"/>
  <c r="AB66" i="32"/>
  <c r="Y67" i="32"/>
  <c r="AB67" i="32"/>
  <c r="Y68" i="32"/>
  <c r="AB68" i="32"/>
  <c r="Y69" i="32"/>
  <c r="AB69" i="32"/>
  <c r="Y70" i="32"/>
  <c r="AB70" i="32"/>
  <c r="Y71" i="32"/>
  <c r="AB71" i="32"/>
  <c r="Y72" i="32"/>
  <c r="AB72" i="32"/>
  <c r="Y73" i="32"/>
  <c r="AB73" i="32"/>
  <c r="Y74" i="32"/>
  <c r="AB74" i="32"/>
  <c r="Y75" i="32"/>
  <c r="AB75" i="32"/>
  <c r="Y76" i="32"/>
  <c r="AB76" i="32"/>
  <c r="Y77" i="32"/>
  <c r="AB77" i="32"/>
  <c r="Y78" i="32"/>
  <c r="AB78" i="32"/>
  <c r="Y79" i="32"/>
  <c r="AB79" i="32"/>
  <c r="Y80" i="32"/>
  <c r="AB80" i="32"/>
  <c r="Y81" i="32"/>
  <c r="AB81" i="32"/>
  <c r="Y82" i="32"/>
  <c r="AB82" i="32"/>
  <c r="Y83" i="32"/>
  <c r="AB83" i="32"/>
  <c r="Y84" i="32"/>
  <c r="AB84" i="32"/>
  <c r="Y85" i="32"/>
  <c r="AB85" i="32"/>
  <c r="Y86" i="32"/>
  <c r="AB86" i="32"/>
  <c r="W87" i="32"/>
  <c r="Y87" i="32"/>
  <c r="AB87" i="32"/>
  <c r="Y88" i="32"/>
  <c r="AB88" i="32"/>
  <c r="Y89" i="32"/>
  <c r="AB89" i="32"/>
  <c r="Y90" i="32"/>
  <c r="AB90" i="32"/>
  <c r="Y91" i="32"/>
  <c r="AB91" i="32"/>
  <c r="Y92" i="32"/>
  <c r="AB92" i="32"/>
  <c r="Y93" i="32"/>
  <c r="AB93" i="32"/>
  <c r="Y94" i="32"/>
  <c r="AB94" i="32"/>
  <c r="Y95" i="32"/>
  <c r="AB95" i="32"/>
  <c r="Y97" i="32"/>
  <c r="AB97" i="32"/>
  <c r="Y98" i="32"/>
  <c r="AB98" i="32"/>
  <c r="Y99" i="32"/>
  <c r="AB99" i="32"/>
  <c r="Y100" i="32"/>
  <c r="AB100" i="32"/>
  <c r="Y101" i="32"/>
  <c r="AB101" i="32"/>
  <c r="Y102" i="32"/>
  <c r="AB102" i="32"/>
  <c r="Y103" i="32"/>
  <c r="AB103" i="32"/>
  <c r="Y104" i="32"/>
  <c r="AB104" i="32"/>
  <c r="Y105" i="32"/>
  <c r="AB105" i="32"/>
  <c r="Y106" i="32"/>
  <c r="AB106" i="32"/>
  <c r="Y107" i="32"/>
  <c r="AB107" i="32"/>
  <c r="Y108" i="32"/>
  <c r="AB108" i="32"/>
  <c r="Y109" i="32"/>
  <c r="AB109" i="32"/>
  <c r="Y110" i="32"/>
  <c r="AB110" i="32"/>
  <c r="Y111" i="32"/>
  <c r="AB111" i="32"/>
  <c r="Y112" i="32"/>
  <c r="AB112" i="32"/>
  <c r="Y113" i="32"/>
  <c r="AB113" i="32"/>
  <c r="Y114" i="32"/>
  <c r="AB114" i="32"/>
  <c r="Y115" i="32"/>
  <c r="AB115" i="32"/>
  <c r="Y116" i="32"/>
  <c r="AB116" i="32"/>
  <c r="Y117" i="32"/>
  <c r="AB117" i="32"/>
  <c r="Y118" i="32"/>
  <c r="AB118" i="32"/>
  <c r="Y119" i="32"/>
  <c r="AB119" i="32"/>
  <c r="Y120" i="32"/>
  <c r="AB120" i="32"/>
  <c r="Y121" i="32"/>
  <c r="AB121" i="32"/>
  <c r="Y122" i="32"/>
  <c r="AB122" i="32"/>
  <c r="Y123" i="32"/>
  <c r="AB123" i="32"/>
  <c r="Y124" i="32"/>
  <c r="AB124" i="32"/>
  <c r="Y125" i="32"/>
  <c r="AB125" i="32"/>
  <c r="Y126" i="32"/>
  <c r="AB126" i="32"/>
  <c r="Y127" i="32"/>
  <c r="AB127" i="32"/>
  <c r="Y128" i="32"/>
  <c r="AB128" i="32"/>
  <c r="Y129" i="32"/>
  <c r="AB129" i="32"/>
  <c r="Y130" i="32"/>
  <c r="AB130" i="32"/>
  <c r="Y131" i="32"/>
  <c r="AB131" i="32"/>
  <c r="Y132" i="32"/>
  <c r="AB132" i="32"/>
  <c r="Y133" i="32"/>
  <c r="AB133" i="32"/>
  <c r="Y134" i="32"/>
  <c r="AB134" i="32"/>
  <c r="Y135" i="32"/>
  <c r="AB135" i="32"/>
  <c r="Y136" i="32"/>
  <c r="AB136" i="32"/>
  <c r="Y137" i="32"/>
  <c r="AB137" i="32"/>
  <c r="Y138" i="32"/>
  <c r="AB138" i="32"/>
  <c r="Y139" i="32"/>
  <c r="AB139" i="32"/>
  <c r="Y140" i="32"/>
  <c r="AB140" i="32"/>
  <c r="Y141" i="32"/>
  <c r="AB141" i="32"/>
  <c r="Y142" i="32"/>
  <c r="AB142" i="32"/>
  <c r="Y143" i="32"/>
  <c r="AB143" i="32"/>
  <c r="Y144" i="32"/>
  <c r="AB144" i="32"/>
  <c r="Y145" i="32"/>
  <c r="AB145" i="32"/>
  <c r="Y146" i="32"/>
  <c r="AB146" i="32"/>
  <c r="Y147" i="32"/>
  <c r="AB147" i="32"/>
  <c r="Y148" i="32"/>
  <c r="AB148" i="32"/>
  <c r="Y149" i="32"/>
  <c r="AB149" i="32"/>
  <c r="Y150" i="32"/>
  <c r="AB150" i="32"/>
  <c r="Y151" i="32"/>
  <c r="AB151" i="32"/>
  <c r="Y152" i="32"/>
  <c r="AB152" i="32"/>
  <c r="Y153" i="32"/>
  <c r="AB153" i="32"/>
  <c r="Y154" i="32"/>
  <c r="AB154" i="32"/>
  <c r="Y155" i="32"/>
  <c r="AB155" i="32"/>
  <c r="Y156" i="32"/>
  <c r="AB156" i="32"/>
  <c r="Y157" i="32"/>
  <c r="AB157" i="32"/>
  <c r="Y158" i="32"/>
  <c r="AB158" i="32"/>
  <c r="Y159" i="32"/>
  <c r="AB159" i="32"/>
  <c r="Y160" i="32"/>
  <c r="AB160" i="32"/>
  <c r="Y161" i="32"/>
  <c r="AB161" i="32"/>
  <c r="Y162" i="32"/>
  <c r="AB162" i="32"/>
  <c r="Y163" i="32"/>
  <c r="AB163" i="32"/>
  <c r="Y164" i="32"/>
  <c r="AB164" i="32"/>
  <c r="Y165" i="32"/>
  <c r="AB165" i="32"/>
  <c r="Y166" i="32"/>
  <c r="AB166" i="32"/>
  <c r="Y167" i="32"/>
  <c r="AB167" i="32"/>
  <c r="Y168" i="32"/>
  <c r="AB168" i="32"/>
  <c r="Y169" i="32"/>
  <c r="AB169" i="32"/>
  <c r="Y170" i="32"/>
  <c r="AB170" i="32"/>
  <c r="Y171" i="32"/>
  <c r="AB171" i="32"/>
  <c r="Y172" i="32"/>
  <c r="AB172" i="32"/>
  <c r="Y173" i="32"/>
  <c r="AB173" i="32"/>
  <c r="Y174" i="32"/>
  <c r="AB174" i="32"/>
  <c r="Y175" i="32"/>
  <c r="AB175" i="32"/>
  <c r="Y176" i="32"/>
  <c r="AB176" i="32"/>
  <c r="Y177" i="32"/>
  <c r="AB177" i="32"/>
  <c r="Y178" i="32"/>
  <c r="AB178" i="32"/>
  <c r="Y179" i="32"/>
  <c r="AB179" i="32"/>
  <c r="Y180" i="32"/>
  <c r="AB180" i="32"/>
  <c r="Y181" i="32"/>
  <c r="AB181" i="32"/>
  <c r="Y182" i="32"/>
  <c r="AB182" i="32"/>
  <c r="Y183" i="32"/>
  <c r="AB183" i="32"/>
  <c r="Y184" i="32"/>
  <c r="AB184" i="32"/>
  <c r="Y185" i="32"/>
  <c r="AB185" i="32"/>
  <c r="Y186" i="32"/>
  <c r="AB186" i="32"/>
  <c r="Y187" i="32"/>
  <c r="AB187" i="32"/>
  <c r="Y188" i="32"/>
  <c r="AB188" i="32"/>
  <c r="Y189" i="32"/>
  <c r="AB189" i="32"/>
  <c r="Y190" i="32"/>
  <c r="AB190" i="32"/>
  <c r="Y191" i="32"/>
  <c r="AB191" i="32"/>
  <c r="Y192" i="32"/>
  <c r="AB192" i="32"/>
  <c r="Y193" i="32"/>
  <c r="AB193" i="32"/>
  <c r="Y194" i="32"/>
  <c r="AB194" i="32"/>
  <c r="Y195" i="32"/>
  <c r="AB195" i="32"/>
  <c r="Y196" i="32"/>
  <c r="AB196" i="32"/>
  <c r="Y197" i="32"/>
  <c r="AB197" i="32"/>
  <c r="Y198" i="32"/>
  <c r="AB198" i="32"/>
  <c r="Y199" i="32"/>
  <c r="AB199" i="32"/>
  <c r="Y200" i="32"/>
  <c r="AB200" i="32"/>
  <c r="Y201" i="32"/>
  <c r="AB201" i="32"/>
  <c r="Y202" i="32"/>
  <c r="AB202" i="32"/>
  <c r="Y203" i="32"/>
  <c r="AB203" i="32"/>
  <c r="Y204" i="32"/>
  <c r="AB204" i="32"/>
  <c r="Y205" i="32"/>
  <c r="AB205" i="32"/>
  <c r="Y206" i="32"/>
  <c r="AB206" i="32"/>
  <c r="Y207" i="32"/>
  <c r="AB207" i="32"/>
  <c r="Y208" i="32"/>
  <c r="AB208" i="32"/>
  <c r="Y209" i="32"/>
  <c r="AB209" i="32"/>
  <c r="Y210" i="32"/>
  <c r="AB210" i="32"/>
  <c r="Y211" i="32"/>
  <c r="AB211" i="32"/>
  <c r="Y212" i="32"/>
  <c r="AB212" i="32"/>
  <c r="Y213" i="32"/>
  <c r="AB213" i="32"/>
  <c r="Y214" i="32"/>
  <c r="AB214" i="32"/>
  <c r="Y215" i="32"/>
  <c r="AB215" i="32"/>
  <c r="Y216" i="32"/>
  <c r="AB216" i="32"/>
  <c r="Y217" i="32"/>
  <c r="AB217" i="32"/>
  <c r="Y218" i="32"/>
  <c r="AB218" i="32"/>
  <c r="Y219" i="32"/>
  <c r="AB219" i="32"/>
  <c r="Y220" i="32"/>
  <c r="AB220" i="32"/>
  <c r="Y221" i="32"/>
  <c r="AB221" i="32"/>
  <c r="Y222" i="32"/>
  <c r="AB222" i="32"/>
  <c r="Y223" i="32"/>
  <c r="AB223" i="32"/>
  <c r="Y224" i="32"/>
  <c r="AB224" i="32"/>
  <c r="Y225" i="32"/>
  <c r="AB225" i="32"/>
  <c r="Y226" i="32"/>
  <c r="AB226" i="32"/>
  <c r="Y227" i="32"/>
  <c r="AB227" i="32"/>
  <c r="Y228" i="32"/>
  <c r="AB228" i="32"/>
  <c r="Y229" i="32"/>
  <c r="AB229" i="32"/>
  <c r="Y230" i="32"/>
  <c r="AB230" i="32"/>
  <c r="Y231" i="32"/>
  <c r="AB231" i="32"/>
  <c r="Y232" i="32"/>
  <c r="AB232" i="32"/>
  <c r="Y233" i="32"/>
  <c r="AB233" i="32"/>
  <c r="Y234" i="32"/>
  <c r="AB234" i="32"/>
  <c r="Y235" i="32"/>
  <c r="AB235" i="32"/>
  <c r="Y236" i="32"/>
  <c r="AB236" i="32"/>
  <c r="Y237" i="32"/>
  <c r="AB237" i="32"/>
  <c r="Y238" i="32"/>
  <c r="AB238" i="32"/>
  <c r="Y239" i="32"/>
  <c r="AB239" i="32"/>
  <c r="Y240" i="32"/>
  <c r="AB240" i="32"/>
  <c r="Y241" i="32"/>
  <c r="AB241" i="32"/>
  <c r="Y242" i="32"/>
  <c r="AB242" i="32"/>
  <c r="Y243" i="32"/>
  <c r="AB243" i="32"/>
  <c r="Y244" i="32"/>
  <c r="AB244" i="32"/>
  <c r="Y245" i="32"/>
  <c r="AB245" i="32"/>
  <c r="Y246" i="32"/>
  <c r="AB246" i="32"/>
  <c r="Y247" i="32"/>
  <c r="AB247" i="32"/>
  <c r="Y248" i="32"/>
  <c r="AB248" i="32"/>
  <c r="Y249" i="32"/>
  <c r="AB249" i="32"/>
  <c r="Y250" i="32"/>
  <c r="AB250" i="32"/>
  <c r="Y251" i="32"/>
  <c r="AB251" i="32"/>
  <c r="Y252" i="32"/>
  <c r="AB252" i="32"/>
  <c r="Y253" i="32"/>
  <c r="AB253" i="32"/>
  <c r="Y254" i="32"/>
  <c r="AB254" i="32"/>
  <c r="Y255" i="32"/>
  <c r="AB255" i="32"/>
  <c r="Y256" i="32"/>
  <c r="AB256" i="32"/>
  <c r="Y257" i="32"/>
  <c r="AB257" i="32"/>
  <c r="Y258" i="32"/>
  <c r="AB258" i="32"/>
  <c r="Y259" i="32"/>
  <c r="AB259" i="32"/>
  <c r="Y260" i="32"/>
  <c r="AB260" i="32"/>
  <c r="Y261" i="32"/>
  <c r="AB261" i="32"/>
  <c r="Y262" i="32"/>
  <c r="AB262" i="32"/>
  <c r="Y263" i="32"/>
  <c r="AB263" i="32"/>
  <c r="Y264" i="32"/>
  <c r="AB264" i="32"/>
  <c r="Y265" i="32"/>
  <c r="AB265" i="32"/>
  <c r="Y266" i="32"/>
  <c r="AB266" i="32"/>
  <c r="Y267" i="32"/>
  <c r="AB267" i="32"/>
  <c r="Y268" i="32"/>
  <c r="AB268" i="32"/>
  <c r="Y269" i="32"/>
  <c r="AB269" i="32"/>
  <c r="Y270" i="32"/>
  <c r="AB270" i="32"/>
  <c r="Y271" i="32"/>
  <c r="AB271" i="32"/>
  <c r="Y272" i="32"/>
  <c r="AB272" i="32"/>
  <c r="Y273" i="32"/>
  <c r="AB273" i="32"/>
  <c r="Y274" i="32"/>
  <c r="AB274" i="32"/>
  <c r="Y275" i="32"/>
  <c r="AB275" i="32"/>
  <c r="Y276" i="32"/>
  <c r="AB276" i="32"/>
  <c r="Y277" i="32"/>
  <c r="AB277" i="32"/>
  <c r="Y278" i="32"/>
  <c r="AB278" i="32"/>
  <c r="Y279" i="32"/>
  <c r="AB279" i="32"/>
  <c r="Y280" i="32"/>
  <c r="AB280" i="32"/>
  <c r="Y281" i="32"/>
  <c r="AB281" i="32"/>
  <c r="Y282" i="32"/>
  <c r="AB282" i="32"/>
  <c r="Y283" i="32"/>
  <c r="AB283" i="32"/>
  <c r="Y284" i="32"/>
  <c r="AB284" i="32"/>
  <c r="Y285" i="32"/>
  <c r="AB285" i="32"/>
  <c r="Y286" i="32"/>
  <c r="AB286" i="32"/>
  <c r="Y287" i="32"/>
  <c r="AB287" i="32"/>
  <c r="Y288" i="32"/>
  <c r="AB288" i="32"/>
  <c r="Y289" i="32"/>
  <c r="AB289" i="32"/>
  <c r="Y290" i="32"/>
  <c r="AB290" i="32"/>
  <c r="Y291" i="32"/>
  <c r="AB291" i="32"/>
  <c r="Y292" i="32"/>
  <c r="AB292" i="32"/>
  <c r="Y293" i="32"/>
  <c r="AB293" i="32"/>
  <c r="Y294" i="32"/>
  <c r="AB294" i="32"/>
  <c r="Y295" i="32"/>
  <c r="AB295" i="32"/>
  <c r="Y296" i="32"/>
  <c r="AB296" i="32"/>
  <c r="Y297" i="32"/>
  <c r="AB297" i="32"/>
  <c r="Y298" i="32"/>
  <c r="AB298" i="32"/>
  <c r="Y299" i="32"/>
  <c r="AB299" i="32"/>
  <c r="Y300" i="32"/>
  <c r="AB300" i="32"/>
  <c r="Y301" i="32"/>
  <c r="AB301" i="32"/>
  <c r="Y302" i="32"/>
  <c r="AB302" i="32"/>
  <c r="Y303" i="32"/>
  <c r="AB303" i="32"/>
  <c r="Y304" i="32"/>
  <c r="AB304" i="32"/>
  <c r="Y305" i="32"/>
  <c r="AB305" i="32"/>
  <c r="Y306" i="32"/>
  <c r="AB306" i="32"/>
  <c r="Y307" i="32"/>
  <c r="AB307" i="32"/>
  <c r="Y308" i="32"/>
  <c r="AB308" i="32"/>
  <c r="Y309" i="32"/>
  <c r="AB309" i="32"/>
  <c r="Y310" i="32"/>
  <c r="AB310" i="32"/>
  <c r="Y311" i="32"/>
  <c r="AB311" i="32"/>
  <c r="Y312" i="32"/>
  <c r="AB312" i="32"/>
  <c r="Y313" i="32"/>
  <c r="AB313" i="32"/>
  <c r="Y314" i="32"/>
  <c r="AB314" i="32"/>
  <c r="Y315" i="32"/>
  <c r="AB315" i="32"/>
  <c r="Y316" i="32"/>
  <c r="AB316" i="32"/>
  <c r="Y317" i="32"/>
  <c r="AB317" i="32"/>
  <c r="Y318" i="32"/>
  <c r="AB318" i="32"/>
  <c r="Y319" i="32"/>
  <c r="AB319" i="32"/>
  <c r="Y320" i="32"/>
  <c r="AB320" i="32"/>
  <c r="Y321" i="32"/>
  <c r="AB321" i="32"/>
  <c r="Y322" i="32"/>
  <c r="AB322" i="32"/>
  <c r="Y323" i="32"/>
  <c r="AB323" i="32"/>
  <c r="Y324" i="32"/>
  <c r="AB324" i="32"/>
  <c r="Y325" i="32"/>
  <c r="AB325" i="32"/>
  <c r="Y326" i="32"/>
  <c r="AB326" i="32"/>
  <c r="Y327" i="32"/>
  <c r="AB327" i="32"/>
  <c r="Y328" i="32"/>
  <c r="AB328" i="32"/>
  <c r="Y329" i="32"/>
  <c r="AB329" i="32"/>
  <c r="Y330" i="32"/>
  <c r="AB330" i="32"/>
  <c r="Y331" i="32"/>
  <c r="AB331" i="32"/>
  <c r="Y332" i="32"/>
  <c r="AB332" i="32"/>
  <c r="Y333" i="32"/>
  <c r="AB333" i="32"/>
  <c r="Y355" i="32"/>
  <c r="AB355" i="32"/>
  <c r="Y356" i="32"/>
  <c r="AB356" i="32"/>
  <c r="Y357" i="32"/>
  <c r="AB357" i="32"/>
  <c r="Y358" i="32"/>
  <c r="AB358" i="32"/>
  <c r="Y359" i="32"/>
  <c r="AB359" i="32"/>
  <c r="Y360" i="32"/>
  <c r="AB360" i="32"/>
  <c r="Y361" i="32"/>
  <c r="AB361" i="32"/>
  <c r="Y362" i="32"/>
  <c r="AB362" i="32"/>
  <c r="Y363" i="32"/>
  <c r="AB363" i="32"/>
  <c r="Y364" i="32"/>
  <c r="AB364" i="32"/>
  <c r="Y365" i="32"/>
  <c r="AB365" i="32"/>
  <c r="Y366" i="32"/>
  <c r="AB366" i="32"/>
  <c r="Y367" i="32"/>
  <c r="AB367" i="32"/>
  <c r="Y368" i="32"/>
  <c r="AB368" i="32"/>
  <c r="Y369" i="32"/>
  <c r="AB369" i="32"/>
  <c r="Y370" i="32"/>
  <c r="AB370" i="32"/>
  <c r="Y371" i="32"/>
  <c r="AB371" i="32"/>
  <c r="Y372" i="32"/>
  <c r="AB372" i="32"/>
  <c r="Y373" i="32"/>
  <c r="AB373" i="32"/>
  <c r="Y374" i="32"/>
  <c r="AB374" i="32"/>
  <c r="Y375" i="32"/>
  <c r="AB375" i="32"/>
  <c r="Y376" i="32"/>
  <c r="AB376" i="32"/>
  <c r="Y377" i="32"/>
  <c r="AB377" i="32"/>
  <c r="Y378" i="32"/>
  <c r="AB378" i="32"/>
  <c r="AB381" i="32"/>
  <c r="AC381" i="32"/>
  <c r="Z378" i="32"/>
  <c r="Z377" i="32"/>
  <c r="Z376" i="32"/>
  <c r="Z375" i="32"/>
  <c r="Z374" i="32"/>
  <c r="Z373" i="32"/>
  <c r="Z372" i="32"/>
  <c r="Z371" i="32"/>
  <c r="Z370" i="32"/>
  <c r="Z369" i="32"/>
  <c r="Z368" i="32"/>
  <c r="Z367" i="32"/>
  <c r="Z366" i="32"/>
  <c r="Z365" i="32"/>
  <c r="Z364" i="32"/>
  <c r="Z363" i="32"/>
  <c r="Z362" i="32"/>
  <c r="Z361" i="32"/>
  <c r="Z360" i="32"/>
  <c r="Z359" i="32"/>
  <c r="Z358" i="32"/>
  <c r="Z357" i="32"/>
  <c r="Z356" i="32"/>
  <c r="Z355" i="32"/>
  <c r="Z333" i="32"/>
  <c r="Z332" i="32"/>
  <c r="Z331" i="32"/>
  <c r="Z330" i="32"/>
  <c r="Z329" i="32"/>
  <c r="Z328" i="32"/>
  <c r="Z327" i="32"/>
  <c r="Z326" i="32"/>
  <c r="Z325" i="32"/>
  <c r="Z324" i="32"/>
  <c r="Z323" i="32"/>
  <c r="Z322" i="32"/>
  <c r="Z321" i="32"/>
  <c r="Z320" i="32"/>
  <c r="Z319" i="32"/>
  <c r="Z318" i="32"/>
  <c r="Z317" i="32"/>
  <c r="Z316" i="32"/>
  <c r="Z315" i="32"/>
  <c r="Z314" i="32"/>
  <c r="Z313" i="32"/>
  <c r="Z312" i="32"/>
  <c r="Z311" i="32"/>
  <c r="Z310" i="32"/>
  <c r="Z309" i="32"/>
  <c r="Z308" i="32"/>
  <c r="Z307" i="32"/>
  <c r="Z306" i="32"/>
  <c r="Z305" i="32"/>
  <c r="Z304" i="32"/>
  <c r="Z303" i="32"/>
  <c r="Z302" i="32"/>
  <c r="Z301" i="32"/>
  <c r="Z300" i="32"/>
  <c r="Z299" i="32"/>
  <c r="Z298" i="32"/>
  <c r="Z297" i="32"/>
  <c r="Z296" i="32"/>
  <c r="Z295" i="32"/>
  <c r="Z294" i="32"/>
  <c r="Z293" i="32"/>
  <c r="Z292" i="32"/>
  <c r="Z291" i="32"/>
  <c r="Z290" i="32"/>
  <c r="Z289" i="32"/>
  <c r="Z288" i="32"/>
  <c r="Z287" i="32"/>
  <c r="Z286" i="32"/>
  <c r="Z285" i="32"/>
  <c r="Z284" i="32"/>
  <c r="Z283" i="32"/>
  <c r="Z282" i="32"/>
  <c r="Z281" i="32"/>
  <c r="Z280" i="32"/>
  <c r="Z279" i="32"/>
  <c r="Z278" i="32"/>
  <c r="Z277" i="32"/>
  <c r="Z276" i="32"/>
  <c r="Z275" i="32"/>
  <c r="Z274" i="32"/>
  <c r="Z273" i="32"/>
  <c r="Z272" i="32"/>
  <c r="Z271" i="32"/>
  <c r="Z270" i="32"/>
  <c r="Z269" i="32"/>
  <c r="Z268" i="32"/>
  <c r="Z267" i="32"/>
  <c r="Z266" i="32"/>
  <c r="Z265" i="32"/>
  <c r="Z264" i="32"/>
  <c r="Z263" i="32"/>
  <c r="Z262" i="32"/>
  <c r="Z261" i="32"/>
  <c r="Z260" i="32"/>
  <c r="Z259" i="32"/>
  <c r="Z258" i="32"/>
  <c r="Z257" i="32"/>
  <c r="Z256" i="32"/>
  <c r="Z255" i="32"/>
  <c r="Z254" i="32"/>
  <c r="Z253" i="32"/>
  <c r="Z252" i="32"/>
  <c r="Z251" i="32"/>
  <c r="Z250" i="32"/>
  <c r="Z249" i="32"/>
  <c r="Z248" i="32"/>
  <c r="Z247" i="32"/>
  <c r="Z246" i="32"/>
  <c r="Z245" i="32"/>
  <c r="Z244" i="32"/>
  <c r="Z243" i="32"/>
  <c r="Z242" i="32"/>
  <c r="Z241" i="32"/>
  <c r="Z240" i="32"/>
  <c r="Z239" i="32"/>
  <c r="Z238" i="32"/>
  <c r="Z237" i="32"/>
  <c r="Z236" i="32"/>
  <c r="Z235" i="32"/>
  <c r="Z234" i="32"/>
  <c r="Z233" i="32"/>
  <c r="Z232" i="32"/>
  <c r="Z231" i="32"/>
  <c r="Z230" i="32"/>
  <c r="Z229" i="32"/>
  <c r="Z228" i="32"/>
  <c r="Z227" i="32"/>
  <c r="Z226" i="32"/>
  <c r="Z225" i="32"/>
  <c r="Z224" i="32"/>
  <c r="Z223" i="32"/>
  <c r="Z222" i="32"/>
  <c r="Z221" i="32"/>
  <c r="Z220" i="32"/>
  <c r="Z219" i="32"/>
  <c r="Z218" i="32"/>
  <c r="Z217" i="32"/>
  <c r="Z216" i="32"/>
  <c r="Z215" i="32"/>
  <c r="Z214" i="32"/>
  <c r="Z213" i="32"/>
  <c r="Z212" i="32"/>
  <c r="Z211" i="32"/>
  <c r="Z210" i="32"/>
  <c r="Z209" i="32"/>
  <c r="Z208" i="32"/>
  <c r="Z207" i="32"/>
  <c r="Z206" i="32"/>
  <c r="Z205" i="32"/>
  <c r="Z204" i="32"/>
  <c r="Z203" i="32"/>
  <c r="Z202" i="32"/>
  <c r="Z201" i="32"/>
  <c r="Z200" i="32"/>
  <c r="Z199" i="32"/>
  <c r="Z198" i="32"/>
  <c r="Z197" i="32"/>
  <c r="Z196" i="32"/>
  <c r="Z195" i="32"/>
  <c r="Z194" i="32"/>
  <c r="Z193" i="32"/>
  <c r="Z192" i="32"/>
  <c r="Z191" i="32"/>
  <c r="Z190" i="32"/>
  <c r="Z189" i="32"/>
  <c r="Z188" i="32"/>
  <c r="Z187" i="32"/>
  <c r="Z186" i="32"/>
  <c r="Z185" i="32"/>
  <c r="Z184" i="32"/>
  <c r="Z183" i="32"/>
  <c r="Z182" i="32"/>
  <c r="Z181" i="32"/>
  <c r="Z180" i="32"/>
  <c r="Z179" i="32"/>
  <c r="Z178" i="32"/>
  <c r="Z177" i="32"/>
  <c r="Z174" i="32"/>
  <c r="Z169" i="32"/>
  <c r="Z168" i="32"/>
  <c r="Z167" i="32"/>
  <c r="Z166" i="32"/>
  <c r="Z165" i="32"/>
  <c r="Z164" i="32"/>
  <c r="Z163" i="32"/>
  <c r="Z162" i="32"/>
  <c r="Z161" i="32"/>
  <c r="Z160" i="32"/>
  <c r="Z159" i="32"/>
  <c r="Z158" i="32"/>
  <c r="Z157" i="32"/>
  <c r="Z156" i="32"/>
  <c r="Z155" i="32"/>
  <c r="Z154" i="32"/>
  <c r="Z153" i="32"/>
  <c r="Z152" i="32"/>
  <c r="Z151" i="32"/>
  <c r="Z150" i="32"/>
  <c r="Z149" i="32"/>
  <c r="Z148" i="32"/>
  <c r="Z147" i="32"/>
  <c r="Z146" i="32"/>
  <c r="Z145" i="32"/>
  <c r="Z144" i="32"/>
  <c r="Z143" i="32"/>
  <c r="Z142" i="32"/>
  <c r="Z141" i="32"/>
  <c r="Z140" i="32"/>
  <c r="Z139" i="32"/>
  <c r="Z138" i="32"/>
  <c r="Z137" i="32"/>
  <c r="Z136" i="32"/>
  <c r="Z135" i="32"/>
  <c r="Z134" i="32"/>
  <c r="Z133" i="32"/>
  <c r="Z132" i="32"/>
  <c r="Z131" i="32"/>
  <c r="Z130" i="32"/>
  <c r="Z129" i="32"/>
  <c r="Z128" i="32"/>
  <c r="Z127" i="32"/>
  <c r="Z126" i="32"/>
  <c r="Z125" i="32"/>
  <c r="Z124" i="32"/>
  <c r="Z123" i="32"/>
  <c r="Z122" i="32"/>
  <c r="Z121" i="32"/>
  <c r="Z120" i="32"/>
  <c r="Z119" i="32"/>
  <c r="Z118" i="32"/>
  <c r="Z117" i="32"/>
  <c r="Z116" i="32"/>
  <c r="Z115" i="32"/>
  <c r="Z114" i="32"/>
  <c r="Z113" i="32"/>
  <c r="Z112" i="32"/>
  <c r="Z111" i="32"/>
  <c r="Z110" i="32"/>
  <c r="Z109" i="32"/>
  <c r="Z108" i="32"/>
  <c r="Z107" i="32"/>
  <c r="Z106" i="32"/>
  <c r="Z105" i="32"/>
  <c r="Z104" i="32"/>
  <c r="Z103" i="32"/>
  <c r="Z102" i="32"/>
  <c r="Z101" i="32"/>
  <c r="Z100" i="32"/>
  <c r="Z99" i="32"/>
  <c r="Z98" i="32"/>
  <c r="Z97" i="32"/>
  <c r="Z96" i="32"/>
  <c r="Z95" i="32"/>
  <c r="Z94" i="32"/>
  <c r="Z93" i="32"/>
  <c r="Z92" i="32"/>
  <c r="Z91" i="32"/>
  <c r="Z90" i="32"/>
  <c r="Z89" i="32"/>
  <c r="Z88" i="32"/>
  <c r="Z87" i="32"/>
  <c r="Z86" i="32"/>
  <c r="Z85" i="32"/>
  <c r="Z84" i="32"/>
  <c r="Z83" i="32"/>
  <c r="Z82" i="32"/>
  <c r="Z81" i="32"/>
  <c r="Z80" i="32"/>
  <c r="Z79" i="32"/>
  <c r="Z78" i="32"/>
  <c r="Z77" i="32"/>
  <c r="Z76" i="32"/>
  <c r="Z75" i="32"/>
  <c r="Z74" i="32"/>
  <c r="Z73" i="32"/>
  <c r="Z72" i="32"/>
  <c r="Z71" i="32"/>
  <c r="Z70" i="32"/>
  <c r="Z69" i="32"/>
  <c r="Z68" i="32"/>
  <c r="Z67" i="32"/>
  <c r="Z66" i="32"/>
  <c r="Z65" i="32"/>
  <c r="Z64" i="32"/>
  <c r="Z63" i="32"/>
  <c r="Z61" i="32"/>
  <c r="Z60" i="32"/>
  <c r="Z59" i="32"/>
  <c r="Z58" i="32"/>
  <c r="Z57" i="32"/>
  <c r="Z56" i="32"/>
  <c r="Z55" i="32"/>
  <c r="Z54" i="32"/>
  <c r="Z53" i="32"/>
  <c r="Z52" i="32"/>
  <c r="Z51" i="32"/>
  <c r="Z50" i="32"/>
  <c r="Z49" i="32"/>
  <c r="Z48" i="32"/>
  <c r="Z47" i="32"/>
  <c r="Z46" i="32"/>
  <c r="Z45" i="32"/>
  <c r="Z44" i="32"/>
  <c r="Z43" i="32"/>
  <c r="Z42" i="32"/>
  <c r="Z41" i="32"/>
  <c r="Z40" i="32"/>
  <c r="Z38" i="32"/>
  <c r="Z37" i="32"/>
  <c r="Z36" i="32"/>
  <c r="Z35" i="32"/>
  <c r="Z34" i="32"/>
  <c r="Z33" i="32"/>
  <c r="Z32" i="32"/>
  <c r="Z31" i="32"/>
  <c r="Z30" i="32"/>
  <c r="Z29" i="32"/>
  <c r="Z28" i="32"/>
  <c r="Z27" i="32"/>
  <c r="Z26" i="32"/>
  <c r="Z25" i="32"/>
  <c r="Z24" i="32"/>
  <c r="Z23" i="32"/>
  <c r="Z22" i="32"/>
  <c r="Z21" i="32"/>
  <c r="Z20" i="32"/>
  <c r="Z19" i="32"/>
  <c r="Z18" i="32"/>
  <c r="Z17" i="32"/>
  <c r="Z16" i="32"/>
  <c r="Z15" i="32"/>
  <c r="Z14" i="32"/>
  <c r="Z13" i="32"/>
  <c r="Z10" i="32"/>
  <c r="Z9" i="32"/>
  <c r="Z8" i="32"/>
  <c r="Z7" i="32"/>
  <c r="Z6" i="32"/>
  <c r="Z5" i="32"/>
  <c r="Z4" i="32"/>
  <c r="Z3" i="32"/>
  <c r="Z2" i="32"/>
  <c r="AA378" i="32"/>
  <c r="AD378" i="32"/>
  <c r="AH380" i="32"/>
  <c r="AD380" i="32"/>
  <c r="AH379" i="32"/>
  <c r="AD379" i="32"/>
  <c r="Y379" i="32"/>
  <c r="AH378" i="32"/>
  <c r="AH377" i="32"/>
  <c r="AA377" i="32"/>
  <c r="AD377" i="32"/>
  <c r="AA376" i="32"/>
  <c r="AD376" i="32"/>
  <c r="AA375" i="32"/>
  <c r="AD375" i="32"/>
  <c r="AA374" i="32"/>
  <c r="AD374" i="32"/>
  <c r="AA373" i="32"/>
  <c r="AD373" i="32"/>
  <c r="AH372" i="32"/>
  <c r="AA372" i="32"/>
  <c r="AD372" i="32"/>
  <c r="AA371" i="32"/>
  <c r="AD371" i="32"/>
  <c r="AA370" i="32"/>
  <c r="AD370" i="32"/>
  <c r="AA369" i="32"/>
  <c r="AD369" i="32"/>
  <c r="AA368" i="32"/>
  <c r="AD368" i="32"/>
  <c r="AH367" i="32"/>
  <c r="AA367" i="32"/>
  <c r="AD367" i="32"/>
  <c r="AA366" i="32"/>
  <c r="AD366" i="32"/>
  <c r="AA365" i="32"/>
  <c r="AD365" i="32"/>
  <c r="AA364" i="32"/>
  <c r="AD364" i="32"/>
  <c r="AH363" i="32"/>
  <c r="AA363" i="32"/>
  <c r="AD363" i="32"/>
  <c r="AA362" i="32"/>
  <c r="AD362" i="32"/>
  <c r="AA361" i="32"/>
  <c r="AD361" i="32"/>
  <c r="AH360" i="32"/>
  <c r="AA360" i="32"/>
  <c r="AD360" i="32"/>
  <c r="AA359" i="32"/>
  <c r="AD359" i="32"/>
  <c r="AH358" i="32"/>
  <c r="AA358" i="32"/>
  <c r="AD358" i="32"/>
  <c r="AA357" i="32"/>
  <c r="AD357" i="32"/>
  <c r="AH356" i="32"/>
  <c r="AA356" i="32"/>
  <c r="AD356" i="32"/>
  <c r="AH355" i="32"/>
  <c r="AA355" i="32"/>
  <c r="AD355" i="32"/>
  <c r="AD354" i="32"/>
  <c r="AD353" i="32"/>
  <c r="AD352" i="32"/>
  <c r="AD351" i="32"/>
  <c r="AD350" i="32"/>
  <c r="AD349" i="32"/>
  <c r="AD348" i="32"/>
  <c r="AD347" i="32"/>
  <c r="AD346" i="32"/>
  <c r="AD345" i="32"/>
  <c r="AD344" i="32"/>
  <c r="AD343" i="32"/>
  <c r="AD342" i="32"/>
  <c r="AD341" i="32"/>
  <c r="AD340" i="32"/>
  <c r="AD339" i="32"/>
  <c r="AD338" i="32"/>
  <c r="AD337" i="32"/>
  <c r="AD336" i="32"/>
  <c r="AD335" i="32"/>
  <c r="AD334" i="32"/>
  <c r="AH333" i="32"/>
  <c r="AA333" i="32"/>
  <c r="AD333" i="32"/>
  <c r="T333" i="32"/>
  <c r="AH332" i="32"/>
  <c r="AA332" i="32"/>
  <c r="AD332" i="32"/>
  <c r="T332" i="32"/>
  <c r="AH331" i="32"/>
  <c r="AA331" i="32"/>
  <c r="AD331" i="32"/>
  <c r="T331" i="32"/>
  <c r="AH330" i="32"/>
  <c r="AA330" i="32"/>
  <c r="AD330" i="32"/>
  <c r="T330" i="32"/>
  <c r="AH329" i="32"/>
  <c r="AA329" i="32"/>
  <c r="AD329" i="32"/>
  <c r="T329" i="32"/>
  <c r="AH328" i="32"/>
  <c r="AA328" i="32"/>
  <c r="AD328" i="32"/>
  <c r="T328" i="32"/>
  <c r="AH327" i="32"/>
  <c r="AA327" i="32"/>
  <c r="AD327" i="32"/>
  <c r="T327" i="32"/>
  <c r="AH326" i="32"/>
  <c r="AA326" i="32"/>
  <c r="AD326" i="32"/>
  <c r="T326" i="32"/>
  <c r="AH325" i="32"/>
  <c r="AA325" i="32"/>
  <c r="AD325" i="32"/>
  <c r="T325" i="32"/>
  <c r="AH324" i="32"/>
  <c r="AA324" i="32"/>
  <c r="AD324" i="32"/>
  <c r="T324" i="32"/>
  <c r="AH323" i="32"/>
  <c r="AA323" i="32"/>
  <c r="AD323" i="32"/>
  <c r="T323" i="32"/>
  <c r="AA322" i="32"/>
  <c r="AD322" i="32"/>
  <c r="T322" i="32"/>
  <c r="AH321" i="32"/>
  <c r="AA321" i="32"/>
  <c r="AD321" i="32"/>
  <c r="T321" i="32"/>
  <c r="AH320" i="32"/>
  <c r="AA320" i="32"/>
  <c r="AD320" i="32"/>
  <c r="T320" i="32"/>
  <c r="AH319" i="32"/>
  <c r="AA319" i="32"/>
  <c r="AD319" i="32"/>
  <c r="T319" i="32"/>
  <c r="AH318" i="32"/>
  <c r="AA318" i="32"/>
  <c r="AD318" i="32"/>
  <c r="T318" i="32"/>
  <c r="AH317" i="32"/>
  <c r="AA317" i="32"/>
  <c r="AD317" i="32"/>
  <c r="T317" i="32"/>
  <c r="AH316" i="32"/>
  <c r="AA316" i="32"/>
  <c r="AD316" i="32"/>
  <c r="T316" i="32"/>
  <c r="AH315" i="32"/>
  <c r="AA315" i="32"/>
  <c r="AD315" i="32"/>
  <c r="T315" i="32"/>
  <c r="AH314" i="32"/>
  <c r="AA314" i="32"/>
  <c r="AD314" i="32"/>
  <c r="T314" i="32"/>
  <c r="AH313" i="32"/>
  <c r="AA313" i="32"/>
  <c r="AD313" i="32"/>
  <c r="T313" i="32"/>
  <c r="AH312" i="32"/>
  <c r="AA312" i="32"/>
  <c r="AD312" i="32"/>
  <c r="T312" i="32"/>
  <c r="AH311" i="32"/>
  <c r="AA311" i="32"/>
  <c r="AD311" i="32"/>
  <c r="T311" i="32"/>
  <c r="AA310" i="32"/>
  <c r="AD310" i="32"/>
  <c r="T310" i="32"/>
  <c r="AH309" i="32"/>
  <c r="AA309" i="32"/>
  <c r="AD309" i="32"/>
  <c r="T309" i="32"/>
  <c r="AH308" i="32"/>
  <c r="AA308" i="32"/>
  <c r="AD308" i="32"/>
  <c r="T308" i="32"/>
  <c r="AH307" i="32"/>
  <c r="AA307" i="32"/>
  <c r="AD307" i="32"/>
  <c r="AH306" i="32"/>
  <c r="AA306" i="32"/>
  <c r="AD306" i="32"/>
  <c r="AH305" i="32"/>
  <c r="AA305" i="32"/>
  <c r="AD305" i="32"/>
  <c r="AH304" i="32"/>
  <c r="AA304" i="32"/>
  <c r="AD304" i="32"/>
  <c r="AH303" i="32"/>
  <c r="AA303" i="32"/>
  <c r="AD303" i="32"/>
  <c r="AH302" i="32"/>
  <c r="AA302" i="32"/>
  <c r="AD302" i="32"/>
  <c r="AH301" i="32"/>
  <c r="AA301" i="32"/>
  <c r="AD301" i="32"/>
  <c r="AH300" i="32"/>
  <c r="AA300" i="32"/>
  <c r="AD300" i="32"/>
  <c r="AH299" i="32"/>
  <c r="AA299" i="32"/>
  <c r="AD299" i="32"/>
  <c r="AH298" i="32"/>
  <c r="AA298" i="32"/>
  <c r="AD298" i="32"/>
  <c r="AH297" i="32"/>
  <c r="AA297" i="32"/>
  <c r="AD297" i="32"/>
  <c r="AH296" i="32"/>
  <c r="AA296" i="32"/>
  <c r="AD296" i="32"/>
  <c r="AH295" i="32"/>
  <c r="AA295" i="32"/>
  <c r="AD295" i="32"/>
  <c r="AH294" i="32"/>
  <c r="AA294" i="32"/>
  <c r="AD294" i="32"/>
  <c r="AH293" i="32"/>
  <c r="AA293" i="32"/>
  <c r="AD293" i="32"/>
  <c r="AH292" i="32"/>
  <c r="AA292" i="32"/>
  <c r="AD292" i="32"/>
  <c r="AA291" i="32"/>
  <c r="AD291" i="32"/>
  <c r="AH290" i="32"/>
  <c r="AA290" i="32"/>
  <c r="AD290" i="32"/>
  <c r="AH289" i="32"/>
  <c r="AA289" i="32"/>
  <c r="AD289" i="32"/>
  <c r="AA288" i="32"/>
  <c r="AD288" i="32"/>
  <c r="AH287" i="32"/>
  <c r="AA287" i="32"/>
  <c r="AD287" i="32"/>
  <c r="AH286" i="32"/>
  <c r="AA286" i="32"/>
  <c r="AD286" i="32"/>
  <c r="AH285" i="32"/>
  <c r="AA285" i="32"/>
  <c r="AD285" i="32"/>
  <c r="AH284" i="32"/>
  <c r="AA284" i="32"/>
  <c r="AD284" i="32"/>
  <c r="AH283" i="32"/>
  <c r="AA283" i="32"/>
  <c r="AD283" i="32"/>
  <c r="AA282" i="32"/>
  <c r="AD282" i="32"/>
  <c r="AH281" i="32"/>
  <c r="AA281" i="32"/>
  <c r="AD281" i="32"/>
  <c r="AH280" i="32"/>
  <c r="AA280" i="32"/>
  <c r="AD280" i="32"/>
  <c r="AH279" i="32"/>
  <c r="AA279" i="32"/>
  <c r="AD279" i="32"/>
  <c r="T279" i="32"/>
  <c r="AH278" i="32"/>
  <c r="AA278" i="32"/>
  <c r="AD278" i="32"/>
  <c r="T278" i="32"/>
  <c r="AH277" i="32"/>
  <c r="AA277" i="32"/>
  <c r="AD277" i="32"/>
  <c r="T277" i="32"/>
  <c r="AH276" i="32"/>
  <c r="AA276" i="32"/>
  <c r="AD276" i="32"/>
  <c r="T276" i="32"/>
  <c r="AH275" i="32"/>
  <c r="AA275" i="32"/>
  <c r="AD275" i="32"/>
  <c r="T275" i="32"/>
  <c r="AH274" i="32"/>
  <c r="AA274" i="32"/>
  <c r="AD274" i="32"/>
  <c r="T274" i="32"/>
  <c r="AH273" i="32"/>
  <c r="AA273" i="32"/>
  <c r="AD273" i="32"/>
  <c r="T273" i="32"/>
  <c r="AH272" i="32"/>
  <c r="AA272" i="32"/>
  <c r="AD272" i="32"/>
  <c r="T272" i="32"/>
  <c r="AH271" i="32"/>
  <c r="AA271" i="32"/>
  <c r="AD271" i="32"/>
  <c r="T271" i="32"/>
  <c r="AH270" i="32"/>
  <c r="AA270" i="32"/>
  <c r="AD270" i="32"/>
  <c r="T270" i="32"/>
  <c r="AH269" i="32"/>
  <c r="AA269" i="32"/>
  <c r="AD269" i="32"/>
  <c r="T269" i="32"/>
  <c r="AH268" i="32"/>
  <c r="AA268" i="32"/>
  <c r="AD268" i="32"/>
  <c r="T268" i="32"/>
  <c r="AH267" i="32"/>
  <c r="AA267" i="32"/>
  <c r="AD267" i="32"/>
  <c r="T267" i="32"/>
  <c r="AH266" i="32"/>
  <c r="AA266" i="32"/>
  <c r="AD266" i="32"/>
  <c r="T266" i="32"/>
  <c r="AH265" i="32"/>
  <c r="AA265" i="32"/>
  <c r="AD265" i="32"/>
  <c r="T265" i="32"/>
  <c r="AH264" i="32"/>
  <c r="AA264" i="32"/>
  <c r="AD264" i="32"/>
  <c r="T264" i="32"/>
  <c r="AH263" i="32"/>
  <c r="AA263" i="32"/>
  <c r="AD263" i="32"/>
  <c r="T263" i="32"/>
  <c r="AH262" i="32"/>
  <c r="AA262" i="32"/>
  <c r="AD262" i="32"/>
  <c r="T262" i="32"/>
  <c r="AH261" i="32"/>
  <c r="AA261" i="32"/>
  <c r="AD261" i="32"/>
  <c r="T261" i="32"/>
  <c r="AH260" i="32"/>
  <c r="AA260" i="32"/>
  <c r="AD260" i="32"/>
  <c r="T260" i="32"/>
  <c r="AH259" i="32"/>
  <c r="AA259" i="32"/>
  <c r="AD259" i="32"/>
  <c r="T259" i="32"/>
  <c r="AH258" i="32"/>
  <c r="AA258" i="32"/>
  <c r="AD258" i="32"/>
  <c r="T258" i="32"/>
  <c r="AH257" i="32"/>
  <c r="AA257" i="32"/>
  <c r="AD257" i="32"/>
  <c r="T257" i="32"/>
  <c r="AH256" i="32"/>
  <c r="AA256" i="32"/>
  <c r="AD256" i="32"/>
  <c r="T256" i="32"/>
  <c r="AH255" i="32"/>
  <c r="AA255" i="32"/>
  <c r="AD255" i="32"/>
  <c r="T255" i="32"/>
  <c r="AH254" i="32"/>
  <c r="AA254" i="32"/>
  <c r="AD254" i="32"/>
  <c r="T254" i="32"/>
  <c r="AH253" i="32"/>
  <c r="AA253" i="32"/>
  <c r="AD253" i="32"/>
  <c r="T253" i="32"/>
  <c r="AH252" i="32"/>
  <c r="AA252" i="32"/>
  <c r="AD252" i="32"/>
  <c r="T252" i="32"/>
  <c r="AH251" i="32"/>
  <c r="AA251" i="32"/>
  <c r="AD251" i="32"/>
  <c r="T251" i="32"/>
  <c r="AH250" i="32"/>
  <c r="AA250" i="32"/>
  <c r="AD250" i="32"/>
  <c r="T250" i="32"/>
  <c r="AH249" i="32"/>
  <c r="AA249" i="32"/>
  <c r="AD249" i="32"/>
  <c r="T249" i="32"/>
  <c r="AH248" i="32"/>
  <c r="AA248" i="32"/>
  <c r="AD248" i="32"/>
  <c r="T248" i="32"/>
  <c r="AH247" i="32"/>
  <c r="AA247" i="32"/>
  <c r="AD247" i="32"/>
  <c r="T247" i="32"/>
  <c r="AH246" i="32"/>
  <c r="AA246" i="32"/>
  <c r="AD246" i="32"/>
  <c r="T246" i="32"/>
  <c r="AH245" i="32"/>
  <c r="AA245" i="32"/>
  <c r="AD245" i="32"/>
  <c r="T245" i="32"/>
  <c r="AH244" i="32"/>
  <c r="AA244" i="32"/>
  <c r="AD244" i="32"/>
  <c r="T244" i="32"/>
  <c r="AH243" i="32"/>
  <c r="AA243" i="32"/>
  <c r="AD243" i="32"/>
  <c r="T243" i="32"/>
  <c r="AH242" i="32"/>
  <c r="AA242" i="32"/>
  <c r="AD242" i="32"/>
  <c r="T242" i="32"/>
  <c r="AH241" i="32"/>
  <c r="AA241" i="32"/>
  <c r="AD241" i="32"/>
  <c r="T241" i="32"/>
  <c r="AH240" i="32"/>
  <c r="AA240" i="32"/>
  <c r="AD240" i="32"/>
  <c r="T240" i="32"/>
  <c r="AH239" i="32"/>
  <c r="AA239" i="32"/>
  <c r="AD239" i="32"/>
  <c r="T239" i="32"/>
  <c r="AH238" i="32"/>
  <c r="AA238" i="32"/>
  <c r="AD238" i="32"/>
  <c r="T238" i="32"/>
  <c r="AH237" i="32"/>
  <c r="AA237" i="32"/>
  <c r="AD237" i="32"/>
  <c r="T237" i="32"/>
  <c r="AH236" i="32"/>
  <c r="AA236" i="32"/>
  <c r="AD236" i="32"/>
  <c r="T236" i="32"/>
  <c r="AH235" i="32"/>
  <c r="AA235" i="32"/>
  <c r="AD235" i="32"/>
  <c r="T235" i="32"/>
  <c r="AH234" i="32"/>
  <c r="AA234" i="32"/>
  <c r="AD234" i="32"/>
  <c r="T234" i="32"/>
  <c r="AH233" i="32"/>
  <c r="AA233" i="32"/>
  <c r="AD233" i="32"/>
  <c r="T233" i="32"/>
  <c r="AH232" i="32"/>
  <c r="AA232" i="32"/>
  <c r="AD232" i="32"/>
  <c r="T232" i="32"/>
  <c r="AH231" i="32"/>
  <c r="AA231" i="32"/>
  <c r="AD231" i="32"/>
  <c r="T231" i="32"/>
  <c r="AH230" i="32"/>
  <c r="AA230" i="32"/>
  <c r="AD230" i="32"/>
  <c r="T230" i="32"/>
  <c r="AH229" i="32"/>
  <c r="AA229" i="32"/>
  <c r="AD229" i="32"/>
  <c r="T229" i="32"/>
  <c r="AH228" i="32"/>
  <c r="AA228" i="32"/>
  <c r="AD228" i="32"/>
  <c r="T228" i="32"/>
  <c r="AH227" i="32"/>
  <c r="AA227" i="32"/>
  <c r="AD227" i="32"/>
  <c r="T227" i="32"/>
  <c r="AA226" i="32"/>
  <c r="AD226" i="32"/>
  <c r="T226" i="32"/>
  <c r="AH225" i="32"/>
  <c r="AA225" i="32"/>
  <c r="AD225" i="32"/>
  <c r="T225" i="32"/>
  <c r="AA224" i="32"/>
  <c r="AD224" i="32"/>
  <c r="T224" i="32"/>
  <c r="AH223" i="32"/>
  <c r="AA223" i="32"/>
  <c r="AD223" i="32"/>
  <c r="T223" i="32"/>
  <c r="AH222" i="32"/>
  <c r="AA222" i="32"/>
  <c r="AD222" i="32"/>
  <c r="T222" i="32"/>
  <c r="AH221" i="32"/>
  <c r="AA221" i="32"/>
  <c r="AD221" i="32"/>
  <c r="T221" i="32"/>
  <c r="AH220" i="32"/>
  <c r="AA220" i="32"/>
  <c r="AD220" i="32"/>
  <c r="T220" i="32"/>
  <c r="AH219" i="32"/>
  <c r="AA219" i="32"/>
  <c r="AD219" i="32"/>
  <c r="T219" i="32"/>
  <c r="AH218" i="32"/>
  <c r="AA218" i="32"/>
  <c r="AD218" i="32"/>
  <c r="T218" i="32"/>
  <c r="AH217" i="32"/>
  <c r="AA217" i="32"/>
  <c r="AD217" i="32"/>
  <c r="T217" i="32"/>
  <c r="AH216" i="32"/>
  <c r="AA216" i="32"/>
  <c r="AD216" i="32"/>
  <c r="T216" i="32"/>
  <c r="AH215" i="32"/>
  <c r="AA215" i="32"/>
  <c r="AD215" i="32"/>
  <c r="T215" i="32"/>
  <c r="AA214" i="32"/>
  <c r="AD214" i="32"/>
  <c r="T214" i="32"/>
  <c r="AH213" i="32"/>
  <c r="AA213" i="32"/>
  <c r="AD213" i="32"/>
  <c r="AH212" i="32"/>
  <c r="AA212" i="32"/>
  <c r="AD212" i="32"/>
  <c r="AH211" i="32"/>
  <c r="AA211" i="32"/>
  <c r="AD211" i="32"/>
  <c r="AA210" i="32"/>
  <c r="AD210" i="32"/>
  <c r="AA209" i="32"/>
  <c r="AD209" i="32"/>
  <c r="AA208" i="32"/>
  <c r="AD208" i="32"/>
  <c r="AH207" i="32"/>
  <c r="AA207" i="32"/>
  <c r="AD207" i="32"/>
  <c r="AH206" i="32"/>
  <c r="AA206" i="32"/>
  <c r="AD206" i="32"/>
  <c r="AH205" i="32"/>
  <c r="AA205" i="32"/>
  <c r="AD205" i="32"/>
  <c r="AH204" i="32"/>
  <c r="AA204" i="32"/>
  <c r="AD204" i="32"/>
  <c r="T204" i="32"/>
  <c r="AH203" i="32"/>
  <c r="AA203" i="32"/>
  <c r="AD203" i="32"/>
  <c r="T203" i="32"/>
  <c r="AH202" i="32"/>
  <c r="AA202" i="32"/>
  <c r="AD202" i="32"/>
  <c r="T202" i="32"/>
  <c r="AH201" i="32"/>
  <c r="AA201" i="32"/>
  <c r="AD201" i="32"/>
  <c r="T201" i="32"/>
  <c r="AH200" i="32"/>
  <c r="AA200" i="32"/>
  <c r="AD200" i="32"/>
  <c r="T200" i="32"/>
  <c r="AH199" i="32"/>
  <c r="AA199" i="32"/>
  <c r="AD199" i="32"/>
  <c r="T199" i="32"/>
  <c r="AH198" i="32"/>
  <c r="X198" i="32"/>
  <c r="AA198" i="32"/>
  <c r="AD198" i="32"/>
  <c r="T198" i="32"/>
  <c r="AH197" i="32"/>
  <c r="AA197" i="32"/>
  <c r="AD197" i="32"/>
  <c r="T197" i="32"/>
  <c r="AH196" i="32"/>
  <c r="AA196" i="32"/>
  <c r="AD196" i="32"/>
  <c r="T196" i="32"/>
  <c r="AH195" i="32"/>
  <c r="AA195" i="32"/>
  <c r="AD195" i="32"/>
  <c r="T195" i="32"/>
  <c r="AH194" i="32"/>
  <c r="AA194" i="32"/>
  <c r="AD194" i="32"/>
  <c r="T194" i="32"/>
  <c r="AH193" i="32"/>
  <c r="AA193" i="32"/>
  <c r="AD193" i="32"/>
  <c r="T193" i="32"/>
  <c r="AH192" i="32"/>
  <c r="AA192" i="32"/>
  <c r="AD192" i="32"/>
  <c r="T192" i="32"/>
  <c r="AH191" i="32"/>
  <c r="AA191" i="32"/>
  <c r="AD191" i="32"/>
  <c r="T191" i="32"/>
  <c r="AH190" i="32"/>
  <c r="X190" i="32"/>
  <c r="AA190" i="32"/>
  <c r="AD190" i="32"/>
  <c r="T190" i="32"/>
  <c r="AH189" i="32"/>
  <c r="AA189" i="32"/>
  <c r="AD189" i="32"/>
  <c r="T189" i="32"/>
  <c r="AH188" i="32"/>
  <c r="AA188" i="32"/>
  <c r="AD188" i="32"/>
  <c r="T188" i="32"/>
  <c r="AH187" i="32"/>
  <c r="AA187" i="32"/>
  <c r="AD187" i="32"/>
  <c r="T187" i="32"/>
  <c r="AH186" i="32"/>
  <c r="AA186" i="32"/>
  <c r="AD186" i="32"/>
  <c r="T186" i="32"/>
  <c r="AH185" i="32"/>
  <c r="AA185" i="32"/>
  <c r="AD185" i="32"/>
  <c r="T185" i="32"/>
  <c r="AH184" i="32"/>
  <c r="AA184" i="32"/>
  <c r="AD184" i="32"/>
  <c r="T184" i="32"/>
  <c r="AA183" i="32"/>
  <c r="AD183" i="32"/>
  <c r="T183" i="32"/>
  <c r="AH182" i="32"/>
  <c r="AA182" i="32"/>
  <c r="AD182" i="32"/>
  <c r="AH181" i="32"/>
  <c r="AA181" i="32"/>
  <c r="AD181" i="32"/>
  <c r="AH180" i="32"/>
  <c r="AA180" i="32"/>
  <c r="AD180" i="32"/>
  <c r="AH179" i="32"/>
  <c r="AA179" i="32"/>
  <c r="AD179" i="32"/>
  <c r="AA178" i="32"/>
  <c r="AD178" i="32"/>
  <c r="AH177" i="32"/>
  <c r="AA177" i="32"/>
  <c r="AD177" i="32"/>
  <c r="AH176" i="32"/>
  <c r="AA176" i="32"/>
  <c r="T176" i="32"/>
  <c r="R176" i="32"/>
  <c r="AH175" i="32"/>
  <c r="AA175" i="32"/>
  <c r="T175" i="32"/>
  <c r="R175" i="32"/>
  <c r="AH174" i="32"/>
  <c r="AA174" i="32"/>
  <c r="AD174" i="32"/>
  <c r="T174" i="32"/>
  <c r="AH173" i="32"/>
  <c r="AA173" i="32"/>
  <c r="T173" i="32"/>
  <c r="R173" i="32"/>
  <c r="AH172" i="32"/>
  <c r="AA172" i="32"/>
  <c r="T172" i="32"/>
  <c r="R172" i="32"/>
  <c r="AH171" i="32"/>
  <c r="AA171" i="32"/>
  <c r="T171" i="32"/>
  <c r="R171" i="32"/>
  <c r="AH170" i="32"/>
  <c r="AA170" i="32"/>
  <c r="T170" i="32"/>
  <c r="R170" i="32"/>
  <c r="AH169" i="32"/>
  <c r="AA169" i="32"/>
  <c r="AD169" i="32"/>
  <c r="T169" i="32"/>
  <c r="AH168" i="32"/>
  <c r="AA168" i="32"/>
  <c r="AD168" i="32"/>
  <c r="T168" i="32"/>
  <c r="AH167" i="32"/>
  <c r="AA167" i="32"/>
  <c r="AD167" i="32"/>
  <c r="T167" i="32"/>
  <c r="AH166" i="32"/>
  <c r="AA166" i="32"/>
  <c r="AD166" i="32"/>
  <c r="T166" i="32"/>
  <c r="AH165" i="32"/>
  <c r="AA165" i="32"/>
  <c r="AD165" i="32"/>
  <c r="T165" i="32"/>
  <c r="AH164" i="32"/>
  <c r="AA164" i="32"/>
  <c r="AD164" i="32"/>
  <c r="T164" i="32"/>
  <c r="AA163" i="32"/>
  <c r="AD163" i="32"/>
  <c r="T163" i="32"/>
  <c r="AH162" i="32"/>
  <c r="AA162" i="32"/>
  <c r="AD162" i="32"/>
  <c r="T162" i="32"/>
  <c r="X161" i="32"/>
  <c r="AA161" i="32"/>
  <c r="AD161" i="32"/>
  <c r="T161" i="32"/>
  <c r="W160" i="32"/>
  <c r="X160" i="32"/>
  <c r="AA160" i="32"/>
  <c r="AD160" i="32"/>
  <c r="T160" i="32"/>
  <c r="AA159" i="32"/>
  <c r="AD159" i="32"/>
  <c r="T159" i="32"/>
  <c r="AA158" i="32"/>
  <c r="AD158" i="32"/>
  <c r="T158" i="32"/>
  <c r="AA157" i="32"/>
  <c r="AD157" i="32"/>
  <c r="T157" i="32"/>
  <c r="AA156" i="32"/>
  <c r="AD156" i="32"/>
  <c r="T156" i="32"/>
  <c r="AA155" i="32"/>
  <c r="AD155" i="32"/>
  <c r="T155" i="32"/>
  <c r="AA154" i="32"/>
  <c r="AD154" i="32"/>
  <c r="T154" i="32"/>
  <c r="AH153" i="32"/>
  <c r="AA153" i="32"/>
  <c r="AD153" i="32"/>
  <c r="T153" i="32"/>
  <c r="AA152" i="32"/>
  <c r="AD152" i="32"/>
  <c r="T152" i="32"/>
  <c r="AH151" i="32"/>
  <c r="AA151" i="32"/>
  <c r="AD151" i="32"/>
  <c r="T151" i="32"/>
  <c r="AA150" i="32"/>
  <c r="AD150" i="32"/>
  <c r="T150" i="32"/>
  <c r="AH149" i="32"/>
  <c r="AA149" i="32"/>
  <c r="AD149" i="32"/>
  <c r="T149" i="32"/>
  <c r="AA148" i="32"/>
  <c r="AD148" i="32"/>
  <c r="T148" i="32"/>
  <c r="AA147" i="32"/>
  <c r="AD147" i="32"/>
  <c r="T147" i="32"/>
  <c r="AH146" i="32"/>
  <c r="AA146" i="32"/>
  <c r="AD146" i="32"/>
  <c r="T146" i="32"/>
  <c r="AA145" i="32"/>
  <c r="AD145" i="32"/>
  <c r="T145" i="32"/>
  <c r="AA144" i="32"/>
  <c r="AD144" i="32"/>
  <c r="T144" i="32"/>
  <c r="AA143" i="32"/>
  <c r="AD143" i="32"/>
  <c r="T143" i="32"/>
  <c r="AA142" i="32"/>
  <c r="AD142" i="32"/>
  <c r="T142" i="32"/>
  <c r="AA141" i="32"/>
  <c r="AD141" i="32"/>
  <c r="T141" i="32"/>
  <c r="AH140" i="32"/>
  <c r="AA140" i="32"/>
  <c r="AD140" i="32"/>
  <c r="T140" i="32"/>
  <c r="AA139" i="32"/>
  <c r="AD139" i="32"/>
  <c r="T139" i="32"/>
  <c r="AA138" i="32"/>
  <c r="AD138" i="32"/>
  <c r="T138" i="32"/>
  <c r="AA137" i="32"/>
  <c r="AD137" i="32"/>
  <c r="T137" i="32"/>
  <c r="AA136" i="32"/>
  <c r="AD136" i="32"/>
  <c r="T136" i="32"/>
  <c r="AA135" i="32"/>
  <c r="AD135" i="32"/>
  <c r="T135" i="32"/>
  <c r="AA134" i="32"/>
  <c r="AD134" i="32"/>
  <c r="T134" i="32"/>
  <c r="AA133" i="32"/>
  <c r="AD133" i="32"/>
  <c r="T133" i="32"/>
  <c r="AH132" i="32"/>
  <c r="AA132" i="32"/>
  <c r="AD132" i="32"/>
  <c r="T132" i="32"/>
  <c r="AH131" i="32"/>
  <c r="AA131" i="32"/>
  <c r="AD131" i="32"/>
  <c r="T131" i="32"/>
  <c r="AH130" i="32"/>
  <c r="AA130" i="32"/>
  <c r="AD130" i="32"/>
  <c r="T130" i="32"/>
  <c r="AH129" i="32"/>
  <c r="AA129" i="32"/>
  <c r="AD129" i="32"/>
  <c r="T129" i="32"/>
  <c r="AH128" i="32"/>
  <c r="AA128" i="32"/>
  <c r="AD128" i="32"/>
  <c r="T128" i="32"/>
  <c r="AH127" i="32"/>
  <c r="AA127" i="32"/>
  <c r="AD127" i="32"/>
  <c r="T127" i="32"/>
  <c r="AH126" i="32"/>
  <c r="AA126" i="32"/>
  <c r="AD126" i="32"/>
  <c r="T126" i="32"/>
  <c r="AH125" i="32"/>
  <c r="AA125" i="32"/>
  <c r="AD125" i="32"/>
  <c r="T125" i="32"/>
  <c r="AH124" i="32"/>
  <c r="AA124" i="32"/>
  <c r="AD124" i="32"/>
  <c r="T124" i="32"/>
  <c r="AH123" i="32"/>
  <c r="AA123" i="32"/>
  <c r="AD123" i="32"/>
  <c r="T123" i="32"/>
  <c r="AH122" i="32"/>
  <c r="AA122" i="32"/>
  <c r="AD122" i="32"/>
  <c r="T122" i="32"/>
  <c r="AH121" i="32"/>
  <c r="AA121" i="32"/>
  <c r="AD121" i="32"/>
  <c r="T121" i="32"/>
  <c r="AH120" i="32"/>
  <c r="AA120" i="32"/>
  <c r="AD120" i="32"/>
  <c r="T120" i="32"/>
  <c r="AH119" i="32"/>
  <c r="AA119" i="32"/>
  <c r="AD119" i="32"/>
  <c r="T119" i="32"/>
  <c r="AH118" i="32"/>
  <c r="AA118" i="32"/>
  <c r="AD118" i="32"/>
  <c r="T118" i="32"/>
  <c r="AH117" i="32"/>
  <c r="AA117" i="32"/>
  <c r="AD117" i="32"/>
  <c r="T117" i="32"/>
  <c r="AH116" i="32"/>
  <c r="AA116" i="32"/>
  <c r="AD116" i="32"/>
  <c r="T116" i="32"/>
  <c r="AH115" i="32"/>
  <c r="AA115" i="32"/>
  <c r="AD115" i="32"/>
  <c r="T115" i="32"/>
  <c r="AH114" i="32"/>
  <c r="AA114" i="32"/>
  <c r="AD114" i="32"/>
  <c r="T114" i="32"/>
  <c r="AH113" i="32"/>
  <c r="AA113" i="32"/>
  <c r="AD113" i="32"/>
  <c r="T113" i="32"/>
  <c r="AA112" i="32"/>
  <c r="AD112" i="32"/>
  <c r="T112" i="32"/>
  <c r="AH111" i="32"/>
  <c r="AA111" i="32"/>
  <c r="AD111" i="32"/>
  <c r="T111" i="32"/>
  <c r="AH110" i="32"/>
  <c r="AA110" i="32"/>
  <c r="AD110" i="32"/>
  <c r="T110" i="32"/>
  <c r="AH109" i="32"/>
  <c r="AA109" i="32"/>
  <c r="AD109" i="32"/>
  <c r="T109" i="32"/>
  <c r="AH108" i="32"/>
  <c r="AA108" i="32"/>
  <c r="AD108" i="32"/>
  <c r="T108" i="32"/>
  <c r="AH107" i="32"/>
  <c r="AA107" i="32"/>
  <c r="AD107" i="32"/>
  <c r="T107" i="32"/>
  <c r="AH106" i="32"/>
  <c r="AA106" i="32"/>
  <c r="AD106" i="32"/>
  <c r="T106" i="32"/>
  <c r="AH105" i="32"/>
  <c r="AA105" i="32"/>
  <c r="AD105" i="32"/>
  <c r="T105" i="32"/>
  <c r="AH104" i="32"/>
  <c r="AA104" i="32"/>
  <c r="AD104" i="32"/>
  <c r="T104" i="32"/>
  <c r="AH103" i="32"/>
  <c r="AA103" i="32"/>
  <c r="AD103" i="32"/>
  <c r="T103" i="32"/>
  <c r="AA102" i="32"/>
  <c r="AD102" i="32"/>
  <c r="T102" i="32"/>
  <c r="AH101" i="32"/>
  <c r="AA101" i="32"/>
  <c r="AD101" i="32"/>
  <c r="T101" i="32"/>
  <c r="AH100" i="32"/>
  <c r="AA100" i="32"/>
  <c r="AD100" i="32"/>
  <c r="T100" i="32"/>
  <c r="AH99" i="32"/>
  <c r="AA99" i="32"/>
  <c r="AD99" i="32"/>
  <c r="T99" i="32"/>
  <c r="AH98" i="32"/>
  <c r="AA98" i="32"/>
  <c r="AD98" i="32"/>
  <c r="T98" i="32"/>
  <c r="AH97" i="32"/>
  <c r="AA97" i="32"/>
  <c r="AD97" i="32"/>
  <c r="T97" i="32"/>
  <c r="AH96" i="32"/>
  <c r="AA96" i="32"/>
  <c r="AD96" i="32"/>
  <c r="T96" i="32"/>
  <c r="AH95" i="32"/>
  <c r="AA95" i="32"/>
  <c r="AD95" i="32"/>
  <c r="T95" i="32"/>
  <c r="AH94" i="32"/>
  <c r="AA94" i="32"/>
  <c r="AD94" i="32"/>
  <c r="T94" i="32"/>
  <c r="AH93" i="32"/>
  <c r="AA93" i="32"/>
  <c r="AD93" i="32"/>
  <c r="T93" i="32"/>
  <c r="AH92" i="32"/>
  <c r="AA92" i="32"/>
  <c r="AD92" i="32"/>
  <c r="T92" i="32"/>
  <c r="AH91" i="32"/>
  <c r="AA91" i="32"/>
  <c r="AD91" i="32"/>
  <c r="T91" i="32"/>
  <c r="AH90" i="32"/>
  <c r="AA90" i="32"/>
  <c r="AD90" i="32"/>
  <c r="T90" i="32"/>
  <c r="AH89" i="32"/>
  <c r="AA89" i="32"/>
  <c r="AD89" i="32"/>
  <c r="T89" i="32"/>
  <c r="AH88" i="32"/>
  <c r="AA88" i="32"/>
  <c r="AD88" i="32"/>
  <c r="T88" i="32"/>
  <c r="AH87" i="32"/>
  <c r="AA87" i="32"/>
  <c r="AD87" i="32"/>
  <c r="T87" i="32"/>
  <c r="AA86" i="32"/>
  <c r="AD86" i="32"/>
  <c r="T86" i="32"/>
  <c r="AA85" i="32"/>
  <c r="AD85" i="32"/>
  <c r="T85" i="32"/>
  <c r="AA84" i="32"/>
  <c r="AD84" i="32"/>
  <c r="T84" i="32"/>
  <c r="AA83" i="32"/>
  <c r="AD83" i="32"/>
  <c r="T83" i="32"/>
  <c r="AA82" i="32"/>
  <c r="AD82" i="32"/>
  <c r="T82" i="32"/>
  <c r="AA81" i="32"/>
  <c r="AD81" i="32"/>
  <c r="T81" i="32"/>
  <c r="AA80" i="32"/>
  <c r="AD80" i="32"/>
  <c r="T80" i="32"/>
  <c r="AA79" i="32"/>
  <c r="AD79" i="32"/>
  <c r="T79" i="32"/>
  <c r="AA78" i="32"/>
  <c r="AD78" i="32"/>
  <c r="T78" i="32"/>
  <c r="AA77" i="32"/>
  <c r="AD77" i="32"/>
  <c r="T77" i="32"/>
  <c r="AA76" i="32"/>
  <c r="AD76" i="32"/>
  <c r="T76" i="32"/>
  <c r="AH75" i="32"/>
  <c r="AA75" i="32"/>
  <c r="AD75" i="32"/>
  <c r="T75" i="32"/>
  <c r="AH74" i="32"/>
  <c r="AA74" i="32"/>
  <c r="AD74" i="32"/>
  <c r="T74" i="32"/>
  <c r="AH73" i="32"/>
  <c r="AA73" i="32"/>
  <c r="AD73" i="32"/>
  <c r="T73" i="32"/>
  <c r="AH72" i="32"/>
  <c r="AA72" i="32"/>
  <c r="AD72" i="32"/>
  <c r="T72" i="32"/>
  <c r="AH71" i="32"/>
  <c r="AA71" i="32"/>
  <c r="AD71" i="32"/>
  <c r="T71" i="32"/>
  <c r="AH70" i="32"/>
  <c r="AA70" i="32"/>
  <c r="AD70" i="32"/>
  <c r="T70" i="32"/>
  <c r="AH69" i="32"/>
  <c r="AA69" i="32"/>
  <c r="AD69" i="32"/>
  <c r="T69" i="32"/>
  <c r="AH68" i="32"/>
  <c r="AA68" i="32"/>
  <c r="AD68" i="32"/>
  <c r="T68" i="32"/>
  <c r="AH67" i="32"/>
  <c r="AA67" i="32"/>
  <c r="AD67" i="32"/>
  <c r="T67" i="32"/>
  <c r="AH66" i="32"/>
  <c r="AA66" i="32"/>
  <c r="AD66" i="32"/>
  <c r="T66" i="32"/>
  <c r="AH65" i="32"/>
  <c r="AA65" i="32"/>
  <c r="AD65" i="32"/>
  <c r="T65" i="32"/>
  <c r="AH64" i="32"/>
  <c r="AA64" i="32"/>
  <c r="AD64" i="32"/>
  <c r="T64" i="32"/>
  <c r="AH63" i="32"/>
  <c r="AA63" i="32"/>
  <c r="AD63" i="32"/>
  <c r="T63" i="32"/>
  <c r="AH62" i="32"/>
  <c r="Y62" i="32"/>
  <c r="AA62" i="32"/>
  <c r="AD62" i="32"/>
  <c r="Z62" i="32"/>
  <c r="T62" i="32"/>
  <c r="AH61" i="32"/>
  <c r="AA61" i="32"/>
  <c r="AD61" i="32"/>
  <c r="T61" i="32"/>
  <c r="AA60" i="32"/>
  <c r="AD60" i="32"/>
  <c r="T60" i="32"/>
  <c r="AH59" i="32"/>
  <c r="AA59" i="32"/>
  <c r="AD59" i="32"/>
  <c r="T59" i="32"/>
  <c r="AH58" i="32"/>
  <c r="AA58" i="32"/>
  <c r="AD58" i="32"/>
  <c r="T58" i="32"/>
  <c r="AH57" i="32"/>
  <c r="AA57" i="32"/>
  <c r="AD57" i="32"/>
  <c r="T57" i="32"/>
  <c r="AH56" i="32"/>
  <c r="AA56" i="32"/>
  <c r="AD56" i="32"/>
  <c r="T56" i="32"/>
  <c r="AH55" i="32"/>
  <c r="AA55" i="32"/>
  <c r="AD55" i="32"/>
  <c r="T55" i="32"/>
  <c r="AH54" i="32"/>
  <c r="AA54" i="32"/>
  <c r="AD54" i="32"/>
  <c r="T54" i="32"/>
  <c r="AH53" i="32"/>
  <c r="AA53" i="32"/>
  <c r="AD53" i="32"/>
  <c r="T53" i="32"/>
  <c r="AH52" i="32"/>
  <c r="AA52" i="32"/>
  <c r="AD52" i="32"/>
  <c r="T52" i="32"/>
  <c r="AH51" i="32"/>
  <c r="AA51" i="32"/>
  <c r="AD51" i="32"/>
  <c r="T51" i="32"/>
  <c r="AH50" i="32"/>
  <c r="AA50" i="32"/>
  <c r="AD50" i="32"/>
  <c r="T50" i="32"/>
  <c r="AH49" i="32"/>
  <c r="AA49" i="32"/>
  <c r="AD49" i="32"/>
  <c r="T49" i="32"/>
  <c r="AH48" i="32"/>
  <c r="AA48" i="32"/>
  <c r="AD48" i="32"/>
  <c r="T48" i="32"/>
  <c r="AH47" i="32"/>
  <c r="AA47" i="32"/>
  <c r="AD47" i="32"/>
  <c r="T47" i="32"/>
  <c r="AH46" i="32"/>
  <c r="AA46" i="32"/>
  <c r="AD46" i="32"/>
  <c r="T46" i="32"/>
  <c r="AH45" i="32"/>
  <c r="AA45" i="32"/>
  <c r="AD45" i="32"/>
  <c r="T45" i="32"/>
  <c r="AH44" i="32"/>
  <c r="AA44" i="32"/>
  <c r="AD44" i="32"/>
  <c r="T44" i="32"/>
  <c r="AH43" i="32"/>
  <c r="AA43" i="32"/>
  <c r="AD43" i="32"/>
  <c r="T43" i="32"/>
  <c r="AH42" i="32"/>
  <c r="AA42" i="32"/>
  <c r="AD42" i="32"/>
  <c r="T42" i="32"/>
  <c r="AH41" i="32"/>
  <c r="AA41" i="32"/>
  <c r="AD41" i="32"/>
  <c r="T41" i="32"/>
  <c r="AH40" i="32"/>
  <c r="AA40" i="32"/>
  <c r="AD40" i="32"/>
  <c r="T40" i="32"/>
  <c r="AH39" i="32"/>
  <c r="Y39" i="32"/>
  <c r="AA39" i="32"/>
  <c r="AD39" i="32"/>
  <c r="Z39" i="32"/>
  <c r="T39" i="32"/>
  <c r="AH38" i="32"/>
  <c r="AA38" i="32"/>
  <c r="AD38" i="32"/>
  <c r="T38" i="32"/>
  <c r="AH37" i="32"/>
  <c r="AA37" i="32"/>
  <c r="AD37" i="32"/>
  <c r="T37" i="32"/>
  <c r="AH36" i="32"/>
  <c r="AA36" i="32"/>
  <c r="AD36" i="32"/>
  <c r="T36" i="32"/>
  <c r="AH35" i="32"/>
  <c r="AA35" i="32"/>
  <c r="AD35" i="32"/>
  <c r="T35" i="32"/>
  <c r="AH34" i="32"/>
  <c r="AA34" i="32"/>
  <c r="AD34" i="32"/>
  <c r="T34" i="32"/>
  <c r="AH33" i="32"/>
  <c r="AA33" i="32"/>
  <c r="AD33" i="32"/>
  <c r="T33" i="32"/>
  <c r="AH32" i="32"/>
  <c r="AA32" i="32"/>
  <c r="AD32" i="32"/>
  <c r="T32" i="32"/>
  <c r="AH31" i="32"/>
  <c r="AA31" i="32"/>
  <c r="AD31" i="32"/>
  <c r="T31" i="32"/>
  <c r="AH30" i="32"/>
  <c r="AA30" i="32"/>
  <c r="AD30" i="32"/>
  <c r="T30" i="32"/>
  <c r="AH29" i="32"/>
  <c r="AA29" i="32"/>
  <c r="AD29" i="32"/>
  <c r="T29" i="32"/>
  <c r="AA28" i="32"/>
  <c r="AD28" i="32"/>
  <c r="AA27" i="32"/>
  <c r="AD27" i="32"/>
  <c r="AA26" i="32"/>
  <c r="AD26" i="32"/>
  <c r="AA25" i="32"/>
  <c r="AD25" i="32"/>
  <c r="AA24" i="32"/>
  <c r="AD24" i="32"/>
  <c r="AH23" i="32"/>
  <c r="AA22" i="32"/>
  <c r="AD22" i="32"/>
  <c r="AA21" i="32"/>
  <c r="AD21" i="32"/>
  <c r="AH20" i="32"/>
  <c r="AA20" i="32"/>
  <c r="AD20" i="32"/>
  <c r="AH19" i="32"/>
  <c r="AA19" i="32"/>
  <c r="AD19" i="32"/>
  <c r="AA18" i="32"/>
  <c r="AD18" i="32"/>
  <c r="AA17" i="32"/>
  <c r="AD17" i="32"/>
  <c r="AA16" i="32"/>
  <c r="AD16" i="32"/>
  <c r="AH15" i="32"/>
  <c r="AA15" i="32"/>
  <c r="AD15" i="32"/>
  <c r="AA14" i="32"/>
  <c r="AD14" i="32"/>
  <c r="AH13" i="32"/>
  <c r="AA13" i="32"/>
  <c r="AD13" i="32"/>
  <c r="T13" i="32"/>
  <c r="W12" i="32"/>
  <c r="Y12" i="32"/>
  <c r="AA12" i="32"/>
  <c r="AD12" i="32"/>
  <c r="Z12" i="32"/>
  <c r="T12" i="32"/>
  <c r="U11" i="32"/>
  <c r="Y11" i="32"/>
  <c r="AA11" i="32"/>
  <c r="AD11" i="32"/>
  <c r="Z11" i="32"/>
  <c r="T11" i="32"/>
  <c r="AH10" i="32"/>
  <c r="AA10" i="32"/>
  <c r="AD10" i="32"/>
  <c r="T10" i="32"/>
  <c r="AH9" i="32"/>
  <c r="AA9" i="32"/>
  <c r="AD9" i="32"/>
  <c r="T9" i="32"/>
  <c r="AH8" i="32"/>
  <c r="AA8" i="32"/>
  <c r="AD8" i="32"/>
  <c r="T8" i="32"/>
  <c r="AH7" i="32"/>
  <c r="V7" i="32"/>
  <c r="AA7" i="32"/>
  <c r="AD7" i="32"/>
  <c r="T7" i="32"/>
  <c r="AH6" i="32"/>
  <c r="AA6" i="32"/>
  <c r="AD6" i="32"/>
  <c r="T6" i="32"/>
  <c r="AH5" i="32"/>
  <c r="V5" i="32"/>
  <c r="AA5" i="32"/>
  <c r="AD5" i="32"/>
  <c r="T5" i="32"/>
  <c r="AH4" i="32"/>
  <c r="AA4" i="32"/>
  <c r="AD4" i="32"/>
  <c r="T4" i="32"/>
  <c r="AH3" i="32"/>
  <c r="AA3" i="32"/>
  <c r="AD3" i="32"/>
  <c r="T3" i="32"/>
  <c r="AH2" i="32"/>
  <c r="AA2" i="32"/>
  <c r="AD2" i="32"/>
  <c r="T2" i="32"/>
  <c r="Y2" i="2"/>
  <c r="AA2" i="2"/>
  <c r="AC2" i="2"/>
  <c r="AG380" i="2"/>
  <c r="AC380" i="2"/>
  <c r="AG379" i="2"/>
  <c r="AC379" i="2"/>
  <c r="Y379" i="2"/>
  <c r="AG3" i="2"/>
  <c r="AG4" i="2"/>
  <c r="AG5" i="2"/>
  <c r="AG6" i="2"/>
  <c r="AG7" i="2"/>
  <c r="AG8" i="2"/>
  <c r="AG9" i="2"/>
  <c r="AG10" i="2"/>
  <c r="AG13" i="2"/>
  <c r="AG15" i="2"/>
  <c r="AG19" i="2"/>
  <c r="AG20" i="2"/>
  <c r="AG23"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1" i="2"/>
  <c r="AG62" i="2"/>
  <c r="AG63" i="2"/>
  <c r="AG64" i="2"/>
  <c r="AG65" i="2"/>
  <c r="AG66" i="2"/>
  <c r="AG67" i="2"/>
  <c r="AG68" i="2"/>
  <c r="AG69" i="2"/>
  <c r="AG70" i="2"/>
  <c r="AG71" i="2"/>
  <c r="AG72" i="2"/>
  <c r="AG73" i="2"/>
  <c r="AG74" i="2"/>
  <c r="AG75" i="2"/>
  <c r="AG87" i="2"/>
  <c r="AG88" i="2"/>
  <c r="AG89" i="2"/>
  <c r="AG90" i="2"/>
  <c r="AG91" i="2"/>
  <c r="AG92" i="2"/>
  <c r="AG93" i="2"/>
  <c r="AG94" i="2"/>
  <c r="AG95" i="2"/>
  <c r="AG96" i="2"/>
  <c r="AG97" i="2"/>
  <c r="AG98" i="2"/>
  <c r="AG99" i="2"/>
  <c r="AG100" i="2"/>
  <c r="AG101" i="2"/>
  <c r="AG103" i="2"/>
  <c r="AG104" i="2"/>
  <c r="AG105" i="2"/>
  <c r="AG106" i="2"/>
  <c r="AG107" i="2"/>
  <c r="AG108" i="2"/>
  <c r="AG109" i="2"/>
  <c r="AG110" i="2"/>
  <c r="AG111" i="2"/>
  <c r="AG113" i="2"/>
  <c r="AG114" i="2"/>
  <c r="AG115" i="2"/>
  <c r="AG116" i="2"/>
  <c r="AG117" i="2"/>
  <c r="AG118" i="2"/>
  <c r="AG119" i="2"/>
  <c r="AG120" i="2"/>
  <c r="AG121" i="2"/>
  <c r="AG122" i="2"/>
  <c r="AG123" i="2"/>
  <c r="AG124" i="2"/>
  <c r="AG125" i="2"/>
  <c r="AG126" i="2"/>
  <c r="AG127" i="2"/>
  <c r="AG128" i="2"/>
  <c r="AG129" i="2"/>
  <c r="AG130" i="2"/>
  <c r="AG131" i="2"/>
  <c r="AG132" i="2"/>
  <c r="AG140" i="2"/>
  <c r="AG146" i="2"/>
  <c r="AG149" i="2"/>
  <c r="AG151" i="2"/>
  <c r="AG153" i="2"/>
  <c r="AG162" i="2"/>
  <c r="AG164" i="2"/>
  <c r="AG165" i="2"/>
  <c r="AG166" i="2"/>
  <c r="AG167" i="2"/>
  <c r="AG168" i="2"/>
  <c r="AG169" i="2"/>
  <c r="AG170" i="2"/>
  <c r="AG171" i="2"/>
  <c r="AG172" i="2"/>
  <c r="AG173" i="2"/>
  <c r="AG174" i="2"/>
  <c r="AG175" i="2"/>
  <c r="AG176" i="2"/>
  <c r="AG355" i="2"/>
  <c r="AG356" i="2"/>
  <c r="AG358" i="2"/>
  <c r="AG360" i="2"/>
  <c r="AG363" i="2"/>
  <c r="AG367" i="2"/>
  <c r="AG372" i="2"/>
  <c r="AG377" i="2"/>
  <c r="AG378" i="2"/>
  <c r="AG177" i="2"/>
  <c r="AG179" i="2"/>
  <c r="AG180" i="2"/>
  <c r="AG181" i="2"/>
  <c r="AG182"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11" i="2"/>
  <c r="AG212" i="2"/>
  <c r="AG213" i="2"/>
  <c r="AG215" i="2"/>
  <c r="AG216" i="2"/>
  <c r="AG217" i="2"/>
  <c r="AG218" i="2"/>
  <c r="AG219" i="2"/>
  <c r="AG220" i="2"/>
  <c r="AG221" i="2"/>
  <c r="AG222" i="2"/>
  <c r="AG223" i="2"/>
  <c r="AG225"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3" i="2"/>
  <c r="AG284" i="2"/>
  <c r="AG285" i="2"/>
  <c r="AG286" i="2"/>
  <c r="AG287" i="2"/>
  <c r="AG289" i="2"/>
  <c r="AG290" i="2"/>
  <c r="AG292" i="2"/>
  <c r="AG293" i="2"/>
  <c r="AG294" i="2"/>
  <c r="AG295" i="2"/>
  <c r="AG296" i="2"/>
  <c r="AG297" i="2"/>
  <c r="AG298" i="2"/>
  <c r="AG299" i="2"/>
  <c r="AG300" i="2"/>
  <c r="AG301" i="2"/>
  <c r="AG302" i="2"/>
  <c r="AG303" i="2"/>
  <c r="AG304" i="2"/>
  <c r="AG305" i="2"/>
  <c r="AG306" i="2"/>
  <c r="AG307" i="2"/>
  <c r="AG308" i="2"/>
  <c r="AG309" i="2"/>
  <c r="AG311" i="2"/>
  <c r="AG312" i="2"/>
  <c r="AG313" i="2"/>
  <c r="AG314" i="2"/>
  <c r="AG315" i="2"/>
  <c r="AG316" i="2"/>
  <c r="AG317" i="2"/>
  <c r="AG318" i="2"/>
  <c r="AG319" i="2"/>
  <c r="AG320" i="2"/>
  <c r="AG321" i="2"/>
  <c r="AG323" i="2"/>
  <c r="AG324" i="2"/>
  <c r="AG325" i="2"/>
  <c r="AG326" i="2"/>
  <c r="AG327" i="2"/>
  <c r="AG328" i="2"/>
  <c r="AG329" i="2"/>
  <c r="AG330" i="2"/>
  <c r="AG331" i="2"/>
  <c r="AG332" i="2"/>
  <c r="AG333" i="2"/>
  <c r="Y174" i="2"/>
  <c r="AA174" i="2"/>
  <c r="AC174" i="2"/>
  <c r="Z174" i="2"/>
  <c r="Y173" i="2"/>
  <c r="AA173" i="2"/>
  <c r="Y3" i="2"/>
  <c r="AA3" i="2"/>
  <c r="AC3" i="2"/>
  <c r="Y4" i="2"/>
  <c r="AA4" i="2"/>
  <c r="AC4" i="2"/>
  <c r="V5" i="2"/>
  <c r="Y5" i="2"/>
  <c r="AA5" i="2"/>
  <c r="AC5" i="2"/>
  <c r="Y6" i="2"/>
  <c r="AA6" i="2"/>
  <c r="AC6" i="2"/>
  <c r="V7" i="2"/>
  <c r="Y7" i="2"/>
  <c r="AA7" i="2"/>
  <c r="AC7" i="2"/>
  <c r="Y8" i="2"/>
  <c r="AA8" i="2"/>
  <c r="AC8" i="2"/>
  <c r="Y9" i="2"/>
  <c r="AA9" i="2"/>
  <c r="AC9" i="2"/>
  <c r="X10" i="2"/>
  <c r="Y10" i="2"/>
  <c r="AA10" i="2"/>
  <c r="AC10" i="2"/>
  <c r="U11" i="2"/>
  <c r="Y11" i="2"/>
  <c r="AA11" i="2"/>
  <c r="AC11" i="2"/>
  <c r="W12" i="2"/>
  <c r="Y12" i="2"/>
  <c r="AA12" i="2"/>
  <c r="AC12" i="2"/>
  <c r="Y13" i="2"/>
  <c r="AA13" i="2"/>
  <c r="AC13" i="2"/>
  <c r="Y14" i="2"/>
  <c r="AA14" i="2"/>
  <c r="AC14" i="2"/>
  <c r="Y15" i="2"/>
  <c r="AA15" i="2"/>
  <c r="AC15" i="2"/>
  <c r="Y16" i="2"/>
  <c r="AA16" i="2"/>
  <c r="AC16" i="2"/>
  <c r="Y17" i="2"/>
  <c r="AA17" i="2"/>
  <c r="AC17" i="2"/>
  <c r="Y18" i="2"/>
  <c r="AA18" i="2"/>
  <c r="AC18" i="2"/>
  <c r="Y19" i="2"/>
  <c r="AA19" i="2"/>
  <c r="AC19" i="2"/>
  <c r="Y20" i="2"/>
  <c r="AA20" i="2"/>
  <c r="AC20" i="2"/>
  <c r="Y21" i="2"/>
  <c r="AA21" i="2"/>
  <c r="AC21" i="2"/>
  <c r="Y22" i="2"/>
  <c r="AA22" i="2"/>
  <c r="AC22" i="2"/>
  <c r="Y23" i="2"/>
  <c r="AA23" i="2"/>
  <c r="AC23" i="2"/>
  <c r="Y24" i="2"/>
  <c r="AA24" i="2"/>
  <c r="AC24" i="2"/>
  <c r="Y25" i="2"/>
  <c r="AA25" i="2"/>
  <c r="AC25" i="2"/>
  <c r="Y26" i="2"/>
  <c r="AA26" i="2"/>
  <c r="AC26" i="2"/>
  <c r="Y27" i="2"/>
  <c r="AA27" i="2"/>
  <c r="AC27" i="2"/>
  <c r="Y28" i="2"/>
  <c r="AA28" i="2"/>
  <c r="AC28" i="2"/>
  <c r="Y29" i="2"/>
  <c r="AA29" i="2"/>
  <c r="AC29" i="2"/>
  <c r="Y30" i="2"/>
  <c r="AA30" i="2"/>
  <c r="AC30" i="2"/>
  <c r="Y31" i="2"/>
  <c r="AA31" i="2"/>
  <c r="AC31" i="2"/>
  <c r="Y32" i="2"/>
  <c r="AA32" i="2"/>
  <c r="AC32" i="2"/>
  <c r="Y33" i="2"/>
  <c r="AA33" i="2"/>
  <c r="AC33" i="2"/>
  <c r="Y34" i="2"/>
  <c r="AA34" i="2"/>
  <c r="AC34" i="2"/>
  <c r="Y35" i="2"/>
  <c r="AA35" i="2"/>
  <c r="AC35" i="2"/>
  <c r="Y36" i="2"/>
  <c r="AA36" i="2"/>
  <c r="AC36" i="2"/>
  <c r="Y37" i="2"/>
  <c r="AA37" i="2"/>
  <c r="AC37" i="2"/>
  <c r="Y38" i="2"/>
  <c r="AA38" i="2"/>
  <c r="AC38" i="2"/>
  <c r="Y39" i="2"/>
  <c r="AA39" i="2"/>
  <c r="AC39" i="2"/>
  <c r="Y40" i="2"/>
  <c r="AA40" i="2"/>
  <c r="AC40" i="2"/>
  <c r="Y41" i="2"/>
  <c r="AA41" i="2"/>
  <c r="AC41" i="2"/>
  <c r="Y42" i="2"/>
  <c r="AA42" i="2"/>
  <c r="AC42" i="2"/>
  <c r="Y43" i="2"/>
  <c r="AA43" i="2"/>
  <c r="AC43" i="2"/>
  <c r="Y44" i="2"/>
  <c r="AA44" i="2"/>
  <c r="AC44" i="2"/>
  <c r="Y45" i="2"/>
  <c r="AA45" i="2"/>
  <c r="AC45" i="2"/>
  <c r="Y46" i="2"/>
  <c r="AA46" i="2"/>
  <c r="AC46" i="2"/>
  <c r="Y47" i="2"/>
  <c r="AA47" i="2"/>
  <c r="AC47" i="2"/>
  <c r="Y48" i="2"/>
  <c r="AA48" i="2"/>
  <c r="AC48" i="2"/>
  <c r="Y49" i="2"/>
  <c r="AA49" i="2"/>
  <c r="AC49" i="2"/>
  <c r="Y50" i="2"/>
  <c r="AA50" i="2"/>
  <c r="AC50" i="2"/>
  <c r="Y51" i="2"/>
  <c r="AA51" i="2"/>
  <c r="AC51" i="2"/>
  <c r="Y52" i="2"/>
  <c r="AA52" i="2"/>
  <c r="AC52" i="2"/>
  <c r="Y53" i="2"/>
  <c r="AA53" i="2"/>
  <c r="AC53" i="2"/>
  <c r="Y54" i="2"/>
  <c r="AA54" i="2"/>
  <c r="AC54" i="2"/>
  <c r="Y55" i="2"/>
  <c r="AA55" i="2"/>
  <c r="AC55" i="2"/>
  <c r="Y56" i="2"/>
  <c r="AA56" i="2"/>
  <c r="AC56" i="2"/>
  <c r="Y57" i="2"/>
  <c r="AA57" i="2"/>
  <c r="AC57" i="2"/>
  <c r="Y58" i="2"/>
  <c r="AA58" i="2"/>
  <c r="AC58" i="2"/>
  <c r="Y59" i="2"/>
  <c r="AA59" i="2"/>
  <c r="AC59" i="2"/>
  <c r="Y60" i="2"/>
  <c r="AA60" i="2"/>
  <c r="AC60" i="2"/>
  <c r="Y61" i="2"/>
  <c r="AA61" i="2"/>
  <c r="AC61" i="2"/>
  <c r="Y62" i="2"/>
  <c r="AA62" i="2"/>
  <c r="AC62" i="2"/>
  <c r="Y63" i="2"/>
  <c r="AA63" i="2"/>
  <c r="AC63" i="2"/>
  <c r="Y64" i="2"/>
  <c r="AA64" i="2"/>
  <c r="AC64" i="2"/>
  <c r="Y65" i="2"/>
  <c r="AA65" i="2"/>
  <c r="AC65" i="2"/>
  <c r="Y66" i="2"/>
  <c r="AA66" i="2"/>
  <c r="AC66" i="2"/>
  <c r="Y67" i="2"/>
  <c r="AA67" i="2"/>
  <c r="AC67" i="2"/>
  <c r="Y68" i="2"/>
  <c r="AA68" i="2"/>
  <c r="AC68" i="2"/>
  <c r="Y69" i="2"/>
  <c r="AA69" i="2"/>
  <c r="AC69" i="2"/>
  <c r="Y70" i="2"/>
  <c r="AA70" i="2"/>
  <c r="AC70" i="2"/>
  <c r="Y71" i="2"/>
  <c r="AA71" i="2"/>
  <c r="AC71" i="2"/>
  <c r="Y72" i="2"/>
  <c r="AA72" i="2"/>
  <c r="AC72" i="2"/>
  <c r="Y73" i="2"/>
  <c r="AA73" i="2"/>
  <c r="AC73" i="2"/>
  <c r="Y74" i="2"/>
  <c r="AA74" i="2"/>
  <c r="AC74" i="2"/>
  <c r="Y75" i="2"/>
  <c r="AA75" i="2"/>
  <c r="AC75" i="2"/>
  <c r="Y76" i="2"/>
  <c r="AA76" i="2"/>
  <c r="AC76" i="2"/>
  <c r="Y77" i="2"/>
  <c r="AA77" i="2"/>
  <c r="AC77" i="2"/>
  <c r="Y78" i="2"/>
  <c r="AA78" i="2"/>
  <c r="AC78" i="2"/>
  <c r="Y79" i="2"/>
  <c r="AA79" i="2"/>
  <c r="AC79" i="2"/>
  <c r="Y80" i="2"/>
  <c r="AA80" i="2"/>
  <c r="AC80" i="2"/>
  <c r="Y81" i="2"/>
  <c r="AA81" i="2"/>
  <c r="AC81" i="2"/>
  <c r="Y82" i="2"/>
  <c r="AA82" i="2"/>
  <c r="AC82" i="2"/>
  <c r="Y83" i="2"/>
  <c r="AA83" i="2"/>
  <c r="AC83" i="2"/>
  <c r="Y84" i="2"/>
  <c r="AA84" i="2"/>
  <c r="AC84" i="2"/>
  <c r="Y85" i="2"/>
  <c r="AA85" i="2"/>
  <c r="AC85" i="2"/>
  <c r="Y86" i="2"/>
  <c r="AA86" i="2"/>
  <c r="AC86" i="2"/>
  <c r="W87" i="2"/>
  <c r="Y87" i="2"/>
  <c r="AA87" i="2"/>
  <c r="AC87" i="2"/>
  <c r="Y88" i="2"/>
  <c r="AA88" i="2"/>
  <c r="AC88" i="2"/>
  <c r="Y89" i="2"/>
  <c r="AA89" i="2"/>
  <c r="AC89" i="2"/>
  <c r="Y90" i="2"/>
  <c r="AA90" i="2"/>
  <c r="AC90" i="2"/>
  <c r="Y91" i="2"/>
  <c r="AA91" i="2"/>
  <c r="AC91" i="2"/>
  <c r="Y92" i="2"/>
  <c r="AA92" i="2"/>
  <c r="AC92" i="2"/>
  <c r="Y93" i="2"/>
  <c r="AA93" i="2"/>
  <c r="AC93" i="2"/>
  <c r="Y94" i="2"/>
  <c r="AA94" i="2"/>
  <c r="AC94" i="2"/>
  <c r="Y95" i="2"/>
  <c r="AA95" i="2"/>
  <c r="AC95" i="2"/>
  <c r="Y96" i="2"/>
  <c r="AA96" i="2"/>
  <c r="AC96" i="2"/>
  <c r="Y97" i="2"/>
  <c r="AA97" i="2"/>
  <c r="AC97" i="2"/>
  <c r="Y98" i="2"/>
  <c r="AA98" i="2"/>
  <c r="AC98" i="2"/>
  <c r="Y99" i="2"/>
  <c r="AA99" i="2"/>
  <c r="AC99" i="2"/>
  <c r="Y100" i="2"/>
  <c r="AA100" i="2"/>
  <c r="AC100" i="2"/>
  <c r="Y101" i="2"/>
  <c r="AA101" i="2"/>
  <c r="AC101" i="2"/>
  <c r="Y102" i="2"/>
  <c r="AA102" i="2"/>
  <c r="AC102" i="2"/>
  <c r="Y103" i="2"/>
  <c r="AA103" i="2"/>
  <c r="AC103" i="2"/>
  <c r="Y104" i="2"/>
  <c r="AA104" i="2"/>
  <c r="AC104" i="2"/>
  <c r="Y105" i="2"/>
  <c r="AA105" i="2"/>
  <c r="AC105" i="2"/>
  <c r="Y106" i="2"/>
  <c r="AA106" i="2"/>
  <c r="AC106" i="2"/>
  <c r="Y107" i="2"/>
  <c r="AA107" i="2"/>
  <c r="AC107" i="2"/>
  <c r="Y108" i="2"/>
  <c r="AA108" i="2"/>
  <c r="AC108" i="2"/>
  <c r="Y109" i="2"/>
  <c r="AA109" i="2"/>
  <c r="AC109" i="2"/>
  <c r="Y110" i="2"/>
  <c r="AA110" i="2"/>
  <c r="AC110" i="2"/>
  <c r="Y111" i="2"/>
  <c r="AA111" i="2"/>
  <c r="AC111" i="2"/>
  <c r="Y112" i="2"/>
  <c r="AA112" i="2"/>
  <c r="AC112" i="2"/>
  <c r="Y113" i="2"/>
  <c r="AA113" i="2"/>
  <c r="AC113" i="2"/>
  <c r="Y114" i="2"/>
  <c r="AA114" i="2"/>
  <c r="AC114" i="2"/>
  <c r="Y115" i="2"/>
  <c r="AA115" i="2"/>
  <c r="AC115" i="2"/>
  <c r="Y116" i="2"/>
  <c r="AA116" i="2"/>
  <c r="AC116" i="2"/>
  <c r="Y117" i="2"/>
  <c r="AA117" i="2"/>
  <c r="AC117" i="2"/>
  <c r="Y118" i="2"/>
  <c r="AA118" i="2"/>
  <c r="AC118" i="2"/>
  <c r="Y119" i="2"/>
  <c r="AA119" i="2"/>
  <c r="AC119" i="2"/>
  <c r="Y120" i="2"/>
  <c r="AA120" i="2"/>
  <c r="AC120" i="2"/>
  <c r="Y121" i="2"/>
  <c r="AA121" i="2"/>
  <c r="AC121" i="2"/>
  <c r="Y122" i="2"/>
  <c r="AA122" i="2"/>
  <c r="AC122" i="2"/>
  <c r="Y123" i="2"/>
  <c r="AA123" i="2"/>
  <c r="AC123" i="2"/>
  <c r="Y124" i="2"/>
  <c r="AA124" i="2"/>
  <c r="AC124" i="2"/>
  <c r="Y125" i="2"/>
  <c r="AA125" i="2"/>
  <c r="AC125" i="2"/>
  <c r="Y126" i="2"/>
  <c r="AA126" i="2"/>
  <c r="AC126" i="2"/>
  <c r="Y127" i="2"/>
  <c r="AA127" i="2"/>
  <c r="AC127" i="2"/>
  <c r="Y128" i="2"/>
  <c r="AA128" i="2"/>
  <c r="AC128" i="2"/>
  <c r="Y129" i="2"/>
  <c r="AA129" i="2"/>
  <c r="AC129" i="2"/>
  <c r="Y130" i="2"/>
  <c r="AA130" i="2"/>
  <c r="AC130" i="2"/>
  <c r="Y131" i="2"/>
  <c r="AA131" i="2"/>
  <c r="AC131" i="2"/>
  <c r="Y132" i="2"/>
  <c r="AA132" i="2"/>
  <c r="AC132" i="2"/>
  <c r="Y133" i="2"/>
  <c r="AA133" i="2"/>
  <c r="AC133" i="2"/>
  <c r="Y134" i="2"/>
  <c r="AA134" i="2"/>
  <c r="AC134" i="2"/>
  <c r="Y135" i="2"/>
  <c r="AA135" i="2"/>
  <c r="AC135" i="2"/>
  <c r="Y136" i="2"/>
  <c r="AA136" i="2"/>
  <c r="AC136" i="2"/>
  <c r="Y137" i="2"/>
  <c r="AA137" i="2"/>
  <c r="AC137" i="2"/>
  <c r="Y138" i="2"/>
  <c r="AA138" i="2"/>
  <c r="AC138" i="2"/>
  <c r="Y139" i="2"/>
  <c r="AA139" i="2"/>
  <c r="AC139" i="2"/>
  <c r="Y140" i="2"/>
  <c r="AA140" i="2"/>
  <c r="AC140" i="2"/>
  <c r="Y141" i="2"/>
  <c r="AA141" i="2"/>
  <c r="AC141" i="2"/>
  <c r="Y142" i="2"/>
  <c r="AA142" i="2"/>
  <c r="AC142" i="2"/>
  <c r="Y143" i="2"/>
  <c r="AA143" i="2"/>
  <c r="AC143" i="2"/>
  <c r="Y144" i="2"/>
  <c r="AA144" i="2"/>
  <c r="AC144" i="2"/>
  <c r="Y145" i="2"/>
  <c r="AA145" i="2"/>
  <c r="AC145" i="2"/>
  <c r="Y146" i="2"/>
  <c r="AA146" i="2"/>
  <c r="AC146" i="2"/>
  <c r="Y147" i="2"/>
  <c r="AA147" i="2"/>
  <c r="AC147" i="2"/>
  <c r="Y148" i="2"/>
  <c r="AA148" i="2"/>
  <c r="AC148" i="2"/>
  <c r="Y149" i="2"/>
  <c r="AA149" i="2"/>
  <c r="AC149" i="2"/>
  <c r="Y150" i="2"/>
  <c r="AA150" i="2"/>
  <c r="AC150" i="2"/>
  <c r="Y151" i="2"/>
  <c r="AA151" i="2"/>
  <c r="AC151" i="2"/>
  <c r="Y152" i="2"/>
  <c r="AA152" i="2"/>
  <c r="AC152" i="2"/>
  <c r="Y153" i="2"/>
  <c r="AA153" i="2"/>
  <c r="AC153" i="2"/>
  <c r="Y154" i="2"/>
  <c r="AA154" i="2"/>
  <c r="AC154" i="2"/>
  <c r="Y155" i="2"/>
  <c r="AA155" i="2"/>
  <c r="AC155" i="2"/>
  <c r="Y156" i="2"/>
  <c r="AA156" i="2"/>
  <c r="AC156" i="2"/>
  <c r="Y157" i="2"/>
  <c r="AA157" i="2"/>
  <c r="AC157" i="2"/>
  <c r="Y158" i="2"/>
  <c r="AA158" i="2"/>
  <c r="AC158" i="2"/>
  <c r="Y159" i="2"/>
  <c r="AA159" i="2"/>
  <c r="AC159" i="2"/>
  <c r="W160" i="2"/>
  <c r="X160" i="2"/>
  <c r="Y160" i="2"/>
  <c r="AA160" i="2"/>
  <c r="AC160" i="2"/>
  <c r="X161" i="2"/>
  <c r="Y161" i="2"/>
  <c r="AA161" i="2"/>
  <c r="AC161" i="2"/>
  <c r="Y162" i="2"/>
  <c r="AA162" i="2"/>
  <c r="AC162" i="2"/>
  <c r="Y163" i="2"/>
  <c r="AA163" i="2"/>
  <c r="AC163" i="2"/>
  <c r="Y164" i="2"/>
  <c r="AA164" i="2"/>
  <c r="AC164" i="2"/>
  <c r="Y165" i="2"/>
  <c r="AA165" i="2"/>
  <c r="AC165" i="2"/>
  <c r="Y166" i="2"/>
  <c r="AA166" i="2"/>
  <c r="AC166" i="2"/>
  <c r="Y167" i="2"/>
  <c r="AA167" i="2"/>
  <c r="AC167" i="2"/>
  <c r="Y168" i="2"/>
  <c r="AA168" i="2"/>
  <c r="AC168" i="2"/>
  <c r="Y169" i="2"/>
  <c r="AA169" i="2"/>
  <c r="AC169" i="2"/>
  <c r="Y170" i="2"/>
  <c r="AA170" i="2"/>
  <c r="Y171" i="2"/>
  <c r="AA171" i="2"/>
  <c r="Y172" i="2"/>
  <c r="AA172" i="2"/>
  <c r="Y175" i="2"/>
  <c r="AA175" i="2"/>
  <c r="Y176" i="2"/>
  <c r="AA176" i="2"/>
  <c r="Y355" i="2"/>
  <c r="AA355" i="2"/>
  <c r="AC355" i="2"/>
  <c r="Y356" i="2"/>
  <c r="AA356" i="2"/>
  <c r="AC356" i="2"/>
  <c r="Y357" i="2"/>
  <c r="AA357" i="2"/>
  <c r="AC357" i="2"/>
  <c r="Y358" i="2"/>
  <c r="AA358" i="2"/>
  <c r="AC358" i="2"/>
  <c r="Y359" i="2"/>
  <c r="AA359" i="2"/>
  <c r="AC359" i="2"/>
  <c r="Y360" i="2"/>
  <c r="AA360" i="2"/>
  <c r="AC360" i="2"/>
  <c r="Y361" i="2"/>
  <c r="AA361" i="2"/>
  <c r="AC361" i="2"/>
  <c r="Y362" i="2"/>
  <c r="AA362" i="2"/>
  <c r="AC362" i="2"/>
  <c r="Y363" i="2"/>
  <c r="AA363" i="2"/>
  <c r="AC363" i="2"/>
  <c r="Y364" i="2"/>
  <c r="AA364" i="2"/>
  <c r="AC364" i="2"/>
  <c r="Y365" i="2"/>
  <c r="AA365" i="2"/>
  <c r="AC365" i="2"/>
  <c r="Y366" i="2"/>
  <c r="AA366" i="2"/>
  <c r="AC366" i="2"/>
  <c r="Y367" i="2"/>
  <c r="AA367" i="2"/>
  <c r="AC367" i="2"/>
  <c r="Y368" i="2"/>
  <c r="AA368" i="2"/>
  <c r="AC368" i="2"/>
  <c r="Y369" i="2"/>
  <c r="AA369" i="2"/>
  <c r="AC369" i="2"/>
  <c r="Y370" i="2"/>
  <c r="AA370" i="2"/>
  <c r="AC370" i="2"/>
  <c r="Y371" i="2"/>
  <c r="AA371" i="2"/>
  <c r="AC371" i="2"/>
  <c r="Y372" i="2"/>
  <c r="AA372" i="2"/>
  <c r="AC372" i="2"/>
  <c r="Y373" i="2"/>
  <c r="AA373" i="2"/>
  <c r="AC373" i="2"/>
  <c r="Y374" i="2"/>
  <c r="AA374" i="2"/>
  <c r="AC374" i="2"/>
  <c r="Y375" i="2"/>
  <c r="AA375" i="2"/>
  <c r="AC375" i="2"/>
  <c r="Y376" i="2"/>
  <c r="AA376" i="2"/>
  <c r="AC376" i="2"/>
  <c r="Y377" i="2"/>
  <c r="AA377" i="2"/>
  <c r="AC377" i="2"/>
  <c r="Y378" i="2"/>
  <c r="AA378" i="2"/>
  <c r="AC378" i="2"/>
  <c r="Y177" i="2"/>
  <c r="AA177" i="2"/>
  <c r="AC177" i="2"/>
  <c r="Y178" i="2"/>
  <c r="AA178" i="2"/>
  <c r="AC178" i="2"/>
  <c r="Y179" i="2"/>
  <c r="AA179" i="2"/>
  <c r="AC179" i="2"/>
  <c r="Y180" i="2"/>
  <c r="AA180" i="2"/>
  <c r="AC180" i="2"/>
  <c r="Y181" i="2"/>
  <c r="AA181" i="2"/>
  <c r="AC181" i="2"/>
  <c r="Y182" i="2"/>
  <c r="AA182" i="2"/>
  <c r="AC182" i="2"/>
  <c r="Y183" i="2"/>
  <c r="AA183" i="2"/>
  <c r="AC183" i="2"/>
  <c r="Y184" i="2"/>
  <c r="AA184" i="2"/>
  <c r="AC184" i="2"/>
  <c r="Y185" i="2"/>
  <c r="AA185" i="2"/>
  <c r="AC185" i="2"/>
  <c r="Y186" i="2"/>
  <c r="AA186" i="2"/>
  <c r="AC186" i="2"/>
  <c r="Y187" i="2"/>
  <c r="AA187" i="2"/>
  <c r="AC187" i="2"/>
  <c r="Y188" i="2"/>
  <c r="AA188" i="2"/>
  <c r="AC188" i="2"/>
  <c r="Y189" i="2"/>
  <c r="AA189" i="2"/>
  <c r="AC189" i="2"/>
  <c r="X190" i="2"/>
  <c r="Y190" i="2"/>
  <c r="AA190" i="2"/>
  <c r="AC190" i="2"/>
  <c r="Y191" i="2"/>
  <c r="AA191" i="2"/>
  <c r="AC191" i="2"/>
  <c r="Y192" i="2"/>
  <c r="AA192" i="2"/>
  <c r="AC192" i="2"/>
  <c r="Y193" i="2"/>
  <c r="AA193" i="2"/>
  <c r="AC193" i="2"/>
  <c r="Y194" i="2"/>
  <c r="AA194" i="2"/>
  <c r="AC194" i="2"/>
  <c r="Y195" i="2"/>
  <c r="AA195" i="2"/>
  <c r="AC195" i="2"/>
  <c r="Y196" i="2"/>
  <c r="AA196" i="2"/>
  <c r="AC196" i="2"/>
  <c r="Y197" i="2"/>
  <c r="AA197" i="2"/>
  <c r="AC197" i="2"/>
  <c r="X198" i="2"/>
  <c r="Y198" i="2"/>
  <c r="AA198" i="2"/>
  <c r="AC198" i="2"/>
  <c r="Y199" i="2"/>
  <c r="AA199" i="2"/>
  <c r="AC199" i="2"/>
  <c r="Y200" i="2"/>
  <c r="AA200" i="2"/>
  <c r="AC200" i="2"/>
  <c r="Y201" i="2"/>
  <c r="AA201" i="2"/>
  <c r="AC201" i="2"/>
  <c r="Y202" i="2"/>
  <c r="AA202" i="2"/>
  <c r="AC202" i="2"/>
  <c r="Y203" i="2"/>
  <c r="AA203" i="2"/>
  <c r="AC203" i="2"/>
  <c r="Y204" i="2"/>
  <c r="AA204" i="2"/>
  <c r="AC204" i="2"/>
  <c r="Y205" i="2"/>
  <c r="AA205" i="2"/>
  <c r="AC205" i="2"/>
  <c r="Y206" i="2"/>
  <c r="AA206" i="2"/>
  <c r="AC206" i="2"/>
  <c r="Y207" i="2"/>
  <c r="AA207" i="2"/>
  <c r="AC207" i="2"/>
  <c r="Y208" i="2"/>
  <c r="AA208" i="2"/>
  <c r="AC208" i="2"/>
  <c r="Y209" i="2"/>
  <c r="AA209" i="2"/>
  <c r="AC209" i="2"/>
  <c r="Y210" i="2"/>
  <c r="AA210" i="2"/>
  <c r="AC210" i="2"/>
  <c r="Y211" i="2"/>
  <c r="AA211" i="2"/>
  <c r="AC211" i="2"/>
  <c r="Y212" i="2"/>
  <c r="AA212" i="2"/>
  <c r="AC212" i="2"/>
  <c r="Y213" i="2"/>
  <c r="AA213" i="2"/>
  <c r="AC213" i="2"/>
  <c r="Y214" i="2"/>
  <c r="AA214" i="2"/>
  <c r="AC214" i="2"/>
  <c r="Y215" i="2"/>
  <c r="AA215" i="2"/>
  <c r="AC215" i="2"/>
  <c r="Y216" i="2"/>
  <c r="AA216" i="2"/>
  <c r="AC216" i="2"/>
  <c r="Y217" i="2"/>
  <c r="AA217" i="2"/>
  <c r="AC217" i="2"/>
  <c r="Y218" i="2"/>
  <c r="AA218" i="2"/>
  <c r="AC218" i="2"/>
  <c r="Y219" i="2"/>
  <c r="AA219" i="2"/>
  <c r="AC219" i="2"/>
  <c r="Y220" i="2"/>
  <c r="AA220" i="2"/>
  <c r="AC220" i="2"/>
  <c r="Y221" i="2"/>
  <c r="AA221" i="2"/>
  <c r="AC221" i="2"/>
  <c r="Y222" i="2"/>
  <c r="AA222" i="2"/>
  <c r="AC222" i="2"/>
  <c r="Y223" i="2"/>
  <c r="AA223" i="2"/>
  <c r="AC223" i="2"/>
  <c r="Y224" i="2"/>
  <c r="AA224" i="2"/>
  <c r="AC224" i="2"/>
  <c r="Y225" i="2"/>
  <c r="AA225" i="2"/>
  <c r="AC225" i="2"/>
  <c r="Y226" i="2"/>
  <c r="AA226" i="2"/>
  <c r="AC226" i="2"/>
  <c r="Y227" i="2"/>
  <c r="AA227" i="2"/>
  <c r="AC227" i="2"/>
  <c r="Y228" i="2"/>
  <c r="AA228" i="2"/>
  <c r="AC228" i="2"/>
  <c r="Y229" i="2"/>
  <c r="AA229" i="2"/>
  <c r="AC229" i="2"/>
  <c r="Y230" i="2"/>
  <c r="AA230" i="2"/>
  <c r="AC230" i="2"/>
  <c r="Y231" i="2"/>
  <c r="AA231" i="2"/>
  <c r="AC231" i="2"/>
  <c r="Y232" i="2"/>
  <c r="AA232" i="2"/>
  <c r="AC232" i="2"/>
  <c r="Y233" i="2"/>
  <c r="AA233" i="2"/>
  <c r="AC233" i="2"/>
  <c r="Y234" i="2"/>
  <c r="AA234" i="2"/>
  <c r="AC234" i="2"/>
  <c r="Y235" i="2"/>
  <c r="AA235" i="2"/>
  <c r="AC235" i="2"/>
  <c r="Y236" i="2"/>
  <c r="AA236" i="2"/>
  <c r="AC236" i="2"/>
  <c r="Y237" i="2"/>
  <c r="AA237" i="2"/>
  <c r="AC237" i="2"/>
  <c r="Y238" i="2"/>
  <c r="AA238" i="2"/>
  <c r="AC238" i="2"/>
  <c r="Y239" i="2"/>
  <c r="AA239" i="2"/>
  <c r="AC239" i="2"/>
  <c r="Y240" i="2"/>
  <c r="AA240" i="2"/>
  <c r="AC240" i="2"/>
  <c r="Y241" i="2"/>
  <c r="AA241" i="2"/>
  <c r="AC241" i="2"/>
  <c r="Y242" i="2"/>
  <c r="AA242" i="2"/>
  <c r="AC242" i="2"/>
  <c r="Y243" i="2"/>
  <c r="AA243" i="2"/>
  <c r="AC243" i="2"/>
  <c r="Y244" i="2"/>
  <c r="AA244" i="2"/>
  <c r="AC244" i="2"/>
  <c r="Y245" i="2"/>
  <c r="AA245" i="2"/>
  <c r="AC245" i="2"/>
  <c r="Y246" i="2"/>
  <c r="AA246" i="2"/>
  <c r="AC246" i="2"/>
  <c r="Y247" i="2"/>
  <c r="AA247" i="2"/>
  <c r="AC247" i="2"/>
  <c r="Y248" i="2"/>
  <c r="AA248" i="2"/>
  <c r="AC248" i="2"/>
  <c r="Y249" i="2"/>
  <c r="AA249" i="2"/>
  <c r="AC249" i="2"/>
  <c r="Y250" i="2"/>
  <c r="AA250" i="2"/>
  <c r="AC250" i="2"/>
  <c r="Y251" i="2"/>
  <c r="AA251" i="2"/>
  <c r="AC251" i="2"/>
  <c r="Y252" i="2"/>
  <c r="AA252" i="2"/>
  <c r="AC252" i="2"/>
  <c r="Y253" i="2"/>
  <c r="AA253" i="2"/>
  <c r="AC253" i="2"/>
  <c r="Y254" i="2"/>
  <c r="AA254" i="2"/>
  <c r="AC254" i="2"/>
  <c r="Y255" i="2"/>
  <c r="AA255" i="2"/>
  <c r="AC255" i="2"/>
  <c r="Y256" i="2"/>
  <c r="AA256" i="2"/>
  <c r="AC256" i="2"/>
  <c r="Y257" i="2"/>
  <c r="AA257" i="2"/>
  <c r="AC257" i="2"/>
  <c r="Y258" i="2"/>
  <c r="AA258" i="2"/>
  <c r="AC258" i="2"/>
  <c r="Y259" i="2"/>
  <c r="AA259" i="2"/>
  <c r="AC259" i="2"/>
  <c r="Y260" i="2"/>
  <c r="AA260" i="2"/>
  <c r="AC260" i="2"/>
  <c r="Y261" i="2"/>
  <c r="AA261" i="2"/>
  <c r="AC261" i="2"/>
  <c r="Y262" i="2"/>
  <c r="AA262" i="2"/>
  <c r="AC262" i="2"/>
  <c r="Y263" i="2"/>
  <c r="AA263" i="2"/>
  <c r="AC263" i="2"/>
  <c r="Y264" i="2"/>
  <c r="AA264" i="2"/>
  <c r="AC264" i="2"/>
  <c r="Y265" i="2"/>
  <c r="AA265" i="2"/>
  <c r="AC265" i="2"/>
  <c r="Y266" i="2"/>
  <c r="AA266" i="2"/>
  <c r="AC266" i="2"/>
  <c r="Y267" i="2"/>
  <c r="AA267" i="2"/>
  <c r="AC267" i="2"/>
  <c r="Y268" i="2"/>
  <c r="AA268" i="2"/>
  <c r="AC268" i="2"/>
  <c r="Y269" i="2"/>
  <c r="AA269" i="2"/>
  <c r="AC269" i="2"/>
  <c r="Y270" i="2"/>
  <c r="AA270" i="2"/>
  <c r="AC270" i="2"/>
  <c r="Y271" i="2"/>
  <c r="AA271" i="2"/>
  <c r="AC271" i="2"/>
  <c r="Y272" i="2"/>
  <c r="AA272" i="2"/>
  <c r="AC272" i="2"/>
  <c r="Y273" i="2"/>
  <c r="AA273" i="2"/>
  <c r="AC273" i="2"/>
  <c r="Y274" i="2"/>
  <c r="AA274" i="2"/>
  <c r="AC274" i="2"/>
  <c r="Y275" i="2"/>
  <c r="AA275" i="2"/>
  <c r="AC275" i="2"/>
  <c r="Y276" i="2"/>
  <c r="AA276" i="2"/>
  <c r="AC276" i="2"/>
  <c r="Y277" i="2"/>
  <c r="AA277" i="2"/>
  <c r="AC277" i="2"/>
  <c r="Y278" i="2"/>
  <c r="AA278" i="2"/>
  <c r="AC278" i="2"/>
  <c r="Y279" i="2"/>
  <c r="AA279" i="2"/>
  <c r="AC279" i="2"/>
  <c r="Y280" i="2"/>
  <c r="AA280" i="2"/>
  <c r="AC280" i="2"/>
  <c r="Y281" i="2"/>
  <c r="AA281" i="2"/>
  <c r="AC281" i="2"/>
  <c r="Y282" i="2"/>
  <c r="AA282" i="2"/>
  <c r="AC282" i="2"/>
  <c r="Y283" i="2"/>
  <c r="AA283" i="2"/>
  <c r="AC283" i="2"/>
  <c r="Y284" i="2"/>
  <c r="AA284" i="2"/>
  <c r="AC284" i="2"/>
  <c r="Y285" i="2"/>
  <c r="AA285" i="2"/>
  <c r="AC285" i="2"/>
  <c r="Y286" i="2"/>
  <c r="AA286" i="2"/>
  <c r="AC286" i="2"/>
  <c r="Y287" i="2"/>
  <c r="AA287" i="2"/>
  <c r="AC287" i="2"/>
  <c r="Y288" i="2"/>
  <c r="AA288" i="2"/>
  <c r="AC288" i="2"/>
  <c r="Y289" i="2"/>
  <c r="AA289" i="2"/>
  <c r="AC289" i="2"/>
  <c r="Y290" i="2"/>
  <c r="AA290" i="2"/>
  <c r="AC290" i="2"/>
  <c r="Y291" i="2"/>
  <c r="AA291" i="2"/>
  <c r="AC291" i="2"/>
  <c r="Y292" i="2"/>
  <c r="AA292" i="2"/>
  <c r="AC292" i="2"/>
  <c r="Y293" i="2"/>
  <c r="AA293" i="2"/>
  <c r="AC293" i="2"/>
  <c r="Y294" i="2"/>
  <c r="AA294" i="2"/>
  <c r="AC294" i="2"/>
  <c r="Y295" i="2"/>
  <c r="AA295" i="2"/>
  <c r="AC295" i="2"/>
  <c r="Y296" i="2"/>
  <c r="AA296" i="2"/>
  <c r="AC296" i="2"/>
  <c r="Y297" i="2"/>
  <c r="AA297" i="2"/>
  <c r="AC297" i="2"/>
  <c r="Y298" i="2"/>
  <c r="AA298" i="2"/>
  <c r="AC298" i="2"/>
  <c r="Y299" i="2"/>
  <c r="AA299" i="2"/>
  <c r="AC299" i="2"/>
  <c r="Y300" i="2"/>
  <c r="AA300" i="2"/>
  <c r="AC300" i="2"/>
  <c r="Y301" i="2"/>
  <c r="AA301" i="2"/>
  <c r="AC301" i="2"/>
  <c r="Y302" i="2"/>
  <c r="AA302" i="2"/>
  <c r="AC302" i="2"/>
  <c r="Y303" i="2"/>
  <c r="AA303" i="2"/>
  <c r="AC303" i="2"/>
  <c r="Y304" i="2"/>
  <c r="AA304" i="2"/>
  <c r="AC304" i="2"/>
  <c r="Y305" i="2"/>
  <c r="AA305" i="2"/>
  <c r="AC305" i="2"/>
  <c r="Y306" i="2"/>
  <c r="AA306" i="2"/>
  <c r="AC306" i="2"/>
  <c r="Y307" i="2"/>
  <c r="AA307" i="2"/>
  <c r="AC307" i="2"/>
  <c r="Y308" i="2"/>
  <c r="AA308" i="2"/>
  <c r="AC308" i="2"/>
  <c r="Y309" i="2"/>
  <c r="AA309" i="2"/>
  <c r="AC309" i="2"/>
  <c r="Y310" i="2"/>
  <c r="AA310" i="2"/>
  <c r="AC310" i="2"/>
  <c r="Y311" i="2"/>
  <c r="AA311" i="2"/>
  <c r="AC311" i="2"/>
  <c r="Y312" i="2"/>
  <c r="AA312" i="2"/>
  <c r="AC312" i="2"/>
  <c r="Y313" i="2"/>
  <c r="AA313" i="2"/>
  <c r="AC313" i="2"/>
  <c r="Y314" i="2"/>
  <c r="AA314" i="2"/>
  <c r="AC314" i="2"/>
  <c r="Y315" i="2"/>
  <c r="AA315" i="2"/>
  <c r="AC315" i="2"/>
  <c r="Y316" i="2"/>
  <c r="AA316" i="2"/>
  <c r="AC316" i="2"/>
  <c r="Y317" i="2"/>
  <c r="AA317" i="2"/>
  <c r="AC317" i="2"/>
  <c r="Y318" i="2"/>
  <c r="AA318" i="2"/>
  <c r="AC318" i="2"/>
  <c r="Y319" i="2"/>
  <c r="AA319" i="2"/>
  <c r="AC319" i="2"/>
  <c r="Y320" i="2"/>
  <c r="AA320" i="2"/>
  <c r="AC320" i="2"/>
  <c r="Y321" i="2"/>
  <c r="AA321" i="2"/>
  <c r="AC321" i="2"/>
  <c r="Y322" i="2"/>
  <c r="AA322" i="2"/>
  <c r="AC322" i="2"/>
  <c r="Y323" i="2"/>
  <c r="AA323" i="2"/>
  <c r="AC323" i="2"/>
  <c r="Y324" i="2"/>
  <c r="AA324" i="2"/>
  <c r="AC324" i="2"/>
  <c r="Y325" i="2"/>
  <c r="AA325" i="2"/>
  <c r="AC325" i="2"/>
  <c r="Y326" i="2"/>
  <c r="AA326" i="2"/>
  <c r="AC326" i="2"/>
  <c r="Y327" i="2"/>
  <c r="AA327" i="2"/>
  <c r="AC327" i="2"/>
  <c r="Y328" i="2"/>
  <c r="AA328" i="2"/>
  <c r="AC328" i="2"/>
  <c r="Y329" i="2"/>
  <c r="AA329" i="2"/>
  <c r="AC329" i="2"/>
  <c r="Y330" i="2"/>
  <c r="AA330" i="2"/>
  <c r="AC330" i="2"/>
  <c r="Y331" i="2"/>
  <c r="AA331" i="2"/>
  <c r="AC331" i="2"/>
  <c r="Y332" i="2"/>
  <c r="AA332" i="2"/>
  <c r="AC332" i="2"/>
  <c r="Y333" i="2"/>
  <c r="AA333" i="2"/>
  <c r="AC333" i="2"/>
  <c r="AC334" i="2"/>
  <c r="AC335" i="2"/>
  <c r="AC336" i="2"/>
  <c r="AC337" i="2"/>
  <c r="AC338" i="2"/>
  <c r="AC339" i="2"/>
  <c r="AC340" i="2"/>
  <c r="AC341" i="2"/>
  <c r="AC342" i="2"/>
  <c r="AC343" i="2"/>
  <c r="AC344" i="2"/>
  <c r="AC345" i="2"/>
  <c r="AC346" i="2"/>
  <c r="AC347" i="2"/>
  <c r="AC348" i="2"/>
  <c r="AC349" i="2"/>
  <c r="AC350" i="2"/>
  <c r="AC351" i="2"/>
  <c r="AC352" i="2"/>
  <c r="AC353" i="2"/>
  <c r="AC354" i="2"/>
  <c r="AB331" i="2"/>
  <c r="AB330" i="2"/>
  <c r="AB322" i="2"/>
  <c r="AB313" i="2"/>
  <c r="AB308" i="2"/>
  <c r="AB296" i="2"/>
  <c r="AB295" i="2"/>
  <c r="AB291" i="2"/>
  <c r="AB290" i="2"/>
  <c r="AB289" i="2"/>
  <c r="AB285" i="2"/>
  <c r="AB282" i="2"/>
  <c r="AB281" i="2"/>
  <c r="AB224" i="2"/>
  <c r="AB223" i="2"/>
  <c r="AB210" i="2"/>
  <c r="AB205" i="2"/>
  <c r="AB200" i="2"/>
  <c r="AB191" i="2"/>
  <c r="AB178" i="2"/>
  <c r="AB375" i="2"/>
  <c r="AB374" i="2"/>
  <c r="AB373" i="2"/>
  <c r="AB371" i="2"/>
  <c r="AB370" i="2"/>
  <c r="AB368" i="2"/>
  <c r="AB361" i="2"/>
  <c r="AB175" i="2"/>
  <c r="AB172" i="2"/>
  <c r="AB171" i="2"/>
  <c r="AB159" i="2"/>
  <c r="AB157" i="2"/>
  <c r="AB144" i="2"/>
  <c r="AB141" i="2"/>
  <c r="AB139" i="2"/>
  <c r="AB136" i="2"/>
  <c r="AB125" i="2"/>
  <c r="AB100" i="2"/>
  <c r="AB92" i="2"/>
  <c r="AB91" i="2"/>
  <c r="AB89" i="2"/>
  <c r="AB86" i="2"/>
  <c r="AB81" i="2"/>
  <c r="AB70" i="2"/>
  <c r="AB43" i="2"/>
  <c r="AB42" i="2"/>
  <c r="AB41" i="2"/>
  <c r="AB25" i="2"/>
  <c r="AB16" i="2"/>
  <c r="AB15" i="2"/>
  <c r="AB13" i="2"/>
  <c r="AB9" i="2"/>
  <c r="AB4" i="2"/>
  <c r="AB3" i="2"/>
  <c r="AB2" i="2"/>
  <c r="AG19" i="27"/>
  <c r="Y19" i="27"/>
  <c r="AA19" i="27"/>
  <c r="AC19" i="27"/>
  <c r="AB19" i="27"/>
  <c r="Z19" i="27"/>
  <c r="T19" i="27"/>
  <c r="AG18" i="27"/>
  <c r="Y18" i="27"/>
  <c r="AA18" i="27"/>
  <c r="AC18" i="27"/>
  <c r="AB18" i="27"/>
  <c r="Z18" i="27"/>
  <c r="T18" i="27"/>
  <c r="AG17" i="27"/>
  <c r="Y17" i="27"/>
  <c r="AA17" i="27"/>
  <c r="AC17" i="27"/>
  <c r="AB17" i="27"/>
  <c r="Z17" i="27"/>
  <c r="T17" i="27"/>
  <c r="Y16" i="27"/>
  <c r="AA16" i="27"/>
  <c r="AC16" i="27"/>
  <c r="AB16" i="27"/>
  <c r="Z16" i="27"/>
  <c r="T16" i="27"/>
  <c r="AG15" i="27"/>
  <c r="Y15" i="27"/>
  <c r="AA15" i="27"/>
  <c r="AC15" i="27"/>
  <c r="AB15" i="27"/>
  <c r="Z15" i="27"/>
  <c r="T15" i="27"/>
  <c r="AG14" i="27"/>
  <c r="Y14" i="27"/>
  <c r="AA14" i="27"/>
  <c r="AC14" i="27"/>
  <c r="AB14" i="27"/>
  <c r="Z14" i="27"/>
  <c r="T14" i="27"/>
  <c r="AG13" i="27"/>
  <c r="Y13" i="27"/>
  <c r="AA13" i="27"/>
  <c r="AC13" i="27"/>
  <c r="AB13" i="27"/>
  <c r="Z13" i="27"/>
  <c r="T13" i="27"/>
  <c r="AG12" i="27"/>
  <c r="Y12" i="27"/>
  <c r="AA12" i="27"/>
  <c r="AC12" i="27"/>
  <c r="AB12" i="27"/>
  <c r="Z12" i="27"/>
  <c r="T12" i="27"/>
  <c r="AG11" i="27"/>
  <c r="Y11" i="27"/>
  <c r="AA11" i="27"/>
  <c r="AC11" i="27"/>
  <c r="AB11" i="27"/>
  <c r="Z11" i="27"/>
  <c r="T11" i="27"/>
  <c r="AG10" i="27"/>
  <c r="Y10" i="27"/>
  <c r="AA10" i="27"/>
  <c r="AC10" i="27"/>
  <c r="AB10" i="27"/>
  <c r="Z10" i="27"/>
  <c r="T10" i="27"/>
  <c r="AG9" i="27"/>
  <c r="Y9" i="27"/>
  <c r="AA9" i="27"/>
  <c r="AC9" i="27"/>
  <c r="AB9" i="27"/>
  <c r="Z9" i="27"/>
  <c r="T9" i="27"/>
  <c r="AG8" i="27"/>
  <c r="Y8" i="27"/>
  <c r="AA8" i="27"/>
  <c r="AC8" i="27"/>
  <c r="AB8" i="27"/>
  <c r="Z8" i="27"/>
  <c r="T8" i="27"/>
  <c r="AG7" i="27"/>
  <c r="Y7" i="27"/>
  <c r="AA7" i="27"/>
  <c r="AC7" i="27"/>
  <c r="AB7" i="27"/>
  <c r="Z7" i="27"/>
  <c r="T7" i="27"/>
  <c r="AG6" i="27"/>
  <c r="Y6" i="27"/>
  <c r="AA6" i="27"/>
  <c r="AC6" i="27"/>
  <c r="AB6" i="27"/>
  <c r="Z6" i="27"/>
  <c r="T6" i="27"/>
  <c r="AG5" i="27"/>
  <c r="Y5" i="27"/>
  <c r="AA5" i="27"/>
  <c r="AC5" i="27"/>
  <c r="AB5" i="27"/>
  <c r="Z5" i="27"/>
  <c r="T5" i="27"/>
  <c r="Y4" i="27"/>
  <c r="AA4" i="27"/>
  <c r="AC4" i="27"/>
  <c r="AB4" i="27"/>
  <c r="Z4" i="27"/>
  <c r="T4" i="27"/>
  <c r="AG3" i="27"/>
  <c r="Y3" i="27"/>
  <c r="AA3" i="27"/>
  <c r="AC3" i="27"/>
  <c r="AB3" i="27"/>
  <c r="Z3" i="27"/>
  <c r="T3" i="27"/>
  <c r="AG2" i="27"/>
  <c r="Y2" i="27"/>
  <c r="AA2" i="27"/>
  <c r="AC2" i="27"/>
  <c r="AB2" i="27"/>
  <c r="Z2" i="27"/>
  <c r="T2" i="27"/>
  <c r="AG9" i="26"/>
  <c r="Y9" i="26"/>
  <c r="AA9" i="26"/>
  <c r="AC9" i="26"/>
  <c r="AB9" i="26"/>
  <c r="Z9" i="26"/>
  <c r="T9" i="26"/>
  <c r="AG8" i="26"/>
  <c r="Y8" i="26"/>
  <c r="AA8" i="26"/>
  <c r="AC8" i="26"/>
  <c r="AB8" i="26"/>
  <c r="Z8" i="26"/>
  <c r="T8" i="26"/>
  <c r="AG7" i="26"/>
  <c r="Y7" i="26"/>
  <c r="AA7" i="26"/>
  <c r="AC7" i="26"/>
  <c r="AB7" i="26"/>
  <c r="Z7" i="26"/>
  <c r="T7" i="26"/>
  <c r="AG6" i="26"/>
  <c r="Y6" i="26"/>
  <c r="AA6" i="26"/>
  <c r="AC6" i="26"/>
  <c r="AB6" i="26"/>
  <c r="Z6" i="26"/>
  <c r="T6" i="26"/>
  <c r="AG5" i="26"/>
  <c r="Y5" i="26"/>
  <c r="AA5" i="26"/>
  <c r="AC5" i="26"/>
  <c r="AB5" i="26"/>
  <c r="Z5" i="26"/>
  <c r="T5" i="26"/>
  <c r="AG4" i="26"/>
  <c r="Y4" i="26"/>
  <c r="AA4" i="26"/>
  <c r="AC4" i="26"/>
  <c r="AB4" i="26"/>
  <c r="Z4" i="26"/>
  <c r="T4" i="26"/>
  <c r="AG3" i="26"/>
  <c r="Y3" i="26"/>
  <c r="AA3" i="26"/>
  <c r="AC3" i="26"/>
  <c r="AB3" i="26"/>
  <c r="Z3" i="26"/>
  <c r="T3" i="26"/>
  <c r="AG2" i="26"/>
  <c r="Y2" i="26"/>
  <c r="AA2" i="26"/>
  <c r="AC2" i="26"/>
  <c r="AB2" i="26"/>
  <c r="Z2" i="26"/>
  <c r="T2" i="26"/>
  <c r="AB333" i="2"/>
  <c r="Z333" i="2"/>
  <c r="T333" i="2"/>
  <c r="AB332" i="2"/>
  <c r="Z332" i="2"/>
  <c r="T332" i="2"/>
  <c r="Z331" i="2"/>
  <c r="T331" i="2"/>
  <c r="Z330" i="2"/>
  <c r="T330" i="2"/>
  <c r="AB329" i="2"/>
  <c r="Z329" i="2"/>
  <c r="T329" i="2"/>
  <c r="AB328" i="2"/>
  <c r="Z328" i="2"/>
  <c r="T328" i="2"/>
  <c r="AB327" i="2"/>
  <c r="Z327" i="2"/>
  <c r="T327" i="2"/>
  <c r="AB326" i="2"/>
  <c r="Z326" i="2"/>
  <c r="T326" i="2"/>
  <c r="AB325" i="2"/>
  <c r="Z325" i="2"/>
  <c r="T325" i="2"/>
  <c r="AB324" i="2"/>
  <c r="Z324" i="2"/>
  <c r="T324" i="2"/>
  <c r="AB323" i="2"/>
  <c r="Z323" i="2"/>
  <c r="T323" i="2"/>
  <c r="Z322" i="2"/>
  <c r="T322" i="2"/>
  <c r="AB321" i="2"/>
  <c r="Z321" i="2"/>
  <c r="T321" i="2"/>
  <c r="AB320" i="2"/>
  <c r="Z320" i="2"/>
  <c r="T320" i="2"/>
  <c r="AB319" i="2"/>
  <c r="Z319" i="2"/>
  <c r="T319" i="2"/>
  <c r="AB318" i="2"/>
  <c r="Z318" i="2"/>
  <c r="T318" i="2"/>
  <c r="AB317" i="2"/>
  <c r="Z317" i="2"/>
  <c r="T317" i="2"/>
  <c r="AB316" i="2"/>
  <c r="Z316" i="2"/>
  <c r="T316" i="2"/>
  <c r="AB315" i="2"/>
  <c r="Z315" i="2"/>
  <c r="T315" i="2"/>
  <c r="AB314" i="2"/>
  <c r="Z314" i="2"/>
  <c r="T314" i="2"/>
  <c r="Z313" i="2"/>
  <c r="T313" i="2"/>
  <c r="AB312" i="2"/>
  <c r="Z312" i="2"/>
  <c r="T312" i="2"/>
  <c r="AB311" i="2"/>
  <c r="Z311" i="2"/>
  <c r="T311" i="2"/>
  <c r="AB310" i="2"/>
  <c r="Z310" i="2"/>
  <c r="T310" i="2"/>
  <c r="AB309" i="2"/>
  <c r="Z309" i="2"/>
  <c r="T309" i="2"/>
  <c r="Z308" i="2"/>
  <c r="T308" i="2"/>
  <c r="AB292" i="2"/>
  <c r="AB293" i="2"/>
  <c r="AB294" i="2"/>
  <c r="AB297" i="2"/>
  <c r="AB298" i="2"/>
  <c r="AB299" i="2"/>
  <c r="AB300" i="2"/>
  <c r="AB301" i="2"/>
  <c r="AB302" i="2"/>
  <c r="AB303" i="2"/>
  <c r="AB304" i="2"/>
  <c r="AB305" i="2"/>
  <c r="AB306" i="2"/>
  <c r="AB307" i="2"/>
  <c r="AB5" i="2"/>
  <c r="AB6" i="2"/>
  <c r="AB7" i="2"/>
  <c r="AB8" i="2"/>
  <c r="AB10" i="2"/>
  <c r="AB14" i="2"/>
  <c r="AB17" i="2"/>
  <c r="AB18" i="2"/>
  <c r="AB19" i="2"/>
  <c r="AB20" i="2"/>
  <c r="AB21" i="2"/>
  <c r="AB22" i="2"/>
  <c r="AB23" i="2"/>
  <c r="AB24" i="2"/>
  <c r="AB26" i="2"/>
  <c r="AB27" i="2"/>
  <c r="AB28" i="2"/>
  <c r="AB29" i="2"/>
  <c r="AB30" i="2"/>
  <c r="AB31" i="2"/>
  <c r="AB32" i="2"/>
  <c r="AB33" i="2"/>
  <c r="AB34" i="2"/>
  <c r="AB35" i="2"/>
  <c r="AB36" i="2"/>
  <c r="AB37" i="2"/>
  <c r="AB38" i="2"/>
  <c r="AB40" i="2"/>
  <c r="AB44" i="2"/>
  <c r="AB45" i="2"/>
  <c r="AB46" i="2"/>
  <c r="AB47" i="2"/>
  <c r="AB48" i="2"/>
  <c r="AB49" i="2"/>
  <c r="AB50" i="2"/>
  <c r="AB51" i="2"/>
  <c r="AB52" i="2"/>
  <c r="AB53" i="2"/>
  <c r="AB54" i="2"/>
  <c r="AB55" i="2"/>
  <c r="AB56" i="2"/>
  <c r="AB57" i="2"/>
  <c r="AB58" i="2"/>
  <c r="AB59" i="2"/>
  <c r="AB60" i="2"/>
  <c r="AB61" i="2"/>
  <c r="AB63" i="2"/>
  <c r="AB64" i="2"/>
  <c r="AB65" i="2"/>
  <c r="AB66" i="2"/>
  <c r="AB67" i="2"/>
  <c r="AB68" i="2"/>
  <c r="AB69" i="2"/>
  <c r="AB71" i="2"/>
  <c r="AB72" i="2"/>
  <c r="AB73" i="2"/>
  <c r="AB74" i="2"/>
  <c r="AB75" i="2"/>
  <c r="AB76" i="2"/>
  <c r="AB77" i="2"/>
  <c r="AB78" i="2"/>
  <c r="AB79" i="2"/>
  <c r="AB80" i="2"/>
  <c r="AB82" i="2"/>
  <c r="AB83" i="2"/>
  <c r="AB84" i="2"/>
  <c r="AB85" i="2"/>
  <c r="AB87" i="2"/>
  <c r="AB88" i="2"/>
  <c r="AB90" i="2"/>
  <c r="AB93" i="2"/>
  <c r="AB94" i="2"/>
  <c r="AB95" i="2"/>
  <c r="AB96" i="2"/>
  <c r="AB97" i="2"/>
  <c r="AB98" i="2"/>
  <c r="AB99"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6" i="2"/>
  <c r="AB127" i="2"/>
  <c r="AB128" i="2"/>
  <c r="AB129" i="2"/>
  <c r="AB130" i="2"/>
  <c r="AB131" i="2"/>
  <c r="AB132" i="2"/>
  <c r="AB133" i="2"/>
  <c r="AB134" i="2"/>
  <c r="AB135" i="2"/>
  <c r="AB137" i="2"/>
  <c r="AB138" i="2"/>
  <c r="AB140" i="2"/>
  <c r="AB142" i="2"/>
  <c r="AB143" i="2"/>
  <c r="AB145" i="2"/>
  <c r="AB146" i="2"/>
  <c r="AB147" i="2"/>
  <c r="AB148" i="2"/>
  <c r="AB149" i="2"/>
  <c r="AB150" i="2"/>
  <c r="AB151" i="2"/>
  <c r="AB152" i="2"/>
  <c r="AB153" i="2"/>
  <c r="AB154" i="2"/>
  <c r="AB155" i="2"/>
  <c r="AB156" i="2"/>
  <c r="AB158" i="2"/>
  <c r="AB160" i="2"/>
  <c r="AB161" i="2"/>
  <c r="AB162" i="2"/>
  <c r="AB163" i="2"/>
  <c r="AB164" i="2"/>
  <c r="AB165" i="2"/>
  <c r="AB166" i="2"/>
  <c r="AB167" i="2"/>
  <c r="AB168" i="2"/>
  <c r="AB169" i="2"/>
  <c r="AB170" i="2"/>
  <c r="AB173" i="2"/>
  <c r="AB174" i="2"/>
  <c r="AB176" i="2"/>
  <c r="AB355" i="2"/>
  <c r="AB356" i="2"/>
  <c r="AB357" i="2"/>
  <c r="AB358" i="2"/>
  <c r="AB359" i="2"/>
  <c r="AB360" i="2"/>
  <c r="AB362" i="2"/>
  <c r="AB363" i="2"/>
  <c r="AB364" i="2"/>
  <c r="AB365" i="2"/>
  <c r="AB366" i="2"/>
  <c r="AB367" i="2"/>
  <c r="AB369" i="2"/>
  <c r="AB372" i="2"/>
  <c r="AB376" i="2"/>
  <c r="AB377" i="2"/>
  <c r="AB378" i="2"/>
  <c r="AB177" i="2"/>
  <c r="AB179" i="2"/>
  <c r="AB180" i="2"/>
  <c r="AB181" i="2"/>
  <c r="AB182" i="2"/>
  <c r="AB183" i="2"/>
  <c r="AB184" i="2"/>
  <c r="AB185" i="2"/>
  <c r="AB186" i="2"/>
  <c r="AB187" i="2"/>
  <c r="AB188" i="2"/>
  <c r="AB189" i="2"/>
  <c r="AB190" i="2"/>
  <c r="AB192" i="2"/>
  <c r="AB193" i="2"/>
  <c r="AB194" i="2"/>
  <c r="AB195" i="2"/>
  <c r="AB196" i="2"/>
  <c r="AB197" i="2"/>
  <c r="AB198" i="2"/>
  <c r="AB199" i="2"/>
  <c r="AB201" i="2"/>
  <c r="AB202" i="2"/>
  <c r="AB203" i="2"/>
  <c r="AB204" i="2"/>
  <c r="AB206" i="2"/>
  <c r="AB207" i="2"/>
  <c r="AB208" i="2"/>
  <c r="AB209" i="2"/>
  <c r="AB211" i="2"/>
  <c r="AB212" i="2"/>
  <c r="AB213" i="2"/>
  <c r="AB214" i="2"/>
  <c r="AB215" i="2"/>
  <c r="AB216" i="2"/>
  <c r="AB217" i="2"/>
  <c r="AB218" i="2"/>
  <c r="AB219" i="2"/>
  <c r="AB220" i="2"/>
  <c r="AB221" i="2"/>
  <c r="AB222"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3" i="2"/>
  <c r="AB284" i="2"/>
  <c r="AB286" i="2"/>
  <c r="AB287" i="2"/>
  <c r="AB288"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355" i="2"/>
  <c r="Z356" i="2"/>
  <c r="Z357" i="2"/>
  <c r="Z358" i="2"/>
  <c r="Z359" i="2"/>
  <c r="Z360" i="2"/>
  <c r="Z361" i="2"/>
  <c r="Z362" i="2"/>
  <c r="Z363" i="2"/>
  <c r="Z364" i="2"/>
  <c r="Z365" i="2"/>
  <c r="Z366" i="2"/>
  <c r="Z367" i="2"/>
  <c r="Z368" i="2"/>
  <c r="Z369" i="2"/>
  <c r="Z370" i="2"/>
  <c r="Z371" i="2"/>
  <c r="Z372" i="2"/>
  <c r="Z373" i="2"/>
  <c r="Z374" i="2"/>
  <c r="Z375" i="2"/>
  <c r="Z376" i="2"/>
  <c r="Z377" i="2"/>
  <c r="Z378"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T279" i="2"/>
  <c r="T278" i="2"/>
  <c r="T277" i="2"/>
  <c r="T276" i="2"/>
  <c r="T275" i="2"/>
  <c r="T274" i="2"/>
  <c r="T273" i="2"/>
  <c r="T272" i="2"/>
  <c r="T271" i="2"/>
  <c r="T270" i="2"/>
  <c r="T269" i="2"/>
  <c r="T268" i="2"/>
  <c r="T267" i="2"/>
  <c r="T266" i="2"/>
  <c r="T265" i="2"/>
  <c r="T264" i="2"/>
  <c r="T263" i="2"/>
  <c r="T262" i="2"/>
  <c r="T261" i="2"/>
  <c r="T260" i="2"/>
  <c r="T259" i="2"/>
  <c r="T258" i="2"/>
  <c r="T257" i="2"/>
  <c r="T256" i="2"/>
  <c r="T255" i="2"/>
  <c r="T254" i="2"/>
  <c r="T253" i="2"/>
  <c r="T252" i="2"/>
  <c r="T251" i="2"/>
  <c r="T250" i="2"/>
  <c r="T249" i="2"/>
  <c r="T248" i="2"/>
  <c r="T247" i="2"/>
  <c r="T246" i="2"/>
  <c r="T245" i="2"/>
  <c r="T244" i="2"/>
  <c r="T243" i="2"/>
  <c r="T242" i="2"/>
  <c r="T241" i="2"/>
  <c r="T240" i="2"/>
  <c r="T239" i="2"/>
  <c r="T238" i="2"/>
  <c r="T237" i="2"/>
  <c r="T236" i="2"/>
  <c r="T235" i="2"/>
  <c r="T234" i="2"/>
  <c r="T233" i="2"/>
  <c r="T232" i="2"/>
  <c r="T231" i="2"/>
  <c r="T230" i="2"/>
  <c r="T229" i="2"/>
  <c r="T228" i="2"/>
  <c r="T227" i="2"/>
  <c r="AH55" i="24"/>
  <c r="Z55" i="24"/>
  <c r="AB55" i="24"/>
  <c r="AD55" i="24"/>
  <c r="AC55" i="24"/>
  <c r="AA55" i="24"/>
  <c r="U55" i="24"/>
  <c r="AH54" i="24"/>
  <c r="Z54" i="24"/>
  <c r="AB54" i="24"/>
  <c r="AD54" i="24"/>
  <c r="AC54" i="24"/>
  <c r="AA54" i="24"/>
  <c r="U54" i="24"/>
  <c r="AH53" i="24"/>
  <c r="Z53" i="24"/>
  <c r="AB53" i="24"/>
  <c r="AD53" i="24"/>
  <c r="AC53" i="24"/>
  <c r="AA53" i="24"/>
  <c r="U53" i="24"/>
  <c r="AH52" i="24"/>
  <c r="Z52" i="24"/>
  <c r="AB52" i="24"/>
  <c r="AD52" i="24"/>
  <c r="AC52" i="24"/>
  <c r="AA52" i="24"/>
  <c r="U52" i="24"/>
  <c r="AH51" i="24"/>
  <c r="Z51" i="24"/>
  <c r="AB51" i="24"/>
  <c r="AD51" i="24"/>
  <c r="AC51" i="24"/>
  <c r="AA51" i="24"/>
  <c r="U51" i="24"/>
  <c r="AH50" i="24"/>
  <c r="Z50" i="24"/>
  <c r="AB50" i="24"/>
  <c r="AD50" i="24"/>
  <c r="AC50" i="24"/>
  <c r="AA50" i="24"/>
  <c r="U50" i="24"/>
  <c r="AH49" i="24"/>
  <c r="Z49" i="24"/>
  <c r="AB49" i="24"/>
  <c r="AD49" i="24"/>
  <c r="AC49" i="24"/>
  <c r="AA49" i="24"/>
  <c r="U49" i="24"/>
  <c r="AH48" i="24"/>
  <c r="Z48" i="24"/>
  <c r="AB48" i="24"/>
  <c r="AD48" i="24"/>
  <c r="AC48" i="24"/>
  <c r="AA48" i="24"/>
  <c r="U48" i="24"/>
  <c r="AH47" i="24"/>
  <c r="Z47" i="24"/>
  <c r="AB47" i="24"/>
  <c r="AD47" i="24"/>
  <c r="AC47" i="24"/>
  <c r="AA47" i="24"/>
  <c r="U47" i="24"/>
  <c r="AH46" i="24"/>
  <c r="Z46" i="24"/>
  <c r="AB46" i="24"/>
  <c r="AD46" i="24"/>
  <c r="AC46" i="24"/>
  <c r="AA46" i="24"/>
  <c r="U46" i="24"/>
  <c r="AH45" i="24"/>
  <c r="Z45" i="24"/>
  <c r="AB45" i="24"/>
  <c r="AD45" i="24"/>
  <c r="AC45" i="24"/>
  <c r="AA45" i="24"/>
  <c r="U45" i="24"/>
  <c r="AH44" i="24"/>
  <c r="Z44" i="24"/>
  <c r="AB44" i="24"/>
  <c r="AD44" i="24"/>
  <c r="AC44" i="24"/>
  <c r="AA44" i="24"/>
  <c r="U44" i="24"/>
  <c r="AH43" i="24"/>
  <c r="Z43" i="24"/>
  <c r="AB43" i="24"/>
  <c r="AD43" i="24"/>
  <c r="AC43" i="24"/>
  <c r="AA43" i="24"/>
  <c r="U43" i="24"/>
  <c r="AH42" i="24"/>
  <c r="Z42" i="24"/>
  <c r="AB42" i="24"/>
  <c r="AD42" i="24"/>
  <c r="AC42" i="24"/>
  <c r="AA42" i="24"/>
  <c r="U42" i="24"/>
  <c r="AH41" i="24"/>
  <c r="Z41" i="24"/>
  <c r="AB41" i="24"/>
  <c r="AD41" i="24"/>
  <c r="AC41" i="24"/>
  <c r="AA41" i="24"/>
  <c r="U41" i="24"/>
  <c r="AH40" i="24"/>
  <c r="Z40" i="24"/>
  <c r="AB40" i="24"/>
  <c r="AD40" i="24"/>
  <c r="AC40" i="24"/>
  <c r="AA40" i="24"/>
  <c r="U40" i="24"/>
  <c r="AH39" i="24"/>
  <c r="Z39" i="24"/>
  <c r="AB39" i="24"/>
  <c r="AD39" i="24"/>
  <c r="AC39" i="24"/>
  <c r="AA39" i="24"/>
  <c r="U39" i="24"/>
  <c r="AH38" i="24"/>
  <c r="Z38" i="24"/>
  <c r="AB38" i="24"/>
  <c r="AD38" i="24"/>
  <c r="AC38" i="24"/>
  <c r="AA38" i="24"/>
  <c r="U38" i="24"/>
  <c r="AH37" i="24"/>
  <c r="Z37" i="24"/>
  <c r="AB37" i="24"/>
  <c r="AD37" i="24"/>
  <c r="AC37" i="24"/>
  <c r="AA37" i="24"/>
  <c r="U37" i="24"/>
  <c r="AH36" i="24"/>
  <c r="Z36" i="24"/>
  <c r="AB36" i="24"/>
  <c r="AD36" i="24"/>
  <c r="AC36" i="24"/>
  <c r="AA36" i="24"/>
  <c r="U36" i="24"/>
  <c r="AH35" i="24"/>
  <c r="Z35" i="24"/>
  <c r="AB35" i="24"/>
  <c r="AD35" i="24"/>
  <c r="AC35" i="24"/>
  <c r="AA35" i="24"/>
  <c r="U35" i="24"/>
  <c r="AH34" i="24"/>
  <c r="Z34" i="24"/>
  <c r="AB34" i="24"/>
  <c r="AD34" i="24"/>
  <c r="AC34" i="24"/>
  <c r="AA34" i="24"/>
  <c r="U34" i="24"/>
  <c r="AH33" i="24"/>
  <c r="Z33" i="24"/>
  <c r="AB33" i="24"/>
  <c r="AD33" i="24"/>
  <c r="AC33" i="24"/>
  <c r="AA33" i="24"/>
  <c r="U33" i="24"/>
  <c r="AH32" i="24"/>
  <c r="Z32" i="24"/>
  <c r="AB32" i="24"/>
  <c r="AD32" i="24"/>
  <c r="AC32" i="24"/>
  <c r="AA32" i="24"/>
  <c r="U32" i="24"/>
  <c r="AH31" i="24"/>
  <c r="Z31" i="24"/>
  <c r="AB31" i="24"/>
  <c r="AD31" i="24"/>
  <c r="AC31" i="24"/>
  <c r="AA31" i="24"/>
  <c r="U31" i="24"/>
  <c r="AH30" i="24"/>
  <c r="Z30" i="24"/>
  <c r="AB30" i="24"/>
  <c r="AD30" i="24"/>
  <c r="AC30" i="24"/>
  <c r="AA30" i="24"/>
  <c r="U30" i="24"/>
  <c r="AH29" i="24"/>
  <c r="Z29" i="24"/>
  <c r="AB29" i="24"/>
  <c r="AD29" i="24"/>
  <c r="AC29" i="24"/>
  <c r="AA29" i="24"/>
  <c r="U29" i="24"/>
  <c r="AH28" i="24"/>
  <c r="Z28" i="24"/>
  <c r="AB28" i="24"/>
  <c r="AD28" i="24"/>
  <c r="AC28" i="24"/>
  <c r="AA28" i="24"/>
  <c r="U28" i="24"/>
  <c r="AH27" i="24"/>
  <c r="Z27" i="24"/>
  <c r="AB27" i="24"/>
  <c r="AD27" i="24"/>
  <c r="AC27" i="24"/>
  <c r="AA27" i="24"/>
  <c r="U27" i="24"/>
  <c r="AH26" i="24"/>
  <c r="Z26" i="24"/>
  <c r="AB26" i="24"/>
  <c r="AD26" i="24"/>
  <c r="AA26" i="24"/>
  <c r="U26" i="24"/>
  <c r="AH25" i="24"/>
  <c r="Z25" i="24"/>
  <c r="AB25" i="24"/>
  <c r="AD25" i="24"/>
  <c r="AC25" i="24"/>
  <c r="AA25" i="24"/>
  <c r="U25" i="24"/>
  <c r="AH24" i="24"/>
  <c r="Z24" i="24"/>
  <c r="AB24" i="24"/>
  <c r="AD24" i="24"/>
  <c r="AC24" i="24"/>
  <c r="AA24" i="24"/>
  <c r="U24" i="24"/>
  <c r="AH23" i="24"/>
  <c r="Z23" i="24"/>
  <c r="AB23" i="24"/>
  <c r="AD23" i="24"/>
  <c r="AC23" i="24"/>
  <c r="AA23" i="24"/>
  <c r="U23" i="24"/>
  <c r="AH22" i="24"/>
  <c r="Z22" i="24"/>
  <c r="AB22" i="24"/>
  <c r="AD22" i="24"/>
  <c r="AC22" i="24"/>
  <c r="AA22" i="24"/>
  <c r="U22" i="24"/>
  <c r="AH21" i="24"/>
  <c r="Z21" i="24"/>
  <c r="AB21" i="24"/>
  <c r="AD21" i="24"/>
  <c r="AC21" i="24"/>
  <c r="AA21" i="24"/>
  <c r="U21" i="24"/>
  <c r="AH20" i="24"/>
  <c r="Z20" i="24"/>
  <c r="AB20" i="24"/>
  <c r="AD20" i="24"/>
  <c r="AC20" i="24"/>
  <c r="AA20" i="24"/>
  <c r="U20" i="24"/>
  <c r="AH19" i="24"/>
  <c r="Z19" i="24"/>
  <c r="AB19" i="24"/>
  <c r="AD19" i="24"/>
  <c r="AC19" i="24"/>
  <c r="AA19" i="24"/>
  <c r="U19" i="24"/>
  <c r="AH18" i="24"/>
  <c r="Z18" i="24"/>
  <c r="AB18" i="24"/>
  <c r="AD18" i="24"/>
  <c r="AC18" i="24"/>
  <c r="AA18" i="24"/>
  <c r="U18" i="24"/>
  <c r="AH17" i="24"/>
  <c r="Z17" i="24"/>
  <c r="AB17" i="24"/>
  <c r="AD17" i="24"/>
  <c r="AC17" i="24"/>
  <c r="AA17" i="24"/>
  <c r="U17" i="24"/>
  <c r="AH16" i="24"/>
  <c r="Z16" i="24"/>
  <c r="AB16" i="24"/>
  <c r="AD16" i="24"/>
  <c r="AC16" i="24"/>
  <c r="AA16" i="24"/>
  <c r="U16" i="24"/>
  <c r="AH15" i="24"/>
  <c r="Z15" i="24"/>
  <c r="AB15" i="24"/>
  <c r="AD15" i="24"/>
  <c r="AC15" i="24"/>
  <c r="AA15" i="24"/>
  <c r="U15" i="24"/>
  <c r="AH14" i="24"/>
  <c r="Z14" i="24"/>
  <c r="AB14" i="24"/>
  <c r="AD14" i="24"/>
  <c r="AC14" i="24"/>
  <c r="AA14" i="24"/>
  <c r="U14" i="24"/>
  <c r="AH13" i="24"/>
  <c r="Z13" i="24"/>
  <c r="AB13" i="24"/>
  <c r="AD13" i="24"/>
  <c r="AC13" i="24"/>
  <c r="AA13" i="24"/>
  <c r="U13" i="24"/>
  <c r="AH12" i="24"/>
  <c r="Z12" i="24"/>
  <c r="AB12" i="24"/>
  <c r="AD12" i="24"/>
  <c r="AC12" i="24"/>
  <c r="AA12" i="24"/>
  <c r="U12" i="24"/>
  <c r="AH11" i="24"/>
  <c r="Z11" i="24"/>
  <c r="AB11" i="24"/>
  <c r="AD11" i="24"/>
  <c r="AC11" i="24"/>
  <c r="AA11" i="24"/>
  <c r="U11" i="24"/>
  <c r="AH10" i="24"/>
  <c r="Z10" i="24"/>
  <c r="AB10" i="24"/>
  <c r="AD10" i="24"/>
  <c r="AC10" i="24"/>
  <c r="AA10" i="24"/>
  <c r="U10" i="24"/>
  <c r="AH9" i="24"/>
  <c r="Z9" i="24"/>
  <c r="AB9" i="24"/>
  <c r="AD9" i="24"/>
  <c r="AC9" i="24"/>
  <c r="AA9" i="24"/>
  <c r="U9" i="24"/>
  <c r="AH8" i="24"/>
  <c r="Z8" i="24"/>
  <c r="AB8" i="24"/>
  <c r="AD8" i="24"/>
  <c r="AC8" i="24"/>
  <c r="AA8" i="24"/>
  <c r="U8" i="24"/>
  <c r="AH7" i="24"/>
  <c r="Z7" i="24"/>
  <c r="AB7" i="24"/>
  <c r="AD7" i="24"/>
  <c r="AC7" i="24"/>
  <c r="AA7" i="24"/>
  <c r="U7" i="24"/>
  <c r="AH6" i="24"/>
  <c r="Z6" i="24"/>
  <c r="AB6" i="24"/>
  <c r="AD6" i="24"/>
  <c r="AC6" i="24"/>
  <c r="AA6" i="24"/>
  <c r="U6" i="24"/>
  <c r="AH5" i="24"/>
  <c r="Z5" i="24"/>
  <c r="AB5" i="24"/>
  <c r="AD5" i="24"/>
  <c r="AC5" i="24"/>
  <c r="AA5" i="24"/>
  <c r="U5" i="24"/>
  <c r="AH4" i="24"/>
  <c r="Z4" i="24"/>
  <c r="AB4" i="24"/>
  <c r="AD4" i="24"/>
  <c r="AC4" i="24"/>
  <c r="AA4" i="24"/>
  <c r="U4" i="24"/>
  <c r="AH3" i="24"/>
  <c r="AB3" i="24"/>
  <c r="AD3" i="24"/>
  <c r="AC3" i="24"/>
  <c r="AA3" i="24"/>
  <c r="U3" i="24"/>
  <c r="AH2" i="24"/>
  <c r="Z2" i="24"/>
  <c r="AB2" i="24"/>
  <c r="AD2" i="24"/>
  <c r="AC2" i="24"/>
  <c r="AA2" i="24"/>
  <c r="U2" i="24"/>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66" i="2"/>
  <c r="T226" i="2"/>
  <c r="T225" i="2"/>
  <c r="T224" i="2"/>
  <c r="T223" i="2"/>
  <c r="T222" i="2"/>
  <c r="T221" i="2"/>
  <c r="T220" i="2"/>
  <c r="T219" i="2"/>
  <c r="T218" i="2"/>
  <c r="T217" i="2"/>
  <c r="T216" i="2"/>
  <c r="T215" i="2"/>
  <c r="T214" i="2"/>
  <c r="T204" i="2"/>
  <c r="T203" i="2"/>
  <c r="T202" i="2"/>
  <c r="T201" i="2"/>
  <c r="AG5" i="8"/>
  <c r="AA5" i="8"/>
  <c r="AC5" i="8"/>
  <c r="AB5" i="8"/>
  <c r="Z5" i="8"/>
  <c r="T5" i="8"/>
  <c r="AG4" i="8"/>
  <c r="AA4" i="8"/>
  <c r="AC4" i="8"/>
  <c r="AB4" i="8"/>
  <c r="Z4" i="8"/>
  <c r="T4" i="8"/>
  <c r="AG3" i="8"/>
  <c r="Y3" i="8"/>
  <c r="AA3" i="8"/>
  <c r="AC3" i="8"/>
  <c r="AB3" i="8"/>
  <c r="Z3" i="8"/>
  <c r="T3" i="8"/>
  <c r="AG2" i="8"/>
  <c r="AA2" i="8"/>
  <c r="AC2" i="8"/>
  <c r="AB2" i="8"/>
  <c r="Z2" i="8"/>
  <c r="T2" i="8"/>
  <c r="T200" i="2"/>
  <c r="T199" i="2"/>
  <c r="T198" i="2"/>
  <c r="T197" i="2"/>
  <c r="T196" i="2"/>
  <c r="T195" i="2"/>
  <c r="T194" i="2"/>
  <c r="T193" i="2"/>
  <c r="T192" i="2"/>
  <c r="T191" i="2"/>
  <c r="T190" i="2"/>
  <c r="T189" i="2"/>
  <c r="T188" i="2"/>
  <c r="T187" i="2"/>
  <c r="T186" i="2"/>
  <c r="T185" i="2"/>
  <c r="T184" i="2"/>
  <c r="T183" i="2"/>
  <c r="AG20" i="20"/>
  <c r="Y20" i="20"/>
  <c r="AA20" i="20"/>
  <c r="AC20" i="20"/>
  <c r="AB20" i="20"/>
  <c r="Z20" i="20"/>
  <c r="T20" i="20"/>
  <c r="AG19" i="20"/>
  <c r="Y19" i="20"/>
  <c r="AA19" i="20"/>
  <c r="AC19" i="20"/>
  <c r="AB19" i="20"/>
  <c r="Z19" i="20"/>
  <c r="T19" i="20"/>
  <c r="AG18" i="20"/>
  <c r="X18" i="20"/>
  <c r="Y18" i="20"/>
  <c r="AA18" i="20"/>
  <c r="AC18" i="20"/>
  <c r="AB18" i="20"/>
  <c r="Z18" i="20"/>
  <c r="T18" i="20"/>
  <c r="AG17" i="20"/>
  <c r="AA17" i="20"/>
  <c r="AC17" i="20"/>
  <c r="AB17" i="20"/>
  <c r="Z17" i="20"/>
  <c r="T17" i="20"/>
  <c r="AG16" i="20"/>
  <c r="Y16" i="20"/>
  <c r="AA16" i="20"/>
  <c r="AC16" i="20"/>
  <c r="AB16" i="20"/>
  <c r="Z16" i="20"/>
  <c r="T16" i="20"/>
  <c r="AG15" i="20"/>
  <c r="Y15" i="20"/>
  <c r="AA15" i="20"/>
  <c r="AC15" i="20"/>
  <c r="AB15" i="20"/>
  <c r="Z15" i="20"/>
  <c r="T15" i="20"/>
  <c r="AG14" i="20"/>
  <c r="Y14" i="20"/>
  <c r="AA14" i="20"/>
  <c r="AC14" i="20"/>
  <c r="AB14" i="20"/>
  <c r="Z14" i="20"/>
  <c r="T14" i="20"/>
  <c r="AG13" i="20"/>
  <c r="AA13" i="20"/>
  <c r="AC13" i="20"/>
  <c r="AB13" i="20"/>
  <c r="Z13" i="20"/>
  <c r="T13" i="20"/>
  <c r="AG12" i="20"/>
  <c r="Y12" i="20"/>
  <c r="AA12" i="20"/>
  <c r="AC12" i="20"/>
  <c r="AB12" i="20"/>
  <c r="Z12" i="20"/>
  <c r="T12" i="20"/>
  <c r="AG11" i="20"/>
  <c r="Y11" i="20"/>
  <c r="AA11" i="20"/>
  <c r="AC11" i="20"/>
  <c r="AB11" i="20"/>
  <c r="Z11" i="20"/>
  <c r="T11" i="20"/>
  <c r="AG10" i="20"/>
  <c r="X10" i="20"/>
  <c r="Y10" i="20"/>
  <c r="AA10" i="20"/>
  <c r="AC10" i="20"/>
  <c r="AB10" i="20"/>
  <c r="Z10" i="20"/>
  <c r="T10" i="20"/>
  <c r="AG9" i="20"/>
  <c r="Y9" i="20"/>
  <c r="AA9" i="20"/>
  <c r="AC9" i="20"/>
  <c r="AB9" i="20"/>
  <c r="Z9" i="20"/>
  <c r="T9" i="20"/>
  <c r="AG8" i="20"/>
  <c r="AA8" i="20"/>
  <c r="AC8" i="20"/>
  <c r="AB8" i="20"/>
  <c r="Z8" i="20"/>
  <c r="T8" i="20"/>
  <c r="AG7" i="20"/>
  <c r="AA7" i="20"/>
  <c r="AC7" i="20"/>
  <c r="AB7" i="20"/>
  <c r="Z7" i="20"/>
  <c r="T7" i="20"/>
  <c r="AG6" i="20"/>
  <c r="Y6" i="20"/>
  <c r="AA6" i="20"/>
  <c r="AC6" i="20"/>
  <c r="AB6" i="20"/>
  <c r="Z6" i="20"/>
  <c r="T6" i="20"/>
  <c r="AG5" i="20"/>
  <c r="Y5" i="20"/>
  <c r="AA5" i="20"/>
  <c r="AC5" i="20"/>
  <c r="AB5" i="20"/>
  <c r="Z5" i="20"/>
  <c r="T5" i="20"/>
  <c r="AG4" i="20"/>
  <c r="Y4" i="20"/>
  <c r="AA4" i="20"/>
  <c r="AC4" i="20"/>
  <c r="AB4" i="20"/>
  <c r="Z4" i="20"/>
  <c r="T4" i="20"/>
  <c r="Y3" i="20"/>
  <c r="AA3" i="20"/>
  <c r="AC3" i="20"/>
  <c r="AB3" i="20"/>
  <c r="Z3" i="20"/>
  <c r="T3" i="20"/>
  <c r="Y2" i="20"/>
  <c r="AA2" i="20"/>
  <c r="AC2" i="20"/>
  <c r="Z2" i="20"/>
  <c r="T2" i="20"/>
  <c r="R176" i="2"/>
  <c r="T176" i="2"/>
  <c r="R175" i="2"/>
  <c r="T175" i="2"/>
  <c r="T174" i="2"/>
  <c r="R173" i="2"/>
  <c r="T173" i="2"/>
  <c r="R172" i="2"/>
  <c r="T172" i="2"/>
  <c r="R171" i="2"/>
  <c r="T171" i="2"/>
  <c r="R170" i="2"/>
  <c r="T170" i="2"/>
  <c r="T169" i="2"/>
  <c r="AF10" i="15"/>
  <c r="Y10" i="15"/>
  <c r="Z10" i="15"/>
  <c r="Q10" i="15"/>
  <c r="AA10" i="15"/>
  <c r="X10" i="15"/>
  <c r="S10" i="15"/>
  <c r="AF9" i="15"/>
  <c r="Y9" i="15"/>
  <c r="Z9" i="15"/>
  <c r="Q9" i="15"/>
  <c r="AA9" i="15"/>
  <c r="X9" i="15"/>
  <c r="S9" i="15"/>
  <c r="AF8" i="15"/>
  <c r="Y8" i="15"/>
  <c r="Z8" i="15"/>
  <c r="AA8" i="15"/>
  <c r="X8" i="15"/>
  <c r="S8" i="15"/>
  <c r="AF7" i="15"/>
  <c r="Y7" i="15"/>
  <c r="Z7" i="15"/>
  <c r="Q7" i="15"/>
  <c r="AA7" i="15"/>
  <c r="X7" i="15"/>
  <c r="S7" i="15"/>
  <c r="AF6" i="15"/>
  <c r="Y6" i="15"/>
  <c r="Z6" i="15"/>
  <c r="Q6" i="15"/>
  <c r="AA6" i="15"/>
  <c r="X6" i="15"/>
  <c r="S6" i="15"/>
  <c r="AF5" i="15"/>
  <c r="Y5" i="15"/>
  <c r="Z5" i="15"/>
  <c r="Q5" i="15"/>
  <c r="AA5" i="15"/>
  <c r="X5" i="15"/>
  <c r="S5" i="15"/>
  <c r="AF4" i="15"/>
  <c r="Y4" i="15"/>
  <c r="Z4" i="15"/>
  <c r="Q4" i="15"/>
  <c r="AA4" i="15"/>
  <c r="X4" i="15"/>
  <c r="S4" i="15"/>
  <c r="AF3" i="15"/>
  <c r="Y3" i="15"/>
  <c r="Z3" i="15"/>
  <c r="AA3" i="15"/>
  <c r="X3" i="15"/>
  <c r="S3" i="15"/>
  <c r="T168" i="2"/>
  <c r="T167" i="2"/>
  <c r="T166" i="2"/>
  <c r="T165" i="2"/>
  <c r="T164" i="2"/>
  <c r="T163" i="2"/>
  <c r="T162" i="2"/>
  <c r="T161" i="2"/>
  <c r="T160" i="2"/>
  <c r="T159" i="2"/>
  <c r="T158" i="2"/>
  <c r="T157" i="2"/>
  <c r="T156" i="2"/>
  <c r="T155" i="2"/>
  <c r="T154" i="2"/>
  <c r="T153" i="2"/>
  <c r="T152" i="2"/>
  <c r="T151" i="2"/>
  <c r="T150" i="2"/>
  <c r="T149" i="2"/>
  <c r="T148" i="2"/>
  <c r="T147" i="2"/>
  <c r="T146" i="2"/>
  <c r="T145" i="2"/>
  <c r="T65" i="2"/>
  <c r="T64" i="2"/>
  <c r="T63" i="2"/>
  <c r="T62" i="2"/>
  <c r="T61" i="2"/>
  <c r="T60" i="2"/>
  <c r="T59" i="2"/>
  <c r="T58" i="2"/>
  <c r="T57" i="2"/>
  <c r="T56" i="2"/>
  <c r="T55" i="2"/>
  <c r="T54" i="2"/>
  <c r="T53" i="2"/>
  <c r="T52" i="2"/>
  <c r="T51" i="2"/>
  <c r="T50" i="2"/>
  <c r="T49" i="2"/>
  <c r="T48" i="2"/>
  <c r="T47" i="2"/>
  <c r="T46" i="2"/>
  <c r="T45" i="2"/>
  <c r="T44" i="2"/>
  <c r="T43" i="2"/>
  <c r="T42" i="2"/>
  <c r="T41" i="2"/>
  <c r="T40" i="2"/>
  <c r="T39" i="2"/>
  <c r="T38" i="2"/>
  <c r="T37" i="2"/>
  <c r="T36" i="2"/>
  <c r="T35" i="2"/>
  <c r="T34" i="2"/>
  <c r="T33" i="2"/>
  <c r="T32" i="2"/>
  <c r="T31" i="2"/>
  <c r="T30" i="2"/>
  <c r="T29" i="2"/>
  <c r="AH8" i="13"/>
  <c r="Z8" i="13"/>
  <c r="AB8" i="13"/>
  <c r="AD8" i="13"/>
  <c r="AC8" i="13"/>
  <c r="AA8" i="13"/>
  <c r="U8" i="13"/>
  <c r="AH7" i="13"/>
  <c r="Z7" i="13"/>
  <c r="AB7" i="13"/>
  <c r="AD7" i="13"/>
  <c r="AC7" i="13"/>
  <c r="AA7" i="13"/>
  <c r="U7" i="13"/>
  <c r="AH6" i="13"/>
  <c r="Z6" i="13"/>
  <c r="AB6" i="13"/>
  <c r="AD6" i="13"/>
  <c r="AC6" i="13"/>
  <c r="AA6" i="13"/>
  <c r="U6" i="13"/>
  <c r="AH5" i="13"/>
  <c r="Z5" i="13"/>
  <c r="AB5" i="13"/>
  <c r="AD5" i="13"/>
  <c r="AC5" i="13"/>
  <c r="AA5" i="13"/>
  <c r="U5" i="13"/>
  <c r="AH4" i="13"/>
  <c r="Z4" i="13"/>
  <c r="AB4" i="13"/>
  <c r="AD4" i="13"/>
  <c r="AC4" i="13"/>
  <c r="AA4" i="13"/>
  <c r="U4" i="13"/>
  <c r="Z3" i="13"/>
  <c r="AB3" i="13"/>
  <c r="AD3" i="13"/>
  <c r="AC3" i="13"/>
  <c r="AA3" i="13"/>
  <c r="U3" i="13"/>
  <c r="AH2" i="13"/>
  <c r="Z2" i="13"/>
  <c r="AB2" i="13"/>
  <c r="AD2" i="13"/>
  <c r="AC2" i="13"/>
  <c r="AA2" i="13"/>
  <c r="U2" i="13"/>
  <c r="X12" i="12"/>
  <c r="Y12" i="12"/>
  <c r="AA12" i="12"/>
  <c r="AC12" i="12"/>
  <c r="AB12" i="12"/>
  <c r="Z12" i="12"/>
  <c r="T12" i="12"/>
  <c r="W11" i="12"/>
  <c r="X11" i="12"/>
  <c r="Y11" i="12"/>
  <c r="AA11" i="12"/>
  <c r="AC11" i="12"/>
  <c r="AB11" i="12"/>
  <c r="Z11" i="12"/>
  <c r="T11" i="12"/>
  <c r="Y10" i="12"/>
  <c r="AA10" i="12"/>
  <c r="AC10" i="12"/>
  <c r="AB10" i="12"/>
  <c r="Z10" i="12"/>
  <c r="T10" i="12"/>
  <c r="Y9" i="12"/>
  <c r="AA9" i="12"/>
  <c r="AC9" i="12"/>
  <c r="AB9" i="12"/>
  <c r="Z9" i="12"/>
  <c r="T9" i="12"/>
  <c r="Y8" i="12"/>
  <c r="AA8" i="12"/>
  <c r="AC8" i="12"/>
  <c r="AB8" i="12"/>
  <c r="Z8" i="12"/>
  <c r="T8" i="12"/>
  <c r="Y7" i="12"/>
  <c r="AA7" i="12"/>
  <c r="AC7" i="12"/>
  <c r="AB7" i="12"/>
  <c r="Z7" i="12"/>
  <c r="T7" i="12"/>
  <c r="Y6" i="12"/>
  <c r="AA6" i="12"/>
  <c r="AC6" i="12"/>
  <c r="AB6" i="12"/>
  <c r="Z6" i="12"/>
  <c r="T6" i="12"/>
  <c r="Y5" i="12"/>
  <c r="AA5" i="12"/>
  <c r="AC5" i="12"/>
  <c r="AB5" i="12"/>
  <c r="Z5" i="12"/>
  <c r="T5" i="12"/>
  <c r="AG4" i="12"/>
  <c r="Y4" i="12"/>
  <c r="AA4" i="12"/>
  <c r="AC4" i="12"/>
  <c r="AB4" i="12"/>
  <c r="Z4" i="12"/>
  <c r="T4" i="12"/>
  <c r="Y3" i="12"/>
  <c r="AA3" i="12"/>
  <c r="AC3" i="12"/>
  <c r="AB3" i="12"/>
  <c r="Z3" i="12"/>
  <c r="T3" i="12"/>
  <c r="AG2" i="12"/>
  <c r="Y2" i="12"/>
  <c r="AA2" i="12"/>
  <c r="AC2" i="12"/>
  <c r="AB2" i="12"/>
  <c r="Z2" i="12"/>
  <c r="T2" i="12"/>
  <c r="Y8" i="11"/>
  <c r="AA8" i="11"/>
  <c r="AC8" i="11"/>
  <c r="AB8" i="11"/>
  <c r="Z8" i="11"/>
  <c r="T8" i="11"/>
  <c r="Y7" i="11"/>
  <c r="AA7" i="11"/>
  <c r="AC7" i="11"/>
  <c r="AB7" i="11"/>
  <c r="Z7" i="11"/>
  <c r="T7" i="11"/>
  <c r="Y6" i="11"/>
  <c r="AA6" i="11"/>
  <c r="AC6" i="11"/>
  <c r="AB6" i="11"/>
  <c r="Z6" i="11"/>
  <c r="T6" i="11"/>
  <c r="Y5" i="11"/>
  <c r="AA5" i="11"/>
  <c r="AC5" i="11"/>
  <c r="AB5" i="11"/>
  <c r="Z5" i="11"/>
  <c r="T5" i="11"/>
  <c r="Y4" i="11"/>
  <c r="AA4" i="11"/>
  <c r="AC4" i="11"/>
  <c r="AB4" i="11"/>
  <c r="Z4" i="11"/>
  <c r="T4" i="11"/>
  <c r="Y3" i="11"/>
  <c r="AA3" i="11"/>
  <c r="AC3" i="11"/>
  <c r="AB3" i="11"/>
  <c r="Z3" i="11"/>
  <c r="T3" i="11"/>
  <c r="Y2" i="11"/>
  <c r="AA2" i="11"/>
  <c r="AC2" i="11"/>
  <c r="AB2" i="11"/>
  <c r="Z2" i="11"/>
  <c r="T2" i="11"/>
  <c r="U3" i="10"/>
  <c r="W3" i="10"/>
  <c r="Y3" i="10"/>
  <c r="W4" i="10"/>
  <c r="Y4" i="10"/>
  <c r="W5" i="10"/>
  <c r="Y5" i="10"/>
  <c r="W6" i="10"/>
  <c r="Y6" i="10"/>
  <c r="W7" i="10"/>
  <c r="Y7" i="10"/>
  <c r="W8" i="10"/>
  <c r="Y8" i="10"/>
  <c r="W9" i="10"/>
  <c r="Y9" i="10"/>
  <c r="W10" i="10"/>
  <c r="Y10" i="10"/>
  <c r="W11" i="10"/>
  <c r="Y11" i="10"/>
  <c r="W12" i="10"/>
  <c r="Y12" i="10"/>
  <c r="W13" i="10"/>
  <c r="Y13" i="10"/>
  <c r="W14" i="10"/>
  <c r="Y14" i="10"/>
  <c r="W15" i="10"/>
  <c r="Y15" i="10"/>
  <c r="W16" i="10"/>
  <c r="Y16" i="10"/>
  <c r="W17" i="10"/>
  <c r="Y17" i="10"/>
  <c r="W18" i="10"/>
  <c r="Y18" i="10"/>
  <c r="W19" i="10"/>
  <c r="Y19" i="10"/>
  <c r="W20" i="10"/>
  <c r="Y20" i="10"/>
  <c r="W21" i="10"/>
  <c r="Y21" i="10"/>
  <c r="W22" i="10"/>
  <c r="Y22" i="10"/>
  <c r="W23" i="10"/>
  <c r="Y23" i="10"/>
  <c r="W24" i="10"/>
  <c r="Y24" i="10"/>
  <c r="W25" i="10"/>
  <c r="Y25" i="10"/>
  <c r="W26" i="10"/>
  <c r="Y26" i="10"/>
  <c r="W27" i="10"/>
  <c r="Y27" i="10"/>
  <c r="W28" i="10"/>
  <c r="Y28" i="10"/>
  <c r="W29" i="10"/>
  <c r="Y29" i="10"/>
  <c r="W30" i="10"/>
  <c r="Y30" i="10"/>
  <c r="W31" i="10"/>
  <c r="Y31" i="10"/>
  <c r="W32" i="10"/>
  <c r="Y32" i="10"/>
  <c r="W33" i="10"/>
  <c r="Y33" i="10"/>
  <c r="W34" i="10"/>
  <c r="Y34" i="10"/>
  <c r="W35" i="10"/>
  <c r="Y35" i="10"/>
  <c r="W36" i="10"/>
  <c r="Y36" i="10"/>
  <c r="W37" i="10"/>
  <c r="Y37" i="10"/>
  <c r="W38" i="10"/>
  <c r="Y38" i="10"/>
  <c r="W39" i="10"/>
  <c r="Y39" i="10"/>
  <c r="W40" i="10"/>
  <c r="Y40" i="10"/>
  <c r="W43" i="10"/>
  <c r="Y43" i="10"/>
  <c r="W45" i="10"/>
  <c r="Y45" i="10"/>
  <c r="W46" i="10"/>
  <c r="Y46" i="10"/>
  <c r="W47" i="10"/>
  <c r="Y47" i="10"/>
  <c r="W48" i="10"/>
  <c r="Y48" i="10"/>
  <c r="W49" i="10"/>
  <c r="Y49" i="10"/>
  <c r="W50" i="10"/>
  <c r="Y50" i="10"/>
  <c r="W51" i="10"/>
  <c r="Y51" i="10"/>
  <c r="W52" i="10"/>
  <c r="Y52" i="10"/>
  <c r="W53" i="10"/>
  <c r="Y53" i="10"/>
  <c r="W54" i="10"/>
  <c r="Y54" i="10"/>
  <c r="W55" i="10"/>
  <c r="Y55" i="10"/>
  <c r="W56" i="10"/>
  <c r="Y56" i="10"/>
  <c r="W57" i="10"/>
  <c r="Y57" i="10"/>
  <c r="W58" i="10"/>
  <c r="Y58" i="10"/>
  <c r="W59" i="10"/>
  <c r="Y59" i="10"/>
  <c r="W60" i="10"/>
  <c r="Y60" i="10"/>
  <c r="W61" i="10"/>
  <c r="Y61" i="10"/>
  <c r="W62" i="10"/>
  <c r="Y62" i="10"/>
  <c r="W63" i="10"/>
  <c r="Y63" i="10"/>
  <c r="Y64" i="10"/>
  <c r="Y65" i="10"/>
  <c r="AD63" i="10"/>
  <c r="X63" i="10"/>
  <c r="Z63" i="10"/>
  <c r="AD62" i="10"/>
  <c r="X62" i="10"/>
  <c r="Z62" i="10"/>
  <c r="AD61" i="10"/>
  <c r="X61" i="10"/>
  <c r="Z61" i="10"/>
  <c r="AD60" i="10"/>
  <c r="X60" i="10"/>
  <c r="Z60" i="10"/>
  <c r="AD59" i="10"/>
  <c r="X59" i="10"/>
  <c r="Z59" i="10"/>
  <c r="AD58" i="10"/>
  <c r="X58" i="10"/>
  <c r="Z58" i="10"/>
  <c r="AD57" i="10"/>
  <c r="X57" i="10"/>
  <c r="Z57" i="10"/>
  <c r="AD56" i="10"/>
  <c r="X56" i="10"/>
  <c r="Z56" i="10"/>
  <c r="AD55" i="10"/>
  <c r="X55" i="10"/>
  <c r="Z55" i="10"/>
  <c r="AD54" i="10"/>
  <c r="X54" i="10"/>
  <c r="Z54" i="10"/>
  <c r="AD53" i="10"/>
  <c r="X53" i="10"/>
  <c r="Z53" i="10"/>
  <c r="AD52" i="10"/>
  <c r="X52" i="10"/>
  <c r="Z52" i="10"/>
  <c r="AD51" i="10"/>
  <c r="X51" i="10"/>
  <c r="Z51" i="10"/>
  <c r="AD50" i="10"/>
  <c r="X50" i="10"/>
  <c r="Z50" i="10"/>
  <c r="AD49" i="10"/>
  <c r="X49" i="10"/>
  <c r="Z49" i="10"/>
  <c r="AD48" i="10"/>
  <c r="X48" i="10"/>
  <c r="Z48" i="10"/>
  <c r="AD47" i="10"/>
  <c r="X47" i="10"/>
  <c r="Z47" i="10"/>
  <c r="AD46" i="10"/>
  <c r="X46" i="10"/>
  <c r="Z46" i="10"/>
  <c r="AD45" i="10"/>
  <c r="X45" i="10"/>
  <c r="Z45" i="10"/>
  <c r="AD44" i="10"/>
  <c r="W44" i="10"/>
  <c r="X44" i="10"/>
  <c r="Z44" i="10"/>
  <c r="AD43" i="10"/>
  <c r="X43" i="10"/>
  <c r="Z43" i="10"/>
  <c r="AD42" i="10"/>
  <c r="W42" i="10"/>
  <c r="X42" i="10"/>
  <c r="Z42" i="10"/>
  <c r="AD41" i="10"/>
  <c r="W41" i="10"/>
  <c r="X41" i="10"/>
  <c r="Z41" i="10"/>
  <c r="AD40" i="10"/>
  <c r="X40" i="10"/>
  <c r="Z40" i="10"/>
  <c r="AD39" i="10"/>
  <c r="X39" i="10"/>
  <c r="Z39" i="10"/>
  <c r="AD38" i="10"/>
  <c r="X38" i="10"/>
  <c r="Z38" i="10"/>
  <c r="AD37" i="10"/>
  <c r="X37" i="10"/>
  <c r="Z37" i="10"/>
  <c r="AD36" i="10"/>
  <c r="X36" i="10"/>
  <c r="Z36" i="10"/>
  <c r="AD35" i="10"/>
  <c r="X35" i="10"/>
  <c r="Z35" i="10"/>
  <c r="AD34" i="10"/>
  <c r="X34" i="10"/>
  <c r="Z34" i="10"/>
  <c r="AD33" i="10"/>
  <c r="X33" i="10"/>
  <c r="Z33" i="10"/>
  <c r="AD32" i="10"/>
  <c r="X32" i="10"/>
  <c r="Z32" i="10"/>
  <c r="AD31" i="10"/>
  <c r="X31" i="10"/>
  <c r="Z31" i="10"/>
  <c r="AD30" i="10"/>
  <c r="X30" i="10"/>
  <c r="Z30" i="10"/>
  <c r="AD29" i="10"/>
  <c r="X29" i="10"/>
  <c r="Z29" i="10"/>
  <c r="AD28" i="10"/>
  <c r="X28" i="10"/>
  <c r="Z28" i="10"/>
  <c r="AD27" i="10"/>
  <c r="X27" i="10"/>
  <c r="Z27" i="10"/>
  <c r="AD26" i="10"/>
  <c r="X26" i="10"/>
  <c r="Z26" i="10"/>
  <c r="X25" i="10"/>
  <c r="Z25" i="10"/>
  <c r="AD25" i="10"/>
  <c r="X24" i="10"/>
  <c r="Z24" i="10"/>
  <c r="AD24" i="10"/>
  <c r="X23" i="10"/>
  <c r="Z23" i="10"/>
  <c r="AD23" i="10"/>
  <c r="X22" i="10"/>
  <c r="Z22" i="10"/>
  <c r="AD22" i="10"/>
  <c r="X21" i="10"/>
  <c r="Z21" i="10"/>
  <c r="AD21" i="10"/>
  <c r="X20" i="10"/>
  <c r="Z20" i="10"/>
  <c r="AD20" i="10"/>
  <c r="X19" i="10"/>
  <c r="Z19" i="10"/>
  <c r="AD19" i="10"/>
  <c r="X18" i="10"/>
  <c r="Z18" i="10"/>
  <c r="AD18" i="10"/>
  <c r="X17" i="10"/>
  <c r="Z17" i="10"/>
  <c r="AD17" i="10"/>
  <c r="X16" i="10"/>
  <c r="Z16" i="10"/>
  <c r="AD16" i="10"/>
  <c r="X15" i="10"/>
  <c r="Z15" i="10"/>
  <c r="AD15" i="10"/>
  <c r="X14" i="10"/>
  <c r="Z14" i="10"/>
  <c r="AD14" i="10"/>
  <c r="X13" i="10"/>
  <c r="Z13" i="10"/>
  <c r="AD13" i="10"/>
  <c r="Z12" i="10"/>
  <c r="AD12" i="10"/>
  <c r="X11" i="10"/>
  <c r="Z11" i="10"/>
  <c r="AD11" i="10"/>
  <c r="X10" i="10"/>
  <c r="Z10" i="10"/>
  <c r="AD10" i="10"/>
  <c r="X9" i="10"/>
  <c r="Z9" i="10"/>
  <c r="AD9" i="10"/>
  <c r="X8" i="10"/>
  <c r="Z8" i="10"/>
  <c r="AD8" i="10"/>
  <c r="X7" i="10"/>
  <c r="Z7" i="10"/>
  <c r="AD7" i="10"/>
  <c r="X6" i="10"/>
  <c r="Z6" i="10"/>
  <c r="AD6" i="10"/>
  <c r="X5" i="10"/>
  <c r="Z5" i="10"/>
  <c r="AD5" i="10"/>
  <c r="X4" i="10"/>
  <c r="Z4" i="10"/>
  <c r="AD4" i="10"/>
  <c r="X3" i="10"/>
  <c r="Z3" i="10"/>
  <c r="AD3" i="10"/>
  <c r="AC3" i="10"/>
  <c r="X25" i="9"/>
  <c r="Z25" i="9"/>
  <c r="W25" i="9"/>
  <c r="Y25" i="9"/>
  <c r="X24" i="9"/>
  <c r="Z24" i="9"/>
  <c r="W24" i="9"/>
  <c r="Y24" i="9"/>
  <c r="X23" i="9"/>
  <c r="Z23" i="9"/>
  <c r="W23" i="9"/>
  <c r="Y23" i="9"/>
  <c r="X22" i="9"/>
  <c r="Z22" i="9"/>
  <c r="W22" i="9"/>
  <c r="Y22" i="9"/>
  <c r="X21" i="9"/>
  <c r="Z21" i="9"/>
  <c r="W21" i="9"/>
  <c r="Y21" i="9"/>
  <c r="X20" i="9"/>
  <c r="Z20" i="9"/>
  <c r="W20" i="9"/>
  <c r="Y20" i="9"/>
  <c r="X19" i="9"/>
  <c r="Z19" i="9"/>
  <c r="W19" i="9"/>
  <c r="Y19" i="9"/>
  <c r="X18" i="9"/>
  <c r="Z18" i="9"/>
  <c r="W18" i="9"/>
  <c r="Y18" i="9"/>
  <c r="X17" i="9"/>
  <c r="Z17" i="9"/>
  <c r="W17" i="9"/>
  <c r="Y17" i="9"/>
  <c r="X16" i="9"/>
  <c r="Z16" i="9"/>
  <c r="W16" i="9"/>
  <c r="Y16" i="9"/>
  <c r="X15" i="9"/>
  <c r="Z15" i="9"/>
  <c r="W15" i="9"/>
  <c r="Y15" i="9"/>
  <c r="X14" i="9"/>
  <c r="Z14" i="9"/>
  <c r="W14" i="9"/>
  <c r="Y14" i="9"/>
  <c r="X13" i="9"/>
  <c r="Z13" i="9"/>
  <c r="W13" i="9"/>
  <c r="Y13" i="9"/>
  <c r="X12" i="9"/>
  <c r="Z12" i="9"/>
  <c r="W12" i="9"/>
  <c r="Y12" i="9"/>
  <c r="X10" i="9"/>
  <c r="Z10" i="9"/>
  <c r="W10" i="9"/>
  <c r="Y10" i="9"/>
  <c r="W9" i="9"/>
  <c r="Y9" i="9"/>
  <c r="X9" i="9"/>
  <c r="W8" i="9"/>
  <c r="Y8" i="9"/>
  <c r="X7" i="9"/>
  <c r="Z7" i="9"/>
  <c r="W7" i="9"/>
  <c r="Y7" i="9"/>
  <c r="X6" i="9"/>
  <c r="X5" i="9"/>
  <c r="Z5" i="9"/>
  <c r="W5" i="9"/>
  <c r="Y5" i="9"/>
  <c r="X4" i="9"/>
  <c r="Z4" i="9"/>
  <c r="W4" i="9"/>
  <c r="Y4" i="9"/>
  <c r="W3" i="9"/>
  <c r="Y3" i="9"/>
  <c r="X3" i="9"/>
  <c r="AG7" i="7"/>
  <c r="Y7" i="7"/>
  <c r="AA7" i="7"/>
  <c r="AC7" i="7"/>
  <c r="AB7" i="7"/>
  <c r="Z7" i="7"/>
  <c r="T7" i="7"/>
  <c r="AG6" i="7"/>
  <c r="Y6" i="7"/>
  <c r="AA6" i="7"/>
  <c r="AC6" i="7"/>
  <c r="AB6" i="7"/>
  <c r="Z6" i="7"/>
  <c r="T6" i="7"/>
  <c r="AG5" i="7"/>
  <c r="Y5" i="7"/>
  <c r="AA5" i="7"/>
  <c r="AC5" i="7"/>
  <c r="AB5" i="7"/>
  <c r="Z5" i="7"/>
  <c r="T5" i="7"/>
  <c r="AG4" i="7"/>
  <c r="Y4" i="7"/>
  <c r="AA4" i="7"/>
  <c r="AC4" i="7"/>
  <c r="AB4" i="7"/>
  <c r="Z4" i="7"/>
  <c r="T4" i="7"/>
  <c r="AG3" i="7"/>
  <c r="Y3" i="7"/>
  <c r="AA3" i="7"/>
  <c r="AC3" i="7"/>
  <c r="AB3" i="7"/>
  <c r="Z3" i="7"/>
  <c r="T3" i="7"/>
  <c r="AG2" i="7"/>
  <c r="Y2" i="7"/>
  <c r="AA2" i="7"/>
  <c r="AC2" i="7"/>
  <c r="AB2" i="7"/>
  <c r="Z2" i="7"/>
  <c r="T2" i="7"/>
  <c r="Y33" i="6"/>
  <c r="AA33" i="6"/>
  <c r="AC33" i="6"/>
  <c r="AB33" i="6"/>
  <c r="Z33" i="6"/>
  <c r="T33" i="6"/>
  <c r="Y32" i="6"/>
  <c r="AA32" i="6"/>
  <c r="AC32" i="6"/>
  <c r="AB32" i="6"/>
  <c r="Z32" i="6"/>
  <c r="T32" i="6"/>
  <c r="Y31" i="6"/>
  <c r="AA31" i="6"/>
  <c r="AC31" i="6"/>
  <c r="AB31" i="6"/>
  <c r="Z31" i="6"/>
  <c r="T31" i="6"/>
  <c r="Y30" i="6"/>
  <c r="AA30" i="6"/>
  <c r="AC30" i="6"/>
  <c r="AB30" i="6"/>
  <c r="Z30" i="6"/>
  <c r="T30" i="6"/>
  <c r="Y29" i="6"/>
  <c r="AA29" i="6"/>
  <c r="AC29" i="6"/>
  <c r="AB29" i="6"/>
  <c r="Z29" i="6"/>
  <c r="T29" i="6"/>
  <c r="Y28" i="6"/>
  <c r="AA28" i="6"/>
  <c r="AC28" i="6"/>
  <c r="AB28" i="6"/>
  <c r="Z28" i="6"/>
  <c r="T28" i="6"/>
  <c r="Y27" i="6"/>
  <c r="AA27" i="6"/>
  <c r="AC27" i="6"/>
  <c r="AB27" i="6"/>
  <c r="Z27" i="6"/>
  <c r="T27" i="6"/>
  <c r="Y26" i="6"/>
  <c r="AA26" i="6"/>
  <c r="AC26" i="6"/>
  <c r="AB26" i="6"/>
  <c r="Z26" i="6"/>
  <c r="T26" i="6"/>
  <c r="Y25" i="6"/>
  <c r="AA25" i="6"/>
  <c r="AC25" i="6"/>
  <c r="AB25" i="6"/>
  <c r="Z25" i="6"/>
  <c r="T25" i="6"/>
  <c r="Y24" i="6"/>
  <c r="AA24" i="6"/>
  <c r="AC24" i="6"/>
  <c r="AB24" i="6"/>
  <c r="Z24" i="6"/>
  <c r="T24" i="6"/>
  <c r="Y23" i="6"/>
  <c r="AA23" i="6"/>
  <c r="AC23" i="6"/>
  <c r="AB23" i="6"/>
  <c r="Z23" i="6"/>
  <c r="T23" i="6"/>
  <c r="Y22" i="6"/>
  <c r="AA22" i="6"/>
  <c r="AC22" i="6"/>
  <c r="AB22" i="6"/>
  <c r="Z22" i="6"/>
  <c r="T22" i="6"/>
  <c r="Y21" i="6"/>
  <c r="AA21" i="6"/>
  <c r="AC21" i="6"/>
  <c r="AB21" i="6"/>
  <c r="Z21" i="6"/>
  <c r="T21" i="6"/>
  <c r="Y20" i="6"/>
  <c r="AA20" i="6"/>
  <c r="AC20" i="6"/>
  <c r="AB20" i="6"/>
  <c r="Z20" i="6"/>
  <c r="T20" i="6"/>
  <c r="Y19" i="6"/>
  <c r="AA19" i="6"/>
  <c r="AC19" i="6"/>
  <c r="AB19" i="6"/>
  <c r="Z19" i="6"/>
  <c r="T19" i="6"/>
  <c r="Y18" i="6"/>
  <c r="AA18" i="6"/>
  <c r="AC18" i="6"/>
  <c r="AB18" i="6"/>
  <c r="Z18" i="6"/>
  <c r="T18" i="6"/>
  <c r="Y17" i="6"/>
  <c r="AA17" i="6"/>
  <c r="AC17" i="6"/>
  <c r="AB17" i="6"/>
  <c r="Z17" i="6"/>
  <c r="T17" i="6"/>
  <c r="Y16" i="6"/>
  <c r="AA16" i="6"/>
  <c r="AC16" i="6"/>
  <c r="AB16" i="6"/>
  <c r="Z16" i="6"/>
  <c r="T16" i="6"/>
  <c r="Y15" i="6"/>
  <c r="AA15" i="6"/>
  <c r="AC15" i="6"/>
  <c r="AB15" i="6"/>
  <c r="Z15" i="6"/>
  <c r="T15" i="6"/>
  <c r="Y14" i="6"/>
  <c r="AA14" i="6"/>
  <c r="AC14" i="6"/>
  <c r="AB14" i="6"/>
  <c r="Z14" i="6"/>
  <c r="T14" i="6"/>
  <c r="Y13" i="6"/>
  <c r="AA13" i="6"/>
  <c r="AC13" i="6"/>
  <c r="AB13" i="6"/>
  <c r="Z13" i="6"/>
  <c r="T13" i="6"/>
  <c r="Y12" i="6"/>
  <c r="AA12" i="6"/>
  <c r="AC12" i="6"/>
  <c r="AB12" i="6"/>
  <c r="Z12" i="6"/>
  <c r="T12" i="6"/>
  <c r="AG11" i="6"/>
  <c r="Y11" i="6"/>
  <c r="AA11" i="6"/>
  <c r="AC11" i="6"/>
  <c r="AB11" i="6"/>
  <c r="Z11" i="6"/>
  <c r="T11" i="6"/>
  <c r="AG10" i="6"/>
  <c r="Y10" i="6"/>
  <c r="AA10" i="6"/>
  <c r="AC10" i="6"/>
  <c r="AB10" i="6"/>
  <c r="Z10" i="6"/>
  <c r="T10" i="6"/>
  <c r="AG9" i="6"/>
  <c r="Y9" i="6"/>
  <c r="AA9" i="6"/>
  <c r="AC9" i="6"/>
  <c r="AB9" i="6"/>
  <c r="Z9" i="6"/>
  <c r="T9" i="6"/>
  <c r="AG8" i="6"/>
  <c r="Y8" i="6"/>
  <c r="AA8" i="6"/>
  <c r="AC8" i="6"/>
  <c r="AB8" i="6"/>
  <c r="Z8" i="6"/>
  <c r="T8" i="6"/>
  <c r="AG7" i="6"/>
  <c r="Y7" i="6"/>
  <c r="AA7" i="6"/>
  <c r="AC7" i="6"/>
  <c r="AB7" i="6"/>
  <c r="Z7" i="6"/>
  <c r="T7" i="6"/>
  <c r="AG6" i="6"/>
  <c r="Y6" i="6"/>
  <c r="AA6" i="6"/>
  <c r="AC6" i="6"/>
  <c r="AB6" i="6"/>
  <c r="Z6" i="6"/>
  <c r="T6" i="6"/>
  <c r="AG5" i="6"/>
  <c r="Y5" i="6"/>
  <c r="AA5" i="6"/>
  <c r="AC5" i="6"/>
  <c r="AB5" i="6"/>
  <c r="Z5" i="6"/>
  <c r="T5" i="6"/>
  <c r="AG4" i="6"/>
  <c r="Y4" i="6"/>
  <c r="AA4" i="6"/>
  <c r="AC4" i="6"/>
  <c r="AB4" i="6"/>
  <c r="Z4" i="6"/>
  <c r="T4" i="6"/>
  <c r="AG3" i="6"/>
  <c r="Y3" i="6"/>
  <c r="AA3" i="6"/>
  <c r="AC3" i="6"/>
  <c r="AB3" i="6"/>
  <c r="Z3" i="6"/>
  <c r="T3" i="6"/>
  <c r="AG2" i="6"/>
  <c r="Y2" i="6"/>
  <c r="AA2" i="6"/>
  <c r="AC2" i="6"/>
  <c r="AB2" i="6"/>
  <c r="Z2" i="6"/>
  <c r="T2" i="6"/>
  <c r="AG6" i="5"/>
  <c r="Y6" i="5"/>
  <c r="AA6" i="5"/>
  <c r="AC6" i="5"/>
  <c r="AB6" i="5"/>
  <c r="Z6" i="5"/>
  <c r="T6" i="5"/>
  <c r="AG5" i="5"/>
  <c r="Y5" i="5"/>
  <c r="AA5" i="5"/>
  <c r="AC5" i="5"/>
  <c r="AB5" i="5"/>
  <c r="Z5" i="5"/>
  <c r="T5" i="5"/>
  <c r="AG4" i="5"/>
  <c r="Y4" i="5"/>
  <c r="AA4" i="5"/>
  <c r="AC4" i="5"/>
  <c r="AB4" i="5"/>
  <c r="Z4" i="5"/>
  <c r="T4" i="5"/>
  <c r="AG3" i="5"/>
  <c r="Y3" i="5"/>
  <c r="AA3" i="5"/>
  <c r="AC3" i="5"/>
  <c r="AB3" i="5"/>
  <c r="Z3" i="5"/>
  <c r="T3" i="5"/>
  <c r="AG2" i="5"/>
  <c r="Y2" i="5"/>
  <c r="AA2" i="5"/>
  <c r="AC2" i="5"/>
  <c r="AB2" i="5"/>
  <c r="Z2" i="5"/>
  <c r="T2" i="5"/>
  <c r="Y7" i="4"/>
  <c r="T5" i="2"/>
  <c r="AG2" i="2"/>
  <c r="T13" i="2"/>
  <c r="T12" i="2"/>
  <c r="T11" i="2"/>
  <c r="T10" i="2"/>
  <c r="T9" i="2"/>
  <c r="T8" i="2"/>
  <c r="T7" i="2"/>
  <c r="T6" i="2"/>
  <c r="T4" i="2"/>
  <c r="T3" i="2"/>
  <c r="Z2" i="2"/>
  <c r="T2" i="2"/>
</calcChain>
</file>

<file path=xl/comments1.xml><?xml version="1.0" encoding="utf-8"?>
<comments xmlns="http://schemas.openxmlformats.org/spreadsheetml/2006/main">
  <authors>
    <author>ICULTUR</author>
    <author>Fredy Jose Martinez Martinez</author>
    <author xml:space="preserve">Direccion TIC </author>
  </authors>
  <commentList>
    <comment ref="U66" authorId="0">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V66" authorId="0">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W66" authorId="0">
      <text>
        <r>
          <rPr>
            <b/>
            <sz val="9"/>
            <color indexed="81"/>
            <rFont val="Tahoma"/>
            <family val="2"/>
          </rPr>
          <t>ICULTUR:</t>
        </r>
        <r>
          <rPr>
            <sz val="9"/>
            <color indexed="81"/>
            <rFont val="Tahoma"/>
            <family val="2"/>
          </rPr>
          <t xml:space="preserve">
cumbre de gestores culturales</t>
        </r>
      </text>
    </comment>
    <comment ref="X66" authorId="1">
      <text>
        <r>
          <rPr>
            <b/>
            <sz val="9"/>
            <color indexed="81"/>
            <rFont val="Tahoma"/>
            <family val="2"/>
          </rPr>
          <t xml:space="preserve">Fredy Jose Martinez Martinez: </t>
        </r>
        <r>
          <rPr>
            <sz val="9"/>
            <color indexed="81"/>
            <rFont val="Tahoma"/>
            <family val="2"/>
          </rPr>
          <t xml:space="preserve">Talleres de bandas, Tambora. </t>
        </r>
        <r>
          <rPr>
            <sz val="9"/>
            <color indexed="81"/>
            <rFont val="Tahoma"/>
            <family val="2"/>
          </rPr>
          <t xml:space="preserve">
</t>
        </r>
      </text>
    </comment>
    <comment ref="V69" authorId="0">
      <text>
        <r>
          <rPr>
            <b/>
            <sz val="11"/>
            <color indexed="81"/>
            <rFont val="Tahoma"/>
            <family val="2"/>
          </rPr>
          <t>ICULTUR:</t>
        </r>
        <r>
          <rPr>
            <sz val="11"/>
            <color indexed="81"/>
            <rFont val="Tahoma"/>
            <family val="2"/>
          </rPr>
          <t xml:space="preserve">
Asesoría técnica a los consejos de artes escenicas, música y cine</t>
        </r>
      </text>
    </comment>
    <comment ref="U71" authorId="0">
      <text>
        <r>
          <rPr>
            <b/>
            <sz val="11"/>
            <color indexed="81"/>
            <rFont val="Tahoma"/>
            <family val="2"/>
          </rPr>
          <t>ICULTUR:</t>
        </r>
        <r>
          <rPr>
            <sz val="11"/>
            <color indexed="81"/>
            <rFont val="Tahoma"/>
            <family val="2"/>
          </rPr>
          <t xml:space="preserve">
Fiestas de la candelaria, festival del bocachico, festival de la yuca, Hay Festival</t>
        </r>
      </text>
    </comment>
    <comment ref="V71" authorId="0">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X71" authorId="1">
      <text>
        <r>
          <rPr>
            <b/>
            <sz val="9"/>
            <color indexed="81"/>
            <rFont val="Tahoma"/>
            <family val="2"/>
          </rPr>
          <t>Fredy Jose Martinez Martinez:</t>
        </r>
        <r>
          <rPr>
            <sz val="9"/>
            <color indexed="81"/>
            <rFont val="Tahoma"/>
            <family val="2"/>
          </rPr>
          <t xml:space="preserve">
Festival del Retorno, Festival de Tambores, Festival del Ñame, Carnavales Magangué, Festival de la Tambora, Bolívar 1600, Festival de la tambora de San Pablo, Festival de Bullerengue</t>
        </r>
      </text>
    </comment>
    <comment ref="V72" authorId="0">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U73" authorId="0">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V73" authorId="0">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V75" authorId="0">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 ref="X75" authorId="1">
      <text>
        <r>
          <rPr>
            <b/>
            <sz val="9"/>
            <color indexed="81"/>
            <rFont val="Tahoma"/>
            <family val="2"/>
          </rPr>
          <t>Fredy Jose Martinez Martinez:</t>
        </r>
        <r>
          <rPr>
            <sz val="9"/>
            <color indexed="81"/>
            <rFont val="Tahoma"/>
            <family val="2"/>
          </rPr>
          <t xml:space="preserve">
San Jacinto</t>
        </r>
      </text>
    </comment>
    <comment ref="V76" authorId="0">
      <text>
        <r>
          <rPr>
            <b/>
            <sz val="11"/>
            <color rgb="FF000000"/>
            <rFont val="Tahoma"/>
            <family val="2"/>
          </rPr>
          <t>ICULTUR:</t>
        </r>
        <r>
          <rPr>
            <sz val="11"/>
            <color rgb="FF000000"/>
            <rFont val="Tahoma"/>
            <family val="2"/>
          </rPr>
          <t xml:space="preserve">
</t>
        </r>
        <r>
          <rPr>
            <sz val="11"/>
            <color rgb="FF000000"/>
            <rFont val="Tahoma"/>
            <family val="2"/>
          </rPr>
          <t>Soplaviento, Arjona, Calamar, Arroyohondo, Palenque, Turbana, Arenal Sur, María la Baja, Santa Rosa de Lima</t>
        </r>
      </text>
    </comment>
    <comment ref="X76" authorId="1">
      <text>
        <r>
          <rPr>
            <b/>
            <sz val="9"/>
            <color rgb="FF000000"/>
            <rFont val="Tahoma"/>
            <family val="2"/>
          </rPr>
          <t>Fredy Jose Martinez Martinez:</t>
        </r>
        <r>
          <rPr>
            <sz val="9"/>
            <color rgb="FF000000"/>
            <rFont val="Tahoma"/>
            <family val="2"/>
          </rPr>
          <t xml:space="preserve">
</t>
        </r>
        <r>
          <rPr>
            <sz val="9"/>
            <color rgb="FF000000"/>
            <rFont val="Tahoma"/>
            <family val="2"/>
          </rPr>
          <t>San Jacinto</t>
        </r>
      </text>
    </comment>
    <comment ref="S151" authorId="2">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151" authorId="2">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W151" authorId="2">
      <text>
        <r>
          <rPr>
            <b/>
            <sz val="10"/>
            <color rgb="FF000000"/>
            <rFont val="Tahoma"/>
            <family val="2"/>
          </rPr>
          <t>Direccion TIC :</t>
        </r>
        <r>
          <rPr>
            <sz val="10"/>
            <color rgb="FF000000"/>
            <rFont val="Tahoma"/>
            <family val="2"/>
          </rPr>
          <t xml:space="preserve">
</t>
        </r>
        <r>
          <rPr>
            <sz val="10"/>
            <color rgb="FF000000"/>
            <rFont val="Tahoma"/>
            <family val="2"/>
          </rPr>
          <t>Plataforma de monitoreo Mompox Inteligente</t>
        </r>
      </text>
    </comment>
    <comment ref="S152" authorId="2">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U152" authorId="2">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153"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153"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154" authorId="2">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154" authorId="2">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X154" authorId="2">
      <text>
        <r>
          <rPr>
            <b/>
            <sz val="10"/>
            <color rgb="FF000000"/>
            <rFont val="Tahoma"/>
            <family val="2"/>
          </rPr>
          <t>Direccion TIC :</t>
        </r>
        <r>
          <rPr>
            <sz val="10"/>
            <color rgb="FF000000"/>
            <rFont val="Tahoma"/>
            <family val="2"/>
          </rPr>
          <t xml:space="preserve">
</t>
        </r>
        <r>
          <rPr>
            <sz val="10"/>
            <color rgb="FF000000"/>
            <rFont val="Tahoma"/>
            <family val="2"/>
          </rPr>
          <t>12 Nodos de conexión en zona rural Mompox Inteligente.</t>
        </r>
      </text>
    </comment>
    <comment ref="S155" authorId="2">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U155" authorId="2">
      <text>
        <r>
          <rPr>
            <b/>
            <sz val="10"/>
            <color rgb="FF000000"/>
            <rFont val="Tahoma"/>
            <family val="2"/>
          </rPr>
          <t>Direccion TIC :</t>
        </r>
        <r>
          <rPr>
            <sz val="10"/>
            <color rgb="FF000000"/>
            <rFont val="Tahoma"/>
            <family val="2"/>
          </rPr>
          <t xml:space="preserve">
</t>
        </r>
        <r>
          <rPr>
            <sz val="10"/>
            <color rgb="FF000000"/>
            <rFont val="Calibri"/>
            <family val="2"/>
          </rPr>
          <t>Municipios asistentes a encuentro regional con CRC, MinTIC y ANE</t>
        </r>
        <r>
          <rPr>
            <sz val="10"/>
            <color rgb="FF000000"/>
            <rFont val="Tahoma"/>
            <family val="2"/>
          </rPr>
          <t xml:space="preserve"> en Cartagena Marzo 11</t>
        </r>
      </text>
    </comment>
    <comment ref="V155" authorId="2">
      <text>
        <r>
          <rPr>
            <b/>
            <sz val="10"/>
            <color rgb="FF000000"/>
            <rFont val="Tahoma"/>
            <family val="2"/>
          </rPr>
          <t>Direccion TIC :</t>
        </r>
        <r>
          <rPr>
            <sz val="10"/>
            <color rgb="FF000000"/>
            <rFont val="Tahoma"/>
            <family val="2"/>
          </rPr>
          <t xml:space="preserve">
</t>
        </r>
        <r>
          <rPr>
            <sz val="10"/>
            <color rgb="FF000000"/>
            <rFont val="Calibri"/>
            <family val="2"/>
          </rPr>
          <t xml:space="preserve">Municipios asistentes a encuentro regional con CRC, MinTIC y ANE en Mompox - Junio 24
</t>
        </r>
      </text>
    </comment>
    <comment ref="V156" authorId="2">
      <text>
        <r>
          <rPr>
            <b/>
            <sz val="10"/>
            <color rgb="FF000000"/>
            <rFont val="Tahoma"/>
            <family val="2"/>
          </rPr>
          <t>Direccion TIC :</t>
        </r>
        <r>
          <rPr>
            <sz val="10"/>
            <color rgb="FF000000"/>
            <rFont val="Tahoma"/>
            <family val="2"/>
          </rPr>
          <t xml:space="preserve">
</t>
        </r>
        <r>
          <rPr>
            <sz val="10"/>
            <color rgb="FF000000"/>
            <rFont val="Calibri"/>
            <family val="2"/>
          </rPr>
          <t xml:space="preserve">Nuevas conexiones de internet fijo hogar gestionadas por ISP locales - Fuente MINTIC
</t>
        </r>
      </text>
    </comment>
    <comment ref="W156" authorId="2">
      <text>
        <r>
          <rPr>
            <b/>
            <sz val="10"/>
            <color rgb="FF000000"/>
            <rFont val="Tahoma"/>
            <family val="2"/>
          </rPr>
          <t>Direccion TIC :</t>
        </r>
        <r>
          <rPr>
            <sz val="10"/>
            <color rgb="FF000000"/>
            <rFont val="Tahoma"/>
            <family val="2"/>
          </rPr>
          <t xml:space="preserve">
</t>
        </r>
        <r>
          <rPr>
            <sz val="10"/>
            <color rgb="FF000000"/>
            <rFont val="Tahoma"/>
            <family val="2"/>
          </rPr>
          <t xml:space="preserve">Conexiones a internet fijo comunitario implementadas en zona rural a través del proyecto Mompox Inteligente </t>
        </r>
      </text>
    </comment>
    <comment ref="X156" authorId="2">
      <text>
        <r>
          <rPr>
            <b/>
            <sz val="10"/>
            <color rgb="FF000000"/>
            <rFont val="Tahoma"/>
            <family val="2"/>
          </rPr>
          <t>Direccion TIC :</t>
        </r>
        <r>
          <rPr>
            <sz val="10"/>
            <color rgb="FF000000"/>
            <rFont val="Tahoma"/>
            <family val="2"/>
          </rPr>
          <t xml:space="preserve">
</t>
        </r>
        <r>
          <rPr>
            <sz val="10"/>
            <color rgb="FF000000"/>
            <rFont val="Calibri"/>
            <family val="2"/>
          </rPr>
          <t xml:space="preserve">Conexiones a internet fijo comunitario implementadas en zona rural a través del proyecto Mompox Inteligente </t>
        </r>
      </text>
    </comment>
    <comment ref="S158" authorId="2">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U158" authorId="2">
      <text>
        <r>
          <rPr>
            <b/>
            <sz val="10"/>
            <color rgb="FF000000"/>
            <rFont val="Tahoma"/>
            <family val="2"/>
          </rPr>
          <t>Direccion TIC :</t>
        </r>
        <r>
          <rPr>
            <sz val="10"/>
            <color rgb="FF000000"/>
            <rFont val="Tahoma"/>
            <family val="2"/>
          </rPr>
          <t xml:space="preserve">
</t>
        </r>
        <r>
          <rPr>
            <sz val="10"/>
            <color rgb="FF000000"/>
            <rFont val="Calibri"/>
            <family val="2"/>
          </rPr>
          <t xml:space="preserve">Estudiante beneficiados con entrega de computadores para educar: 
</t>
        </r>
        <r>
          <rPr>
            <sz val="10"/>
            <color rgb="FF000000"/>
            <rFont val="Calibri"/>
            <family val="2"/>
          </rPr>
          <t xml:space="preserve">450 - El Carmen de Bolívar (IE de San Isidro, Caracolí, Arroyo de Arena, Raizal y El Hobo)
</t>
        </r>
        <r>
          <rPr>
            <sz val="10"/>
            <color rgb="FF000000"/>
            <rFont val="Calibri"/>
            <family val="2"/>
          </rPr>
          <t xml:space="preserve">80 - Magangué (IE Juan Arias)
</t>
        </r>
        <r>
          <rPr>
            <sz val="10"/>
            <color rgb="FF000000"/>
            <rFont val="Calibri"/>
            <family val="2"/>
          </rPr>
          <t xml:space="preserve">50 - Morales
</t>
        </r>
        <r>
          <rPr>
            <sz val="10"/>
            <color rgb="FF000000"/>
            <rFont val="Tahoma"/>
            <family val="2"/>
          </rPr>
          <t>(Un computador por estudiante)</t>
        </r>
      </text>
    </comment>
    <comment ref="V158"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por 70 computadores entregados por comodato en 3 colegios: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IE Gallego en Achí : 146 estudiantes</t>
        </r>
      </text>
    </comment>
    <comment ref="W158"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en Institución Educativa de Evitar e Institución Técnico Agropecuaria Benkos Biohó de Palenque, por </t>
        </r>
        <r>
          <rPr>
            <sz val="10"/>
            <color rgb="FF000000"/>
            <rFont val="Calibri"/>
            <family val="2"/>
            <scheme val="minor"/>
          </rPr>
          <t>100 equipos entregados por Computadores para Educar</t>
        </r>
      </text>
    </comment>
    <comment ref="X158" authorId="2">
      <text>
        <r>
          <rPr>
            <b/>
            <sz val="10"/>
            <color rgb="FF000000"/>
            <rFont val="Tahoma"/>
            <family val="2"/>
          </rPr>
          <t>Direccion TIC :</t>
        </r>
        <r>
          <rPr>
            <sz val="10"/>
            <color rgb="FF000000"/>
            <rFont val="Tahoma"/>
            <family val="2"/>
          </rPr>
          <t xml:space="preserve">
</t>
        </r>
        <r>
          <rPr>
            <sz val="10"/>
            <color rgb="FF000000"/>
            <rFont val="Tahoma"/>
            <family val="2"/>
          </rPr>
          <t>Estudiantes beneficiados con entregados por SEC EDUCACION de 180 equipos en 7 colegios</t>
        </r>
      </text>
    </comment>
    <comment ref="S159" authorId="2">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X159" authorId="2">
      <text>
        <r>
          <rPr>
            <b/>
            <sz val="10"/>
            <color rgb="FF000000"/>
            <rFont val="Tahoma"/>
            <family val="2"/>
          </rPr>
          <t>Direccion TIC :</t>
        </r>
        <r>
          <rPr>
            <sz val="10"/>
            <color rgb="FF000000"/>
            <rFont val="Tahoma"/>
            <family val="2"/>
          </rPr>
          <t xml:space="preserve">
</t>
        </r>
        <r>
          <rPr>
            <sz val="10"/>
            <color rgb="FF000000"/>
            <rFont val="Calibri"/>
            <family val="2"/>
            <scheme val="minor"/>
          </rPr>
          <t>No se registran conexiones nuevas en 2025, se aclara que las 622 reportadas en 2024 siguen activas</t>
        </r>
        <r>
          <rPr>
            <sz val="10"/>
            <color rgb="FF000000"/>
            <rFont val="Calibri"/>
            <family val="2"/>
            <scheme val="minor"/>
          </rPr>
          <t xml:space="preserve">
</t>
        </r>
      </text>
    </comment>
    <comment ref="S160" authorId="2">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U160" authorId="2">
      <text>
        <r>
          <rPr>
            <b/>
            <sz val="10"/>
            <color rgb="FF000000"/>
            <rFont val="Tahoma"/>
            <family val="2"/>
          </rPr>
          <t>Direccion TIC :</t>
        </r>
        <r>
          <rPr>
            <sz val="10"/>
            <color rgb="FF000000"/>
            <rFont val="Tahoma"/>
            <family val="2"/>
          </rPr>
          <t xml:space="preserve">
</t>
        </r>
        <r>
          <rPr>
            <sz val="10"/>
            <color rgb="FF000000"/>
            <rFont val="Calibri"/>
            <family val="2"/>
          </rPr>
          <t xml:space="preserve">54 Mujeres capacitadas en herramientas digitales Carmen de Bolívar
</t>
        </r>
        <r>
          <rPr>
            <sz val="10"/>
            <color rgb="FF000000"/>
            <rFont val="Calibri"/>
            <family val="2"/>
          </rPr>
          <t>359 Personas en curso de IA</t>
        </r>
      </text>
    </comment>
    <comment ref="V160" authorId="2">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W160" authorId="2">
      <text>
        <r>
          <rPr>
            <b/>
            <sz val="10"/>
            <color rgb="FF000000"/>
            <rFont val="Tahoma"/>
            <family val="2"/>
          </rPr>
          <t>Direccion TIC :</t>
        </r>
        <r>
          <rPr>
            <sz val="10"/>
            <color rgb="FF000000"/>
            <rFont val="Tahoma"/>
            <family val="2"/>
          </rPr>
          <t xml:space="preserve">
</t>
        </r>
        <r>
          <rPr>
            <sz val="10"/>
            <color rgb="FF000000"/>
            <rFont val="Tahoma"/>
            <family val="2"/>
          </rPr>
          <t xml:space="preserve">55 - Personas en Taller presencial de Diseño Digital en Magangue
</t>
        </r>
        <r>
          <rPr>
            <sz val="10"/>
            <color rgb="FF000000"/>
            <rFont val="Calibri"/>
            <family val="2"/>
          </rPr>
          <t xml:space="preserve">40 - Niños certificados en progrmación con Minecraft y diseño de videojuegos con Rblox en Magangué
</t>
        </r>
        <r>
          <rPr>
            <sz val="10"/>
            <color rgb="FF000000"/>
            <rFont val="Tahoma"/>
            <family val="2"/>
          </rPr>
          <t>866 - Certificados en cursos virtuales Mompox Inteligente</t>
        </r>
      </text>
    </comment>
    <comment ref="X160" authorId="2">
      <text>
        <r>
          <rPr>
            <b/>
            <sz val="10"/>
            <color rgb="FF000000"/>
            <rFont val="Tahoma"/>
            <family val="2"/>
          </rPr>
          <t>Direccion TIC :</t>
        </r>
        <r>
          <rPr>
            <sz val="10"/>
            <color rgb="FF000000"/>
            <rFont val="Tahoma"/>
            <family val="2"/>
          </rPr>
          <t xml:space="preserve">
</t>
        </r>
        <r>
          <rPr>
            <sz val="10"/>
            <color rgb="FF000000"/>
            <rFont val="Tahoma"/>
            <family val="2"/>
          </rPr>
          <t>60 Mujeres jornada en Cartagena, barrio Maria Cano
38 Personas en cursos Fund. Telefónica Movistar</t>
        </r>
      </text>
    </comment>
    <comment ref="S161" authorId="2">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 ref="U161" authorId="2">
      <text>
        <r>
          <rPr>
            <b/>
            <sz val="10"/>
            <color rgb="FF000000"/>
            <rFont val="Tahoma"/>
            <family val="2"/>
          </rPr>
          <t>Direccion TIC :</t>
        </r>
        <r>
          <rPr>
            <sz val="10"/>
            <color rgb="FF000000"/>
            <rFont val="Tahoma"/>
            <family val="2"/>
          </rPr>
          <t xml:space="preserve">
</t>
        </r>
        <r>
          <rPr>
            <sz val="10"/>
            <color rgb="FF000000"/>
            <rFont val="Calibri"/>
            <family val="2"/>
          </rPr>
          <t>Empresas asistentes a taller de ciberseguridad presencial con Fortinet</t>
        </r>
      </text>
    </comment>
    <comment ref="W161" authorId="2">
      <text>
        <r>
          <rPr>
            <b/>
            <sz val="10"/>
            <color rgb="FF000000"/>
            <rFont val="Tahoma"/>
            <family val="2"/>
          </rPr>
          <t>Direccion TIC :</t>
        </r>
        <r>
          <rPr>
            <sz val="10"/>
            <color rgb="FF000000"/>
            <rFont val="Tahoma"/>
            <family val="2"/>
          </rPr>
          <t xml:space="preserve">
</t>
        </r>
        <r>
          <rPr>
            <sz val="10"/>
            <color rgb="FF000000"/>
            <rFont val="Tahoma"/>
            <family val="2"/>
          </rPr>
          <t xml:space="preserve">37 Emprendedores beneficados con programa </t>
        </r>
      </text>
    </comment>
    <comment ref="X161" authorId="2">
      <text>
        <r>
          <rPr>
            <b/>
            <sz val="10"/>
            <color rgb="FF000000"/>
            <rFont val="Tahoma"/>
            <family val="2"/>
          </rPr>
          <t>Direccion TIC :</t>
        </r>
        <r>
          <rPr>
            <sz val="10"/>
            <color rgb="FF000000"/>
            <rFont val="Tahoma"/>
            <family val="2"/>
          </rPr>
          <t xml:space="preserve">
</t>
        </r>
        <r>
          <rPr>
            <sz val="10"/>
            <color rgb="FF000000"/>
            <rFont val="Tahoma"/>
            <family val="2"/>
          </rPr>
          <t>Empresas asistentes a Webinars de ciberseguridad</t>
        </r>
      </text>
    </comment>
  </commentList>
</comments>
</file>

<file path=xl/comments2.xml><?xml version="1.0" encoding="utf-8"?>
<comments xmlns="http://schemas.openxmlformats.org/spreadsheetml/2006/main">
  <authors>
    <author>ICULTUR</author>
    <author>Fredy Jose Martinez Martinez</author>
    <author xml:space="preserve">Direccion TIC </author>
  </authors>
  <commentList>
    <comment ref="U66" authorId="0">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V66" authorId="0">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W66" authorId="0">
      <text>
        <r>
          <rPr>
            <b/>
            <sz val="9"/>
            <color indexed="81"/>
            <rFont val="Tahoma"/>
            <family val="2"/>
          </rPr>
          <t>ICULTUR:</t>
        </r>
        <r>
          <rPr>
            <sz val="9"/>
            <color indexed="81"/>
            <rFont val="Tahoma"/>
            <family val="2"/>
          </rPr>
          <t xml:space="preserve">
cumbre de gestores culturales</t>
        </r>
      </text>
    </comment>
    <comment ref="X66" authorId="1">
      <text>
        <r>
          <rPr>
            <b/>
            <sz val="9"/>
            <color indexed="81"/>
            <rFont val="Tahoma"/>
            <family val="2"/>
          </rPr>
          <t xml:space="preserve">Fredy Jose Martinez Martinez: </t>
        </r>
        <r>
          <rPr>
            <sz val="9"/>
            <color indexed="81"/>
            <rFont val="Tahoma"/>
            <family val="2"/>
          </rPr>
          <t xml:space="preserve">Talleres de bandas, Tambora. </t>
        </r>
        <r>
          <rPr>
            <sz val="9"/>
            <color indexed="81"/>
            <rFont val="Tahoma"/>
            <family val="2"/>
          </rPr>
          <t xml:space="preserve">
</t>
        </r>
      </text>
    </comment>
    <comment ref="V69" authorId="0">
      <text>
        <r>
          <rPr>
            <b/>
            <sz val="11"/>
            <color indexed="81"/>
            <rFont val="Tahoma"/>
            <family val="2"/>
          </rPr>
          <t>ICULTUR:</t>
        </r>
        <r>
          <rPr>
            <sz val="11"/>
            <color indexed="81"/>
            <rFont val="Tahoma"/>
            <family val="2"/>
          </rPr>
          <t xml:space="preserve">
Asesoría técnica a los consejos de artes escenicas, música y cine</t>
        </r>
      </text>
    </comment>
    <comment ref="U71" authorId="0">
      <text>
        <r>
          <rPr>
            <b/>
            <sz val="11"/>
            <color indexed="81"/>
            <rFont val="Tahoma"/>
            <family val="2"/>
          </rPr>
          <t>ICULTUR:</t>
        </r>
        <r>
          <rPr>
            <sz val="11"/>
            <color indexed="81"/>
            <rFont val="Tahoma"/>
            <family val="2"/>
          </rPr>
          <t xml:space="preserve">
Fiestas de la candelaria, festival del bocachico, festival de la yuca, Hay Festival</t>
        </r>
      </text>
    </comment>
    <comment ref="V71" authorId="0">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X71" authorId="1">
      <text>
        <r>
          <rPr>
            <b/>
            <sz val="9"/>
            <color indexed="81"/>
            <rFont val="Tahoma"/>
            <family val="2"/>
          </rPr>
          <t>Fredy Jose Martinez Martinez:</t>
        </r>
        <r>
          <rPr>
            <sz val="9"/>
            <color indexed="81"/>
            <rFont val="Tahoma"/>
            <family val="2"/>
          </rPr>
          <t xml:space="preserve">
Festival del Retorno, Festival de Tambores, Festival del Ñame, Carnavales Magangué, Festival de la Tambora, Bolívar 1600, Festival de la tambora de San Pablo, Festival de Bullerengue</t>
        </r>
      </text>
    </comment>
    <comment ref="V72" authorId="0">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U73" authorId="0">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V73" authorId="0">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V75" authorId="0">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 ref="X75" authorId="1">
      <text>
        <r>
          <rPr>
            <b/>
            <sz val="9"/>
            <color indexed="81"/>
            <rFont val="Tahoma"/>
            <family val="2"/>
          </rPr>
          <t>Fredy Jose Martinez Martinez:</t>
        </r>
        <r>
          <rPr>
            <sz val="9"/>
            <color indexed="81"/>
            <rFont val="Tahoma"/>
            <family val="2"/>
          </rPr>
          <t xml:space="preserve">
San Jacinto</t>
        </r>
      </text>
    </comment>
    <comment ref="V76" authorId="0">
      <text>
        <r>
          <rPr>
            <b/>
            <sz val="11"/>
            <color rgb="FF000000"/>
            <rFont val="Tahoma"/>
            <family val="2"/>
          </rPr>
          <t>ICULTUR:</t>
        </r>
        <r>
          <rPr>
            <sz val="11"/>
            <color rgb="FF000000"/>
            <rFont val="Tahoma"/>
            <family val="2"/>
          </rPr>
          <t xml:space="preserve">
</t>
        </r>
        <r>
          <rPr>
            <sz val="11"/>
            <color rgb="FF000000"/>
            <rFont val="Tahoma"/>
            <family val="2"/>
          </rPr>
          <t>Soplaviento, Arjona, Calamar, Arroyohondo, Palenque, Turbana, Arenal Sur, María la Baja, Santa Rosa de Lima</t>
        </r>
      </text>
    </comment>
    <comment ref="X76" authorId="1">
      <text>
        <r>
          <rPr>
            <b/>
            <sz val="9"/>
            <color rgb="FF000000"/>
            <rFont val="Tahoma"/>
            <family val="2"/>
          </rPr>
          <t>Fredy Jose Martinez Martinez:</t>
        </r>
        <r>
          <rPr>
            <sz val="9"/>
            <color rgb="FF000000"/>
            <rFont val="Tahoma"/>
            <family val="2"/>
          </rPr>
          <t xml:space="preserve">
</t>
        </r>
        <r>
          <rPr>
            <sz val="9"/>
            <color rgb="FF000000"/>
            <rFont val="Tahoma"/>
            <family val="2"/>
          </rPr>
          <t>San Jacinto</t>
        </r>
      </text>
    </comment>
    <comment ref="S151" authorId="2">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151" authorId="2">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W151" authorId="2">
      <text>
        <r>
          <rPr>
            <b/>
            <sz val="10"/>
            <color rgb="FF000000"/>
            <rFont val="Tahoma"/>
            <family val="2"/>
          </rPr>
          <t>Direccion TIC :</t>
        </r>
        <r>
          <rPr>
            <sz val="10"/>
            <color rgb="FF000000"/>
            <rFont val="Tahoma"/>
            <family val="2"/>
          </rPr>
          <t xml:space="preserve">
</t>
        </r>
        <r>
          <rPr>
            <sz val="10"/>
            <color rgb="FF000000"/>
            <rFont val="Tahoma"/>
            <family val="2"/>
          </rPr>
          <t>Plataforma de monitoreo Mompox Inteligente</t>
        </r>
      </text>
    </comment>
    <comment ref="S152" authorId="2">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U152" authorId="2">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153"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153" authorId="2">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154" authorId="2">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154" authorId="2">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X154" authorId="2">
      <text>
        <r>
          <rPr>
            <b/>
            <sz val="10"/>
            <color rgb="FF000000"/>
            <rFont val="Tahoma"/>
            <family val="2"/>
          </rPr>
          <t>Direccion TIC :</t>
        </r>
        <r>
          <rPr>
            <sz val="10"/>
            <color rgb="FF000000"/>
            <rFont val="Tahoma"/>
            <family val="2"/>
          </rPr>
          <t xml:space="preserve">
</t>
        </r>
        <r>
          <rPr>
            <sz val="10"/>
            <color rgb="FF000000"/>
            <rFont val="Tahoma"/>
            <family val="2"/>
          </rPr>
          <t>12 Nodos de conexión en zona rural Mompox Inteligente.</t>
        </r>
      </text>
    </comment>
    <comment ref="S155" authorId="2">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U155" authorId="2">
      <text>
        <r>
          <rPr>
            <b/>
            <sz val="10"/>
            <color rgb="FF000000"/>
            <rFont val="Tahoma"/>
            <family val="2"/>
          </rPr>
          <t>Direccion TIC :</t>
        </r>
        <r>
          <rPr>
            <sz val="10"/>
            <color rgb="FF000000"/>
            <rFont val="Tahoma"/>
            <family val="2"/>
          </rPr>
          <t xml:space="preserve">
</t>
        </r>
        <r>
          <rPr>
            <sz val="10"/>
            <color rgb="FF000000"/>
            <rFont val="Calibri"/>
            <family val="2"/>
          </rPr>
          <t>Municipios asistentes a encuentro regional con CRC, MinTIC y ANE</t>
        </r>
        <r>
          <rPr>
            <sz val="10"/>
            <color rgb="FF000000"/>
            <rFont val="Tahoma"/>
            <family val="2"/>
          </rPr>
          <t xml:space="preserve"> en Cartagena Marzo 11</t>
        </r>
      </text>
    </comment>
    <comment ref="V155" authorId="2">
      <text>
        <r>
          <rPr>
            <b/>
            <sz val="10"/>
            <color rgb="FF000000"/>
            <rFont val="Tahoma"/>
            <family val="2"/>
          </rPr>
          <t>Direccion TIC :</t>
        </r>
        <r>
          <rPr>
            <sz val="10"/>
            <color rgb="FF000000"/>
            <rFont val="Tahoma"/>
            <family val="2"/>
          </rPr>
          <t xml:space="preserve">
</t>
        </r>
        <r>
          <rPr>
            <sz val="10"/>
            <color rgb="FF000000"/>
            <rFont val="Calibri"/>
            <family val="2"/>
          </rPr>
          <t xml:space="preserve">Municipios asistentes a encuentro regional con CRC, MinTIC y ANE en Mompox - Junio 24
</t>
        </r>
      </text>
    </comment>
    <comment ref="V156" authorId="2">
      <text>
        <r>
          <rPr>
            <b/>
            <sz val="10"/>
            <color rgb="FF000000"/>
            <rFont val="Tahoma"/>
            <family val="2"/>
          </rPr>
          <t>Direccion TIC :</t>
        </r>
        <r>
          <rPr>
            <sz val="10"/>
            <color rgb="FF000000"/>
            <rFont val="Tahoma"/>
            <family val="2"/>
          </rPr>
          <t xml:space="preserve">
</t>
        </r>
        <r>
          <rPr>
            <sz val="10"/>
            <color rgb="FF000000"/>
            <rFont val="Calibri"/>
            <family val="2"/>
          </rPr>
          <t xml:space="preserve">Nuevas conexiones de internet fijo hogar gestionadas por ISP locales - Fuente MINTIC
</t>
        </r>
      </text>
    </comment>
    <comment ref="W156" authorId="2">
      <text>
        <r>
          <rPr>
            <b/>
            <sz val="10"/>
            <color rgb="FF000000"/>
            <rFont val="Tahoma"/>
            <family val="2"/>
          </rPr>
          <t>Direccion TIC :</t>
        </r>
        <r>
          <rPr>
            <sz val="10"/>
            <color rgb="FF000000"/>
            <rFont val="Tahoma"/>
            <family val="2"/>
          </rPr>
          <t xml:space="preserve">
</t>
        </r>
        <r>
          <rPr>
            <sz val="10"/>
            <color rgb="FF000000"/>
            <rFont val="Tahoma"/>
            <family val="2"/>
          </rPr>
          <t xml:space="preserve">Conexiones a internet fijo comunitario implementadas en zona rural a través del proyecto Mompox Inteligente </t>
        </r>
      </text>
    </comment>
    <comment ref="X156" authorId="2">
      <text>
        <r>
          <rPr>
            <b/>
            <sz val="10"/>
            <color rgb="FF000000"/>
            <rFont val="Tahoma"/>
            <family val="2"/>
          </rPr>
          <t>Direccion TIC :</t>
        </r>
        <r>
          <rPr>
            <sz val="10"/>
            <color rgb="FF000000"/>
            <rFont val="Tahoma"/>
            <family val="2"/>
          </rPr>
          <t xml:space="preserve">
</t>
        </r>
        <r>
          <rPr>
            <sz val="10"/>
            <color rgb="FF000000"/>
            <rFont val="Calibri"/>
            <family val="2"/>
          </rPr>
          <t xml:space="preserve">Conexiones a internet fijo comunitario implementadas en zona rural a través del proyecto Mompox Inteligente </t>
        </r>
      </text>
    </comment>
    <comment ref="S158" authorId="2">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U158" authorId="2">
      <text>
        <r>
          <rPr>
            <b/>
            <sz val="10"/>
            <color rgb="FF000000"/>
            <rFont val="Tahoma"/>
            <family val="2"/>
          </rPr>
          <t>Direccion TIC :</t>
        </r>
        <r>
          <rPr>
            <sz val="10"/>
            <color rgb="FF000000"/>
            <rFont val="Tahoma"/>
            <family val="2"/>
          </rPr>
          <t xml:space="preserve">
</t>
        </r>
        <r>
          <rPr>
            <sz val="10"/>
            <color rgb="FF000000"/>
            <rFont val="Calibri"/>
            <family val="2"/>
          </rPr>
          <t xml:space="preserve">Estudiante beneficiados con entrega de computadores para educar: 
</t>
        </r>
        <r>
          <rPr>
            <sz val="10"/>
            <color rgb="FF000000"/>
            <rFont val="Calibri"/>
            <family val="2"/>
          </rPr>
          <t xml:space="preserve">450 - El Carmen de Bolívar (IE de San Isidro, Caracolí, Arroyo de Arena, Raizal y El Hobo)
</t>
        </r>
        <r>
          <rPr>
            <sz val="10"/>
            <color rgb="FF000000"/>
            <rFont val="Calibri"/>
            <family val="2"/>
          </rPr>
          <t xml:space="preserve">80 - Magangué (IE Juan Arias)
</t>
        </r>
        <r>
          <rPr>
            <sz val="10"/>
            <color rgb="FF000000"/>
            <rFont val="Calibri"/>
            <family val="2"/>
          </rPr>
          <t xml:space="preserve">50 - Morales
</t>
        </r>
        <r>
          <rPr>
            <sz val="10"/>
            <color rgb="FF000000"/>
            <rFont val="Tahoma"/>
            <family val="2"/>
          </rPr>
          <t>(Un computador por estudiante)</t>
        </r>
      </text>
    </comment>
    <comment ref="V158"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por 70 computadores entregados por comodato en 3 colegios: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IE Gallego en Achí : 146 estudiantes</t>
        </r>
      </text>
    </comment>
    <comment ref="W158" authorId="2">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en Institución Educativa de Evitar e Institución Técnico Agropecuaria Benkos Biohó de Palenque, por </t>
        </r>
        <r>
          <rPr>
            <sz val="10"/>
            <color rgb="FF000000"/>
            <rFont val="Calibri"/>
            <family val="2"/>
            <scheme val="minor"/>
          </rPr>
          <t>100 equipos entregados por Computadores para Educar</t>
        </r>
      </text>
    </comment>
    <comment ref="X158" authorId="2">
      <text>
        <r>
          <rPr>
            <b/>
            <sz val="10"/>
            <color rgb="FF000000"/>
            <rFont val="Tahoma"/>
            <family val="2"/>
          </rPr>
          <t>Direccion TIC :</t>
        </r>
        <r>
          <rPr>
            <sz val="10"/>
            <color rgb="FF000000"/>
            <rFont val="Tahoma"/>
            <family val="2"/>
          </rPr>
          <t xml:space="preserve">
</t>
        </r>
        <r>
          <rPr>
            <sz val="10"/>
            <color rgb="FF000000"/>
            <rFont val="Tahoma"/>
            <family val="2"/>
          </rPr>
          <t>Estudiantes beneficiados con entregados por SEC EDUCACION de 180 equipos en 7 colegios</t>
        </r>
      </text>
    </comment>
    <comment ref="S159" authorId="2">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X159" authorId="2">
      <text>
        <r>
          <rPr>
            <b/>
            <sz val="10"/>
            <color rgb="FF000000"/>
            <rFont val="Tahoma"/>
            <family val="2"/>
          </rPr>
          <t>Direccion TIC :</t>
        </r>
        <r>
          <rPr>
            <sz val="10"/>
            <color rgb="FF000000"/>
            <rFont val="Tahoma"/>
            <family val="2"/>
          </rPr>
          <t xml:space="preserve">
</t>
        </r>
        <r>
          <rPr>
            <sz val="10"/>
            <color rgb="FF000000"/>
            <rFont val="Calibri"/>
            <family val="2"/>
            <scheme val="minor"/>
          </rPr>
          <t>No se registran conexiones nuevas en 2025, se aclara que las 622 reportadas en 2024 siguen activas</t>
        </r>
        <r>
          <rPr>
            <sz val="10"/>
            <color rgb="FF000000"/>
            <rFont val="Calibri"/>
            <family val="2"/>
            <scheme val="minor"/>
          </rPr>
          <t xml:space="preserve">
</t>
        </r>
      </text>
    </comment>
    <comment ref="S160" authorId="2">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U160" authorId="2">
      <text>
        <r>
          <rPr>
            <b/>
            <sz val="10"/>
            <color rgb="FF000000"/>
            <rFont val="Tahoma"/>
            <family val="2"/>
          </rPr>
          <t>Direccion TIC :</t>
        </r>
        <r>
          <rPr>
            <sz val="10"/>
            <color rgb="FF000000"/>
            <rFont val="Tahoma"/>
            <family val="2"/>
          </rPr>
          <t xml:space="preserve">
</t>
        </r>
        <r>
          <rPr>
            <sz val="10"/>
            <color rgb="FF000000"/>
            <rFont val="Calibri"/>
            <family val="2"/>
          </rPr>
          <t xml:space="preserve">54 Mujeres capacitadas en herramientas digitales Carmen de Bolívar
</t>
        </r>
        <r>
          <rPr>
            <sz val="10"/>
            <color rgb="FF000000"/>
            <rFont val="Calibri"/>
            <family val="2"/>
          </rPr>
          <t>359 Personas en curso de IA</t>
        </r>
      </text>
    </comment>
    <comment ref="V160" authorId="2">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W160" authorId="2">
      <text>
        <r>
          <rPr>
            <b/>
            <sz val="10"/>
            <color rgb="FF000000"/>
            <rFont val="Tahoma"/>
            <family val="2"/>
          </rPr>
          <t>Direccion TIC :</t>
        </r>
        <r>
          <rPr>
            <sz val="10"/>
            <color rgb="FF000000"/>
            <rFont val="Tahoma"/>
            <family val="2"/>
          </rPr>
          <t xml:space="preserve">
</t>
        </r>
        <r>
          <rPr>
            <sz val="10"/>
            <color rgb="FF000000"/>
            <rFont val="Tahoma"/>
            <family val="2"/>
          </rPr>
          <t xml:space="preserve">55 - Personas en Taller presencial de Diseño Digital en Magangue
</t>
        </r>
        <r>
          <rPr>
            <sz val="10"/>
            <color rgb="FF000000"/>
            <rFont val="Calibri"/>
            <family val="2"/>
          </rPr>
          <t xml:space="preserve">40 - Niños certificados en progrmación con Minecraft y diseño de videojuegos con Rblox en Magangué
</t>
        </r>
        <r>
          <rPr>
            <sz val="10"/>
            <color rgb="FF000000"/>
            <rFont val="Tahoma"/>
            <family val="2"/>
          </rPr>
          <t>866 - Certificados en cursos virtuales Mompox Inteligente</t>
        </r>
      </text>
    </comment>
    <comment ref="X160" authorId="2">
      <text>
        <r>
          <rPr>
            <b/>
            <sz val="10"/>
            <color rgb="FF000000"/>
            <rFont val="Tahoma"/>
            <family val="2"/>
          </rPr>
          <t>Direccion TIC :</t>
        </r>
        <r>
          <rPr>
            <sz val="10"/>
            <color rgb="FF000000"/>
            <rFont val="Tahoma"/>
            <family val="2"/>
          </rPr>
          <t xml:space="preserve">
</t>
        </r>
        <r>
          <rPr>
            <sz val="10"/>
            <color rgb="FF000000"/>
            <rFont val="Tahoma"/>
            <family val="2"/>
          </rPr>
          <t>60 Mujeres jornada en Cartagena, barrio Maria Cano
38 Personas en cursos Fund. Telefónica Movistar</t>
        </r>
      </text>
    </comment>
    <comment ref="S161" authorId="2">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 ref="U161" authorId="2">
      <text>
        <r>
          <rPr>
            <b/>
            <sz val="10"/>
            <color rgb="FF000000"/>
            <rFont val="Tahoma"/>
            <family val="2"/>
          </rPr>
          <t>Direccion TIC :</t>
        </r>
        <r>
          <rPr>
            <sz val="10"/>
            <color rgb="FF000000"/>
            <rFont val="Tahoma"/>
            <family val="2"/>
          </rPr>
          <t xml:space="preserve">
</t>
        </r>
        <r>
          <rPr>
            <sz val="10"/>
            <color rgb="FF000000"/>
            <rFont val="Calibri"/>
            <family val="2"/>
          </rPr>
          <t>Empresas asistentes a taller de ciberseguridad presencial con Fortinet</t>
        </r>
      </text>
    </comment>
    <comment ref="W161" authorId="2">
      <text>
        <r>
          <rPr>
            <b/>
            <sz val="10"/>
            <color rgb="FF000000"/>
            <rFont val="Tahoma"/>
            <family val="2"/>
          </rPr>
          <t>Direccion TIC :</t>
        </r>
        <r>
          <rPr>
            <sz val="10"/>
            <color rgb="FF000000"/>
            <rFont val="Tahoma"/>
            <family val="2"/>
          </rPr>
          <t xml:space="preserve">
</t>
        </r>
        <r>
          <rPr>
            <sz val="10"/>
            <color rgb="FF000000"/>
            <rFont val="Tahoma"/>
            <family val="2"/>
          </rPr>
          <t xml:space="preserve">37 Emprendedores beneficados con programa </t>
        </r>
      </text>
    </comment>
    <comment ref="X161" authorId="2">
      <text>
        <r>
          <rPr>
            <b/>
            <sz val="10"/>
            <color rgb="FF000000"/>
            <rFont val="Tahoma"/>
            <family val="2"/>
          </rPr>
          <t>Direccion TIC :</t>
        </r>
        <r>
          <rPr>
            <sz val="10"/>
            <color rgb="FF000000"/>
            <rFont val="Tahoma"/>
            <family val="2"/>
          </rPr>
          <t xml:space="preserve">
</t>
        </r>
        <r>
          <rPr>
            <sz val="10"/>
            <color rgb="FF000000"/>
            <rFont val="Tahoma"/>
            <family val="2"/>
          </rPr>
          <t>Empresas asistentes a Webinars de ciberseguridad</t>
        </r>
      </text>
    </comment>
  </commentList>
</comments>
</file>

<file path=xl/comments3.xml><?xml version="1.0" encoding="utf-8"?>
<comments xmlns="http://schemas.openxmlformats.org/spreadsheetml/2006/main">
  <authors>
    <author>ICULTUR</author>
    <author>Fredy Jose Martinez Martinez</author>
  </authors>
  <commentList>
    <comment ref="S3" authorId="0">
      <text>
        <r>
          <rPr>
            <b/>
            <sz val="11"/>
            <color indexed="81"/>
            <rFont val="Tahoma"/>
            <family val="2"/>
          </rPr>
          <t>ICULTUR:</t>
        </r>
        <r>
          <rPr>
            <sz val="11"/>
            <color indexed="81"/>
            <rFont val="Tahoma"/>
            <family val="2"/>
          </rPr>
          <t xml:space="preserve">
Formación a mujeres con Juan del Mar en las fiestas de la candelaria Magangu</t>
        </r>
        <r>
          <rPr>
            <sz val="10"/>
            <color indexed="81"/>
            <rFont val="Tahoma"/>
            <family val="2"/>
          </rPr>
          <t>é</t>
        </r>
      </text>
    </comment>
    <comment ref="T3" authorId="0">
      <text>
        <r>
          <rPr>
            <b/>
            <sz val="11"/>
            <color indexed="81"/>
            <rFont val="Tahoma"/>
            <family val="2"/>
          </rPr>
          <t>ICULTUR:</t>
        </r>
        <r>
          <rPr>
            <sz val="11"/>
            <color indexed="81"/>
            <rFont val="Tahoma"/>
            <family val="2"/>
          </rPr>
          <t xml:space="preserve">
Arjona 8, Soplaviento 4, Calamar 4, Arroyohondo 2, Palenque 2, Santa Rosa Lima 6, Arenal sur 2, Turbana 1, María la Baja 8. </t>
        </r>
      </text>
    </comment>
    <comment ref="U3" authorId="0">
      <text>
        <r>
          <rPr>
            <b/>
            <sz val="9"/>
            <color indexed="81"/>
            <rFont val="Tahoma"/>
            <family val="2"/>
          </rPr>
          <t>ICULTUR:</t>
        </r>
        <r>
          <rPr>
            <sz val="9"/>
            <color indexed="81"/>
            <rFont val="Tahoma"/>
            <family val="2"/>
          </rPr>
          <t xml:space="preserve">
cumbre de gestores culturales</t>
        </r>
      </text>
    </comment>
    <comment ref="V3" authorId="1">
      <text>
        <r>
          <rPr>
            <b/>
            <sz val="9"/>
            <color indexed="81"/>
            <rFont val="Tahoma"/>
            <family val="2"/>
          </rPr>
          <t xml:space="preserve">Fredy Jose Martinez Martinez: </t>
        </r>
        <r>
          <rPr>
            <sz val="9"/>
            <color indexed="81"/>
            <rFont val="Tahoma"/>
            <family val="2"/>
          </rPr>
          <t xml:space="preserve">Talleres de bandas, Tambora. </t>
        </r>
        <r>
          <rPr>
            <sz val="9"/>
            <color indexed="81"/>
            <rFont val="Tahoma"/>
            <family val="2"/>
          </rPr>
          <t xml:space="preserve">
</t>
        </r>
      </text>
    </comment>
    <comment ref="T6" authorId="0">
      <text>
        <r>
          <rPr>
            <b/>
            <sz val="11"/>
            <color indexed="81"/>
            <rFont val="Tahoma"/>
            <family val="2"/>
          </rPr>
          <t>ICULTUR:</t>
        </r>
        <r>
          <rPr>
            <sz val="11"/>
            <color indexed="81"/>
            <rFont val="Tahoma"/>
            <family val="2"/>
          </rPr>
          <t xml:space="preserve">
Asesoría técnica a los consejos de artes escenicas, música y cine</t>
        </r>
      </text>
    </comment>
    <comment ref="S8" authorId="0">
      <text>
        <r>
          <rPr>
            <b/>
            <sz val="11"/>
            <color indexed="81"/>
            <rFont val="Tahoma"/>
            <family val="2"/>
          </rPr>
          <t>ICULTUR:</t>
        </r>
        <r>
          <rPr>
            <sz val="11"/>
            <color indexed="81"/>
            <rFont val="Tahoma"/>
            <family val="2"/>
          </rPr>
          <t xml:space="preserve">
Fiestas de la candelaria, festival del bocachico, festival de la yuca, Hay Festival</t>
        </r>
      </text>
    </comment>
    <comment ref="T8" authorId="0">
      <text>
        <r>
          <rPr>
            <b/>
            <sz val="11"/>
            <color indexed="81"/>
            <rFont val="Tahoma"/>
            <family val="2"/>
          </rPr>
          <t>ICULTUR:</t>
        </r>
        <r>
          <rPr>
            <sz val="11"/>
            <color indexed="81"/>
            <rFont val="Tahoma"/>
            <family val="2"/>
          </rPr>
          <t xml:space="preserve">
FICCI, Festibollo, semana santa Mompox, festimaria, festival del aguacate, Hay Festival itinerante</t>
        </r>
      </text>
    </comment>
    <comment ref="V8" authorId="1">
      <text>
        <r>
          <rPr>
            <b/>
            <sz val="9"/>
            <color indexed="81"/>
            <rFont val="Tahoma"/>
            <family val="2"/>
          </rPr>
          <t>Fredy Jose Martinez Martinez:</t>
        </r>
        <r>
          <rPr>
            <sz val="9"/>
            <color indexed="81"/>
            <rFont val="Tahoma"/>
            <family val="2"/>
          </rPr>
          <t xml:space="preserve">
Festival del Retorno, Festival de Tambores, Festival del Ñame, Carnavales Magangué, Festival de la Tambora, Bolívar 1600, Festival de la tambora de San Pablo, Festival de Bullerengue</t>
        </r>
      </text>
    </comment>
    <comment ref="T9" authorId="0">
      <text>
        <r>
          <rPr>
            <b/>
            <sz val="11"/>
            <color indexed="81"/>
            <rFont val="Tahoma"/>
            <family val="2"/>
          </rPr>
          <t>ICULTUR:</t>
        </r>
        <r>
          <rPr>
            <sz val="11"/>
            <color indexed="81"/>
            <rFont val="Tahoma"/>
            <family val="2"/>
          </rPr>
          <t xml:space="preserve">
Noche de los museos (San Jacinto, Turbaco, Palenque, Galerazamba, Mampujan) 5
Cumpleaños de Cartagena (Turbaco) 1
Cumpleaños de Bolívar (San Jacinto, Mampujan, Turbaco, Palenque, Galerazamba) 5
Mesa de trabajo red de museos de Bolívar- 1</t>
        </r>
      </text>
    </comment>
    <comment ref="S11" authorId="0">
      <text>
        <r>
          <rPr>
            <b/>
            <sz val="11"/>
            <color indexed="81"/>
            <rFont val="Tahoma"/>
            <family val="2"/>
          </rPr>
          <t>ICULTUR:</t>
        </r>
        <r>
          <rPr>
            <sz val="11"/>
            <color indexed="81"/>
            <rFont val="Tahoma"/>
            <family val="2"/>
          </rPr>
          <t xml:space="preserve">
Palenque, Santa Catalina, Lomita Arena (Asistencia técnica en infraestructura por parte de Biblioteca Nacional)</t>
        </r>
      </text>
    </comment>
    <comment ref="T11" authorId="0">
      <text>
        <r>
          <rPr>
            <b/>
            <sz val="11"/>
            <color indexed="81"/>
            <rFont val="Tahoma"/>
            <family val="2"/>
          </rPr>
          <t xml:space="preserve">ICULTUR:
</t>
        </r>
        <r>
          <rPr>
            <sz val="11"/>
            <color indexed="81"/>
            <rFont val="Tahoma"/>
            <family val="2"/>
          </rPr>
          <t>Los bibliotecarios fueron capacitados por la Coordinadora de la Red, Biblioteca Nacional sobre la ley de Bibliotecas y sobre la elaboración del plan de acción de las actividades de las bibliotecas 2025. Promoción de lectura a través de la carreta literaria ¡Leamos!</t>
        </r>
      </text>
    </comment>
    <comment ref="T13" authorId="0">
      <text>
        <r>
          <rPr>
            <b/>
            <sz val="11"/>
            <color indexed="81"/>
            <rFont val="Tahoma"/>
            <family val="2"/>
          </rPr>
          <t>ICULTUR:</t>
        </r>
        <r>
          <rPr>
            <sz val="11"/>
            <color indexed="81"/>
            <rFont val="Tahoma"/>
            <family val="2"/>
          </rPr>
          <t xml:space="preserve">
Soplaviento, Arjona, Calamar, Arroyohondo, Palenque, Turbana, Arenal Sur, María la Baja, Santa Rosa de Lima</t>
        </r>
      </text>
    </comment>
    <comment ref="V13" authorId="1">
      <text>
        <r>
          <rPr>
            <b/>
            <sz val="9"/>
            <color indexed="81"/>
            <rFont val="Tahoma"/>
            <family val="2"/>
          </rPr>
          <t>Fredy Jose Martinez Martinez:</t>
        </r>
        <r>
          <rPr>
            <sz val="9"/>
            <color indexed="81"/>
            <rFont val="Tahoma"/>
            <family val="2"/>
          </rPr>
          <t xml:space="preserve">
San Jacinto</t>
        </r>
      </text>
    </comment>
    <comment ref="T14" authorId="0">
      <text>
        <r>
          <rPr>
            <b/>
            <sz val="11"/>
            <color rgb="FF000000"/>
            <rFont val="Tahoma"/>
            <family val="2"/>
          </rPr>
          <t>ICULTUR:</t>
        </r>
        <r>
          <rPr>
            <sz val="11"/>
            <color rgb="FF000000"/>
            <rFont val="Tahoma"/>
            <family val="2"/>
          </rPr>
          <t xml:space="preserve">
</t>
        </r>
        <r>
          <rPr>
            <sz val="11"/>
            <color rgb="FF000000"/>
            <rFont val="Tahoma"/>
            <family val="2"/>
          </rPr>
          <t>Soplaviento, Arjona, Calamar, Arroyohondo, Palenque, Turbana, Arenal Sur, María la Baja, Santa Rosa de Lima</t>
        </r>
      </text>
    </comment>
    <comment ref="V14" authorId="1">
      <text>
        <r>
          <rPr>
            <b/>
            <sz val="9"/>
            <color rgb="FF000000"/>
            <rFont val="Tahoma"/>
            <family val="2"/>
          </rPr>
          <t>Fredy Jose Martinez Martinez:</t>
        </r>
        <r>
          <rPr>
            <sz val="9"/>
            <color rgb="FF000000"/>
            <rFont val="Tahoma"/>
            <family val="2"/>
          </rPr>
          <t xml:space="preserve">
</t>
        </r>
        <r>
          <rPr>
            <sz val="9"/>
            <color rgb="FF000000"/>
            <rFont val="Tahoma"/>
            <family val="2"/>
          </rPr>
          <t>San Jacinto</t>
        </r>
      </text>
    </comment>
  </commentList>
</comments>
</file>

<file path=xl/comments4.xml><?xml version="1.0" encoding="utf-8"?>
<comments xmlns="http://schemas.openxmlformats.org/spreadsheetml/2006/main">
  <authors>
    <author xml:space="preserve">Direccion TIC </author>
  </authors>
  <commentList>
    <comment ref="S2" authorId="0">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U2" authorId="0">
      <text>
        <r>
          <rPr>
            <b/>
            <sz val="10"/>
            <color rgb="FF000000"/>
            <rFont val="Tahoma"/>
            <family val="2"/>
          </rPr>
          <t>Direccion TIC :</t>
        </r>
        <r>
          <rPr>
            <sz val="10"/>
            <color rgb="FF000000"/>
            <rFont val="Tahoma"/>
            <family val="2"/>
          </rPr>
          <t xml:space="preserve">
</t>
        </r>
        <r>
          <rPr>
            <sz val="10"/>
            <color rgb="FF000000"/>
            <rFont val="Tahoma"/>
            <family val="2"/>
          </rPr>
          <t>APP Mompox Inteligente</t>
        </r>
      </text>
    </comment>
    <comment ref="W2" authorId="0">
      <text>
        <r>
          <rPr>
            <b/>
            <sz val="10"/>
            <color rgb="FF000000"/>
            <rFont val="Tahoma"/>
            <family val="2"/>
          </rPr>
          <t>Direccion TIC :</t>
        </r>
        <r>
          <rPr>
            <sz val="10"/>
            <color rgb="FF000000"/>
            <rFont val="Tahoma"/>
            <family val="2"/>
          </rPr>
          <t xml:space="preserve">
</t>
        </r>
        <r>
          <rPr>
            <sz val="10"/>
            <color rgb="FF000000"/>
            <rFont val="Tahoma"/>
            <family val="2"/>
          </rPr>
          <t>Plataforma de monitoreo Mompox Inteligente</t>
        </r>
      </text>
    </comment>
    <comment ref="S3" authorId="0">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U3" authorId="0">
      <text>
        <r>
          <rPr>
            <b/>
            <sz val="10"/>
            <color rgb="FF000000"/>
            <rFont val="Tahoma"/>
            <family val="2"/>
          </rPr>
          <t>Direccion TIC :</t>
        </r>
        <r>
          <rPr>
            <sz val="10"/>
            <color rgb="FF000000"/>
            <rFont val="Tahoma"/>
            <family val="2"/>
          </rPr>
          <t xml:space="preserve">
</t>
        </r>
        <r>
          <rPr>
            <sz val="10"/>
            <color rgb="FF000000"/>
            <rFont val="Tahoma"/>
            <family val="2"/>
          </rPr>
          <t>Centro de Monitoreo Mompox Inteligente</t>
        </r>
      </text>
    </comment>
    <comment ref="U4" authorId="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Fortinet - Evento Bolívar On</t>
        </r>
      </text>
    </comment>
    <comment ref="V4" authorId="0">
      <text>
        <r>
          <rPr>
            <b/>
            <sz val="10"/>
            <color rgb="FF000000"/>
            <rFont val="Tahoma"/>
            <family val="2"/>
          </rPr>
          <t>Direccion TIC :</t>
        </r>
        <r>
          <rPr>
            <sz val="10"/>
            <color rgb="FF000000"/>
            <rFont val="Tahoma"/>
            <family val="2"/>
          </rPr>
          <t xml:space="preserve">
</t>
        </r>
        <r>
          <rPr>
            <sz val="10"/>
            <color rgb="FF000000"/>
            <rFont val="Tahoma"/>
            <family val="2"/>
          </rPr>
          <t>Alcaldías asistentes a capacitación con MinTIC sobre Modelo de Seguridad y privacidad de la Información</t>
        </r>
      </text>
    </comment>
    <comment ref="S5" authorId="0">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V5" authorId="0">
      <text>
        <r>
          <rPr>
            <b/>
            <sz val="10"/>
            <color rgb="FF000000"/>
            <rFont val="Tahoma"/>
            <family val="2"/>
          </rPr>
          <t>Direccion TIC :</t>
        </r>
        <r>
          <rPr>
            <sz val="10"/>
            <color rgb="FF000000"/>
            <rFont val="Tahoma"/>
            <family val="2"/>
          </rPr>
          <t xml:space="preserve">
</t>
        </r>
        <r>
          <rPr>
            <sz val="10"/>
            <color rgb="FF000000"/>
            <rFont val="Tahoma"/>
            <family val="2"/>
          </rPr>
          <t>Localidades beneficiadas con nuevas antenas de despliegue de TIGO</t>
        </r>
      </text>
    </comment>
    <comment ref="X5" authorId="0">
      <text>
        <r>
          <rPr>
            <b/>
            <sz val="10"/>
            <color rgb="FF000000"/>
            <rFont val="Tahoma"/>
            <family val="2"/>
          </rPr>
          <t>Direccion TIC :</t>
        </r>
        <r>
          <rPr>
            <sz val="10"/>
            <color rgb="FF000000"/>
            <rFont val="Tahoma"/>
            <family val="2"/>
          </rPr>
          <t xml:space="preserve">
</t>
        </r>
        <r>
          <rPr>
            <sz val="10"/>
            <color rgb="FF000000"/>
            <rFont val="Tahoma"/>
            <family val="2"/>
          </rPr>
          <t>12 Nodos de conexión en zona rural Mompox Inteligente.</t>
        </r>
      </text>
    </comment>
    <comment ref="S6" authorId="0">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U6" authorId="0">
      <text>
        <r>
          <rPr>
            <b/>
            <sz val="10"/>
            <color rgb="FF000000"/>
            <rFont val="Tahoma"/>
            <family val="2"/>
          </rPr>
          <t>Direccion TIC :</t>
        </r>
        <r>
          <rPr>
            <sz val="10"/>
            <color rgb="FF000000"/>
            <rFont val="Tahoma"/>
            <family val="2"/>
          </rPr>
          <t xml:space="preserve">
</t>
        </r>
        <r>
          <rPr>
            <sz val="10"/>
            <color rgb="FF000000"/>
            <rFont val="Calibri"/>
            <family val="2"/>
          </rPr>
          <t>Municipios asistentes a encuentro regional con CRC, MinTIC y ANE</t>
        </r>
        <r>
          <rPr>
            <sz val="10"/>
            <color rgb="FF000000"/>
            <rFont val="Tahoma"/>
            <family val="2"/>
          </rPr>
          <t xml:space="preserve"> en Cartagena Marzo 11</t>
        </r>
      </text>
    </comment>
    <comment ref="V6" authorId="0">
      <text>
        <r>
          <rPr>
            <b/>
            <sz val="10"/>
            <color rgb="FF000000"/>
            <rFont val="Tahoma"/>
            <family val="2"/>
          </rPr>
          <t>Direccion TIC :</t>
        </r>
        <r>
          <rPr>
            <sz val="10"/>
            <color rgb="FF000000"/>
            <rFont val="Tahoma"/>
            <family val="2"/>
          </rPr>
          <t xml:space="preserve">
</t>
        </r>
        <r>
          <rPr>
            <sz val="10"/>
            <color rgb="FF000000"/>
            <rFont val="Calibri"/>
            <family val="2"/>
          </rPr>
          <t xml:space="preserve">Municipios asistentes a encuentro regional con CRC, MinTIC y ANE en Mompox - Junio 24
</t>
        </r>
      </text>
    </comment>
    <comment ref="V7" authorId="0">
      <text>
        <r>
          <rPr>
            <b/>
            <sz val="10"/>
            <color rgb="FF000000"/>
            <rFont val="Tahoma"/>
            <family val="2"/>
          </rPr>
          <t>Direccion TIC :</t>
        </r>
        <r>
          <rPr>
            <sz val="10"/>
            <color rgb="FF000000"/>
            <rFont val="Tahoma"/>
            <family val="2"/>
          </rPr>
          <t xml:space="preserve">
</t>
        </r>
        <r>
          <rPr>
            <sz val="10"/>
            <color rgb="FF000000"/>
            <rFont val="Calibri"/>
            <family val="2"/>
          </rPr>
          <t xml:space="preserve">Nuevas conexiones de internet fijo hogar gestionadas por ISP locales - Fuente MINTIC
</t>
        </r>
      </text>
    </comment>
    <comment ref="W7" authorId="0">
      <text>
        <r>
          <rPr>
            <b/>
            <sz val="10"/>
            <color rgb="FF000000"/>
            <rFont val="Tahoma"/>
            <family val="2"/>
          </rPr>
          <t>Direccion TIC :</t>
        </r>
        <r>
          <rPr>
            <sz val="10"/>
            <color rgb="FF000000"/>
            <rFont val="Tahoma"/>
            <family val="2"/>
          </rPr>
          <t xml:space="preserve">
</t>
        </r>
        <r>
          <rPr>
            <sz val="10"/>
            <color rgb="FF000000"/>
            <rFont val="Tahoma"/>
            <family val="2"/>
          </rPr>
          <t xml:space="preserve">Conexiones a internet fijo comunitario implementadas en zona rural a través del proyecto Mompox Inteligente </t>
        </r>
      </text>
    </comment>
    <comment ref="X7" authorId="0">
      <text>
        <r>
          <rPr>
            <b/>
            <sz val="10"/>
            <color rgb="FF000000"/>
            <rFont val="Tahoma"/>
            <family val="2"/>
          </rPr>
          <t>Direccion TIC :</t>
        </r>
        <r>
          <rPr>
            <sz val="10"/>
            <color rgb="FF000000"/>
            <rFont val="Tahoma"/>
            <family val="2"/>
          </rPr>
          <t xml:space="preserve">
</t>
        </r>
        <r>
          <rPr>
            <sz val="10"/>
            <color rgb="FF000000"/>
            <rFont val="Calibri"/>
            <family val="2"/>
          </rPr>
          <t xml:space="preserve">Conexiones a internet fijo comunitario implementadas en zona rural a través del proyecto Mompox Inteligente </t>
        </r>
      </text>
    </comment>
    <comment ref="S9" authorId="0">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U9" authorId="0">
      <text>
        <r>
          <rPr>
            <b/>
            <sz val="10"/>
            <color rgb="FF000000"/>
            <rFont val="Tahoma"/>
            <family val="2"/>
          </rPr>
          <t>Direccion TIC :</t>
        </r>
        <r>
          <rPr>
            <sz val="10"/>
            <color rgb="FF000000"/>
            <rFont val="Tahoma"/>
            <family val="2"/>
          </rPr>
          <t xml:space="preserve">
</t>
        </r>
        <r>
          <rPr>
            <sz val="10"/>
            <color rgb="FF000000"/>
            <rFont val="Calibri"/>
            <family val="2"/>
          </rPr>
          <t xml:space="preserve">Estudiante beneficiados con entrega de computadores para educar: 
</t>
        </r>
        <r>
          <rPr>
            <sz val="10"/>
            <color rgb="FF000000"/>
            <rFont val="Calibri"/>
            <family val="2"/>
          </rPr>
          <t xml:space="preserve">450 - El Carmen de Bolívar (IE de San Isidro, Caracolí, Arroyo de Arena, Raizal y El Hobo)
</t>
        </r>
        <r>
          <rPr>
            <sz val="10"/>
            <color rgb="FF000000"/>
            <rFont val="Calibri"/>
            <family val="2"/>
          </rPr>
          <t xml:space="preserve">80 - Magangué (IE Juan Arias)
</t>
        </r>
        <r>
          <rPr>
            <sz val="10"/>
            <color rgb="FF000000"/>
            <rFont val="Calibri"/>
            <family val="2"/>
          </rPr>
          <t xml:space="preserve">50 - Morales
</t>
        </r>
        <r>
          <rPr>
            <sz val="10"/>
            <color rgb="FF000000"/>
            <rFont val="Tahoma"/>
            <family val="2"/>
          </rPr>
          <t>(Un computador por estudiante)</t>
        </r>
      </text>
    </comment>
    <comment ref="V9" authorId="0">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por 70 computadores entregados por comodato en 3 colegios:
</t>
        </r>
        <r>
          <rPr>
            <sz val="10"/>
            <color rgb="FF000000"/>
            <rFont val="Tahoma"/>
            <family val="2"/>
          </rPr>
          <t xml:space="preserve">IETA San Fernando 486 estudiantes
</t>
        </r>
        <r>
          <rPr>
            <sz val="10"/>
            <color rgb="FF000000"/>
            <rFont val="Tahoma"/>
            <family val="2"/>
          </rPr>
          <t xml:space="preserve">IE Leon XIII San Jacinto : 476 estudiantes
</t>
        </r>
        <r>
          <rPr>
            <sz val="10"/>
            <color rgb="FF000000"/>
            <rFont val="Tahoma"/>
            <family val="2"/>
          </rPr>
          <t>IE Gallego en Achí : 146 estudiantes</t>
        </r>
      </text>
    </comment>
    <comment ref="W9" authorId="0">
      <text>
        <r>
          <rPr>
            <b/>
            <sz val="10"/>
            <color rgb="FF000000"/>
            <rFont val="Tahoma"/>
            <family val="2"/>
          </rPr>
          <t>Direccion TIC :</t>
        </r>
        <r>
          <rPr>
            <sz val="10"/>
            <color rgb="FF000000"/>
            <rFont val="Tahoma"/>
            <family val="2"/>
          </rPr>
          <t xml:space="preserve">
</t>
        </r>
        <r>
          <rPr>
            <sz val="10"/>
            <color rgb="FF000000"/>
            <rFont val="Tahoma"/>
            <family val="2"/>
          </rPr>
          <t xml:space="preserve">Estudiantes beneficiados en Institución Educativa de Evitar e Institución Técnico Agropecuaria Benkos Biohó de Palenque, por </t>
        </r>
        <r>
          <rPr>
            <sz val="10"/>
            <color rgb="FF000000"/>
            <rFont val="Calibri"/>
            <family val="2"/>
            <scheme val="minor"/>
          </rPr>
          <t>100 equipos entregados por Computadores para Educar</t>
        </r>
      </text>
    </comment>
    <comment ref="X9" authorId="0">
      <text>
        <r>
          <rPr>
            <b/>
            <sz val="10"/>
            <color rgb="FF000000"/>
            <rFont val="Tahoma"/>
            <family val="2"/>
          </rPr>
          <t>Direccion TIC :</t>
        </r>
        <r>
          <rPr>
            <sz val="10"/>
            <color rgb="FF000000"/>
            <rFont val="Tahoma"/>
            <family val="2"/>
          </rPr>
          <t xml:space="preserve">
</t>
        </r>
        <r>
          <rPr>
            <sz val="10"/>
            <color rgb="FF000000"/>
            <rFont val="Tahoma"/>
            <family val="2"/>
          </rPr>
          <t>Estudiantes beneficiados con entregados por SEC EDUCACION de 180 equipos en 7 colegios</t>
        </r>
      </text>
    </comment>
    <comment ref="S10" authorId="0">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X10" authorId="0">
      <text>
        <r>
          <rPr>
            <b/>
            <sz val="10"/>
            <color rgb="FF000000"/>
            <rFont val="Tahoma"/>
            <family val="2"/>
          </rPr>
          <t>Direccion TIC :</t>
        </r>
        <r>
          <rPr>
            <sz val="10"/>
            <color rgb="FF000000"/>
            <rFont val="Tahoma"/>
            <family val="2"/>
          </rPr>
          <t xml:space="preserve">
</t>
        </r>
        <r>
          <rPr>
            <sz val="10"/>
            <color rgb="FF000000"/>
            <rFont val="Calibri"/>
            <family val="2"/>
            <scheme val="minor"/>
          </rPr>
          <t>No se registran conexiones nuevas en 2025, se aclara que las 622 reportadas en 2024 siguen activas</t>
        </r>
        <r>
          <rPr>
            <sz val="10"/>
            <color rgb="FF000000"/>
            <rFont val="Calibri"/>
            <family val="2"/>
            <scheme val="minor"/>
          </rPr>
          <t xml:space="preserve">
</t>
        </r>
      </text>
    </comment>
    <comment ref="S11" authorId="0">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U11" authorId="0">
      <text>
        <r>
          <rPr>
            <b/>
            <sz val="10"/>
            <color rgb="FF000000"/>
            <rFont val="Tahoma"/>
            <family val="2"/>
          </rPr>
          <t>Direccion TIC :</t>
        </r>
        <r>
          <rPr>
            <sz val="10"/>
            <color rgb="FF000000"/>
            <rFont val="Tahoma"/>
            <family val="2"/>
          </rPr>
          <t xml:space="preserve">
</t>
        </r>
        <r>
          <rPr>
            <sz val="10"/>
            <color rgb="FF000000"/>
            <rFont val="Calibri"/>
            <family val="2"/>
          </rPr>
          <t xml:space="preserve">54 Mujeres capacitadas en herramientas digitales Carmen de Bolívar
</t>
        </r>
        <r>
          <rPr>
            <sz val="10"/>
            <color rgb="FF000000"/>
            <rFont val="Calibri"/>
            <family val="2"/>
          </rPr>
          <t>359 Personas en curso de IA</t>
        </r>
      </text>
    </comment>
    <comment ref="V11" authorId="0">
      <text>
        <r>
          <rPr>
            <b/>
            <sz val="10"/>
            <color rgb="FF000000"/>
            <rFont val="Tahoma"/>
            <family val="2"/>
          </rPr>
          <t>Direccion TIC :</t>
        </r>
        <r>
          <rPr>
            <sz val="10"/>
            <color rgb="FF000000"/>
            <rFont val="Tahoma"/>
            <family val="2"/>
          </rPr>
          <t xml:space="preserve">
</t>
        </r>
        <r>
          <rPr>
            <sz val="10"/>
            <color rgb="FF000000"/>
            <rFont val="Tahoma"/>
            <family val="2"/>
          </rPr>
          <t xml:space="preserve">93 Capacitados con cursos Mompox Inteligente
</t>
        </r>
        <r>
          <rPr>
            <sz val="10"/>
            <color rgb="FF000000"/>
            <rFont val="Tahoma"/>
            <family val="2"/>
          </rPr>
          <t xml:space="preserve">50 Mujeres capacitadas en Magangue
</t>
        </r>
        <r>
          <rPr>
            <sz val="10"/>
            <color rgb="FF000000"/>
            <rFont val="Tahoma"/>
            <family val="2"/>
          </rPr>
          <t xml:space="preserve">10 Mujeres y/o maestros capacitados en cursos TIGO
</t>
        </r>
        <r>
          <rPr>
            <sz val="10"/>
            <color rgb="FF000000"/>
            <rFont val="Tahoma"/>
            <family val="2"/>
          </rPr>
          <t>91 Maestros capacitados en webinar sobre IA</t>
        </r>
      </text>
    </comment>
    <comment ref="W11" authorId="0">
      <text>
        <r>
          <rPr>
            <b/>
            <sz val="10"/>
            <color rgb="FF000000"/>
            <rFont val="Tahoma"/>
            <family val="2"/>
          </rPr>
          <t>Direccion TIC :</t>
        </r>
        <r>
          <rPr>
            <sz val="10"/>
            <color rgb="FF000000"/>
            <rFont val="Tahoma"/>
            <family val="2"/>
          </rPr>
          <t xml:space="preserve">
</t>
        </r>
        <r>
          <rPr>
            <sz val="10"/>
            <color rgb="FF000000"/>
            <rFont val="Tahoma"/>
            <family val="2"/>
          </rPr>
          <t xml:space="preserve">55 - Personas en Taller presencial de Diseño Digital en Magangue
</t>
        </r>
        <r>
          <rPr>
            <sz val="10"/>
            <color rgb="FF000000"/>
            <rFont val="Calibri"/>
            <family val="2"/>
          </rPr>
          <t xml:space="preserve">40 - Niños certificados en progrmación con Minecraft y diseño de videojuegos con Rblox en Magangué
</t>
        </r>
        <r>
          <rPr>
            <sz val="10"/>
            <color rgb="FF000000"/>
            <rFont val="Tahoma"/>
            <family val="2"/>
          </rPr>
          <t>866 - Certificados en cursos virtuales Mompox Inteligente</t>
        </r>
      </text>
    </comment>
    <comment ref="X11" authorId="0">
      <text>
        <r>
          <rPr>
            <b/>
            <sz val="10"/>
            <color rgb="FF000000"/>
            <rFont val="Tahoma"/>
            <family val="2"/>
          </rPr>
          <t>Direccion TIC :</t>
        </r>
        <r>
          <rPr>
            <sz val="10"/>
            <color rgb="FF000000"/>
            <rFont val="Tahoma"/>
            <family val="2"/>
          </rPr>
          <t xml:space="preserve">
</t>
        </r>
        <r>
          <rPr>
            <sz val="10"/>
            <color rgb="FF000000"/>
            <rFont val="Tahoma"/>
            <family val="2"/>
          </rPr>
          <t>60 Mujeres jornada en Cartagena, barrio Maria Cano
38 Personas en cursos Fund. Telefónica Movistar</t>
        </r>
      </text>
    </comment>
    <comment ref="S12" authorId="0">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 ref="U12" authorId="0">
      <text>
        <r>
          <rPr>
            <b/>
            <sz val="10"/>
            <color rgb="FF000000"/>
            <rFont val="Tahoma"/>
            <family val="2"/>
          </rPr>
          <t>Direccion TIC :</t>
        </r>
        <r>
          <rPr>
            <sz val="10"/>
            <color rgb="FF000000"/>
            <rFont val="Tahoma"/>
            <family val="2"/>
          </rPr>
          <t xml:space="preserve">
</t>
        </r>
        <r>
          <rPr>
            <sz val="10"/>
            <color rgb="FF000000"/>
            <rFont val="Calibri"/>
            <family val="2"/>
          </rPr>
          <t>Empresas asistentes a taller de ciberseguridad presencial con Fortinet</t>
        </r>
      </text>
    </comment>
    <comment ref="W12" authorId="0">
      <text>
        <r>
          <rPr>
            <b/>
            <sz val="10"/>
            <color rgb="FF000000"/>
            <rFont val="Tahoma"/>
            <family val="2"/>
          </rPr>
          <t>Direccion TIC :</t>
        </r>
        <r>
          <rPr>
            <sz val="10"/>
            <color rgb="FF000000"/>
            <rFont val="Tahoma"/>
            <family val="2"/>
          </rPr>
          <t xml:space="preserve">
</t>
        </r>
        <r>
          <rPr>
            <sz val="10"/>
            <color rgb="FF000000"/>
            <rFont val="Tahoma"/>
            <family val="2"/>
          </rPr>
          <t xml:space="preserve">37 Emprendedores beneficados con programa </t>
        </r>
      </text>
    </comment>
    <comment ref="X12" authorId="0">
      <text>
        <r>
          <rPr>
            <b/>
            <sz val="10"/>
            <color rgb="FF000000"/>
            <rFont val="Tahoma"/>
            <family val="2"/>
          </rPr>
          <t>Direccion TIC :</t>
        </r>
        <r>
          <rPr>
            <sz val="10"/>
            <color rgb="FF000000"/>
            <rFont val="Tahoma"/>
            <family val="2"/>
          </rPr>
          <t xml:space="preserve">
</t>
        </r>
        <r>
          <rPr>
            <sz val="10"/>
            <color rgb="FF000000"/>
            <rFont val="Tahoma"/>
            <family val="2"/>
          </rPr>
          <t>Empresas asistentes a Webinars de ciberseguridad</t>
        </r>
      </text>
    </comment>
  </commentList>
</comments>
</file>

<file path=xl/sharedStrings.xml><?xml version="1.0" encoding="utf-8"?>
<sst xmlns="http://schemas.openxmlformats.org/spreadsheetml/2006/main" count="17041" uniqueCount="2056">
  <si>
    <t>Parámetros</t>
  </si>
  <si>
    <t>Lineamientos para el diligenciamiento</t>
  </si>
  <si>
    <t xml:space="preserve">LINEA ESTRATEGICA </t>
  </si>
  <si>
    <t>Incluir la información contenida en el Plan de Desarrollo 2024 - 2027.</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</si>
  <si>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</si>
  <si>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</si>
  <si>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</si>
  <si>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</si>
  <si>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</si>
  <si>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</si>
  <si>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</si>
  <si>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</si>
  <si>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</si>
  <si>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</si>
  <si>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</si>
  <si>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 (Número)</t>
  </si>
  <si>
    <t>AÑO</t>
  </si>
  <si>
    <t xml:space="preserve">FUENTE </t>
  </si>
  <si>
    <t>META PRODUCTO ESPERADO 2025</t>
  </si>
  <si>
    <t>META PRODUCTO ESPERADO CUATRENIO (2024 - 2027)</t>
  </si>
  <si>
    <t>AVANCE META FINAL PRODUCTO  2024</t>
  </si>
  <si>
    <t>Deberá digitar el resultado total de avance de la meta en la vigencia 2024.</t>
  </si>
  <si>
    <t>AVANCE META PRODUCTO MAR 2025</t>
  </si>
  <si>
    <t>AVANCE META PRODUCTO JUNIO 2025</t>
  </si>
  <si>
    <t>AVANCE META PRODUCTO SEPTIEMBRE 2025</t>
  </si>
  <si>
    <t>AVANCE META PRODUCTO DICIEMBRE 2025</t>
  </si>
  <si>
    <t>Informacion a diligenciar en el mes de Diciembre de 2025</t>
  </si>
  <si>
    <t>TOTAL  AVANCE  2025 (SUMATORIA TOTAL AVANCE META DE PRODUCTOS)</t>
  </si>
  <si>
    <t>En esta casilla deberá realizar la sumatoria de los trimestres avanzados, de la meta producto durante la vigencia 2025.</t>
  </si>
  <si>
    <t>TOTAL  AVANCE  ACUMULADO (SUMATORIA TOTAL AVANCE META DE PRODUCTOS)</t>
  </si>
  <si>
    <t>AVANCE % 2025</t>
  </si>
  <si>
    <t>AVANCE ACUMULADO</t>
  </si>
  <si>
    <t>PRESUPUESTO PROYECTADO 2025 ($)</t>
  </si>
  <si>
    <t>FUENTE DE FINANCIACION</t>
  </si>
  <si>
    <t>PRESUPUESTO EJECUTADO 2025 ($)</t>
  </si>
  <si>
    <t>Sunatoria del presupuesto ejecutado durante la vigencia 2025.</t>
  </si>
  <si>
    <t>PORCENTAJE EJECUTADO 2025
(PRESUPUESTO EJECUTADO / PRESUPUESTO PROYECTADO)</t>
  </si>
  <si>
    <t>Realizar el calculo, tal como lo describe la columna, deberá realizar la división del  presupuesto ejecutado con el presupuesto proyectado.  El resultadode esta división debe registrarse en porcentaje.</t>
  </si>
  <si>
    <t>DEPENDENCIA</t>
  </si>
  <si>
    <t>META PRODUCTO ESPERADO
2025</t>
  </si>
  <si>
    <t>2024 VS CUATRENIO</t>
  </si>
  <si>
    <t>TOTAL  AVANCE  2025
(SUMATORIA TOTAL AVANCE META DE PRODUCTOS)</t>
  </si>
  <si>
    <t>2025 VS CUATRENIO</t>
  </si>
  <si>
    <t>TOTAL  AVANCE  ACUMULADO
(SUMATORIA TOTAL AVANCE META DE PRODUCTOS)</t>
  </si>
  <si>
    <t xml:space="preserve"> PRESUPUESTO PROYECTADO 2025 ($)</t>
  </si>
  <si>
    <t xml:space="preserve"> PRESUPUESTO EJECUTADO 2025 ($)</t>
  </si>
  <si>
    <t>PORCENTAJE EJECUTADO 2025
(% PRESUPUESTO EJECUTADO / PRESUPUESTO PROYECTADO)</t>
  </si>
  <si>
    <t>Formato de la celda</t>
  </si>
  <si>
    <t>TEXTO</t>
  </si>
  <si>
    <t>NÚMERO</t>
  </si>
  <si>
    <t>PORCENTAJE</t>
  </si>
  <si>
    <t>TOTAL  AVANCE  2025 (SUMATORIA TOTAL AVANCE META DE PRODUCTOS) / META PRODUCTO ESPERADO CUATRENIO (2024 - 2027)</t>
  </si>
  <si>
    <t>MONEDA ($)</t>
  </si>
  <si>
    <t>AVANCE META FINAL PRODUCTO  2024 + TOTAL  AVANCE  2025 (SUMATORIA TOTAL AVANCE META DE PRODUCTOS)</t>
  </si>
  <si>
    <t>TOTAL  AVANCE  2025 (SUMATORIA TOTAL AVANCE META DE PRODUCTOS) / META PRODUCTO ESPERADO 2025</t>
  </si>
  <si>
    <t>TOTAL  AVANCE  ACUMULADO (SUMATORIA TOTAL AVANCE META DE PRODUCTOS) / META PRODUCTO ESPERADO CUATRENIO (2024 - 2027)</t>
  </si>
  <si>
    <t>Esta informacion fue presentada en la matriz a corte de Marzo 2025</t>
  </si>
  <si>
    <t>Esta informacion fue presentada en la matriz a corte de Junio 2025</t>
  </si>
  <si>
    <t>Esta informacion fue presentada en la matriz a corte de Septiembre 2025</t>
  </si>
  <si>
    <t xml:space="preserve">INSTRUCTIVO PARA EL DILIGENCIAMIENTO DE LA MATRIZ DE SEGUIMIENTO AL PLAN DE DESARROLLO DEPARTAMENTAL 2024-2027 "BOLÍVAR ME ENAMORA"  
MATRIZ DE SEGUIMIENTO AL PLAN DE DESARROLLO DEPARTAMENTAL   
"El Plan de Desarrollo 2024-2027 Bolivar me enamora,  se constituye en la mejor herramienta de seguimiento y control de la acción gubernamental, para el ciudadano interesado en ejercer su derecho constitucional y legal, de participación en los asuntos del Estado. Este plan, que ponemos a disposición del pueblo bolivarense; compila los objetivos, estrategias, programas y proyectos con los que haremos efectivos los principios constitucionales en los que se compromete a garantizar igualdad, bienestar y progreso.
Fuente: Página web Gobernación de Bolívar"  
"Proposito del instrutivo: Implementar una estrategia de acompañamiento a los líderes de procesos y equipos de trabajo de la Gobernación de Bolívar, con el fin de brindar herramientas que faciliten el adecuado diligenciamiento de la matriz de seguimiento del Plan de Desarrollo 2024 - 2027."  
Alcance: Todas las dependencias de la Gobernación de Bolívar.  </t>
  </si>
  <si>
    <t>INFRAESTRUCTURA</t>
  </si>
  <si>
    <t xml:space="preserve"> BOLÍVAR ME ENAMORA CON CRECIMIENTO ECONÓMICO Y OPORTUNIDAD DE EMPLEO PARA TODOS</t>
  </si>
  <si>
    <t>BOLÍVAR ME ENAMORA EN  INFRAESTRUCTURA Y MOVILIDAD</t>
  </si>
  <si>
    <t xml:space="preserve">  INFRAESTRUCTURA DE TRANSPORTE Y COMUNICACIONES.</t>
  </si>
  <si>
    <t>INFRAESTRUCTURA RED VIAL REGIONAL</t>
  </si>
  <si>
    <t xml:space="preserve">MEJORAMIENTO DE VÍAS </t>
  </si>
  <si>
    <t>INTERVENTIR VÍAS SECUNDARIAS</t>
  </si>
  <si>
    <t>VÍA SECUNDARIA MEJORADA</t>
  </si>
  <si>
    <t>INTERVENIR LA INFRAESTRUCTURA VÍAL URBANA</t>
  </si>
  <si>
    <t>VÍA URBANA CONSTRUIDA</t>
  </si>
  <si>
    <t>REALIZAR LOS ESTUDIOS Y DISEÑOS DE PUENTES</t>
  </si>
  <si>
    <t>2402118</t>
  </si>
  <si>
    <t>ESTUDIOS Y DISEÑOS</t>
  </si>
  <si>
    <t>CONSTRUIR PUENTES PARA MEJORAR LA CONECTIVIDAD</t>
  </si>
  <si>
    <t>PUENTE CONSTRUIDO EN VÍA TERCIARIA</t>
  </si>
  <si>
    <t xml:space="preserve"> BOLÍVAR ME ENAMORA VERDE Y SOSTENIBLE: TRANSICIÓN ENERGÉTICA Y GESTÓN AMBIENTAL DE EXCELENCIA.</t>
  </si>
  <si>
    <t>BOLÍVAR ME ENAMORA ALREDEDOR DEL AGUA</t>
  </si>
  <si>
    <t>PROTECCIÓN Y LA RESTAURACIÓN DE  SISTEMAS AMBIENTALES</t>
  </si>
  <si>
    <t>3205</t>
  </si>
  <si>
    <t>ORDENAMIENTO AMBIENTAL TERRITORIAL</t>
  </si>
  <si>
    <t xml:space="preserve">CONSERVACIÓN, PROTECCIÓN, RESTAURACIÓN Y APROVECHAMIENTO DE RECURSOS NATURALES Y DEL MEDIO AMBIENTE </t>
  </si>
  <si>
    <t>INTERVENIR CUERPOS DE AGUA PARA REVERTIR LOS DAÑOS PRODUCIDOS A UN ECOSISTEMA</t>
  </si>
  <si>
    <t>3205026</t>
  </si>
  <si>
    <t>SERVICIO DE RECUPERACIÓN DE CUERPOS DE AGUA LÉNTICOS Y LÓTICOS</t>
  </si>
  <si>
    <t>BOLÍVAR ME ENAMORA EN  GESTIÓN DE RIESGO DE DESASTRES</t>
  </si>
  <si>
    <t>SISTEMA DEPARTAMENTAL DE GESTIÓN DEL RIESGO</t>
  </si>
  <si>
    <t xml:space="preserve">EJECUCIÓN DE OBRAS DE REDUCCIÓN DEL RIESGO DE DESASTRES </t>
  </si>
  <si>
    <t>MEJORAR LA ESTABILIZACIÓN Y PROTECCIÓN DE TALUDES</t>
  </si>
  <si>
    <t>3205021</t>
  </si>
  <si>
    <t>OBRAS DE INFRAESTRUCTURA PARA MITIGACIÓN Y ATENCIÓN A DESASTRES</t>
  </si>
  <si>
    <t xml:space="preserve"> BOLÍVAR ME ENAMORA CON JUSTICIA SOCIAL: CIERRE DE BRECHAS Y CALIDAD DE VIDA PARA TODOS</t>
  </si>
  <si>
    <t>BOLIVAR ME ENAMORA EN  RECREACIÓN Y DEPORTE</t>
  </si>
  <si>
    <t>INFRESTRUCTURA DEPORTIVA Y RECREATIVA</t>
  </si>
  <si>
    <t>FORMACIÓN Y PREPARACIÓN DE DEPORTISTAS</t>
  </si>
  <si>
    <t>DEPORTE Y RECREACIÓN</t>
  </si>
  <si>
    <t>CONSTRUIR PARQUES</t>
  </si>
  <si>
    <t>4301009</t>
  </si>
  <si>
    <t>PARQUES RECREATIVOS CONSTRUIDOS</t>
  </si>
  <si>
    <t>MEJORAR UNA CANCHA DEPORTIVA</t>
  </si>
  <si>
    <t>4301029</t>
  </si>
  <si>
    <t>CANCHA MEJORADA</t>
  </si>
  <si>
    <t>BOLÍVAR ME ENAMORA EN  FAMILIA, PRIMERA INFANCIA Y ADOLESCENCIA</t>
  </si>
  <si>
    <t xml:space="preserve"> FAMILIA, PRIMERA INFACIA Y ADOLESCENCIA</t>
  </si>
  <si>
    <t>DESARROLLO INTEGRAL DE LA PRIMERA INFANCIA A LA JUVENTUD, Y FORTALECIMIENTO DE LAS CAPACIDADES DE LAS FAMILIAS DE NIÑAS, NIÑOS Y ADOLESCENTES</t>
  </si>
  <si>
    <t xml:space="preserve">PROTECCIÓN INTEGRAL A LA PRIMERA INFANCIA </t>
  </si>
  <si>
    <t>CONSTRUIR CENTROS  DE ATENCIÓN INTEGRAL PARA LA PRIMERA INFANCIA</t>
  </si>
  <si>
    <t>EDIFICACIONES PARA LA ATENCIÓN INTEGRAL A LA PRIMERA INFANCIA CONSTRUIDAS</t>
  </si>
  <si>
    <t xml:space="preserve"> BOLÍVAR ME ENAMORA CON PAZ, ATENCIÓN A VICTIMAS Y RECONCILIACIÓN </t>
  </si>
  <si>
    <t>BOLÍVAR ME ENAMORA  CON  ATENCIÓN A VÍCTMAS</t>
  </si>
  <si>
    <t>ATENCIÓN, ASISTENCIA  Y REPARACIÓN INTEGRAL A LAS VÍCTIMAS</t>
  </si>
  <si>
    <t>4101</t>
  </si>
  <si>
    <t>EQUIPAMENTO</t>
  </si>
  <si>
    <t>CONSTRUCCIÓN DEL CENTRO REGIONAL DE ATENCIÓN A VÍCTIMAS</t>
  </si>
  <si>
    <t>CENTROS REGIONALES DE ATENCIÓN A VÍCTIMAS CONSTRUIDOS</t>
  </si>
  <si>
    <t>DOTACIÓN DEL CRAV CENTRO REGIONAL DE ATENCIÓN A VÍCTIMAS</t>
  </si>
  <si>
    <t>CENTROS REGIONALES O PUNTOS DE ATENCIÓN A VÍCTIMAS DOTADOS</t>
  </si>
  <si>
    <t xml:space="preserve">ATENCIÓN A GRUPOS VULNERABLES - PROMOCIÓN SOCIAL </t>
  </si>
  <si>
    <t xml:space="preserve">MEJORAMIENTO Y/O COSTRUCCIÓN DE PUNTOS DE ATENCIÓN A VÍCTIMAS Y/O CENTRO REGIONAL DE ATENCIÓN A VÍCTIMAS </t>
  </si>
  <si>
    <t xml:space="preserve">INTERVENIR VÍAS TERCIARIAS </t>
  </si>
  <si>
    <t>VÍA TERCIARIA MEJORADA</t>
  </si>
  <si>
    <t xml:space="preserve">CENTROS REGIONALES DE ATENCIÓN A VÍCTIMAS CONSTRUIDOS </t>
  </si>
  <si>
    <t>NUMERO</t>
  </si>
  <si>
    <t>DNP</t>
  </si>
  <si>
    <t>DOTACIÓN DE INFRAESTRUCTURA EN LA CUAL SE REÚNE LA OFERTA INSTITUCIONAL DEL NIVEL NACIONAL Y TERRITORIAL QUE TIENE COMO OBJETIVO ATENDER, ORIENTAR, REMITIR Y ACOMPAÑAR A LAS VÍCTIMAS DEL CONFLICTO.</t>
  </si>
  <si>
    <t>PUNTOS DE ATENCIÓN A VÍCTIMAS DOTADOS</t>
  </si>
  <si>
    <t>KM</t>
  </si>
  <si>
    <t>MINISTERIO DE TRANSPORTE</t>
  </si>
  <si>
    <t xml:space="preserve">VÍA URBANA CONSTRUIDA </t>
  </si>
  <si>
    <t>ESTUDIOS DE PREINVERSIÓN REALIZADOS</t>
  </si>
  <si>
    <t>NRO DE ESTUDIOS</t>
  </si>
  <si>
    <t>PUENTE CONSTRUIDO EN VÍA TERCIARIA EXISTENTE</t>
  </si>
  <si>
    <t>NRO DE PUENTES</t>
  </si>
  <si>
    <t>CUERPOS DE AGUA RECUPERADOS</t>
  </si>
  <si>
    <t>HECTÁREA</t>
  </si>
  <si>
    <t>PROTECCIONES DE ORILLAS REALIZADAS</t>
  </si>
  <si>
    <t>NÚMERO DE OBRAS</t>
  </si>
  <si>
    <t>2,75</t>
  </si>
  <si>
    <t>PARQUES CONSTRUIDOS</t>
  </si>
  <si>
    <t>IDERBOL</t>
  </si>
  <si>
    <t>EDIFICACIONES DE ATENCIÓN INTEGRAL A LA PRIMERA INFANCIA CONSTRUIDAS</t>
  </si>
  <si>
    <t>NUMERO DE EDIFICACIONES</t>
  </si>
  <si>
    <t>N/A</t>
  </si>
  <si>
    <t>0</t>
  </si>
  <si>
    <t>Recursos Crédito: $26,837,664,131
Recursos SGR: $10,239,680,596</t>
  </si>
  <si>
    <t>Recursos propios</t>
  </si>
  <si>
    <t>Recursos SGR: $15,633,788,906,69
Recursos Propios: $3,200,000,000,00</t>
  </si>
  <si>
    <t xml:space="preserve">SGR
</t>
  </si>
  <si>
    <t>Recursos SGR: $98,927,687,006
Recursos Nación: 
$ 10,098,831,527
Recursos Propios: 
$ 29,114,288,381</t>
  </si>
  <si>
    <t>SEGUIMIENTO A PLAN DE ACCION Y PLAN DE DESARROLLO</t>
  </si>
  <si>
    <t>Bolívar Mejor en Justicia Social: Cierre de brechas y calidad de vida para todos</t>
  </si>
  <si>
    <t>Bolívar Me Enamora en  Hábitat, vivienda y servicios públicos</t>
  </si>
  <si>
    <t xml:space="preserve"> Saneamiento Básico</t>
  </si>
  <si>
    <t>Acceso de la población a los servicios de agua potable y saneamiento básico</t>
  </si>
  <si>
    <t>Agua potable y saneamiento básico (sin incluir proyectos de vis)</t>
  </si>
  <si>
    <t>Aumentar la cobertura de alcantarillado</t>
  </si>
  <si>
    <t>4003018, 4003019 y 4003020</t>
  </si>
  <si>
    <t>Alcantarillados construidos, ampliados y optimizados</t>
  </si>
  <si>
    <t>No. Alcantarillados construidos, Ampliados y Optimizados</t>
  </si>
  <si>
    <t>Número</t>
  </si>
  <si>
    <t>PDA BOLIVAR</t>
  </si>
  <si>
    <t>Bolívar Me Enamora con servicios públicos</t>
  </si>
  <si>
    <t>Aumentar la cobertura de Aseo</t>
  </si>
  <si>
    <t>Soluciones de disposición final de residuos sólidos construidas</t>
  </si>
  <si>
    <t>No. Soluciones de disposición final de residuos sólidos construidas</t>
  </si>
  <si>
    <t xml:space="preserve"> Servicios Públicos</t>
  </si>
  <si>
    <t>Aumentar la cobertura de acueducto</t>
  </si>
  <si>
    <t>4003015, 4003016 y 4003017</t>
  </si>
  <si>
    <t>Acueductos construidos</t>
  </si>
  <si>
    <t>No. Acueductos construidos</t>
  </si>
  <si>
    <t>Aseguramiento de la prestación de servicios</t>
  </si>
  <si>
    <t>Aumentar asistencia técnica a municipios para la prestación de los servicios</t>
  </si>
  <si>
    <t>Servicio de asistencia técnica en regulación de Agua Potable y Saneamiento Básico</t>
  </si>
  <si>
    <t>No. Servicio de asistencia técnica en regulación de Agua Potable y Saneamiento Básico</t>
  </si>
  <si>
    <t>AGRICULTURA</t>
  </si>
  <si>
    <t>BOLIVAR ME ENAMORA EN  DESARROLLO AGROPECUARIO</t>
  </si>
  <si>
    <t>BOLIVAR ME ENAMORA CON AGRICULTURA TECNIFICADA Y SOLIDARIA</t>
  </si>
  <si>
    <t>1702</t>
  </si>
  <si>
    <t xml:space="preserve">INCLUSIÓN PRODUCTIVA DE PEQUEÑOS PRODUCTORES RURALES </t>
  </si>
  <si>
    <t>AGROPECUARIO</t>
  </si>
  <si>
    <t>REALIZAR UN ESTUDIO DE PREINVERSION PARA LA REAHBILITACION,COMPLEMENTACION Y /O MODERNIZACION DE HECTAREAS CON DISTRITOS DE RIEGO</t>
  </si>
  <si>
    <t>ESTUDIOS DE PREINVERSIÓN</t>
  </si>
  <si>
    <t>ESTUDIOS DE PREINVERSIÓN REALIZADO</t>
  </si>
  <si>
    <t>INFRAESTRUCTURA PRODUCTIVA Y COMERCIALIZACIÓN</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</si>
  <si>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</si>
  <si>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</si>
  <si>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</si>
  <si>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SADR</t>
  </si>
  <si>
    <t>Banca Comercial</t>
  </si>
  <si>
    <t>ENTREGAR 5 MAQUINARIA Y/O EQUIPOS</t>
  </si>
  <si>
    <t>SERVICIO DE APOYO PARA EL ACCESO A MAQUINARIA Y EQUIPOS</t>
  </si>
  <si>
    <t>MAQUINARIA Y EQUIPOS ENTREGADOS</t>
  </si>
  <si>
    <t>APOYAR 20 ASOCIACIONES DE PEQUEÑOS PRODUCTORES PARA EL FOMENTO DE LA ASOCIATIVIDAD</t>
  </si>
  <si>
    <t>SERVICIO DE APOYO PARA EL FOMENTO DE LA ASOCIATIVIDAD</t>
  </si>
  <si>
    <t>ASOCIACIONES APOYADAS</t>
  </si>
  <si>
    <t>BOLIVAR ME ENAMORA CON EXTENSION AGROPECUARIA</t>
  </si>
  <si>
    <t>1708</t>
  </si>
  <si>
    <t>GENERAR UN (1) DOCUMENTO DEL PLAN DEPARTAMENTAL DE EXTENSIÓN AGROPECUARIA - PDEA 2024-2027</t>
  </si>
  <si>
    <t>DOCUMENTOS DE PLANEACIÓN</t>
  </si>
  <si>
    <t>PLANES DEPARTAMENTALES DE EXTENSIÓN AGROPECUARIA ELABORADOS</t>
  </si>
  <si>
    <t>CIENCIA, TECNOLOGÍA E INNOVACIÓN AGROPECUARIA</t>
  </si>
  <si>
    <t>FORTALECER LAS CAPACIDADES TÉCNICAS, PRODUCTIVAS Y TECNOLÓGICAS DE 4.000  PRODUCTORES  MEDIANTE EXTENSIÓN AGROPECUARIA</t>
  </si>
  <si>
    <t>SERVICIO DE EXTENSIÓN AGROPECUARIA</t>
  </si>
  <si>
    <t>PRODUCTORES ATENDIDOS CON SERVICIO DE EXTENSIÓN AGROPECUARIA</t>
  </si>
  <si>
    <t>ADR, SADR</t>
  </si>
  <si>
    <t>AGENCIA DE DESARROLLO RURAL</t>
  </si>
  <si>
    <t>BOLÍVAR ME ENAMORA CON PRODUCTIVIDAD, COMPETITIVIDAD Y COMERCIALIZACIÓN</t>
  </si>
  <si>
    <t>INCLUSIÓN PRODUCTIVA DE PEQUEÑOS PRODUCTORES RURALES</t>
  </si>
  <si>
    <t xml:space="preserve">COFINANCIAR 20 PROYECTOS PRODUCTIVOS  </t>
  </si>
  <si>
    <t>SERVICIO DE APOYO FINANCIERO PARA PROYECTOS PRODUCTIVOS</t>
  </si>
  <si>
    <t>PROYECTOS PRODUCTIVOS COFINANCIADOS</t>
  </si>
  <si>
    <t>$456.000.000</t>
  </si>
  <si>
    <t>ICLD</t>
  </si>
  <si>
    <t>REALIZAR 15 MERCADOS CAMPESINOS EN EL DEPARTAMENTO DE BOLÍVAR</t>
  </si>
  <si>
    <t>SERVICIO DE APOYO A LA COMERCIALIZACIÓN</t>
  </si>
  <si>
    <t>MERCADOS CAMPESINOS REALIZADOS</t>
  </si>
  <si>
    <t xml:space="preserve">REALIZAR RUEDAS DE NEGOCIOS </t>
  </si>
  <si>
    <t>RUEDAS DE NEGOCIOS REALIZADAS</t>
  </si>
  <si>
    <t>SEMBRAR 5.000.000 DE ALEVINOS EN CUERPOS DE AGUA DEL DEPARTAMENTO DE BOLÍVAR</t>
  </si>
  <si>
    <t>ALEVINOS</t>
  </si>
  <si>
    <t>ALEVINOS UTILIZADOS EN ACTIVIDADES DE REPOBLAMIENTO</t>
  </si>
  <si>
    <t>ESTACIÓN BAJO MAGDALENA AUNAP, SADR</t>
  </si>
  <si>
    <t>1.730.000</t>
  </si>
  <si>
    <t>2.130.000</t>
  </si>
  <si>
    <t>ATENCION,ASISTENCIA Y REPARACION INTEGRAL A LAS VICTIMAS</t>
  </si>
  <si>
    <t>INCLUSION SOCILA Y PRODUCTIVA PARA LA POBLACION EN SITUACION DE VULNERABILIDAD</t>
  </si>
  <si>
    <t>4103</t>
  </si>
  <si>
    <t>INCLUSIÓN SOCIAL Y PRODUCTIVA PARA LA POBLACIÓN EN SITUACIÓN DE VULNERABILIDAD</t>
  </si>
  <si>
    <t xml:space="preserve">DESARROLLO DE PROGRAMAS Y PROYECTOS PRODUCTIVOS EN EL MARCO DEL PLAN AGROPECUARIO  </t>
  </si>
  <si>
    <t>PROYECTOS PRODUCTIVOS A POBLACIÓN VICTIMA</t>
  </si>
  <si>
    <t>SERVICIO DE ASISTENCIA TÉCNICA PARA EL EMPRENDIMIENTO</t>
  </si>
  <si>
    <t>PROYECTOS PRODUCTIVOS FORMULADOS PARA POBLACIÓN VÍCTIMAS DEL DESPLAZAMIENTO FORZADO</t>
  </si>
  <si>
    <t>SEC DE VICTIMAS</t>
  </si>
  <si>
    <t>PROYECTOS PRODUCTIVOS CON ENFOQUE ÉTNICO Y DIFERENCIAL PARA LA GENERACIÓN DE INGRESOS</t>
  </si>
  <si>
    <t>4101031</t>
  </si>
  <si>
    <t>SERVICIO DE APOYO PARA LA GENERACIÓN DE INGRESOS</t>
  </si>
  <si>
    <t>HOGARES CON ASISTENCIA TÉCNICA PARA LA GENERACIÓN DE INGRESOS</t>
  </si>
  <si>
    <t>DESARROLLO DE PROYECTOS DE SEGURIDAD ALIMENTARIA PARA POBLACIÓN VÍCTIMA</t>
  </si>
  <si>
    <t>SERVICIO DE APOYO PARA LA SEGURIDAD ALIMENTARIA</t>
  </si>
  <si>
    <t>HOGARES VÍCTIMAS QUE RECIBEN RECURSOS MONETARIOS PARA SEGURIDAD ALIMENTARIA</t>
  </si>
  <si>
    <t>FORMALIZACIÓN, ORDENAMIENTO SOCIAL Y USO PRODUCTIVO DEL TERRITORIO RURAL</t>
  </si>
  <si>
    <t xml:space="preserve"> ORDENAMIENTO SOCIAL Y USO PRODUCTIVO DEL TERRITORIO RURAL</t>
  </si>
  <si>
    <t>APOYAR LA GESTIÓN PARA LA ZONIFICACIÓN Y EVALUACIÓN DE TIERRAS MEDIANTE MAPAS CARTOGRÁFICOS</t>
  </si>
  <si>
    <t>1704001</t>
  </si>
  <si>
    <t>CARTOGRAFÍA DE ZONIFICACIÓN Y EVALUACIÓN DE TIERRAS</t>
  </si>
  <si>
    <t>MAPAS DE ZONIFICACIÓN ELABORADOS</t>
  </si>
  <si>
    <t>1704</t>
  </si>
  <si>
    <t xml:space="preserve">APOYAR LA FORMALIZACIÓN DE PREDIOS RURALES PARA EL USO PRODUCTIVO </t>
  </si>
  <si>
    <t>1704010</t>
  </si>
  <si>
    <t>SERVICIO DE APOYO FINANCIERO PARA LA FORMALIZACIÓN DE LA PROPIEDAD</t>
  </si>
  <si>
    <t>PREDIOS FORMALIZADOS O REGULARIZADOS PARA EL DESARROLLO RURAL</t>
  </si>
  <si>
    <t>1202002</t>
  </si>
  <si>
    <t>SERVICIO DE JUSTICIA A LOS CIUDADANOS</t>
  </si>
  <si>
    <t>CIUDADANOS CON SERVICIO DE JUSTICIA PRESTADO</t>
  </si>
  <si>
    <t>PROG MANUAL GASTO PROGRAMATICO</t>
  </si>
  <si>
    <t>SECRETARÍA DE MOVILIDAD</t>
  </si>
  <si>
    <t>Bolívar Me Enamora en Crecimiento Económico y oportunidad de empleo para todos</t>
  </si>
  <si>
    <t>Bolívar Me Enamora en  Infraestructura y movilidad</t>
  </si>
  <si>
    <t>Bolivar Me Enamora en  Infraestructura de transporte y comunicaciones.</t>
  </si>
  <si>
    <t>Seguridad de transporte</t>
  </si>
  <si>
    <t>Transporte</t>
  </si>
  <si>
    <t>Desarrollo de proyectos de señalización vertical, horizontal, reductores de volocidad, semaforización ,Instalación de equipos electrónicos , rocería,mantenimiento y reparcheo de las vías en el Departamento de Bolívar</t>
  </si>
  <si>
    <t>Infraestructura de transporte para la seguridad vial mejorada</t>
  </si>
  <si>
    <t>Infraestructura mejorada</t>
  </si>
  <si>
    <t>Metros lineales</t>
  </si>
  <si>
    <t>Secretaria de Movilidad</t>
  </si>
  <si>
    <t>Realización de campañas pedagogicas, orientadas a concientizar a la población del uso del cinturon de seguridad, control de límites de velocidad,generar cultura ciudadana, mejora de sitios criticos intervenidos, cumplimiento de normas de segruridad vial</t>
  </si>
  <si>
    <t>Servicio de educación informal</t>
  </si>
  <si>
    <t>Estrategias pedagógicas implementadas</t>
  </si>
  <si>
    <t>Infraestructura yservicios de transporte aéreo</t>
  </si>
  <si>
    <t xml:space="preserve">Mejorar  la infraestructura y habilitar  los Aeropuertos Montemariano  del Carmen de Bolívar y Baracoa de Magangue </t>
  </si>
  <si>
    <t>Aeropuertos mejorados</t>
  </si>
  <si>
    <t xml:space="preserve">Aeropuertos mejorados </t>
  </si>
  <si>
    <t>Infraestructura de transporte fluvial</t>
  </si>
  <si>
    <t xml:space="preserve">Creacion de nuevas terminales fluviales en el Departamento de Bolívar </t>
  </si>
  <si>
    <t>Terminal fluvial mejorada</t>
  </si>
  <si>
    <t xml:space="preserve">Número </t>
  </si>
  <si>
    <t>ND</t>
  </si>
  <si>
    <t>Desarrollar campañas a traves de proyecto de concientización de la no utilización de transporte de tracción animal y reemplazo de este medio irregular de transporte.</t>
  </si>
  <si>
    <t>Servicio de apoyo a unidades productivas individuales para la generación de ingresos</t>
  </si>
  <si>
    <t>Unidades productivas capitalizadas</t>
  </si>
  <si>
    <t>Numero</t>
  </si>
  <si>
    <t>Bolivar me Enamora con Justicia Social Cierre Brechas y Calidad de Vida para todos.</t>
  </si>
  <si>
    <t>Bolivar Me enamora en  Recreación y deporte</t>
  </si>
  <si>
    <t xml:space="preserve"> Altos logros y Liderazgo Deportivo</t>
  </si>
  <si>
    <t>Formación y preparación de deportistas</t>
  </si>
  <si>
    <t>Deporte y Recreación</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</si>
  <si>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</si>
  <si>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</si>
  <si>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</si>
  <si>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Atletas preparados</t>
  </si>
  <si>
    <t>Corresponde a los estímulos económicos entregados a los deportistas para que éstos tengan una buena preparación y oportunidades para competir. Es el promedio de estimulos entregados a los Deportistas por cada vigencia.</t>
  </si>
  <si>
    <t>4302002</t>
  </si>
  <si>
    <t>Servicio de apoyo financiero a atletas</t>
  </si>
  <si>
    <t>Estímulos entregados</t>
  </si>
  <si>
    <t>SGR</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</si>
  <si>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</si>
  <si>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</si>
  <si>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</si>
  <si>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</si>
  <si>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</si>
  <si>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Personas con talento deportivo identificadas</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</si>
  <si>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</si>
  <si>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</si>
  <si>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</si>
  <si>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 xml:space="preserve">Organismos deportivos asistidos </t>
  </si>
  <si>
    <t>Impuesto Nacional al Consumo</t>
  </si>
  <si>
    <t>Asistencias técnicas realizadas a los organismos deportivos</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</si>
  <si>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</si>
  <si>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</si>
  <si>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</si>
  <si>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Deportistas que participan en eventos deportivos de alto rendimiento con sede en Colombia o Internacionales</t>
  </si>
  <si>
    <t>Fomento a la recreación, la actividad física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</si>
  <si>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</si>
  <si>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</si>
  <si>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</si>
  <si>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Organismos deportivos apoyados</t>
  </si>
  <si>
    <t>Infrestructura Deportiva y Recreativa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</si>
  <si>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</si>
  <si>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</si>
  <si>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</si>
  <si>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Infraestructura deportiva mantenida</t>
  </si>
  <si>
    <t>4302083</t>
  </si>
  <si>
    <t>Complejo deportivo de alto rendimiento construido y dotado</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</si>
  <si>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</si>
  <si>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</si>
  <si>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Centro de alto Rendimiento construido y dotado</t>
  </si>
  <si>
    <t>Intervenciones realizadas a infraestructura deportiva</t>
  </si>
  <si>
    <t xml:space="preserve"> Fomento del Deporte social y comunitario, la Recreacion, la Actividad Fisica  y la Participacion Ciudadana</t>
  </si>
  <si>
    <t>Corresponde a los procesos de iniciación, fundamentación y perfeccionamiento deportivos a partir de  las clases donde se practica la actividad física, la recreación y/o el deporte.</t>
  </si>
  <si>
    <t>4301007</t>
  </si>
  <si>
    <t>Servicio de Escuelas Deportivas</t>
  </si>
  <si>
    <t xml:space="preserve">Número de niños, niñas, adolescentes y jóvenes en Escuela Deportivas
</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</si>
  <si>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</si>
  <si>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</si>
  <si>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</si>
  <si>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</si>
  <si>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Corresponde a la planeación, organización y realización de eventos deportivos en las diferentes disciplinas con la comunidad de poblacion general y diferencial</t>
  </si>
  <si>
    <t>4301032</t>
  </si>
  <si>
    <t>Servicio de organización de eventos deportivos comunitarios</t>
  </si>
  <si>
    <t>Personas beneficiadas</t>
  </si>
  <si>
    <t>Corresponde a la formación a la ciudadanía  en recreación, actividad física, deportes social comunitario y/o aprovechamiento del tiempo libre con enfoque diferencial.</t>
  </si>
  <si>
    <t>4301035</t>
  </si>
  <si>
    <t>Servicio de educación informal en recreación</t>
  </si>
  <si>
    <t>Personas capacitadas</t>
  </si>
  <si>
    <t>Eventos de capacitación desarrollados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</si>
  <si>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</si>
  <si>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</si>
  <si>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</si>
  <si>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Municipios vinculados al programa Supérate-Intercolegiados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</si>
  <si>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</si>
  <si>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</si>
  <si>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Personas atendidas por los programas de recreación, deporte social comunitario, actividad física y aprovechamiento del tiempo libre</t>
  </si>
  <si>
    <t>Municipios implementando  programas de recreación, actividad física y deporte social comunitario</t>
  </si>
  <si>
    <t>Sedes educativas apoyadas con programas de fomento</t>
  </si>
  <si>
    <t>N/D</t>
  </si>
  <si>
    <t>Corresponde a la planeación, organización y realización de eventos recreativos y de esparcimiento del tiempo libre con la comunidad.</t>
  </si>
  <si>
    <t>4301038</t>
  </si>
  <si>
    <t>Servicio de organización de eventos recreativos comunitarios</t>
  </si>
  <si>
    <t>Eventos recreativos comunitarios realizados</t>
  </si>
  <si>
    <t xml:space="preserve"> Personas atendidas por los programas de recreación, deporte social comunitario, actividad física y aprovechamiento del tiempo libre</t>
  </si>
  <si>
    <t>Promoción de Habitos y Estilos de Vida Saludable "Por tu salud, ponte pilas"</t>
  </si>
  <si>
    <t>Capacitaciones en deporte, en hábitos de salud, en recreación, entre otros.</t>
  </si>
  <si>
    <t>4302062</t>
  </si>
  <si>
    <t>Capacitaciones realizadas</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</si>
  <si>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</si>
  <si>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FOMENTO, DESARROLLO Y PRÁCTICA DEL DEPORTE, LA RECREACIÓN Y EL APROVECHAMIENTO DEL TIEMPO LIBRE </t>
  </si>
  <si>
    <t xml:space="preserve">Unibac </t>
  </si>
  <si>
    <t>Educación Integral</t>
  </si>
  <si>
    <t xml:space="preserve"> Calidad y fomento de la educación superior</t>
  </si>
  <si>
    <t>3301</t>
  </si>
  <si>
    <t>PROMOCIÓN Y ACCESO EFECTIVO A PROCESOS CULTURALES Y ARTÍSTICOS</t>
  </si>
  <si>
    <t>DESARROLLO COMUNITARIO</t>
  </si>
  <si>
    <t>90</t>
  </si>
  <si>
    <t>AMPLIACIÓN DE LA COBERTURA DE LOS PROGRAMAS DE PROYECCIÓN SOCIAL DE UNIBAC</t>
  </si>
  <si>
    <t>3301087</t>
  </si>
  <si>
    <t>SEDES DE INSTITUCIONES DE EDUCACIÓN SUPERIOR MEJORADAS</t>
  </si>
  <si>
    <t>PERSONAS CAPACITADAS</t>
  </si>
  <si>
    <t>8206</t>
  </si>
  <si>
    <t>UNIBAC</t>
  </si>
  <si>
    <t xml:space="preserve">Recursos Propios </t>
  </si>
  <si>
    <t>2202</t>
  </si>
  <si>
    <t>CALIDAD Y FOMENTO DE LA EDUCACIÓN SUPERIOR (BOLÍVAR MEJOR EN CALIDAD Y COBERTURA EN EDUCACIÓN SUPERIOR)</t>
  </si>
  <si>
    <t>91</t>
  </si>
  <si>
    <t>INFRAESTRUCTURA DE LA UNIVERSIDAD DE BELLAS ARTES Y CIENCIAS DE BOLÍVAR (UNIBAC) EN MATUNA</t>
  </si>
  <si>
    <t>2202072</t>
  </si>
  <si>
    <t>SEDES  DE INSTITUCIONES DE EDUCACIÓN  SUPERIOR MEJORADAS</t>
  </si>
  <si>
    <t>2</t>
  </si>
  <si>
    <t>EDUCACIÓN</t>
  </si>
  <si>
    <t>92</t>
  </si>
  <si>
    <t>CREACIÓN DE UN NUEVO PROGRAMA PROFESIONAL PARA EL DEPARTAMENTO DE BOLÍVAR</t>
  </si>
  <si>
    <t>2202066</t>
  </si>
  <si>
    <t xml:space="preserve">SERVICIO DE ACREDITACIÓN DE LA CALIDAD DE LA EDUCACIÓN SUPERIOR </t>
  </si>
  <si>
    <t>PROGRAMAS ACADÉMICOS EN CONDICIONES PARA EXPEDICIÓN DE REGISTRO CALIFICADO</t>
  </si>
  <si>
    <t>6</t>
  </si>
  <si>
    <t>93</t>
  </si>
  <si>
    <t>ACREDITACIÓN INSTITUCIONAL DE LA INSTITUCIÓN UNIVERSITARIA BELLAS ARTES Y CIENCIAS DE BOLÍVAR</t>
  </si>
  <si>
    <t>INSTITUCIONES DE EDUCACIÓN SUPERIOR CON PROCESOS RADICADOS PARA ACREDITACIÓN INSTITUCIONAL ANTE EL CONSEJO NACIONAL DE ACREDITACIÓN</t>
  </si>
  <si>
    <t>94</t>
  </si>
  <si>
    <t>ACREDITACIÓN DEL PROGRAMA PROFESIONAL DE ARTES ESCÉNICAS EN ALTA CALIDAD</t>
  </si>
  <si>
    <t>PROGRAMAS ACADÉMICOS CON ACREDITACIÓN DE ALTA CALIDAD EVALUADOS</t>
  </si>
  <si>
    <t>1</t>
  </si>
  <si>
    <t>ACREDITACIÓN DEL PROGRAMA PROFESIONAL DE ARTES PLÁSTICAS EN ALTA CALIDAD</t>
  </si>
  <si>
    <t>SERVICIOS PUBLICOS</t>
  </si>
  <si>
    <t>BOLÍVAR ME ENAMORA EN  HÁBITAT, VIVIENDA Y SERVICIOS PÚBLICOS</t>
  </si>
  <si>
    <t xml:space="preserve"> SANEAMIENTO BÁSICO</t>
  </si>
  <si>
    <t>ACCESO DE LA POBLACIÓN A LOS SERVICIOS DE AGUA POTABLE Y SANEAMIENTO BÁSICO</t>
  </si>
  <si>
    <t>AGUA POTABLE Y SANEAMIENTO BÁSICO (SIN INCLUIR PROYECTOS DE VIS)</t>
  </si>
  <si>
    <t>BOLÍVAR ME ENAMORA CON SERVICIOS PÚBLICOS</t>
  </si>
  <si>
    <t>AUMENTAR LA COBERTURA DE ALCANTARILLADO</t>
  </si>
  <si>
    <t>ALCANTARILLADOS CONSTRUIDOS, AMPLIADOS Y OPTIMIZADOS</t>
  </si>
  <si>
    <t xml:space="preserve"> SERVICIOS PÚBLICOS</t>
  </si>
  <si>
    <t>AUMENTAR LA COBERTURA DE ACUEDUCTO</t>
  </si>
  <si>
    <t xml:space="preserve">ESTUDIOS DE PREINVERSIÓN E INVERSIÓN </t>
  </si>
  <si>
    <t>ESTUDIOS O DISEÑOS REALIZADOS</t>
  </si>
  <si>
    <t>ACUEDUCTOS CONSTRUIDOS</t>
  </si>
  <si>
    <t>ACUEDUCTOS CONSTRUIDOS, AMPLIADOS Y OPTIMIZADOS</t>
  </si>
  <si>
    <t xml:space="preserve">OBSERVACION </t>
  </si>
  <si>
    <t>BOLÍVAR ME ENAMORA CON JUSTICIA SOCIAL CIERRE DE BRECHAS Y CALIDAD DE VIDA PARA TODOS</t>
  </si>
  <si>
    <t>Bolívar me enamora en arte, cultura y patrimonio.</t>
  </si>
  <si>
    <t>Cultura de Paz</t>
  </si>
  <si>
    <t>Promoción y acceso efectivo a procesos culturales y artísticos</t>
  </si>
  <si>
    <t>FORMACIÓN, CAPACITACIÓN E INVESTIGACIÓN ARTÍSTICA Y CULTURAL</t>
  </si>
  <si>
    <t xml:space="preserve">Oferta educativa entregada a agentes culturales </t>
  </si>
  <si>
    <t>Servicio de educación informal al sector artístico y cultural</t>
  </si>
  <si>
    <t>Gestores culturales capacitados</t>
  </si>
  <si>
    <t>Número de personas</t>
  </si>
  <si>
    <t>ICULTUR</t>
  </si>
  <si>
    <t>FOMENTO, APOYO Y DIFUSIÓN DE EVENTOS Y EXPRESIONES ARTÍSTICAS Y CULTURALES</t>
  </si>
  <si>
    <t xml:space="preserve">estímulos económicos entregados a los actores del sector artístico y cultural, </t>
  </si>
  <si>
    <t>Servicio de apoyo financiero al sector artístico y cultural</t>
  </si>
  <si>
    <t>Estímulos otorgados</t>
  </si>
  <si>
    <t>MEMORIA, SABERESY TERRITORIOS BIOCULTURALES</t>
  </si>
  <si>
    <t xml:space="preserve"> beneficio económico periódico entregado a los creadores y gestores culturales</t>
  </si>
  <si>
    <t>Servicio de apoyo financiero para creadores y gestores culturales</t>
  </si>
  <si>
    <t>Creadores y gestores culturales beneficiados</t>
  </si>
  <si>
    <t>Gestión, protección y salvaguardia del patrimonio cultural colombiano</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</si>
  <si>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</si>
  <si>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Servicio de asistencia técnica en gestión artística y cultural</t>
  </si>
  <si>
    <t>Consejos Territoriales asistidos técnicamente</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</si>
  <si>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</si>
  <si>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Documentos de lineamientos técnicos</t>
  </si>
  <si>
    <t xml:space="preserve"> ECONOMÍA POPULAR CULTURAL</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</si>
  <si>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</si>
  <si>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Servicio de promoción de actividades culturales</t>
  </si>
  <si>
    <t>Eventos de promoción de actividades culturales realizados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</si>
  <si>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</si>
  <si>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Servicio de promoción de actividades culturales.</t>
  </si>
  <si>
    <t>Actividades culturales realizadas en Museos del Ministerio de Cultura</t>
  </si>
  <si>
    <t xml:space="preserve"> INFRAESTRUCTURAS CULTURALES PARA LA VIDA</t>
  </si>
  <si>
    <t>CONSTRUCCIÓN, MANTENIMIENTO Y ADECUACIÓN DE LA INFRAESTRUCTURA ARTÍSTICA Y CULTURAL</t>
  </si>
  <si>
    <t>Ajuste o adaptación de una Infraestructura Cultural</t>
  </si>
  <si>
    <t>Servicio de educación formal al sector artístico y cultural</t>
  </si>
  <si>
    <t>Infraestructura cultural intervenida</t>
  </si>
  <si>
    <t xml:space="preserve">FORMACIÓN, CAPACITACIÓN E INVESTIGACIÓN ARTÍSTICA Y CULTURAL </t>
  </si>
  <si>
    <t>Asistencias técnicas a bibliotecarios, administraciones locales, entidades públicas y privadas entre otros, en el campo de las bibliotecas públicas y la lectura.</t>
  </si>
  <si>
    <t>Servicio de asistencia técnica en asuntos de gestión de bibliotecas públicas y lectura.</t>
  </si>
  <si>
    <t>Personas asistidas técnicamente</t>
  </si>
  <si>
    <t xml:space="preserve">Son todas aquellas infraestructuras culturales que se construyan en un predio o terreno donde no existen elementos o construcciones previstas. </t>
  </si>
  <si>
    <t>Bibliotecas construidas y dotadas</t>
  </si>
  <si>
    <t xml:space="preserve"> Aprovechamiento de potencialidades y apuesta productivas</t>
  </si>
  <si>
    <t xml:space="preserve">PROTECCIÓN DEL PATRIMONIO CULTURAL  </t>
  </si>
  <si>
    <t>fortalecimiento de procesos culturales, artísticos, formación en los municipios a través de dotación de instrumentos  elementos, o desarrollo de procesos de formación</t>
  </si>
  <si>
    <t>Servicio de apoyo al proceso de formación artística y cultural</t>
  </si>
  <si>
    <t>Procesos de formación atendidos</t>
  </si>
  <si>
    <t>BOLÍVAR ME ENAMORA CON CRECIMIENTO ECONOMICO Y OPORTUNIDAD DE EMPLEO PARA TODOS</t>
  </si>
  <si>
    <t>Bolívar Me Enamora en  Turismo</t>
  </si>
  <si>
    <t xml:space="preserve"> Turismo de talla mundial</t>
  </si>
  <si>
    <t>Productividad y competitividad de las empresas colombianas</t>
  </si>
  <si>
    <t xml:space="preserve">PROMOCIÓN DEL DESARROLLO TURÍSTICO </t>
  </si>
  <si>
    <t>Asistencia y acompañamiento a los Entes Territoriales para la promoción y competitividad turística de sus regiones.</t>
  </si>
  <si>
    <t>Servicio de asistencia técnica a los entes territoriales para el desarrollo turístico</t>
  </si>
  <si>
    <t>Proyectos de infraestructura turística apoyados</t>
  </si>
  <si>
    <t>Eventos realizados para intercambio de experiencias y generación de alianzas entre iniciativas clústeres</t>
  </si>
  <si>
    <t>Servicio de asistencia técnica para el desarrollo de iniciativas clústeres</t>
  </si>
  <si>
    <t>Programas de gestión empresarial ejecutados en unidades productivas</t>
  </si>
  <si>
    <t>Corresponde a documentos que contengan planes, estrategias, política públicas sobre asuntos del sector.</t>
  </si>
  <si>
    <t>Documentos de planeación</t>
  </si>
  <si>
    <t>Documentos de planeación elaborados</t>
  </si>
  <si>
    <t>Viajes de Familiarización realizados</t>
  </si>
  <si>
    <t>Corresponde a campañas de divulgación y promoción de los atractivos turísticos de la zonas, así como las actividades para el posicionamiento de las regiones, departamentos y municipios como destinos turísticos.</t>
  </si>
  <si>
    <t>Servicio de promoción turística</t>
  </si>
  <si>
    <t>Eventos de promoción realizados</t>
  </si>
  <si>
    <t>Redes Temáticas de Turismo apoyadas</t>
  </si>
  <si>
    <t>Comprende las actividades necesarias para la generación de información y herramientas tecnológicas en el uso de datos referentes al sector turismo.</t>
  </si>
  <si>
    <t>Servicios de información turística a nivel nacional</t>
  </si>
  <si>
    <t>Portales integrados</t>
  </si>
  <si>
    <t>Asistencia técnica dirigida a emprendedores con empresas en etapa temprana (menores de 5 años).</t>
  </si>
  <si>
    <t>Servicio de asistencia técnica para emprendedores y/o empresas en edad temprana</t>
  </si>
  <si>
    <t>Empresas asistidas técnicamente</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</si>
  <si>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</si>
  <si>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Servicio de apoyo para la transferencia y/o implementación de metodologías de aumento de la productividad</t>
  </si>
  <si>
    <t xml:space="preserve">Unidades productivas  beneficiadas en la implementación de estrategias para incrementar su productividad </t>
  </si>
  <si>
    <t>Entidades territoriales asistidas técnicamente</t>
  </si>
  <si>
    <t>Convenios, alianzas estratégicas y suscripciones realizadas</t>
  </si>
  <si>
    <t>Convenio Satena Unico firmado y cerrado.</t>
  </si>
  <si>
    <t>TOTAL  AVANCE  ACUMULADO
(CUATRIENIO)</t>
  </si>
  <si>
    <t>AVANCE ACUMULADO
CUATRIENIO</t>
  </si>
  <si>
    <t>PORCENTAJE EJECUTADO CUATRIENIO
(% PRESUPUESTO EJECUTADO / PRESUPUESTO PROYECTADO)</t>
  </si>
  <si>
    <t xml:space="preserve">PROPUESTA DE AJUSTE -INDICADOR DE PRODUCTO </t>
  </si>
  <si>
    <t>TIPO DE MOD
(Técnica - Juridica - Financiera)</t>
  </si>
  <si>
    <t>NVO INDICADOR DE PRODUCTO</t>
  </si>
  <si>
    <t>NVO INDICADOR DE RESULTADO</t>
  </si>
  <si>
    <t>NVA META DE PRODUCTO</t>
  </si>
  <si>
    <t>NVA META RESULTADO</t>
  </si>
  <si>
    <t>NVO PRESUP AJUSTADO</t>
  </si>
  <si>
    <t>DESCRIPCIÓN DE LA JUSTIFICACIÓN</t>
  </si>
  <si>
    <t>OBSERVACIONES</t>
  </si>
  <si>
    <t>EVIDENCIAS I TRIMESTRE</t>
  </si>
  <si>
    <t>EVIDENCIAS II TRIMESTRE</t>
  </si>
  <si>
    <t>EVIDENCIAS III TRIMESTRE</t>
  </si>
  <si>
    <t>EVIDENCIAS IV TRIMESTRE</t>
  </si>
  <si>
    <t>Bolívar Me Enamora en justicia social: Cierre de brechas y calidad de vida para todos</t>
  </si>
  <si>
    <t>Bolívar Me Enamora  con  Atención a víctmas</t>
  </si>
  <si>
    <t>Atención, asistencia  y reparación integral a las víctimas</t>
  </si>
  <si>
    <t>Atención humanitaria por subsidiariedad</t>
  </si>
  <si>
    <t>Servicio de ayuda y atención humanitaria</t>
  </si>
  <si>
    <t>Recursos de atención humanitaria por subsidiariedad otorgados</t>
  </si>
  <si>
    <t>pesos</t>
  </si>
  <si>
    <t>Se da la atención con Recursos de Vigencia Futura 2024</t>
  </si>
  <si>
    <t>https://bolivargovco-my.sharepoint.com/:x:/g/personal/lmorenop_bolivar_gov_co/EQIpSuG3am9CuclaF4HJEUUBtBG4FDilfOFY4WfiVq9czA?e=Azis6B</t>
  </si>
  <si>
    <t>https://bolivargovco-my.sharepoint.com/:f:/g/personal/lmorenop_bolivar_gov_co/EgC_5XSoXghEip_5JkWwbrwBz3VNmc403smdhczpDxTViw?e=rCTH6b</t>
  </si>
  <si>
    <t>116 Atención humanitaria por subsidiariedad</t>
  </si>
  <si>
    <t>https://bolivargovco-my.sharepoint.com/:x:/g/personal/lmorenop_bolivar_gov_co/IQCrtNSanXZXTaPf_5i5-vCMAWbcqSOdB0sdrzUkwJZGSnY?e=GPiBxa</t>
  </si>
  <si>
    <t>Dotación de Albergue Temporal a las víctimas que soliciten (</t>
  </si>
  <si>
    <t>Edificaciones para alojamiento temporal de víctimas desplazadas por el conflicto construidas y dotadas</t>
  </si>
  <si>
    <t>Infraestructura para alojamiento temporal de víctimas desplazadas por el conflicto construidas y dotadas</t>
  </si>
  <si>
    <t>numero</t>
  </si>
  <si>
    <t>Reporte entregado por Secretaria de la Mujer en el albergue</t>
  </si>
  <si>
    <t>https://community.secop.gov.co/Public/Tendering/OpportunityDetail/Index?noticeUID=CO1.NTC.7856617&amp;isFromPublicArea=True&amp;isModal=False</t>
  </si>
  <si>
    <t xml:space="preserve">Asistencia Funeraria </t>
  </si>
  <si>
    <t>Servicio de asistencia funeraria</t>
  </si>
  <si>
    <t xml:space="preserve">Hogares subsidiados en asistencia funeraria </t>
  </si>
  <si>
    <t>https://bolivargovco-my.sharepoint.com/:b:/g/personal/lmorenop_bolivar_gov_co/IQBCE67mXweuR6hCnhXuOEi1AV1hOWwCYvRmTw2to4eTkf4?e=FMotWZ</t>
  </si>
  <si>
    <t>Justicia transicional</t>
  </si>
  <si>
    <t>1204</t>
  </si>
  <si>
    <t>Jornadas de Atención y Asistencia Itinerante Transformadoras del Territorio</t>
  </si>
  <si>
    <t>Servicio itinerante de oferta interinstitucional en materia de justicia transicional</t>
  </si>
  <si>
    <t>Jornadas móviles de atención, orientación y acceso a la justicia a las víctimas del conflicto armado realizadas</t>
  </si>
  <si>
    <t>Se realizaron 3 por iniciativa de la Armada Nacional en Las Piedras - San Estanislao de Kosca, en San Agustín - San Juan Nepomuceno y en el Jobo - Carmen de Bolívar
Se realizaron JI en Simiti, Santa Rosa, San Cristobal, Guamo (Robles), Zaambrano, Cordoba (Tacamocho), Talaigua (Porvenir), Pinillos, Achi, Achi Indennizaciones, Morales</t>
  </si>
  <si>
    <t xml:space="preserve">https://www.instagram.com/reel/DGdaQiagppl/?utm_source=ig_web_copy_link&amp;igsh=MzRlODBiNWFlZA==
https://www.instagram.com/p/DGF-gH5uGHx/?utm_source=ig_web_copy_link&amp;igsh=MzRlODBiNWFlZA==
https://www.instagram.com/reel/DGEyoJJAFHf/?utm_source=ig_web_copy_link&amp;igsh=MzRlODBiNWFlZA==
https://www.instagram.com/p/DFaTtdaRV9T/?utm_source=ig_web_copy_link&amp;igsh=MzRlODBiNWFlZA==
https://www.instagram.com/reel/DFaG6sIO5yz/?utm_source=ig_web_copy_link&amp;igsh=MzRlODBiNWFlZA==
</t>
  </si>
  <si>
    <t>https://www.instagram.com/p/DLq45HzItn6/?img_index=1
https://www.instagram.com/p/DLpxdoDxbsB/?img_index=1
https://www.instagram.com/p/DLQIVHZRhtA/</t>
  </si>
  <si>
    <t>https://bolivargovco-my.sharepoint.com/:f:/g/personal/lmorenop_bolivar_gov_co/EiCS3K1FFSdKg95bCJD0VsABE3_1DYVkbEsH_YLhnXRaWA?e=qqr01D</t>
  </si>
  <si>
    <t>Construcción del Centro Regional de Atención a Víctimas</t>
  </si>
  <si>
    <t>Centros regionales de atención a víctimas construidos</t>
  </si>
  <si>
    <t xml:space="preserve">Centros regionales de atención a víctimas construidos </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</si>
  <si>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</si>
  <si>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</si>
  <si>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</si>
  <si>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 xml:space="preserve">Mejoramiento y/o costrucción de Puntos de Atención a víctimas y/o Centro Regional de Atención a Víctimas </t>
  </si>
  <si>
    <t>Puntos de atención a víctimas dotados</t>
  </si>
  <si>
    <t>https://bolivargovco-my.sharepoint.com/:b:/g/personal/lmorenop_bolivar_gov_co/EUz0hW6ILmJGnXwAbL5BopwBFq9lnuW5GZcsA3gR7x_40w?e=r4pB7c</t>
  </si>
  <si>
    <t>Calidad y fomento de la educación superior</t>
  </si>
  <si>
    <t>EDUCACIÓN SUPERIOR</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</si>
  <si>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</si>
  <si>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</si>
  <si>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</si>
  <si>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Aun no se cuenta con el reporte UDC I semestre 2025</t>
  </si>
  <si>
    <t>https://bolivargovco-my.sharepoint.com/:p:/g/personal/lmorenop_bolivar_gov_co/EWzhpJH6NxxErPkVJzADYYUBSHVEgfIPDJwuadzQGOh6lw?e=WDOR3J</t>
  </si>
  <si>
    <t>Inclusión social y productiva para la población en situación de vulnerabilidad</t>
  </si>
  <si>
    <t>Proyectos Productivos a población victima</t>
  </si>
  <si>
    <t>Servicio de asistencia técnica para el emprendimiento</t>
  </si>
  <si>
    <t>Proyectos productivos formulados para población víctimas del desplazamiento forzado</t>
  </si>
  <si>
    <t>Este avance se logro con el programa Marca Bolívar de ICULTUR</t>
  </si>
  <si>
    <t>https://www.instagram.com/reel/DFctGS3uN31/?utm_source=ig_web_copy_link&amp;igsh=MzRlODBiNWFlZA==
https://www.instagram.com/p/DFbMVbvylud/?utm_source=ig_web_copy_link&amp;igsh=MzRlODBiNWFlZA==</t>
  </si>
  <si>
    <t>https://bolivargovco-my.sharepoint.com/:f:/g/personal/lmorenop_bolivar_gov_co/EtWWMD5qS3pJm4I-LmAJMZoBcFL6pQ8WGX-jMJfOApio7Q?e=6iP8N9</t>
  </si>
  <si>
    <t>Proyectos productivos con enfoque étnico y diferencial para la generación de ingresos</t>
  </si>
  <si>
    <t>Servicio de apoyo para la generación de ingresos</t>
  </si>
  <si>
    <t>Hogares con asistencia técnica para la generación de ingresos</t>
  </si>
  <si>
    <t>Unidades Productivas Proy Matie</t>
  </si>
  <si>
    <t>https://bolivargovco-my.sharepoint.com/:f:/g/personal/lmorenop_bolivar_gov_co/IgAsbT-SetXMS51ltkG-BKf3AZpI-xpKY1kKS57jA3M7GUs?e=WcHzct</t>
  </si>
  <si>
    <t>Asistencia Técnica en Elaboración de Proyectos</t>
  </si>
  <si>
    <t>Se realizo en el municipio de Achi
Se capacito al SRR de Mico Ahumado en Municipio de Morales</t>
  </si>
  <si>
    <t>https://bolivargovco-my.sharepoint.com/:b:/g/personal/lmorenop_bolivar_gov_co/EWbtDryqCIVInHs7cN6jP28BSEwQJQ8E5fblyvJ2ircsxg?e=D57zn8</t>
  </si>
  <si>
    <t>https://bolivargovco-my.sharepoint.com/:f:/g/personal/lmorenop_bolivar_gov_co/EmtiZf4kvjBIq_KOk2oe3JUByC_8-dF2QkIRmM-FGWjaiQ?e=UIQYvV</t>
  </si>
  <si>
    <t xml:space="preserve">Víctimas colocadas laboralmente </t>
  </si>
  <si>
    <t>Servicio de gestión para la colocación de empleo</t>
  </si>
  <si>
    <t>Personas vinculadas a empleo formal para población vulnerable</t>
  </si>
  <si>
    <t>Meta alcanzada con SENA a traves de APE</t>
  </si>
  <si>
    <t>https://bolivargovco-my.sharepoint.com/:f:/g/personal/lmorenop_bolivar_gov_co/Ek0Yj7O-mcRNkujFUPbbIWgBX81M1rOTOA2lcOUUtW7zSQ?e=EswUxb</t>
  </si>
  <si>
    <t>Víctimas del conflicto armado VINCULADAS con centros de formación para el Trabajo y Desarrollo Humano con enfoque Etnico y Diferencial</t>
  </si>
  <si>
    <t>Servicio de educación para el trabajo a la población vulnerable</t>
  </si>
  <si>
    <t>Personas inscritas</t>
  </si>
  <si>
    <t>128 VICTIMAS EN CENTROS DE FORMACION</t>
  </si>
  <si>
    <t>Mejoramiento de las condiciones de habitabilidad a población víctima</t>
  </si>
  <si>
    <t>4103062</t>
  </si>
  <si>
    <t>Servicio de apoyo para el mejoramiento de condiciones físicas o dotación de vivienda de hogares  vulnerables rurales</t>
  </si>
  <si>
    <t>Hogares vulnerables con mejoramiento de las condiciones físicas o dotación de vivienda realizados</t>
  </si>
  <si>
    <t>Proyecto para mejoramiento de 100 viviendas en proceso por parte de Dirección de Vivienda</t>
  </si>
  <si>
    <t>Desarrollo de proyectos de seguridad alimentaria para población víctima</t>
  </si>
  <si>
    <t>Servicio de apoyo para la seguridad alimentaria</t>
  </si>
  <si>
    <t>Hogares víctimas que reciben recursos monetarios para seguridad alimentaria</t>
  </si>
  <si>
    <t>Construcción de vivienda nueva a población víctima rural y urbana</t>
  </si>
  <si>
    <t>Hogares víctimas vulnerables con asistencia técnica para el mejoramiento de las  condiciones físicas o dotación de vivienda</t>
  </si>
  <si>
    <t>https://bolivargovco-my.sharepoint.com/:b:/g/personal/lmorenop_bolivar_gov_co/EaUqpfmBU5hNkL68Gr5Dd30B1cSq4yJ1j4geKSkuwwGDnA?e=On2XCq</t>
  </si>
  <si>
    <t>4502</t>
  </si>
  <si>
    <t>Fortalecimiento del buen gobierno para el respeto y garantía de los derechos humanos</t>
  </si>
  <si>
    <t>Articulación con la Secretaria de Interior la construcción y actualización del Plan Integral de Prevención y Protección de Violación de los Derechos Humanos</t>
  </si>
  <si>
    <t>Servicio de promoción de la garantía de derechos</t>
  </si>
  <si>
    <t>Estrategias de promoción de la garantía de derechos implementadas</t>
  </si>
  <si>
    <t xml:space="preserve">Fue presentado en el II CJT y se aprobo             </t>
  </si>
  <si>
    <t>132 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</si>
  <si>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</si>
  <si>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Rutas de atención implementadas</t>
  </si>
  <si>
    <t xml:space="preserve">Se presento en CJT y fue aprobado </t>
  </si>
  <si>
    <t>https://bolivargovco-my.sharepoint.com/:p:/g/personal/lmorenop_bolivar_gov_co/EZEXn9wkGodBoXxJ1muRaZoBomdyOW7EQepcx3554pTQJw?e=JEfFuK</t>
  </si>
  <si>
    <t>133 Construcción y actualización del Plan de Contingencia para la Atención Inmediata a Víctimas del Conflicto Armado</t>
  </si>
  <si>
    <t>3702</t>
  </si>
  <si>
    <t>Fortalecimiento a la gobernabilidad territorial para la seguridad, convivencia ciudadana, paz y postconflicto</t>
  </si>
  <si>
    <t>Articulación con Secretaría del Interior y/o Secretaria de Igualdad para definir las medidas para garantizar los derechos a la vida, libertad, integridad y seguridad de víctimas defensoras y defensores de derechos humanos</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</si>
  <si>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</si>
  <si>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</si>
  <si>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</si>
  <si>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</si>
  <si>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https://bolivargovco-my.sharepoint.com/:f:/g/personal/lmorenop_bolivar_gov_co/EpUF6Pok97hHsQD8QfE4mW4BCw8Wf1pLZTL6O9B0-iazog?e=OLRNMq</t>
  </si>
  <si>
    <t>Acompañar y articular el seguimiento de las alertas tempranas emanadas por la Defensoría del Pueblo</t>
  </si>
  <si>
    <t>Servicio de asistencia humanitaria a víctimas del conflicto armado</t>
  </si>
  <si>
    <t>Hogares víctimas con atención humanitaria</t>
  </si>
  <si>
    <t>Se ha realizado acompañamiento a las alertas tempranas y se ha cubirto a 1922 personas afectadas por el conflicto en el Sur de Bolívar.</t>
  </si>
  <si>
    <t>https://bolivargovco-my.sharepoint.com/:x:/g/personal/lmorenop_bolivar_gov_co/EQIpSuG3am9CuclaF4HJEUUBJYtADd-Ipj5WDe-477RYug?e=43CYBl</t>
  </si>
  <si>
    <t>https://bolivargovco-my.sharepoint.com/:f:/g/personal/lmorenop_bolivar_gov_co/EgC_5XSoXghEip_5JkWwbrwBz3VNmc403smdhczpDxTViw?e=E0amhF</t>
  </si>
  <si>
    <t>Informes de acompañamiento y seguimiento PIRC</t>
  </si>
  <si>
    <t>Se realiza acompañamiento al SRC Las Brisas</t>
  </si>
  <si>
    <t>https://www.instagram.com/p/DGTo-wryuYF/?utm_source=ig_web_copy_link&amp;igsh=MzRlODBiNWFlZA==
https://www.instagram.com/p/DFu6TUiATGA/?utm_source=ig_web_copy_link&amp;igsh=MzRlODBiNWFlZA==</t>
  </si>
  <si>
    <t>https://bolivargovco-my.sharepoint.com/:f:/g/personal/lmorenop_bolivar_gov_co/EsU5ResJJrdCiAd7yaqPL8cBHjCcOrsaX392Y4dgB4zXOQ?e=OdSVfe</t>
  </si>
  <si>
    <t>Acciones para el cumplimiento de los PIRC</t>
  </si>
  <si>
    <t>139 Acciones para el cumplimiento de los PIRC</t>
  </si>
  <si>
    <t>https://bolivargovco-my.sharepoint.com/:f:/g/personal/lmorenop_bolivar_gov_co/IgD2xZ9RoQ6TQLDhxWkdUZNIASEft3m7AeRMB3CTE0tahDM?e=lDK3fE</t>
  </si>
  <si>
    <t>Acciones para el retorno, reubicaciones y/o integración local</t>
  </si>
  <si>
    <t>Se ha dado cumplimiento con la intervención de las Secretarias de Infraestructura, Educación, Minas y Energia,  Aguas de Bolívar y COMPI</t>
  </si>
  <si>
    <t>https://www.instagram.com/reel/DE8rQb2OUD5/?utm_source=ig_web_copy_link&amp;igsh=MzRlODBiNWFlZA==</t>
  </si>
  <si>
    <t>140 Acciones para el retorno, reubicaciones o integración local</t>
  </si>
  <si>
    <t>https://bolivargovco-my.sharepoint.com/:f:/g/personal/lmorenop_bolivar_gov_co/IgB-uOQwr-3bQqIvdN7P4JMXAU3MAXLLQ2HwwkZqZ0Fuj44?e=ft1lmP</t>
  </si>
  <si>
    <t>Acciones de Recuperación emocional Social Comunitaria</t>
  </si>
  <si>
    <t>Servicios de implementaciónde medidas de satisfacción y acompañamiento a las víctimas del conflicto armado</t>
  </si>
  <si>
    <t>Víctimas reconocidas, recordadas y dignificadas por el Estado.</t>
  </si>
  <si>
    <t>Con recursos de Gestión y el apoyo de la Sec, de la Mujer se atendio a un grupo de mujeres etnicas en el Corregimiento de Lomas de Matunilla en Turbana</t>
  </si>
  <si>
    <t>https://www.instagram.com/p/DFOAK2App5g/?utm_source=ig_web_copy_link&amp;igsh=MzRlODBiNWFlZA==
https://www.instagram.com/p/DFLXZDlpgaP/?utm_source=ig_web_copy_link&amp;igsh=MzRlODBiNWFlZA==</t>
  </si>
  <si>
    <t>https://bolivargovco-my.sharepoint.com/:f:/g/personal/lmorenop_bolivar_gov_co/IgB3xIq1qAwjQ5BbXR8QzLh0AVYttTjw6OkgWdv4YtD96gM?e=Xjrkwu</t>
  </si>
  <si>
    <t>Acciones para cumplimiento de medidas de satisfacción, Reparación simbólica y Construcción de la Memoria Histórica.</t>
  </si>
  <si>
    <t>Acciones realizadas en cumplimiento de las medidas de satisfacción, distintas al mensaje estatal de reconocimiento.</t>
  </si>
  <si>
    <t>Proyecto Amor por mi Tierra en Macayepo con la Consejeria Presidencia para la Reconciliación</t>
  </si>
  <si>
    <t>142 Acciones para cumplimiento de medidas de satisfacción, Reparación simbólica y Construcción de la Memoria Histórica</t>
  </si>
  <si>
    <t>Seguimiento al cumplimiento de sentencias de restitución de tierras</t>
  </si>
  <si>
    <t>https://bolivargovco-my.sharepoint.com/:b:/g/personal/lmorenop_bolivar_gov_co/EYyDqhv3NstEsHV9N-faidwBAAEnkxneoL1t3oJILjD7xg?e=8CP54A</t>
  </si>
  <si>
    <t>143 Seguimiento al cumplimiento de sentencias de restitución de tierras</t>
  </si>
  <si>
    <t>3502</t>
  </si>
  <si>
    <t xml:space="preserve">Consolidación de información de comunidades con Ruta Campesina y étnicas </t>
  </si>
  <si>
    <t>Servicio de asistencia técnica y acompañamiento productivo y empresarial</t>
  </si>
  <si>
    <t xml:space="preserve">Unidades productivas de grupos étnicos beneficiados </t>
  </si>
  <si>
    <t>144 Consolidación de información de comunidades con Ruta Campesina y étnicas</t>
  </si>
  <si>
    <t>Estrategia de Identificación de Víctimas y su núcleo familiar con Sentencias de Restitución de tierras</t>
  </si>
  <si>
    <t>145 Estrategia de Identificación de Víctimas y su núcleo familiar con Sentencias de Restitución de tierras</t>
  </si>
  <si>
    <t>4001</t>
  </si>
  <si>
    <t>Acceso a soluciones de vivienda</t>
  </si>
  <si>
    <t xml:space="preserve">Articulación con Dirección de VIvienda  para la implementación de programas de construcción y mejoramiento de vivienda urbana y rural para atender las sentencias de restitución  </t>
  </si>
  <si>
    <t>Servicio de apoyo financiero para adquisición de vivienda</t>
  </si>
  <si>
    <t>Hogares beneficiados con adquisición de vivienda </t>
  </si>
  <si>
    <t>Para beneficiar a la Liga de Mujeres</t>
  </si>
  <si>
    <t>146 Articulación con Dirección de VIvienda para la implementación de programas de construcción y mejoramiento de vivienda urbana y rural para atender las sentencias de restitución</t>
  </si>
  <si>
    <t xml:space="preserve">Articulación con Secretaría de Vivienda  para la implementación de programas de construcción y mejoramiento de vivienda urbana y rural para atender las sentencias de restitución  </t>
  </si>
  <si>
    <t>Servicio de apoyo financiero para mejoramiento de vivienda</t>
  </si>
  <si>
    <t>Hogares beneficiados con mejoramiento de una vivienda  </t>
  </si>
  <si>
    <t>Ordenamiento social y uso productivo del territorio rural</t>
  </si>
  <si>
    <t>acciones interinstitucionales  con Secretaria de Agricultura, Agencia Nacional de Tierras, Instituto Geográfico Agustín Codazzi, Superintendencia de Notariado y Registro, con el fin de fortalecer los procesos de regularización de la propiedad rural.</t>
  </si>
  <si>
    <t>Servicio de apoyo para el fomento de la formalidad</t>
  </si>
  <si>
    <t xml:space="preserve">Municipíos sensibilizadas en la formalización </t>
  </si>
  <si>
    <t>148 acciones interinstitucionales con Secretaria de Agricultura, Agencia Nacional de Tierras, Instituto Geográfico Agustín Codazzi, Superintendencia de Notariado y Registro, con el fin de fortalecer los procesos de regularización de la propiedad rural</t>
  </si>
  <si>
    <t>Espacios de participación e incidencia  en la implementación de la política pública de víctimas por parte de la mesa departamental de víctimas</t>
  </si>
  <si>
    <t>4101038</t>
  </si>
  <si>
    <t>Servicio de asistencia técnica para la participación de las víctimas</t>
  </si>
  <si>
    <t>Mesas de participación en funcionamiento</t>
  </si>
  <si>
    <t>https://bolivargovco-my.sharepoint.com/:f:/g/personal/lmorenop_bolivar_gov_co/EhNJvySSUjxKupzwZMznn4oBR3Wqt8ChZPdB7Anvl0jEkw?e=f1VPvS</t>
  </si>
  <si>
    <t>https://bolivargovco-my.sharepoint.com/:f:/g/personal/lmorenop_bolivar_gov_co/Esu5oN9L-p9Hl2MBqEWOxLQBvu1rsyTp1ge2WRYDb5OWrQ?e=jC6vth</t>
  </si>
  <si>
    <t>Asistencia Técnica a las Mesas Municipales</t>
  </si>
  <si>
    <t>FUNCIONARIO OPS</t>
  </si>
  <si>
    <t>https://bolivargovco-my.sharepoint.com/:f:/g/personal/lmorenop_bolivar_gov_co/ErXToSjWuepLmCj1pxD1u8IBQGwv8km4pcNDP7Wi8NHfxg?e=hKblSQ</t>
  </si>
  <si>
    <t>https://bolivargovco-my.sharepoint.com/:f:/g/personal/lmorenop_bolivar_gov_co/EnOrNpc0uWdBktex2ASW4iQB-KT7Ms1_6F66MaaVz1rzcA?e=OsAzkj</t>
  </si>
  <si>
    <t>Plan de Acción de Mesa Departamental concertado y ejecutado</t>
  </si>
  <si>
    <t>Eventos de participación realizados</t>
  </si>
  <si>
    <t>https://bolivargovco-my.sharepoint.com/:f:/g/personal/lmorenop_bolivar_gov_co/EsGePeKq1ddDmdnP2IGrhsgBuBguBBumzeLNrfdIwnqxOw?e=4u6alf</t>
  </si>
  <si>
    <t>https://bolivargovco-my.sharepoint.com/:f:/g/personal/lmorenop_bolivar_gov_co/Egd9hReU5ahPowvwyIaVsoYBDCxdeV0WcSWVGa95MfjuHQ?e=UkXkbe</t>
  </si>
  <si>
    <t>Asistencia Técnica a Entidades Territoriales en Protocolos de Participación, Ley 1448 y Decretos Reglamentarios</t>
  </si>
  <si>
    <t>https://bolivargovco-my.sharepoint.com/:f:/g/personal/lmorenop_bolivar_gov_co/ErXToSjWuepLmCj1pxD1u8IBQGwv8km4pcNDP7Wi8NHfxg?e=xeRyok</t>
  </si>
  <si>
    <t>https://bolivargovco-my.sharepoint.com/:f:/g/personal/lmorenop_bolivar_gov_co/IgBLLhqk1h8bSL1ujJnJX66NAdJRVBX_fP5yU1cVhMPABow?e=bBzHeD</t>
  </si>
  <si>
    <t>Asistencia Técnica Mesas Municipales de Víctimas y Entidades Territoriales en Decretos Ley 4635 y 4633 de 2011 para comunidades Étnicas</t>
  </si>
  <si>
    <t>https://bolivargovco-my.sharepoint.com/:f:/g/personal/lmorenop_bolivar_gov_co/Elan7W3pn2pKi32ocnWROTwB0kHSDDaxbzlnA9w6I-aO8g?e=y48Sb8</t>
  </si>
  <si>
    <t>https://bolivargovco-my.sharepoint.com/:f:/g/personal/lmorenop_bolivar_gov_co/IgDSzIbdhfA0Rbq4aweHWSbIAZoc2wWDZoOc14ggX204C9k?e=G56DPX</t>
  </si>
  <si>
    <t>Elección de Mesa Departamental de Participación Efectiva</t>
  </si>
  <si>
    <t>Mesas de participación de víctimas instaladas</t>
  </si>
  <si>
    <t>4599</t>
  </si>
  <si>
    <t>Fortalecimiento a la gestión y dirección de la administración pública territorial</t>
  </si>
  <si>
    <t>Modernización Administrativa de la Secretaria de Víctimas y Reconciliación</t>
  </si>
  <si>
    <t>Servicio de Implementación Sistemas de Gestión</t>
  </si>
  <si>
    <t>Sistema de Gestión implementado</t>
  </si>
  <si>
    <t>Cumplido 2024 con Ordenanza de la Asamblea</t>
  </si>
  <si>
    <t>Asistencia Técnica a municipios para la caracterización de las víctimas con enfoque diferencial y étnico</t>
  </si>
  <si>
    <t>Servicio de caracterización de la población víctima para su posterior atención, asistencia y reparación integral</t>
  </si>
  <si>
    <t>Víctimas caracterizadas</t>
  </si>
  <si>
    <t>Formulación del Plan de Acción Territorial PAT con enfoque diferencial y étnico</t>
  </si>
  <si>
    <t>Servicios de asistencia técnica para la articulación interinstitucional en la implementación de la polìtica pública para las víctimas</t>
  </si>
  <si>
    <t>Planes de acción articulados</t>
  </si>
  <si>
    <t xml:space="preserve">Cumplido </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</si>
  <si>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</si>
  <si>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</si>
  <si>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</si>
  <si>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Sistemas de Información actualizados en las plataformas acordes a los cronogramas del orden nacional</t>
  </si>
  <si>
    <t>4103054</t>
  </si>
  <si>
    <t>Sistemas de información implementados</t>
  </si>
  <si>
    <t>https://bolivargovco-my.sharepoint.com/:w:/g/personal/lmorenop_bolivar_gov_co/EUvJ7tXJ5PhBsStRo0yNobQBashG_DwFaKFOF6PuNAplwA?e=9slOAR</t>
  </si>
  <si>
    <t xml:space="preserve">Asistencia Técnica a Municipios que lo requieran para la construcción de los PAT municipales en acompañamiento con la unidad para las victimas </t>
  </si>
  <si>
    <t>https://bolivargovco-my.sharepoint.com/:f:/g/personal/lmorenop_bolivar_gov_co/EpUF6Pok97hHsQD8QfE4mW4BCw8Wf1pLZTL6O9B0-iazog?e=W72wpX</t>
  </si>
  <si>
    <t>https://bolivargovco-my.sharepoint.com/:f:/g/personal/lmorenop_bolivar_gov_co/EmtiZf4kvjBIq_KOk2oe3JUByC_8-dF2QkIRmM-FGWjaiQ?e=0fcqHe</t>
  </si>
  <si>
    <t>Asistencia Técnica a
municipios para la
formulación, ejecución y
seguimiento del plan de
acción territorial,
contingencia, Prevención y
protección.</t>
  </si>
  <si>
    <t xml:space="preserve">Justicia Transicional </t>
  </si>
  <si>
    <t>funcionarios sensibilizados en tema de Atención a Víctimas,  Derechos Humanos, Paz y Reconciliación</t>
  </si>
  <si>
    <t>Servicio de educación informal en temas de justicia transicional</t>
  </si>
  <si>
    <t>Eventos de formación a los operadores de justicia y autoridades locales realizados</t>
  </si>
  <si>
    <t xml:space="preserve">Con recursos de Gestión se realizo taller con funcionarios de la Gobernación de Bolívar en temas de Paz, Reconciliación y PDET.
Con el apoyo de Sect Igualdad se dio taller a Funcionarios para la gestión de Proyectos PEDT Norte en beneficio de las comunidades Negras a traves de los Altos Consultivos Ëtnicos. </t>
  </si>
  <si>
    <t>https://www.instagram.com/p/DEp8KtjvtuW/?utm_source=ig_web_copy_link
https://www.instagram.com/p/DFqTDfzRmar/?utm_source=ig_web_copy_link&amp;igsh=MzRlODBiNWFlZA==</t>
  </si>
  <si>
    <t>162 funcionarios sensibilizados en tema de Atención a Víctimas, Derechos Humanos, Paz y Reconciliación</t>
  </si>
  <si>
    <t>Sensibilización a Enlaces Municipales de Víctimas de las Alcaldías en atención a Víctimas con enfoque diferencial</t>
  </si>
  <si>
    <t>Eventos de fortalecimiento a la ciudadanía en al acceso a la justicia en materia de justicia transicional realizados</t>
  </si>
  <si>
    <t>Asistencia tecnica a funcionarios municipales para la sensibilización  en temas de paz y reconciliación</t>
  </si>
  <si>
    <t>https://bolivargovco-my.sharepoint.com/:f:/g/personal/lmorenop_bolivar_gov_co/ElqyIGDgzlBGk_rvov8dE9IBtlcilAaB7MwQOfFqPAIPRA?e=OX0ks8</t>
  </si>
  <si>
    <t>163 Sensibilización a Enlaces Municipales de Víctimas de las Alcaldías en atención a Víctimas con enfoque diferencial</t>
  </si>
  <si>
    <t>Gestión de Proyecto de Paz, Reconciliación y Memoria Histórica para municipios PDET</t>
  </si>
  <si>
    <t>Servicio de asistencia técnica para la articulación de los mecanismos de justicia transicional</t>
  </si>
  <si>
    <t>Asistencias técnicas realizadas</t>
  </si>
  <si>
    <t>164 Gestión de Proyecto de Paz, Reconciliación y Memoria Histórica para municipios PDET</t>
  </si>
  <si>
    <t>4102</t>
  </si>
  <si>
    <t>Desarrollo integral de la primera infancia a la juventud, y fortalecimiento de las capacidades de las familias de niñas, niños y adolescentes</t>
  </si>
  <si>
    <t>Jornadas para Promover la cultura de la legalidad para la sustitución de economías ilícitas</t>
  </si>
  <si>
    <t>Servicio de protección integral a niños, niñas, adolescentes y jóvenes</t>
  </si>
  <si>
    <t>Niños, niñas, adolescentes y jóvenes beneficiados</t>
  </si>
  <si>
    <t>Se desarrollo taller en Arjoma</t>
  </si>
  <si>
    <t>https://bolivargovco-my.sharepoint.com/:w:/g/personal/lmorenop_bolivar_gov_co/EWqyXNRj7xZIsoP2NjQBVa0Bdg9KgRnRsh_Kf1TzIijqEQ?e=klPD4h</t>
  </si>
  <si>
    <t>165 Jornadas para Promover la cultura de la legalidad para la sustitución de economías ilícitas</t>
  </si>
  <si>
    <t>Jornadas de Lectura para la Paz</t>
  </si>
  <si>
    <t>Lectura para la Paz e nMacayepo  y Mompox</t>
  </si>
  <si>
    <t>https://bolivargovco-my.sharepoint.com/:f:/g/personal/lmorenop_bolivar_gov_co/EgzuNM03pB5CmZnSC6br4toBakSFTYkDxH13RaJi42zF5Q?e=aI6yy9</t>
  </si>
  <si>
    <t>https://bolivargovco-my.sharepoint.com/:f:/g/personal/lmorenop_bolivar_gov_co/EgzuNM03pB5CmZnSC6br4toBakSFTYkDxH13RaJi42zF5Q?e=YIddQR</t>
  </si>
  <si>
    <t>Cumplimiento del Auto 068 de la JEP</t>
  </si>
  <si>
    <t>Se realizan gestiones de articulación con las entidades involucradas  y concertación con comunidades</t>
  </si>
  <si>
    <t>https://www.instagram.com/p/DFYAcSEg5PS/?utm_source=ig_web_copy_link&amp;igsh=MzRlODBiNWFlZA==</t>
  </si>
  <si>
    <t>https://bolivargovco-my.sharepoint.com/:b:/g/personal/lmorenop_bolivar_gov_co/EQIxPYYwlk9KuKRvGBQibAkBvSkDO-4dWYhV0O0WTV8sMw?e=aDlpc6</t>
  </si>
  <si>
    <t>167 Cumplimiento del Auto 068 de la JEP</t>
  </si>
  <si>
    <t>JUSTICIA Y SEGURIDAD</t>
  </si>
  <si>
    <t>Gestiones ante la Dirección de vivienda y el Ministerio Público para la implementación de programas de construcción y mejoramiento de vivienda urbana y rural para atender a población Firmante de Paz</t>
  </si>
  <si>
    <t>Servicio para la articulación de los mecanismos de justicia transicional</t>
  </si>
  <si>
    <t>Espacios de articulación interinstitucional celebrados</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</si>
  <si>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</si>
  <si>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</si>
  <si>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</si>
  <si>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169 Elección del Consejo de Paz del Departamento de Bolívar</t>
  </si>
  <si>
    <t>1202</t>
  </si>
  <si>
    <t xml:space="preserve"> Promoción al acceso a la justicia</t>
  </si>
  <si>
    <t>Fortalecimiento y Funcionamiento del Consejo de Paz de Bolívar</t>
  </si>
  <si>
    <t>Servicio de articulación entre la Rama Ejecutiva y la Rama Judicial</t>
  </si>
  <si>
    <t>Compromisos suscritos</t>
  </si>
  <si>
    <t>https://bolivargovco-my.sharepoint.com/:f:/g/personal/lmorenop_bolivar_gov_co/IgADzqeSf_hqQpZIcAgDroaiAU9B6eUMdvs00kHZ8PaOmKg?e=vKs4ft</t>
  </si>
  <si>
    <t>Ruedas de Negocio para la promoción y comercialización de los proyectos Productivos de los Firmantes de Paz</t>
  </si>
  <si>
    <t>1203</t>
  </si>
  <si>
    <t>Realización de la Mesa Técnica de Reincorporación del Departamento de Bolívar</t>
  </si>
  <si>
    <t>https://bolivargovco-my.sharepoint.com/:f:/g/personal/lmorenop_bolivar_gov_co/Et0-JhMRDu9DlktCzVFo_XYBhxwGohnHSx6lHxkik1USlA?e=V122XR</t>
  </si>
  <si>
    <t>172 Realización de la Mesa Técnica de Reincorporación del Departamento de Bolívar</t>
  </si>
  <si>
    <t>Fortalecer las garantías para la participación política de diversos sectores, entre ellos, mujeres y excombatientes</t>
  </si>
  <si>
    <t>Bolívar Me Enamora  Paz y Reconciliación</t>
  </si>
  <si>
    <t xml:space="preserve">JUSTICIA Y SEGURIDAD </t>
  </si>
  <si>
    <t>Articular acciones de difusión, pedagogía y apropiación territorial del mandato de la UBPD extrajudicial, humanitario y confidencial.</t>
  </si>
  <si>
    <t>Apoyo en la gestión y acompañamiento a la UBPD en el acceso y protección de sitios de interés forense para la búsqueda de personas dadas por desaparecidas en el marco y en razón del conflicto armado.</t>
  </si>
  <si>
    <t xml:space="preserve">PROGRAMAS Y PROYECTOS DE ASISTENCIA TÉCNICA DIRECTA RURAL </t>
  </si>
  <si>
    <t>Asistencia Técnica y fortalecimiento en proyectos a población Firmante de PAZ</t>
  </si>
  <si>
    <t>371 Asistencia Técnica y fortalecimiento en proyectos a población Firmante de PAZ</t>
  </si>
  <si>
    <t>MINAS Y ENERGIAS</t>
  </si>
  <si>
    <t>BOLIVAR ME ENAMORA CON CRECIMIENTO ECONOMICO Y OPORTUNIDAD DE EMPLEO PARA TODOS</t>
  </si>
  <si>
    <t>Bolívar Me Enamora en  Minería sostenible y nuevas fuentes de energías limpias</t>
  </si>
  <si>
    <t>Minería con sostenibilidad</t>
  </si>
  <si>
    <t>Consolidación productiva del sector minero</t>
  </si>
  <si>
    <t xml:space="preserve">PROMOCIÓN DEL DESARROLLO </t>
  </si>
  <si>
    <t>FORMALIZACIÓN DE LA ACTIVIDAD MINERA EN EL DEPARTAMENTO DE BOLIVAR</t>
  </si>
  <si>
    <t>Servicio de divulgación del sector minero</t>
  </si>
  <si>
    <t>Eventos de divulgación realizados</t>
  </si>
  <si>
    <t>CENSO MINERO 2011</t>
  </si>
  <si>
    <t>ASISTIR TECNICA Y TECNOLOGICAMENTE A LOS PEQUEÑOS MINEROS EN EL SUR DE BOLÍVAR</t>
  </si>
  <si>
    <t>Servicio de asistencia técnica en actividades de explotación minera de pequeña y mediana escala</t>
  </si>
  <si>
    <t>Unidades de producción minera asistidas técnicamente</t>
  </si>
  <si>
    <t>1,675,200,000</t>
  </si>
  <si>
    <t>1,581,800,000</t>
  </si>
  <si>
    <t xml:space="preserve">ATENCIÓN Y APOYO A LA MUJER </t>
  </si>
  <si>
    <t>PREVENCIÓN DEL TRABAJO INFANTIL Y FORTALECIMIENTO SOCIAL Y ECONOMICO DE LA MUJER MINERA</t>
  </si>
  <si>
    <t>Servicio de asistencia técnica para la regularización de las actividades mineras</t>
  </si>
  <si>
    <t>Trabajadores infantiles erradicados de la actividad minera</t>
  </si>
  <si>
    <t>Desarrollo ambiental sostenible del sector minero energético</t>
  </si>
  <si>
    <t xml:space="preserve">FOMENTO Y APOYO A LA APROPIACIÓN DE TECNOLOGÍA EN PROCESOS EMPRESARIALES </t>
  </si>
  <si>
    <t>MEJORAR LA PRODUCTIVIDAD, COMPETITIVIDAD  Y REDUCIR LOS INDICES DE CONTAMINACIÓN MEDIANTE LA CONSTRUCCIÓN DE UNA PLANTA PILOTO DE BENEFICIOS PARA LA ELIMINACIÓN DEL USO DEL MERCURIO</t>
  </si>
  <si>
    <t>Plantas de beneficio comunitarias construidas y dotadas</t>
  </si>
  <si>
    <t>Plantas de beneficio construidas y dotadas</t>
  </si>
  <si>
    <t>TRANSICION ENERGETICA</t>
  </si>
  <si>
    <t>Acceso al servicio público domiciliario de gas combustible</t>
  </si>
  <si>
    <t xml:space="preserve">SERVICIOS PÚBLICOS DIFERENTES A ACUEDUCTO ALCANTARILLADO Y ASEO (SIN INCLUIR PROYECTOS DE VIVIENDA DE INTERÉS SOCIAL) </t>
  </si>
  <si>
    <t>AUMENTAR LA COBERTURA GAS NATURAL DEL DEPARTAMENTO DE BOLÍVAR</t>
  </si>
  <si>
    <t>Redes domiciliarias de gas combustible instaladas</t>
  </si>
  <si>
    <t>Viviendas conectadas a la red local de gas combustible</t>
  </si>
  <si>
    <t>SURTIGAS</t>
  </si>
  <si>
    <t>1,711,300,000</t>
  </si>
  <si>
    <t>1,540,170,000</t>
  </si>
  <si>
    <t>Consolidación productiva del sector de energía eléctrica</t>
  </si>
  <si>
    <t xml:space="preserve">OBRAS DE ELECTRIFICACIÓN RURAL </t>
  </si>
  <si>
    <t>AUMENTAR LA COBERTURA ELECTRICA CON SISTEMA DE ENERGÍA RENOVABLE DEL DEPARTAMENTO DE BOLÍVAR</t>
  </si>
  <si>
    <t>Unidades de generación fotovoltaica de energía eléctrica instaladas</t>
  </si>
  <si>
    <t>UPME</t>
  </si>
  <si>
    <t>FONDO FENOGE -MIN MINAS</t>
  </si>
  <si>
    <t>TIC</t>
  </si>
  <si>
    <t>TIC, CONECTIVIDAD, HABILIDADES DIGITALES, CIUDADES, TERRITORIOS INTELIGENTES Y GOVTECH</t>
  </si>
  <si>
    <t>BOLIVAR INTELIGENTE Y TRANSFORMADO</t>
  </si>
  <si>
    <t>FOMENTO DEL DESARROLLO DE  APLICACIONES, SOFTWARE Y CONTENIDOS 
PARA IMPULSAR LA APROPIACIÓN DE LAS (TIC)</t>
  </si>
  <si>
    <t>FORTALECIMIENTO INSTITUCIONAL</t>
  </si>
  <si>
    <t xml:space="preserve">GENERAR ESTRATEGIA DE CIUDADES Y TERRITORIOS INTELIGENTES </t>
  </si>
  <si>
    <t>SERVICIOS TECNOLÓGICOS</t>
  </si>
  <si>
    <t>INDICE DE CAPACIDAD EN LA PRESTACIÓN DE SERVICIOS DE TECNOLOGÍA</t>
  </si>
  <si>
    <t>Cofinanciación</t>
  </si>
  <si>
    <t>PROMOCIÓN DEL DESARROLLO</t>
  </si>
  <si>
    <t xml:space="preserve">FACILITAR EL ACCESO Y USO DE LAS TECNOLOGÍAS DE LA INFORMACIÓN Y LAS COMUNICACIONES EN TODO EL TERRITORIO NACIONAL </t>
  </si>
  <si>
    <t>CENTRO INTEGRADO DE SERVICIOS ADECUADO</t>
  </si>
  <si>
    <t>NÚMERO DE CENTROS</t>
  </si>
  <si>
    <t>ASISTENCIA EN LA IMPLEMENTACIÓN DE LA ESTRATEGIA DE GOBIERNO DIGITAL</t>
  </si>
  <si>
    <t>SERVICIO DE ASISTENCIA TÉCNICA 
PARA LA IMPLEMENTACIÓN DE 
LA ESTRATEGIA DE GOBIERNO 
DIGITAL</t>
  </si>
  <si>
    <t>ENTIDADES ASISTIDAS TÉCNICAMENTE</t>
  </si>
  <si>
    <t>Propios</t>
  </si>
  <si>
    <t xml:space="preserve">ACCESO Y USO DE LAS 
TECNOLOGÍAS DE LA INFORMACIÓN Y LAS 
COMUNICACIONES EN EL 
TERRITORIO </t>
  </si>
  <si>
    <t>SERVICIO DE ACCESO ZONAS 
DIGITALES</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</si>
  <si>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</si>
  <si>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</si>
  <si>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</si>
  <si>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</si>
  <si>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</si>
  <si>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 xml:space="preserve"> SERVICIO DE ASISTENCIA TÉCNICA PARA LA PROMOCIÓN DEL DESPLIEGUE DE INFRAESTRUCTURA TIC EN LOS POT, PBOT Y EOT </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</si>
  <si>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</si>
  <si>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</si>
  <si>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</si>
  <si>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</si>
  <si>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</si>
  <si>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</si>
  <si>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</si>
  <si>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MINTIC</t>
  </si>
  <si>
    <t>CONECTIVIDAD Y HERRAMIENTAS TIC PARA LA EDUCACIÓN</t>
  </si>
  <si>
    <t xml:space="preserve"> ACCESO A INTERNET A SEDES  EDUCATIVAS OFICIALES, BIBLIOTECAS Y CASAS DE LA CULTURA REGIONALES</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</si>
  <si>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</si>
  <si>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</si>
  <si>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</si>
  <si>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SERVICIO DE APOYO EN TECNOLOGÍAS TIC PARA LA EDUCACIÓN BÁSICA Y SECUNDARIA</t>
  </si>
  <si>
    <t>ESTUDIANTES EN SEDES EDUCATIVAS OFICIALES BENEFICIADOS CON EL SERVICIO DE APOYO TIC PARA LA EDUCACIÓN</t>
  </si>
  <si>
    <t>NÚMERO DE ESTUDIANTES</t>
  </si>
  <si>
    <t>SECRETARIA DE EDUCACIÓN</t>
  </si>
  <si>
    <t>ZONAS COMUNITARIAS PARA LA PAZ</t>
  </si>
  <si>
    <t>ZONAS COMUNITARIAS PARA LA PAZ CON INTERNET PARA LLEVAR ACCESO A LA POBLACIÓN Y CONECTIVIDAD A ESCUELAS</t>
  </si>
  <si>
    <t>SERVICIO DE CONEXIONES A 
REDES DE ACCESO</t>
  </si>
  <si>
    <t>CONEXIONES A INTENET DE SEDES 
EDUCATIVAS OFICIALES</t>
  </si>
  <si>
    <t>TIC+</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</si>
  <si>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</si>
  <si>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</si>
  <si>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</si>
  <si>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 xml:space="preserve">  MIPYMES DIGITALES</t>
  </si>
  <si>
    <t>SERVICIO DE ASISTENCIA 
TÉCNICAS A EMPRENDEDORES Y 
EMPRESAS</t>
  </si>
  <si>
    <t>EMPRENDEDORES Y EMPRESAS 
ASISTIDAS TÉCNICAMENTE</t>
  </si>
  <si>
    <t>NÚMERO DE EMPRENDEDORES Y EMPRESAS ASISTIDAS</t>
  </si>
  <si>
    <t xml:space="preserve">PROYECTO </t>
  </si>
  <si>
    <t>CHATBOOT</t>
  </si>
  <si>
    <t>GENERAL</t>
  </si>
  <si>
    <t>BOLIVAR ME ENAMORA CON INSTUCIONALIDAD FUERTE</t>
  </si>
  <si>
    <t>TRANSPARENCIA, ÉTICA PÚBLICA, EFICIENCIA Y PLANEACIÓN INSTITUCIONAL</t>
  </si>
  <si>
    <t>TRANSPARENCIA INSTITUCIONAL</t>
  </si>
  <si>
    <t>FORTALECIMIENTO A LA GESTIÓN Y
DIRECCIÓN DE LA
ADMINISTRACIÓN PÚBLICA
TERRITORIAL</t>
  </si>
  <si>
    <t>IMPLEMENTAR UNA PLATAFORMA PARA CIUDADANOS NO PRENSENCIALES EN EL DEPARTAMENTO DE BOLÍVAR</t>
  </si>
  <si>
    <t>SERVICIOS DE INFORMACIÓN IMPLEMENTADOS</t>
  </si>
  <si>
    <t>SISTEMAS DE INFORMACIÓN IMPLEMENTADOS</t>
  </si>
  <si>
    <t xml:space="preserve">PASAPORTE </t>
  </si>
  <si>
    <t>REALIZAR 2 JORNADAS ANUALES PARA LA EXPEDICIÓN DE PASAPORTES</t>
  </si>
  <si>
    <t>SERVICIO DE INTEGRACIÓN DE LA OFERTA PÚBLICA</t>
  </si>
  <si>
    <t>ESPACIOS DE INTEGRACIÓN DE OFERTA PÚBLICA GENERADOS</t>
  </si>
  <si>
    <t>GUARDIANES</t>
  </si>
  <si>
    <t>FORTALECIMIENTO DE CAPACIDADES INSTITUCIONALES</t>
  </si>
  <si>
    <t>5 PLANES DE MANTENIMIENTO INTEGRAL, 1 POR SEDE POR AÑO, SEDES:  CAD, PROCLAMACIÓN, MODENA, MAGANGUE, EL CARMEN</t>
  </si>
  <si>
    <t>SEDES MANTENIDAS</t>
  </si>
  <si>
    <t>SECRETARÍA GENERAL - DIRECCIÓN ADMINISTRATIVA LOGISTICA DAL</t>
  </si>
  <si>
    <t>MUEBLES BIC</t>
  </si>
  <si>
    <t>REALIZAR INTERVENCIÓN PARA RESTAURAR LOS BIENES DE INTERES CULTURAL - BIC EN PROPIEDAD DE LA GOBERNACIÓN, CASA DE LA ASAMBLEA, CASA DEL CONSULADO, COLEGIO COPPERATIVO, TEATRO MOMPOX.</t>
  </si>
  <si>
    <t>SEDES RESTAURADAS</t>
  </si>
  <si>
    <t>FORTALECIMIENTO</t>
  </si>
  <si>
    <t>SERVICIO DE ASISTENCIA TECNICA (FORTALECIMIENTO INSTITUCIONAL DE LA SECRETARIA GENERAL)</t>
  </si>
  <si>
    <t>SERVICIO DE ASISTENCIA TECNICA</t>
  </si>
  <si>
    <t xml:space="preserve"> Entidades, organismos y dependencias asistidos técnicamente</t>
  </si>
  <si>
    <t xml:space="preserve">NUMERO </t>
  </si>
  <si>
    <t>ARCHIVO HISTORICO</t>
  </si>
  <si>
    <t>Implementar el Archivo
Historico de la Gobernación
de Bolívar</t>
  </si>
  <si>
    <t>Servicio de
gestión
documental</t>
  </si>
  <si>
    <t>Sistema de gestión
documental
implementado</t>
  </si>
  <si>
    <t>MEJORAMIENTO CAD</t>
  </si>
  <si>
    <t>LÍNEA BOLÍVAR ME ENAMORA CON INSTITUCIONALIDAD FUERTE</t>
  </si>
  <si>
    <t xml:space="preserve">COMPONENTE DE TRANSPARENCIA, ÉTICA PÚBLICA, EFICIENCIA Y PLANEACIÓN INSTITUCIONAL
</t>
  </si>
  <si>
    <t>MEJORAMIENTO INTEGRAL AL CAD
CON INTERVENCIÓN A TODOS LOS
SUBSISTEMAS</t>
  </si>
  <si>
    <t>Sedes adecuadas</t>
  </si>
  <si>
    <t xml:space="preserve">Numero de sedes </t>
  </si>
  <si>
    <t xml:space="preserve">Numero </t>
  </si>
  <si>
    <t>Secretaria
General -
Dirección
Administrativa
Logistica - DAL</t>
  </si>
  <si>
    <t>IGUALDAD</t>
  </si>
  <si>
    <t>COMPONENTE BOLÍVAR ME ENAMORA EN DERECHO HUMANOS.</t>
  </si>
  <si>
    <t xml:space="preserve">AQUÍ CABEMOS TODOS </t>
  </si>
  <si>
    <t>2,11,1</t>
  </si>
  <si>
    <t xml:space="preserve">INCLUSIÓN SOCIAL Y PRODUCTIVA PARA LA POBLACIÓN EN SITUACIÓN DE VULNERABILIDAD </t>
  </si>
  <si>
    <t>ATENCIÓN A GRUPOS VULNERABLES - PROMOCIÓN SOCIAL</t>
  </si>
  <si>
    <t xml:space="preserve">400 PERSONAS ATENDIDAS CON LA OFERTA SOCIAL DE LA SECRETARIA </t>
  </si>
  <si>
    <t xml:space="preserve">SERVICIO DE GESTIÓN PARA LA POBLACIÓN VULNERABLE </t>
  </si>
  <si>
    <t xml:space="preserve">BENEFICIARIOS DE LA OFERTA SOCIAL ATENDIDOS </t>
  </si>
  <si>
    <t xml:space="preserve">GESTIÓN </t>
  </si>
  <si>
    <t xml:space="preserve">COMUNIDADES ÉTNICAS CON ACOMPAÑAMIENTO COMUNITARIO </t>
  </si>
  <si>
    <t xml:space="preserve">SERVICIO DE ACOMPAÑAMIENTO FAMILIAR Y COMUNITARIO PARA LA SUPERACIÓN DE LA POBLEZA </t>
  </si>
  <si>
    <t>DISCAPACIDAD - BOLIVAR SIN BARRERAS</t>
  </si>
  <si>
    <t>2,11,2</t>
  </si>
  <si>
    <t xml:space="preserve">12 ASISTENCIAS TÉNICAS A LOS COMITÉS MUNICIPALES DE DISCAPACIDAD </t>
  </si>
  <si>
    <t xml:space="preserve">SERVICIO DE ASISTENCIA TÉCNICA </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</si>
  <si>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</si>
  <si>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</si>
  <si>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</si>
  <si>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</si>
  <si>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</si>
  <si>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</si>
  <si>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</si>
  <si>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2,11,3</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</si>
  <si>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</si>
  <si>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</si>
  <si>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</si>
  <si>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</si>
  <si>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2,11,4</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</si>
  <si>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</si>
  <si>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</si>
  <si>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</si>
  <si>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</si>
  <si>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2,11,5</t>
  </si>
  <si>
    <t xml:space="preserve">60 ASISTENCIAS TÉCNICAS PARA GENERAR CULTURA EN DERECHOS HUMANOS </t>
  </si>
  <si>
    <t xml:space="preserve">ASISTENCIAS TÉCNICAS REALIZADAS </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</si>
  <si>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</si>
  <si>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</si>
  <si>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</si>
  <si>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VICTIMAS</t>
  </si>
  <si>
    <t xml:space="preserve">AVANCE 2024 %. </t>
  </si>
  <si>
    <t xml:space="preserve">AVANCE 2025 %. </t>
  </si>
  <si>
    <t>% ACUMULADO CUATRIENIO PDD</t>
  </si>
  <si>
    <t xml:space="preserve"> CONOCIMIENTO DE RIESGO DE DESASTRE</t>
  </si>
  <si>
    <t>4503</t>
  </si>
  <si>
    <t>GESTIÓN DEL RIESGO DE DESASTRES Y EMERGENCIAS</t>
  </si>
  <si>
    <t>81</t>
  </si>
  <si>
    <t xml:space="preserve">INCREMENTAR EL NÚMERO DE BENEFICIADOS CON EDUCACIÓN Y/O CAPACITACIÓN EN TEMAS DE GRD </t>
  </si>
  <si>
    <t>4503002</t>
  </si>
  <si>
    <t>SERVICIO DE EDUCACIÓN INFORMAL</t>
  </si>
  <si>
    <t>NÚMERO DE PERSONAS</t>
  </si>
  <si>
    <t>82</t>
  </si>
  <si>
    <t>BRINDARE ASISTENCIA TECNICA ANUALMENTE A LOS 46 COMITES MUNICIPALES DE GESTION DEL RIESGO DE DESASTRES, EN LA FORMULACION DE PROGRAMAS DE APOYO, ASESORÍAS, PLANES Y PROYECTOS.</t>
  </si>
  <si>
    <t>4503003</t>
  </si>
  <si>
    <t>SERVICIO DE ASISTENCIA TÉCNICA</t>
  </si>
  <si>
    <t>INSTANCIAS TERRITORIALES ASISTIDAS</t>
  </si>
  <si>
    <t>NÚMERO DE INSTANCIAS TERRITORIALES</t>
  </si>
  <si>
    <t xml:space="preserve"> ATENCIÓN DE DESASTRE</t>
  </si>
  <si>
    <t>83</t>
  </si>
  <si>
    <t>FORTALECER LAS ENTIDADES OPERATIVAS CON DOTACIONES Y EQUIPOS DE EMERGENCIAS Y DESASTRES.</t>
  </si>
  <si>
    <t>4503016</t>
  </si>
  <si>
    <t>SERVICIO DE FORTALECIMIENTO A LAS SALAS DE CRISIS TERRITORIAL</t>
  </si>
  <si>
    <t>ORGANISMOS DE ATENCIÓN DE EMERGENCIAS FORTALECIDOS</t>
  </si>
  <si>
    <t>NÚMERO DE ORGANISMOS</t>
  </si>
  <si>
    <t>84</t>
  </si>
  <si>
    <t>IMPLEMENTAR GRADUALMENTE  UN SISTEMA DE RECOLECCION DE DATOS DE EVENTOS NATURALES Y FACTORES AMBIENTALES PARA PROYECCION DE MEDIDAS DE INTERVENCIÓN</t>
  </si>
  <si>
    <t>4503019</t>
  </si>
  <si>
    <t>NÚMERO DE SISTEMAS</t>
  </si>
  <si>
    <t>85</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</si>
  <si>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</si>
  <si>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</si>
  <si>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</si>
  <si>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</si>
  <si>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</si>
  <si>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86</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</si>
  <si>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</si>
  <si>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</si>
  <si>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</si>
  <si>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OBRAS DE INFRAESTRUCTURA PARA LA REDUCCIÓN DEL RIESGO DE DESASTRES REALIZADAS</t>
  </si>
  <si>
    <t>87</t>
  </si>
  <si>
    <t>FORMULAR LA ESTRATEGIA DEPARTAMENAL (EDRE) PARA LA RESPUESTA DE EMERGENCIA, ARTICULADA CON EL PLAN DEPARTAMENTAL DE GESTION DEL RIESGO (PDGRD)</t>
  </si>
  <si>
    <t>4503023</t>
  </si>
  <si>
    <t>ESTRATEGIA PARA LA RESPUESTA A EMERGENCIAS FORMULADA</t>
  </si>
  <si>
    <t>NÚMERO DE DOCUMENTOS</t>
  </si>
  <si>
    <t>88</t>
  </si>
  <si>
    <t>IMPLEMENTAR GRADUALMENTE UN SISTEMA DE ALERTAS TEMPRANA Y MONITOREO POR FENOMENOS HIDROMETEREOLOGICOS CON COBERTURA DEPARTAMENTAL</t>
  </si>
  <si>
    <t>4503018</t>
  </si>
  <si>
    <t>SERVICIO DE MONITOREO Y SEGUIMIENTO PARA LA GESTIÓN DEL RIESGO</t>
  </si>
  <si>
    <t>SISTEMAS DE ALERTA TEMPRANA IMPLEMENTADOS</t>
  </si>
  <si>
    <t xml:space="preserve">SE ELABORÓ PROYECTO PARA  PARTICIPAR EN CONVOCATORIA </t>
  </si>
  <si>
    <t>RIESGO</t>
  </si>
  <si>
    <t>TOTAL  AVANCE  ACUMULADO 2024-2025
(SUMATORIA TOTAL AVANCE META DE PRODUCTOS)</t>
  </si>
  <si>
    <t>AVANCE ACUMULADO 2024 - 2027</t>
  </si>
  <si>
    <t xml:space="preserve">SECRETARIA DE DESARROLLO ECONOMICO - DIRECCION DE COMPETITIVIDAD </t>
  </si>
  <si>
    <t>BOLÍVAR ME ENAMORA CON CRECIMIENTO ECONÓMICO Y OPORTUNIDAD DE EMPLEO PARA TODOS</t>
  </si>
  <si>
    <t>BOLÍVAR ME ENAMORA EN DESARROLLO ECONÓMICO</t>
  </si>
  <si>
    <t>PROGRAMA DE PRODUCTIVIDAD</t>
  </si>
  <si>
    <t>GENERACIÓN Y FORMALIZACIÓN DEL EMPLEO</t>
  </si>
  <si>
    <t>TRABAJO</t>
  </si>
  <si>
    <t>FORTALECER LOS NEGOCIOS O EMPRENDIMIENTOS DEL DEPARTAMENTO</t>
  </si>
  <si>
    <t>SERVICIO DE GESTIÓN PARA EL EMPRENDIMIENTO</t>
  </si>
  <si>
    <t>PROYECTOS PRODUCTIVOS CON ACOMPAÑAMIENTO ATENDIDOS</t>
  </si>
  <si>
    <r>
      <t>$-</t>
    </r>
    <r>
      <rPr>
        <sz val="11"/>
        <color rgb="FF000000"/>
        <rFont val="Calibri"/>
        <family val="2"/>
      </rPr>
      <t xml:space="preserve">   </t>
    </r>
  </si>
  <si>
    <t>PROGRAMA DE EMPRENDIMIENTO</t>
  </si>
  <si>
    <t>PRODUCTIVIDAD Y COMPETITIVIDAD DE LAS EMPRESAS COLOMBIANAS</t>
  </si>
  <si>
    <t>COMERCIO, INDUSTRIA Y TURISMO</t>
  </si>
  <si>
    <t>LÍNEA DE CRÉDITO</t>
  </si>
  <si>
    <t>SERVICIO DE APOYO FINANCIERO PARA EL MEJORAMIENTO DE PRODUCTOS O PROCESOS</t>
  </si>
  <si>
    <t>EMPRESAS BENEFICIADAS POR EL FONDO DE FINANCIACIÓN Y DE EMPRENDIMIENTO</t>
  </si>
  <si>
    <t>DESARROLLO TECNOLÓGICO E INNOVACIÓN PARA EL CRECIMIENTO EMPRESARIAL</t>
  </si>
  <si>
    <t>CIENCIA, TECNOLOGÍA E INNOVACIÓN</t>
  </si>
  <si>
    <t>PROMOVER LA GENERACIÓN DE IDEAS, MÉTODOS, Y HERRAMIENTAS QUE IMPACTAN EL DESARROLLO ECONÓMICO</t>
  </si>
  <si>
    <t>SERVICIO DE APOYO PARA EL DESARROLLO TECNOLÓGICO Y LA INNOVACIÓN</t>
  </si>
  <si>
    <t>PROYECTOS FINANCIADOS PARA EL DESARROLLO TECNOLÓGICO E INNOVACIÓN</t>
  </si>
  <si>
    <t>&lt;</t>
  </si>
  <si>
    <r>
      <t>$-</t>
    </r>
    <r>
      <rPr>
        <b/>
        <sz val="10"/>
        <rFont val="Calibri"/>
        <family val="2"/>
      </rPr>
      <t xml:space="preserve"> </t>
    </r>
  </si>
  <si>
    <t>PROGRAMA DE APROVECHAMIENTO DE POTENCIALIDADES Y APUESTAS PRODUCTIVAS</t>
  </si>
  <si>
    <t>PLAN DE COMPETITIVIDAD DE CARTAGENA Y BOLÍVAR ACTUALIZADO</t>
  </si>
  <si>
    <t>DOCUMENTOS DE PLANEACIÓN ELABORADOS</t>
  </si>
  <si>
    <t>FORTALECIMIENTO A LA GESTIÓN Y DIRECCIÓN DE LA ADMINISTRACIÓN PÚBLICA TERRITORIAL</t>
  </si>
  <si>
    <t>SISTEMA DE MONITOREO INDICADORES DE COMPETITIVIDAD</t>
  </si>
  <si>
    <t>ASISTENCIA Y ACOMPAÑAMIENTO A EMPRENDEDORES Y EMPRESAS</t>
  </si>
  <si>
    <t>EVENTOS COMERCIALES APOYADOS</t>
  </si>
  <si>
    <t>PROGRAMA DE ECONOMÍA CREATIVA</t>
  </si>
  <si>
    <t>CALIDAD Y FOMENTO DE LA EDUCACIÓN SUPERIOR</t>
  </si>
  <si>
    <t>ESTRATEGIAS QUE VINCULEN LA EDUCACIÓN SUPERIOR CON EL SECTOR PRODUCTIVO</t>
  </si>
  <si>
    <t>SERVICIO DE ARTICULACIÓN ENTRE LA EDUCACIÓN SUPERIOR Y EL SECTOR PRODUCTIVO</t>
  </si>
  <si>
    <t>PROGRAMAS Y PROYECTOS DE EDUCACIÓN SUPERIOR ARTICULADOS CON EL SECTOR PRODUCTIVO</t>
  </si>
  <si>
    <t>PROGRAMA DE ECONOMÍA POPULAR</t>
  </si>
  <si>
    <t>ACTIVIDADES DE FORMACIÓN</t>
  </si>
  <si>
    <t>SERVICIO DE FORMACIÓN PARA EL TRABAJO EN COMPETENCIAS PARA LA INSERCIÓN LABORAL</t>
  </si>
  <si>
    <t>PERSONAS FORMADAS</t>
  </si>
  <si>
    <r>
      <t xml:space="preserve"> </t>
    </r>
    <r>
      <rPr>
        <b/>
        <sz val="10"/>
        <rFont val="Calibri"/>
        <family val="2"/>
      </rPr>
      <t>$-</t>
    </r>
    <r>
      <rPr>
        <b/>
        <sz val="10"/>
        <rFont val="Calibri"/>
        <family val="2"/>
      </rPr>
      <t xml:space="preserve"> </t>
    </r>
  </si>
  <si>
    <t>PROGRAMA DE GENERACIÓN DE INGRESOS</t>
  </si>
  <si>
    <t>DESARROLLO DE COMPETENCIAS Y PROMOCIÓN DE ACCESO AL TRABAJO</t>
  </si>
  <si>
    <r>
      <t>ICDL</t>
    </r>
    <r>
      <rPr>
        <sz val="10"/>
        <rFont val="Calibri"/>
        <family val="2"/>
      </rPr>
      <t xml:space="preserve"> </t>
    </r>
  </si>
  <si>
    <r>
      <t xml:space="preserve"> </t>
    </r>
    <r>
      <rPr>
        <sz val="11"/>
        <color rgb="FF000000"/>
        <rFont val="Calibri"/>
        <family val="2"/>
      </rPr>
      <t>$-</t>
    </r>
    <r>
      <rPr>
        <sz val="11"/>
        <color rgb="FF000000"/>
        <rFont val="Calibri"/>
        <family val="2"/>
      </rPr>
      <t xml:space="preserve">   </t>
    </r>
  </si>
  <si>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</si>
  <si>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</si>
  <si>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</si>
  <si>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</si>
  <si>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PROMOCIÓN DE LA CULTURA DE LA FORMALIDAD</t>
  </si>
  <si>
    <t>SERVICIO PARA LA FORMALIZACIÓN EMPRESARIAL Y DE PRODUCTOS Y/O SERVICIOS</t>
  </si>
  <si>
    <t>EMPRESAS ASISTIDAS TÉCNICAMENTE EN TEMAS DE LEGALIDAD Y/O FORMALIZACIÓN</t>
  </si>
  <si>
    <t>SECRETARIA DE DESARROLLO ECONOMICO - DIRECCION DE COOPERACION INTERNACIONAL</t>
  </si>
  <si>
    <t>BOLÍVAR ME ENAMORA CON INSTRUMENTOS DE COOPERACIÓN INTERNACIONAL A NIVEL REGIONAL</t>
  </si>
  <si>
    <t>PROGRAMA DE COOPERACIÓN INTERNACIONAL</t>
  </si>
  <si>
    <t>362</t>
  </si>
  <si>
    <t>MESA DE COORDINACIÓN INTERINSTITUCIONAL</t>
  </si>
  <si>
    <t>4502022</t>
  </si>
  <si>
    <t>INSTANCIAS TERRITORIALES DE COORDINACIÓN INSTITUCIONAL ASISTIDAS Y APOYADAS</t>
  </si>
  <si>
    <t xml:space="preserve">SECRETARIA DE DESARROLLO ECONOMICO  - DIRECCION DE COOPERACION INTERNACIONAL </t>
  </si>
  <si>
    <t>363</t>
  </si>
  <si>
    <t>CONSOLIDACIÓN DE UNA INSTITUCIONALIDAD HABILITANTE PARA LA CIENCIA TECNOLOGÍA E INNOVACIÓN (CTEI)</t>
  </si>
  <si>
    <t>3901004</t>
  </si>
  <si>
    <t>SERVICIO DE COOPERACIÓN INTERNACIONAL PARA LA CTEI</t>
  </si>
  <si>
    <t>PROPUESTAS DE COOPERACIÓN INTERNACIONAL COFINANCIADOS</t>
  </si>
  <si>
    <t>icld</t>
  </si>
  <si>
    <t>SECRETARIA DE DESARROLLO ECONOMICO - DIRECCION DE AMBIENTE Y DESARROLLO SOSTENIBLE</t>
  </si>
  <si>
    <t>BOLÍVAR ME ENAMORA EN LA PROTECCIÓN Y LA RESTAURACIÓN DE SISTEMAS AMBIENTALES</t>
  </si>
  <si>
    <t>PROGRAMA DE PROTECCIÓN Y LA RESTAURACIÓN DE SISTEMAS AMBIENTALES</t>
  </si>
  <si>
    <t>CONSERVACIÓN DE LA BIODIVERSIDAD Y SUS SERVICIOS ECOSISTÉMICOS</t>
  </si>
  <si>
    <t>MEDIO AMBIENTE</t>
  </si>
  <si>
    <t>338</t>
  </si>
  <si>
    <t>SIEMBRA, MANTENIMIENTO Y MONITOREO DE PLANTACIONES</t>
  </si>
  <si>
    <t>3202006</t>
  </si>
  <si>
    <t>SERVICIO DE REFORESTACIÓN DE ECOSISTEMAS</t>
  </si>
  <si>
    <t>PLANTACIONES FORESTALES REALIZADAS</t>
  </si>
  <si>
    <t>186344</t>
  </si>
  <si>
    <t>2023</t>
  </si>
  <si>
    <t>EPA CARTAGENA</t>
  </si>
  <si>
    <t>339</t>
  </si>
  <si>
    <t>CAPACITACIONES A LOS AGENTES AMBIENTALES</t>
  </si>
  <si>
    <t>3202014</t>
  </si>
  <si>
    <t>SERVICIO DE EDUCACIÓN INFORMAL EN EL MARCO DE LA CONSERVACIÓN DE LA BIODIVERSIDAD Y</t>
  </si>
  <si>
    <t>TALLERES REALIZADOS</t>
  </si>
  <si>
    <t>DIRECCIÓN DE AMBIENTE Y DESARROLLO SOSTENIBLE</t>
  </si>
  <si>
    <t>340</t>
  </si>
  <si>
    <t>DISEÑO Y ENTREGA DE INSTRUMENTOS ECONÓMICOS A LOS USUARIOS DEL SUELO</t>
  </si>
  <si>
    <t>3202043</t>
  </si>
  <si>
    <t>SERVICIO APOYO FINANCIERO PARALA IMPLEMENTACIÓN DE ESQUEMAS DE PAGO POR SERVICIO AMBIENTALES</t>
  </si>
  <si>
    <t>ÁREAS CON ESQUEMAS DE PAGO POR SERVICIOS AMBIENTALES IMPLEMENTADOS</t>
  </si>
  <si>
    <t>2014</t>
  </si>
  <si>
    <t>SECRETARIA DE HÁBITAT – MEDIO AMBIENTE</t>
  </si>
  <si>
    <t>FORTALECIMIENTO DEL DESEMPEÑO AMBIENTAL DE LOS SECTORES PRODUCTIVOS</t>
  </si>
  <si>
    <t>341</t>
  </si>
  <si>
    <t>VERIFICACIÓN Y ASESORÍA TÉCNICA EN LA CONSOLIDACIÓN DE NEGOCIOS VERDES</t>
  </si>
  <si>
    <t>3201003</t>
  </si>
  <si>
    <t>SERVICIO DE ASISTENCIA TÉCNICA PARA LA CONSOLIDACIÓN DE NEGOCIOS VERDES</t>
  </si>
  <si>
    <t>NEGOCIOS VERDES CONSOLIDADOS</t>
  </si>
  <si>
    <t>21</t>
  </si>
  <si>
    <t>PAI CARDIQUE</t>
  </si>
  <si>
    <t>342</t>
  </si>
  <si>
    <t>PROMOCIÓN Y FOMENTO DE PROYECTOS DE RECICLAJE</t>
  </si>
  <si>
    <t>3201009</t>
  </si>
  <si>
    <t>SERVICIO DE SEGUIMIENTO Y EVALUACIÓN DE LOS PROGRAMAS DE RECOLECCIÓN DE RESIDUOS POS</t>
  </si>
  <si>
    <t>PROGRAMAS DE RECOLECCIÓN DE RESIDUOS POS CONSUMO CON SEGUIMIENTO</t>
  </si>
  <si>
    <t>35</t>
  </si>
  <si>
    <t xml:space="preserve"> $                             -  </t>
  </si>
  <si>
    <t>GESTIÓN DE LA INFORMACIÓN Y EL CONOCIMIENTO AMBIENTAL</t>
  </si>
  <si>
    <t>364</t>
  </si>
  <si>
    <t>SISTEMAS DE INFORMACIÓN PARA EL CONOCIMIENTO AMBIENTAL EN CONJUNTO CON LAS AUTORIDADES AMBIENTALES</t>
  </si>
  <si>
    <t>3204019</t>
  </si>
  <si>
    <t>SERVICIO DE INFORMACIÓN EN BIODIVERSIDAD</t>
  </si>
  <si>
    <t>SISTEMAS DE INFORMACIÓN EN BIODIVERSIDAD OPERANDO</t>
  </si>
  <si>
    <t>PROGRAMA DE CUIDADO Y PROTECCIÓN DE FUENTES HÍDRICAS</t>
  </si>
  <si>
    <t>GESTIÓN DEL CAMBIO CLIMÁTICO PARA UN DESARROLLO BAJO EN CARBONO RESILIENTE AL CLIMA</t>
  </si>
  <si>
    <t>343</t>
  </si>
  <si>
    <t>FORMULACIÓN E IMPLEMENTACIÓN DE INTERVENCIONES DE MITIGACIÓN Y ADAPTACIÓN AL CAMBIO CLIMÁTICO</t>
  </si>
  <si>
    <t>3206003</t>
  </si>
  <si>
    <t>SERVICIO DE APOYO TÉCNICO PARALA IMPLEMENTACIÓN DE ACCIONES DE MITIGACIÓN Y ADAPTACIÓN AL</t>
  </si>
  <si>
    <t>PILOTOS CON ACCIONES DE MITIGACIÓN Y ADAPTACIÓN AL CAMBIO CLIMÁTICO DESARROLLADOS</t>
  </si>
  <si>
    <t>344</t>
  </si>
  <si>
    <t>DIFUNDIR LA INFORMACIÓN EN GESTIÓN DEL CAMBIO CLIMÁTICO</t>
  </si>
  <si>
    <t>3206005</t>
  </si>
  <si>
    <t>SERVICIO DE DIVULGACIÓN DE LA INFORMACIÓN EN GESTIÓN DEL CAMBIO CLIMÁTICO PARA UN DESARROLLO</t>
  </si>
  <si>
    <t>CAMPAÑAS DE INFORMACIÓN EN GESTIÓN DE CAMBIO CLIMÁTICO REALIZADAS</t>
  </si>
  <si>
    <t>346</t>
  </si>
  <si>
    <t>PROMOVER, FOMENTAR Y APOYAR LA ECONOMÍA CIRCULAR</t>
  </si>
  <si>
    <t>3502095</t>
  </si>
  <si>
    <t>SERVICIOS DE APOYO PARA EL FOMENTO DE CAPACIDADES EN ECONOMÍA CIRCULAR Y</t>
  </si>
  <si>
    <t>FUNCIONARIOS CAPACITADOS EN CULTURA ORGANIZACIONAL Y MENTALIDAD DEL CAMBIO EN TORNO A</t>
  </si>
  <si>
    <t>441</t>
  </si>
  <si>
    <t>PROGRAMA DE PROTECCIÓN Y EL BIENESTAR ANIMAL</t>
  </si>
  <si>
    <t>FORTALECIMIENTO DE LA CONVIVENCIA Y LA SEGURIDAD CIUDADANA</t>
  </si>
  <si>
    <t>347</t>
  </si>
  <si>
    <t>OPERACIÓN DEL CENTRO DE BIENESTAR ANIMAL EL GUARDIÁN</t>
  </si>
  <si>
    <t>4501061</t>
  </si>
  <si>
    <t>SERVICIO DE ATENCIÓN INTEGRAL A LA FAUNA</t>
  </si>
  <si>
    <t>ANIMALES ATENDIDOS EN SERVICIOS MÉDICOS VETERINARIOS</t>
  </si>
  <si>
    <t>3000</t>
  </si>
  <si>
    <t>EDUCACIÓN AMBIENTAL</t>
  </si>
  <si>
    <t>348</t>
  </si>
  <si>
    <t>GENERAR UNA CULTURA DEL RESPETO HACIA LOS ANIMALES</t>
  </si>
  <si>
    <t>3208008</t>
  </si>
  <si>
    <t>SERVICIO DE DIVULGACIÓN DE LA INFORMACIÓN DE LA POLÍTICA NACIONAL DE EDUCACIÓN AMBIENTAL Y</t>
  </si>
  <si>
    <t>CAMPAÑAS DE EDUCACIÓN AMBIENTAL Y PARTICIPACIÓN IMPLEMENTADAS</t>
  </si>
  <si>
    <t>4</t>
  </si>
  <si>
    <t>META PRODUCTO ESPERADO</t>
  </si>
  <si>
    <t>TOTAL  AVANCE  2025</t>
  </si>
  <si>
    <t>(SUMATORIA TOTAL AVANCE META DE PRODUCTOS)</t>
  </si>
  <si>
    <t>TOTAL  AVANCE  ACUMULADO</t>
  </si>
  <si>
    <t>PORCENTAJE EJECUTADO 2025</t>
  </si>
  <si>
    <t>(% PRESUPUESTO EJECUTADO / PRESUPUESTO PROYECTADO)</t>
  </si>
  <si>
    <t>NOTAS</t>
  </si>
  <si>
    <t>HACIENDA</t>
  </si>
  <si>
    <t>TRANSPARENCIA ÉTICA PÚBLICA EFICIENCIA Y PLANEACIÓN INSTITUCIONAL</t>
  </si>
  <si>
    <t>PROGRAMA DE FINANZAS PÚBLICAS.</t>
  </si>
  <si>
    <t>NÚMERO DE SISTEMAS FINANCIEROS Y CONTABLES FORTALECIDOS</t>
  </si>
  <si>
    <t>SERVICIO DE INFORMACIÓN ACTUALIZADO</t>
  </si>
  <si>
    <t>SISTEMAS DE INFORMACIÓN ACTUALIZADOS</t>
  </si>
  <si>
    <t>SECRETARÍA DE HACIENDA</t>
  </si>
  <si>
    <t xml:space="preserve"> ICLD </t>
  </si>
  <si>
    <r>
      <t xml:space="preserve">EVIDENCIA </t>
    </r>
    <r>
      <rPr>
        <sz val="12"/>
        <color rgb="FF000000"/>
        <rFont val="Calibri"/>
        <family val="2"/>
        <scheme val="minor"/>
      </rPr>
      <t>Anexo 1: Oficio GOBOL-25-061196 Se realizó los requerimientos técnicos y arquitectónicos para implementar el procedimiento de Control de Embargos en Cuentas Bancarias del Departamento de Bolívar en la plataforma de workflow Safe2 de Prixmasol</t>
    </r>
  </si>
  <si>
    <t>ACTUALIZACIÓN DEL ESTATUTO TRIBUTARIO,  Y ORDENANZAS QUE PROMUEVAN UNA BUENA GESTIÓN TRIBUTARIA</t>
  </si>
  <si>
    <t>DOCUMENTOS NORMATIVOS</t>
  </si>
  <si>
    <t>DOCUMENTOS NORMATIVOS REALIZADOS</t>
  </si>
  <si>
    <t>NA</t>
  </si>
  <si>
    <t xml:space="preserve"> $-</t>
  </si>
  <si>
    <r>
      <t>META ALCANZADA 100%</t>
    </r>
    <r>
      <rPr>
        <sz val="12"/>
        <color rgb="FF000000"/>
        <rFont val="Calibri"/>
        <family val="2"/>
        <scheme val="minor"/>
      </rPr>
      <t xml:space="preserve"> Evidencia Anexo 2: La Ordenanza 384 de 2024, Actualización del Estatuto Tributario </t>
    </r>
  </si>
  <si>
    <t>IMPLEMENTACIÓN DE PROGRAMAS DE SANEAMIENTO FISCAL</t>
  </si>
  <si>
    <t>SERVICIO DE SANEAMIENTO FISCAL Y FINANCIERO</t>
  </si>
  <si>
    <t>PROGRAMA DE SANEMIENTO FISCAL Y FINANCIERO EJECUTADO</t>
  </si>
  <si>
    <r>
      <t>EVIDENCIA</t>
    </r>
    <r>
      <rPr>
        <sz val="12"/>
        <color rgb="FF000000"/>
        <rFont val="Calibri"/>
        <family val="2"/>
        <scheme val="minor"/>
      </rPr>
      <t xml:space="preserve"> Anexo 3: Pantallazos del SEUD, (Servicio Estadistico Unificado de la Deuda) se ha venido pagando la deuda  Departamental mes a mes (Septiembre, Octubre, Noviembre y Diciembre) 2025.</t>
    </r>
  </si>
  <si>
    <t>CONVENIOS PARA EL APOYO FINANCIERO Y OPERATIVO DE LA SECRETARÍA DE HACIENDA PARA LUCHA CONTRA EL CONTRABANDO Y LA EVASIÓN.</t>
  </si>
  <si>
    <t xml:space="preserve"> -  </t>
  </si>
  <si>
    <t xml:space="preserve"> FND </t>
  </si>
  <si>
    <r>
      <t>EVIDENCIA</t>
    </r>
    <r>
      <rPr>
        <sz val="12"/>
        <color rgb="FF000000"/>
        <rFont val="Calibri"/>
        <family val="2"/>
        <scheme val="minor"/>
      </rPr>
      <t xml:space="preserve"> Anexo 4: Informe detallado de las campañas anticontrabando.  Nota: Remanente del proyecto de la vigencia 2024</t>
    </r>
  </si>
  <si>
    <t>MEJORAMIENTO DE PROCESOS FINANCIEROS, PRESUPUESTALES, DE RECAUDO DE INGRESOS, CONTABLES Y DE TESORERÍA</t>
  </si>
  <si>
    <t xml:space="preserve">SERVICIO DE ASISTENCIA TÉCNICA  </t>
  </si>
  <si>
    <t>ENTIDADES, ORGANISMOS Y DEPENDENCIAS ASISTIDOS TÉCNICAMENTE</t>
  </si>
  <si>
    <r>
      <t xml:space="preserve">EVIDENCIA </t>
    </r>
    <r>
      <rPr>
        <sz val="12"/>
        <color rgb="FF000000"/>
        <rFont val="Calibri"/>
        <family val="2"/>
        <scheme val="minor"/>
      </rPr>
      <t>Anexo 5</t>
    </r>
    <r>
      <rPr>
        <b/>
        <sz val="12"/>
        <color rgb="FF000000"/>
        <rFont val="Calibri"/>
        <family val="2"/>
        <scheme val="minor"/>
      </rPr>
      <t>:</t>
    </r>
    <r>
      <rPr>
        <sz val="12"/>
        <color rgb="FF000000"/>
        <rFont val="Calibri"/>
        <family val="2"/>
        <scheme val="minor"/>
      </rPr>
      <t xml:space="preserve"> Oficio GOBOL-25-077461 Procedimiento de Control de Embargos en Cuentas Bancarias del Departamento de Bolívar</t>
    </r>
  </si>
  <si>
    <t>DISEÑO E IMPLEMENTACIÓN DE ESTRATEGIAS PARA CONSECUCIÓN DE RECURSOS DE CRÉDITO</t>
  </si>
  <si>
    <t xml:space="preserve">SERVICIO DE ASISTENCIA TÉCNICA     </t>
  </si>
  <si>
    <r>
      <t xml:space="preserve">EVIDENCIA </t>
    </r>
    <r>
      <rPr>
        <sz val="12"/>
        <color rgb="FF000000"/>
        <rFont val="Calibri"/>
        <family val="2"/>
        <scheme val="minor"/>
      </rPr>
      <t>Anexo 6</t>
    </r>
    <r>
      <rPr>
        <b/>
        <sz val="12"/>
        <color rgb="FF000000"/>
        <rFont val="Calibri"/>
        <family val="2"/>
        <scheme val="minor"/>
      </rPr>
      <t>:</t>
    </r>
    <r>
      <rPr>
        <sz val="12"/>
        <color rgb="FF000000"/>
        <rFont val="Calibri"/>
        <family val="2"/>
        <scheme val="minor"/>
      </rPr>
      <t xml:space="preserve"> Contrato de Emprestito, para un desembolso de crédito </t>
    </r>
  </si>
  <si>
    <t xml:space="preserve"> N/A </t>
  </si>
  <si>
    <t xml:space="preserve"> Recursos SGR: $98,927,687,006</t>
  </si>
  <si>
    <t>Recursos Nación:</t>
  </si>
  <si>
    <t>$ 10,098,831,527</t>
  </si>
  <si>
    <t>Recursos Propios:</t>
  </si>
  <si>
    <t xml:space="preserve">$ 29,114,288,381 </t>
  </si>
  <si>
    <t xml:space="preserve"> SGR</t>
  </si>
  <si>
    <t xml:space="preserve"> </t>
  </si>
  <si>
    <t xml:space="preserve"> Recursos Crédito: $26,837,664,131</t>
  </si>
  <si>
    <t xml:space="preserve">Recursos SGR: $10,239,680,596 </t>
  </si>
  <si>
    <t xml:space="preserve"> Recursos propios </t>
  </si>
  <si>
    <t xml:space="preserve"> Recursos SGR: $15,633,788,906,69</t>
  </si>
  <si>
    <t xml:space="preserve">Recursos Propios: $3,200,000,000,00 </t>
  </si>
  <si>
    <t>REALIZAR 2 ESTUDIOS O DISEÑOS</t>
  </si>
  <si>
    <t>ESTUDIOS DE PREINVERSIÓN E INVERSIÓN</t>
  </si>
  <si>
    <t>DESARROLLO ECONOMICO</t>
  </si>
  <si>
    <t>MUJER</t>
  </si>
  <si>
    <t>BOLÍVAR ME ENAMORA EN  SUPERACIÓN DE LA POBREZA Y DESIGUALDAD</t>
  </si>
  <si>
    <t>OPTIMIZACIÓN  DE LA CAPACIDAD DE GESTIÓN TERRITORIAL</t>
  </si>
  <si>
    <t>DISEÑO E IMPLEMENTACIÓN DE UN PROYECTO PRODUCTIVO DE HUERTAS ORGÁNICAS</t>
  </si>
  <si>
    <t>SERVICIO DE ACOMPAÑAMIENTO FAMILIAR Y COMUNITARIO PARA LA SUPERACIÓN DE LA POBREZA</t>
  </si>
  <si>
    <t>MADRES Y PADRES CABEZA DE HOGAR ATENDIDOS</t>
  </si>
  <si>
    <t>DANE - GEIH</t>
  </si>
  <si>
    <t>GENERACIÓN DE INGRESOS</t>
  </si>
  <si>
    <t>DESARROLLO DE UNA FERIA DE SERVICIOS PARA POBLACIÓN VULNERABLE CON ENFOQUE DIFERENCIAL</t>
  </si>
  <si>
    <t xml:space="preserve">DISEÑO E IMPLEMENTACIÓN DE UN PROYECTO PARA LA FORMACIÓN A NNA </t>
  </si>
  <si>
    <t>SERVICIOS DE EDUCACIÓN INFORMAL A NIÑOS, NIÑAS, ADOLESCENTES  Y JÓVENES PARA EL RECONOCIMIENTO DE SUS DERECHOS</t>
  </si>
  <si>
    <t>ADOLESCENTES ATENDIDOS</t>
  </si>
  <si>
    <t>Estadísticas Vitales - DANE</t>
  </si>
  <si>
    <t>IMPLEMENTACIÓN DE  UNA ESCUELA DE FORMACIÓN</t>
  </si>
  <si>
    <t>Instituto Nacional de Medicina Legal y Ciencias Forenses</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</si>
  <si>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</si>
  <si>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</si>
  <si>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</si>
  <si>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</si>
  <si>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</si>
  <si>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ATENCIÓN INTEGRAL DE POBLACIÓN EN SITUACIÓN PERMANENTE DE DESPROTECCIÓN SOCIAL Y/O FAMILIAR</t>
  </si>
  <si>
    <t>APOYO A CENTROS DE PROTECCIÓN CON RECURSOS DE LA ESTAMPILLA DE BIENESTAR PARA EL ADULTO MAYOR</t>
  </si>
  <si>
    <t>CENTROS DE PROTECCIÓN SOCIAL PARA EL ADULTO MAYOR DOTADOS</t>
  </si>
  <si>
    <t>BOLÍVAR ME ENAMORA EN LA ATENCIÓN Y PARTICIPACIÓN DE ADULTO MAYOR</t>
  </si>
  <si>
    <t>APOYO A CENTROS DÍA CON RECURSOS DE LA ESTAMPILLA DE BIENESTAR PARA EL ADULTO MAYOR</t>
  </si>
  <si>
    <t>CENTROS DE PROTECCIÓN SOCIAL DE DÍA PARA EL ADULTO MAYOR DOTADOS</t>
  </si>
  <si>
    <t>CENTROS DE DÍA PARA EL ADULTO MAYOR DOTADOS</t>
  </si>
  <si>
    <t>FORTALECIMIENTO DE CAPACIDADES PARA CUIDADORES DE PERSONA MAYOR Y PROMOCIÓN DEL BUEN TRATO.</t>
  </si>
  <si>
    <t>SERVICIO DE EDUCACIÓN INFORMAL A LOS CUIDADORES DEL ADULTO MAYOR</t>
  </si>
  <si>
    <t>CUIDADORES CUALIFICADOS</t>
  </si>
  <si>
    <t>IMPLEMENTAR ACCIONES PARA LA DIGNIFICACIÓN  LAS PERSONAS MAYORES</t>
  </si>
  <si>
    <t>SERVICIO DE ATENCIÓN Y PROTECCIÓN INTEGRAL AL ADULTO MAYOR</t>
  </si>
  <si>
    <t>NÚMERO DE ADULTOS MAYORES BENEFICIADOS</t>
  </si>
  <si>
    <t>FORMULACIÓN Y ADOPCIÓN DE LA POLITICA PÚBLICA DE LA PERSONA MAYOR 2025 - 2034</t>
  </si>
  <si>
    <t>DOCUMENTOS DE POLÍTICA</t>
  </si>
  <si>
    <t>DOCUMENTOS DE POLÍTICA ELABORADOS</t>
  </si>
  <si>
    <t>IMPLEMENTACIÓN DE CASA REFUGIO</t>
  </si>
  <si>
    <t>SERVICIO DE PROTECCIÓN INDIVIDUAL EN RIESGO EXTRAORDINARIO Y EXTREMO</t>
  </si>
  <si>
    <t>PERSONAS EN RIESGO EXTRAORDINARIO Y EXTREMO PROTEGIDAS</t>
  </si>
  <si>
    <t>31.9</t>
  </si>
  <si>
    <t>Indicadores y metas definidos por Colombia frente al ODS 5</t>
  </si>
  <si>
    <t>FORTALECIMIENTO DEL BUEN GOBIERNO PARA EL RESPETO Y GARANTÍA DE LOS DERECHOS HUMANOS</t>
  </si>
  <si>
    <t>CREACIÓN DE ESPACIOS PARA LA ATENCIÓN ESPECIALIZADA A MUJERES</t>
  </si>
  <si>
    <t>SERVICIO DE APOYO PARA LA IMPLEMENTACIÓN DE MEDIDAS EN DERECHOS HUMANOS Y DERECHO INTERNACIONAL HUMANITARIO</t>
  </si>
  <si>
    <t>CASAS DE IGUALDAD DE OPORTUNIDADES PARA LA MUJER Y EL JOVEN</t>
  </si>
  <si>
    <t>BOLÍVAR ME ENAMORA EN  EQUIDAD DE GÉNERO</t>
  </si>
  <si>
    <t>EMPODERAMIENTO Y AUTONOMÍA DE LAS MUJERES BOLIVARENSES</t>
  </si>
  <si>
    <t>ATENCIÓN A LAS VIOLENCIAS CONTRA LAS MUJERES EN EL DEPARTAMENTO DE BOLÍVAR.</t>
  </si>
  <si>
    <t>SERVICIO DE PROMOCIÓN DE LA GARANTÍA DE DERECHOS</t>
  </si>
  <si>
    <t>ESTRATEGIAS DE PROMOCIÓN DE LA GARANTÍA DE DERECHOS IMPLEMENTADA</t>
  </si>
  <si>
    <t>Número de estrategias</t>
  </si>
  <si>
    <t>BOLÍVAR ME ENAMORA EN EMPODERAMIENTO Y AUTONOMÍA DE LAS MUJERES BOLIVARENSES</t>
  </si>
  <si>
    <t>DESARROLLO DE UNA ESTRATEGIA DE PREVENCIÓN  DE LA VIOLENCIAS CONTRA LAS MUJERES</t>
  </si>
  <si>
    <t xml:space="preserve">SERVICIO DE EDUCACIÓN INFORMAL </t>
  </si>
  <si>
    <t>ESTRATEGIAS PARA LA TRANSFORMACIÓN DE IMAGINARIOS, REPRESENTACIONES Y ESTEREOTIPOS DE DISCRIMINACIÓN IMPLEMENTADAS</t>
  </si>
  <si>
    <t>ACCIONES  A MUJERES CUIDADORAS.</t>
  </si>
  <si>
    <t>Número de espacios de integración de oferta pública generados</t>
  </si>
  <si>
    <t>ACCIONES PARA LA TRANSVERSALIZACIÓN DEL ENFOQUE DE GÉNERO</t>
  </si>
  <si>
    <t>ESTRATEGIAS DE PROMOCIÓN DE LA GARANTÍA DE DERECHOS IMPLEMENTADAS</t>
  </si>
  <si>
    <t>Número de instancias</t>
  </si>
  <si>
    <t xml:space="preserve">PROCESOS DE FORMACIÓN EN ARTES, OFICIOS Y HABILIDADES PARA LA VIDA </t>
  </si>
  <si>
    <t>ESTRATEGIAS DE FOMENTO DE PARTICIPACIÓN PARA LAS MUJERES</t>
  </si>
  <si>
    <t>Número de mujeres formadas</t>
  </si>
  <si>
    <t xml:space="preserve">FOMENTAR LA PARTICIPACIÓN SOCIAL Y POLÍTICA DE LAS MUJERES </t>
  </si>
  <si>
    <t>SERVICIO DE PROMOCIÓN A LA PARTICIPACIÓN CIUDADANA</t>
  </si>
  <si>
    <t>ESTRATEGIAS PARA EL FOMENTO DE A LA PARTICIPACIÓN DE LAS MUJERES EN LOS ESPACIOS DE PARTICIPACIÓN POLÍTICA Y DE TOMA DE DECISIÓN IMPLEMENTADAS</t>
  </si>
  <si>
    <t>Número de iniciativas</t>
  </si>
  <si>
    <t>CREACIÓN DE UNA ESTRATEGIA PARA PROMOVER LA EQUIDAD DE GÉNERO</t>
  </si>
  <si>
    <t>Bolivar me enamora con justicia social, cierre de brechas y calidad de vida para todos.</t>
  </si>
  <si>
    <t>Bolívar Me Enamora en  Educación integral</t>
  </si>
  <si>
    <t xml:space="preserve"> Calidad Educativa</t>
  </si>
  <si>
    <t>Calidad, cobertura y fortalecimiento de la educación inicial, prescolar, básica y media</t>
  </si>
  <si>
    <t xml:space="preserve">CALIDAD - MATRÍCULA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</si>
  <si>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</si>
  <si>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Ambientes de aprendizaje para la educación inicial preescolar, básica y media dotados</t>
  </si>
  <si>
    <t xml:space="preserve">Ambientes de aprendizaje para la educación inicial, preescolar y básica primaria con dotaciones pedagógicas en el marco de la atención integral </t>
  </si>
  <si>
    <t>Sec Educación</t>
  </si>
  <si>
    <t>SGP</t>
  </si>
  <si>
    <t>Aprobación e implementación de la política pública educativa del departamento de Bolívar</t>
  </si>
  <si>
    <t>Documentos normativos</t>
  </si>
  <si>
    <t>Documentos normativos para la educación inicial, preescolar, básica y media expedidos</t>
  </si>
  <si>
    <t>(Política Pública aprobada)</t>
  </si>
  <si>
    <t>Bolívar Me Enamora en Calidad Educativa</t>
  </si>
  <si>
    <t>Fortalecer la articulación de la media técnica en el departamento a través de la actualizacion curricular</t>
  </si>
  <si>
    <t>Servicio de articulación entre la educación media y el sector productivo.</t>
  </si>
  <si>
    <t>Lineamientos curriculares para las especializadas de media tecnica desarrollados (actualización curricular de la Instituciones educativas con media tecnica)</t>
  </si>
  <si>
    <t>Desarrollar el Foro Educativo Departamental</t>
  </si>
  <si>
    <t>Foros educativos territoriales realizados</t>
  </si>
  <si>
    <t>Fortalecer el proceso etnoeducativo</t>
  </si>
  <si>
    <t>Servicio de acompañamiento para el desarrollo de modelos educativos interculturales</t>
  </si>
  <si>
    <t>Modelos educativos para grupos étnicos acompañados</t>
  </si>
  <si>
    <t>Fortalecer la implementación de los proyectos pedagógicos productivos de las instituciones educativas técnicas.</t>
  </si>
  <si>
    <t>Servicio de apoyo a proyectos pedagógicos productivos</t>
  </si>
  <si>
    <t>Establecimientos educativos beneficiados</t>
  </si>
  <si>
    <t>Fortalecer la convivencia escolar</t>
  </si>
  <si>
    <t>Servicio de apoyo para el fortalecimiento de escuelas de padres</t>
  </si>
  <si>
    <t>Escuelas de padres apoyadas</t>
  </si>
  <si>
    <t>Generar capacidades en los docentes de básica y media para la implementación del sistemas de evaluación Pruebas Saber 11</t>
  </si>
  <si>
    <t>Servicio de fortalecimiento a las capacidades de los docentes de educación Inicial, preescolar, básica y media</t>
  </si>
  <si>
    <t>Docentes de educación inicial, preescolar, básica y media beneficiados con estrategias de mejoramiento de sus capacidades</t>
  </si>
  <si>
    <t>Mejorar los niveles de competencia de los estudiantes en las pruebas Saber</t>
  </si>
  <si>
    <t>Servicio de evaluación de la calidad de la educación inicial, preescolar, básica y media</t>
  </si>
  <si>
    <t>Estudiantes evaluados a través de simulacros</t>
  </si>
  <si>
    <t>PROPIOS</t>
  </si>
  <si>
    <t>Formación posgradual a los docentes</t>
  </si>
  <si>
    <t>Docentes de educación inicial, preescolar, básica y media beneficiados con estrategias de acceso y permanencia a programas de posgrado</t>
  </si>
  <si>
    <t>Mejorar las competencias de los docentes en bilingüismo a través de formación y de la implementación de proyectos en las instituciones educativas que fomenten el uso de una segunda lengua</t>
  </si>
  <si>
    <t>Servicio educativo de promoción del bilingüismo para docentes</t>
  </si>
  <si>
    <t>Docentes beneficiados con estrategias de promoción del bilingüismo</t>
  </si>
  <si>
    <t>Calidad</t>
  </si>
  <si>
    <t>Fortalecer las capacidades de los docentes a través de la implementación del plan de formación a nivel de cursos, talleres y/o diplomados</t>
  </si>
  <si>
    <t>Docentes capacitados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</si>
  <si>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</si>
  <si>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</si>
  <si>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</si>
  <si>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 xml:space="preserve"> Cobertura Educativa</t>
  </si>
  <si>
    <t xml:space="preserve">COBERTURA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</si>
  <si>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</si>
  <si>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Infraestructura educativa construida</t>
  </si>
  <si>
    <t>Aulas nuevas construidas (incluye ambientes pedagógicos básicos)</t>
  </si>
  <si>
    <t>PREFERENTES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</si>
  <si>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</si>
  <si>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</si>
  <si>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</si>
  <si>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Infraestructura educativa mejorada</t>
  </si>
  <si>
    <t>Aulas mejoradas intervenidas (incluye Ambientes pedagogicos basicos )</t>
  </si>
  <si>
    <t>Ambientes pedagogicos mejorados intervenidos (incluye Comedor – Cocina, baterias sanitarias, aulas de informaticas, laboratorios zonas administrativas, salas de profesores )</t>
  </si>
  <si>
    <t>Mejorar condiciones para la formacion y desarrollo de las copencias basicas y sociales de la poblacion escolar en las I.E. O.</t>
  </si>
  <si>
    <t>Infraestructura educativa dotada</t>
  </si>
  <si>
    <t>Sedes dotadas con mobiliario</t>
  </si>
  <si>
    <t xml:space="preserve">Desarrollar estrategias de ampliación de matrícula en el grado de transición, y ampliación de los grados de preescolar. PRIMERA INFANCIA </t>
  </si>
  <si>
    <t>Infraestructura para educación inicial construida</t>
  </si>
  <si>
    <t xml:space="preserve">Personas beneficiadas con estrategias de fomento para el acceso a la educación inicial, preescolar, básica y media. </t>
  </si>
  <si>
    <t>Ministerio de Educación</t>
  </si>
  <si>
    <t>Incrementar la cantidad de población estudiantil dentro del sistema educativo en el departamento de Bolívar.</t>
  </si>
  <si>
    <t>Servicio de fomento para el acceso a la educación inicial, preescolar, básica y media.</t>
  </si>
  <si>
    <t>Secretaría de  Educación</t>
  </si>
  <si>
    <t>Mejorar los procesos de Inclusión mediante la implementación de estrategias que garanticen el derecho y el goce efectivo de la educación a los estudiantes con discapacidad  del Departamento de Bolívar.</t>
  </si>
  <si>
    <t>Servicio de apoyo pedagógico para  la oferta de educación inclusiva para preescolar, básica y media</t>
  </si>
  <si>
    <t>Beneficiarios de apoyo pedagógico para  la oferta de educación inclusiva para preescolar, básica y media</t>
  </si>
  <si>
    <t>Porcentaje</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</si>
  <si>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</si>
  <si>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</si>
  <si>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Servicio de apoyo a la permanencia con alimentación escolar</t>
  </si>
  <si>
    <t>Estudiantes beneficiados del programa de alimentación escolar</t>
  </si>
  <si>
    <t>Fortalecer las residencias escolares en el sector educativo.</t>
  </si>
  <si>
    <t>Servicio de apoyo para la implementación de la estrategia de residencia escolar</t>
  </si>
  <si>
    <t>Sedes educativas apoyadas en la implementación de la estrategia de residencia escolar</t>
  </si>
  <si>
    <t>Garantizar el derecho a la educación propiciando la igualdad de oportunidades para la permanencia y el logro educativo de todas las niñas, niños, adolescentes, jóvenes y adultos del departamento en la educación preescolar, básica y media superando el abandono escolar.</t>
  </si>
  <si>
    <t>Servicio de fomento para la permanencia en programas de educación formal</t>
  </si>
  <si>
    <t>Personas beneficiarias de estrategias de permanencia</t>
  </si>
  <si>
    <t xml:space="preserve">EFICIENCIA EN LA ADMINISTRACIÓN DEL SERVICIO EDUCATIVO </t>
  </si>
  <si>
    <t>Seguimiento anual a las Instituciones Educativas oficiales sobre el manejo de recursos recibidos</t>
  </si>
  <si>
    <t>por gratuidad educativa</t>
  </si>
  <si>
    <t>Servicio de inspección, vigilancia y control del sector educativo</t>
  </si>
  <si>
    <t>Instituciones educativas con inspección, vigilancia y control del sector educativo</t>
  </si>
  <si>
    <t>Secretaria de Educación</t>
  </si>
  <si>
    <t>Fortalecimiento de las capacidades institucionales de los establecimientos educativos oficiales</t>
  </si>
  <si>
    <t>Servicio de asistencia técnica en inspección, vigilancia y control del sector educativo</t>
  </si>
  <si>
    <t>Entidades asistidas técnicamente</t>
  </si>
  <si>
    <t>EDUCACION</t>
  </si>
  <si>
    <t>2024</t>
  </si>
  <si>
    <t xml:space="preserve">
RECURSOS PROPIOS</t>
  </si>
  <si>
    <t>4003</t>
  </si>
  <si>
    <t>Aguas De bolivar</t>
  </si>
  <si>
    <t xml:space="preserve"> NACIÓN, SGP DPTO, SGP MUNICIPIOS, REGALÍAS  </t>
  </si>
  <si>
    <t>PRIVADA</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</si>
  <si>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</si>
  <si>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</si>
  <si>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</si>
  <si>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UDC</t>
  </si>
  <si>
    <t>icld recursos propios</t>
  </si>
  <si>
    <t>BOLÍVAR ME ENAMORA EN  PARTICIPACIÓN CIUDADANA</t>
  </si>
  <si>
    <t xml:space="preserve"> TRANSPARENCIA INSTITUCIONAL</t>
  </si>
  <si>
    <t xml:space="preserve">REALIZAR 4 PROCESOS DE RENDICIÓN PUBLICA DE CUENTAS A LA CIUDADANÍA        </t>
  </si>
  <si>
    <t>RENDICION DE CUENTAS</t>
  </si>
  <si>
    <t>SECRETARIA PRIVADA</t>
  </si>
  <si>
    <t xml:space="preserve"> INSTANCIA DE PARTICIPACIÓN CIUDADANA</t>
  </si>
  <si>
    <t xml:space="preserve">INSTANCIAS O ESPACIOS DE PARTICIPACIÓN </t>
  </si>
  <si>
    <t>REALIZAR 4 CUMBRES DE PARTICIPACION ENTRE ALCALDES Y GOBERNACION</t>
  </si>
  <si>
    <t>RUTA DE LA GOBERNANZA</t>
  </si>
  <si>
    <t>ESPACIOS DE PARTICIPACIÓN PROMOVIDOS</t>
  </si>
  <si>
    <t>CONSTRUCCIONES MOTIVADORAS CON PARTICIPACIÓN INTEGRAL – COMPI</t>
  </si>
  <si>
    <t>PROMOVER EL DESARROLLO DE 180 PROYECTOS INICIATIVAS COMUNITARIAS PARA EL FOMENTO E INCENTIVO A LA PARTICIPACIÓN CIUDADANA</t>
  </si>
  <si>
    <t>INICIATIVAS ORGANIZATIVAS DE PARTICIPACIÓN CIUDADANA PROMOVIDAS</t>
  </si>
  <si>
    <t>SECRETARIA DEL INTERIOR</t>
  </si>
  <si>
    <t>APROVECHAMIENTO DE POTENCIALIDADES Y APUESTA PRODUCTIVAS</t>
  </si>
  <si>
    <t>IMPLEMENTACION DE LA MARCABOLÍVAR A TRAVÉSDE LA
CURADURÍA Y VENTA
DE PRODUCTOS
ARTESANALES Y AGRO</t>
  </si>
  <si>
    <t>SERVICIO DE ASISTENCIA TÉCNICA
PARA LAACTIVIDAD
ARTESANAL</t>
  </si>
  <si>
    <t>ASISTENCIAS TÉCNICAS PARAEL
FORTALECIMIENTO DE
LAACTIVIDAD
ARTESANAL PRESTADAS</t>
  </si>
  <si>
    <t xml:space="preserve">  $- </t>
  </si>
  <si>
    <t xml:space="preserve"> $ -</t>
  </si>
  <si>
    <t>IMPLEMENTACION DE LA MARCABOLÍVAR A TRAVÉSDE LA</t>
  </si>
  <si>
    <t>CURADURÍA Y VENTA</t>
  </si>
  <si>
    <t>DE PRODUCTOS</t>
  </si>
  <si>
    <t>ARTESANALES Y AGRO</t>
  </si>
  <si>
    <t>PARA LAACTIVIDAD</t>
  </si>
  <si>
    <t>ARTESANAL</t>
  </si>
  <si>
    <t>ASISTENCIAS TÉCNICAS PARAEL</t>
  </si>
  <si>
    <t>FORTALECIMIENTO DE</t>
  </si>
  <si>
    <t>LAACTIVIDAD</t>
  </si>
  <si>
    <t>ARTESANAL PRESTADAS</t>
  </si>
  <si>
    <t>AGUAS DE BOLIVAR</t>
  </si>
  <si>
    <t>PLANEACION</t>
  </si>
  <si>
    <t>BOLÍVAR ME ENAMORA EN  ORDENAMIENTO TERRITORIAL</t>
  </si>
  <si>
    <t>PLAN DE ORDENAMIENTO TERRITORIAL DEL DEPARTAMENTO DE BOLIVAR</t>
  </si>
  <si>
    <t>4002</t>
  </si>
  <si>
    <t>ORDENAMIENTO TERRITORIAL Y DESARROLLO URBANO</t>
  </si>
  <si>
    <t>ELABORACIÓN Y ACTUALIZACIÓN DEL PLAN DE ORDENAMIENTO TERRITORIAL</t>
  </si>
  <si>
    <t>400201602</t>
  </si>
  <si>
    <t/>
  </si>
  <si>
    <t>4002016</t>
  </si>
  <si>
    <t>DOCUMENTOS DE PLANEACIÓN DE LA ETAPA DE ALISTAMIENTO Y DIAGNÓSTICO DEL PLAN DE ORDENAMIENTO DEPARTAMENTAL ELABORADOS</t>
  </si>
  <si>
    <t xml:space="preserve">NÚMERO </t>
  </si>
  <si>
    <t>DOCUMENTOS DE FORMULACIÓN DEL PLAN DE ORDENAMIENTO DEPARTAMENTAL ELABORADOS</t>
  </si>
  <si>
    <t>FORMALIZACIÓN DE LA TIERRA</t>
  </si>
  <si>
    <t>ACCESO A SOLUCIONES DE VIVIENDA</t>
  </si>
  <si>
    <t>PROYECTOS DE TITULACIÓN Y LEGALIZACIÓN DE PREDIOS</t>
  </si>
  <si>
    <t>400100700</t>
  </si>
  <si>
    <t>4001007</t>
  </si>
  <si>
    <t>SERVICIO DE SANEAMIENTO Y TITULACIÓN DE BIENES FISCALES</t>
  </si>
  <si>
    <t>BIENES FISCALES SANEADOS Y TITULADOS</t>
  </si>
  <si>
    <t>250</t>
  </si>
  <si>
    <t>BOLÍVAR ME ENAMORA CON INSTRUMENTOS DE PLANEACIÓN</t>
  </si>
  <si>
    <t>INSTRUMENTOS DE PLANEACIÓN TERRTORIAL  A LOS MUNICIPIOS</t>
  </si>
  <si>
    <t>4501</t>
  </si>
  <si>
    <t>PROGRAMAS DE CAPACITACIÓN Y ASISTENCIA TÉCNICA ORIENTADOS AL DESARROLLO EFICIENTE DE LAS COMPETENCIAS DE LEY</t>
  </si>
  <si>
    <t>459903101</t>
  </si>
  <si>
    <t>4599031</t>
  </si>
  <si>
    <t>ENTIDADES TERRITORIALES ASISTIDAS TÉCNICAMENTE</t>
  </si>
  <si>
    <t>45</t>
  </si>
  <si>
    <t>5</t>
  </si>
  <si>
    <t>BOLÍVAR ME ENAMORA EN INSTRUMENTOS DE PLANEACIÓN</t>
  </si>
  <si>
    <t>CONSEJO TERRITORIAL DE PLANEACIÓN DE BOLIVAR</t>
  </si>
  <si>
    <t>INSTANCIAS O ESPACIOS DE PARTICIPACIÓN</t>
  </si>
  <si>
    <t>4502001</t>
  </si>
  <si>
    <t>INSTANCIAS FORMALES Y NO FORMALES DE PARTICIPACIÓN FORTALECIDAS</t>
  </si>
  <si>
    <t>MODERNIZACIÓN SISTEMAS DE INFORMACIÓN EN PLANEACIÓN</t>
  </si>
  <si>
    <t>459902500</t>
  </si>
  <si>
    <t>4599025</t>
  </si>
  <si>
    <t>459903100</t>
  </si>
  <si>
    <t>10</t>
  </si>
  <si>
    <t>BOLÍVAR ME ENAMORA CON CIENCIA, TECNOLOGIA E INNOVACIÓN</t>
  </si>
  <si>
    <t>CIENCIA, TECNOLOGIA E INNOVACIÓN PARA EL DESARROLLO</t>
  </si>
  <si>
    <t>3906</t>
  </si>
  <si>
    <t>FOMENTO A VOCACIONES Y FORMACIÓN, GENERACIÓN, USO Y APROPIACIÓN SOCIAL DEL CONOCIMIENTO DE LA CIENCIA, TECNOLOGÍA E INNOVACIÓN</t>
  </si>
  <si>
    <t>3906011</t>
  </si>
  <si>
    <t>SERVICIO DE APROPIACIÓN SOCIAL DEL CONOCIMIENTO</t>
  </si>
  <si>
    <t>ESTRATEGIAS DE APROPIACIÓN REALIZADAS</t>
  </si>
  <si>
    <t>3999</t>
  </si>
  <si>
    <t xml:space="preserve">FORTALECIMIENTO DE LA GESTIÓN Y DIRECCIÓN DEL SECTOR CIENCIA, TECNOLOGÍA E INNOVACIÓN </t>
  </si>
  <si>
    <t>3999054</t>
  </si>
  <si>
    <t>PLANES ESTRATÉGICOS ELABORADOS</t>
  </si>
  <si>
    <t>3999065</t>
  </si>
  <si>
    <t>2301034</t>
  </si>
  <si>
    <t>SERVICIO DE EDUCACIÓN PARA EL TRABAJO EN TECNOLOGÍAS DE LA INFORMACIÓN Y LAS COMUNICACIONES</t>
  </si>
  <si>
    <t>PERSONAS CERTIFICADAS EN ALFABETIZACIÓN DIGITAL</t>
  </si>
  <si>
    <t>25</t>
  </si>
  <si>
    <t>2301062</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</si>
  <si>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</si>
  <si>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</si>
  <si>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150</t>
  </si>
  <si>
    <t>FORTALECIMIENTO DE LA GOBERNANZA E INSTITUCIONALIDAD MULTINIVEL DEL SECTOR DE CTEI</t>
  </si>
  <si>
    <t>3905007</t>
  </si>
  <si>
    <t>ACUERDOS DE COOPERACIÓN SUSCRITOS</t>
  </si>
  <si>
    <t xml:space="preserve">UNIBAC </t>
  </si>
  <si>
    <t xml:space="preserve">ICDL </t>
  </si>
  <si>
    <t xml:space="preserve">Descripcion meta de producto </t>
  </si>
  <si>
    <t xml:space="preserve">secertaria de salud </t>
  </si>
  <si>
    <t xml:space="preserve">Bolivar me enamora con justicia social, cierre de brechas y calidad de vida para todos </t>
  </si>
  <si>
    <t>Bolívar Me Enamora en  Salud oportuna y de calidad</t>
  </si>
  <si>
    <t xml:space="preserve"> Aseguramiento y prestación integral de servicios de salud</t>
  </si>
  <si>
    <t>1906</t>
  </si>
  <si>
    <t>ASEGURAMIENTO Y PRESTACIÓN INTEGRAL DE SERVICIOS DE SALUD</t>
  </si>
  <si>
    <t xml:space="preserve">PRESTACION DE SERVICIOS DE SALUD PARA LA POBLACIÓN POBRE NO ASEGURADA </t>
  </si>
  <si>
    <t>226</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</si>
  <si>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</si>
  <si>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1906041</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</si>
  <si>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</si>
  <si>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Asistencisa técnicas realizadas</t>
  </si>
  <si>
    <t>Dirección de Aseguramiento y Prestación de Servicios - Secretaría de Salud de Bolívar</t>
  </si>
  <si>
    <t>Rentas cedidas</t>
  </si>
  <si>
    <t>227</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</si>
  <si>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</si>
  <si>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1906044</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</si>
  <si>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</si>
  <si>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SERVICIO DE AFILIACIONES AL RÉGIMEN SUBSIDIADO DEL SISTEMA GENERAL DE SEGURIDAD SOCIAL</t>
  </si>
  <si>
    <t>Personas afiliadas al régimen subsidiado</t>
  </si>
  <si>
    <t>BDUA - SISPRO MSPS</t>
  </si>
  <si>
    <t>1907</t>
  </si>
  <si>
    <t>228</t>
  </si>
  <si>
    <t>GARANTIZAR RECURSOS MONETARIOS A LAS EMPRESAS SOCIALES DEL ESTADO O A TERCEROS QUE ADMINISTRAN INFRAESTRUCTURA PÚBLICA PARA LA ATENCIÓN EN SALUD A LA POBLACIÓN</t>
  </si>
  <si>
    <t>1906035</t>
  </si>
  <si>
    <t>Garantizar recursos monetarios a las empresas sociales del estado o a terceros que administran infraestructura pública para la atención en salud a la población</t>
  </si>
  <si>
    <t>SERVICIO DE APOYO FINANCIERO PARA LA ATENCIÓN EN SALUD A LA POBLACIÓN</t>
  </si>
  <si>
    <t>Empresas sociales del estado financiadas</t>
  </si>
  <si>
    <t>Rentas cedidas - SGP</t>
  </si>
  <si>
    <t>1908</t>
  </si>
  <si>
    <t>229</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</si>
  <si>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</si>
  <si>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</si>
  <si>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1909</t>
  </si>
  <si>
    <t>230</t>
  </si>
  <si>
    <t>1903</t>
  </si>
  <si>
    <t>INSPECCIÓN, VIGILANCIA Y CONTROL</t>
  </si>
  <si>
    <t xml:space="preserve">VIGILANCIA Y CONTROL EN SALUD PUBLICA </t>
  </si>
  <si>
    <t>231</t>
  </si>
  <si>
    <t>INCREMENTAR  LA COBERTURA DE ACCIONES DE INSPECCIÓN, VIGILANCIA Y CONTROL AL SISTEMA GENERAL DE SEGURIDAD SOCIAL EN SALUD EN EL DEPARTAMENTO DE BOLÍVAR.</t>
  </si>
  <si>
    <t>1903016</t>
  </si>
  <si>
    <t>Incrementar  la Cobertura de Acciones de Inspección, Vigilancia y Control al Sistema General de Seguridad Social en Salud en el Departamento de Bolívar.</t>
  </si>
  <si>
    <t>SERVICIO DE AUDITORÍA Y VISITAS INSPECTIVAS</t>
  </si>
  <si>
    <t>Adquisición de ambulancia</t>
  </si>
  <si>
    <t>IVC - SSDB</t>
  </si>
  <si>
    <t xml:space="preserve">INSPECCIÓN, VIGILANCIA Y CONTROL SANITARIO </t>
  </si>
  <si>
    <t>232</t>
  </si>
  <si>
    <t>AUMENTAR LA COBERTURA EN LA VIGILANCIA DE LOS EVENTOS DE INTERÉS EN SALUD PÚBLICA POR LOS LABORATORIOS DE LA RED DEL DEPARTAMENTO DE BOLÍVAR  E INVESTIGACIÓN EN LA VIGILANCIA DE LOS EVENTOS DE INTERÉS DE SALUD PÚBLICA POR EL LABORATORIO DEPARTAMENTAL</t>
  </si>
  <si>
    <t>1903012</t>
  </si>
  <si>
    <t>Aumentar la cobertura en la vigilancia de los eventos de interés en salud pública por los laboratorios de la Red del departamento de Bolívar  e Investigación en la vigilancia de los eventos de interés de salud pública por el Laboratorio Departamental</t>
  </si>
  <si>
    <t>SERVICIO DE ANÁLISIS DE LABORATORIO</t>
  </si>
  <si>
    <t>Laboratorio de Salud Pública-SSDB</t>
  </si>
  <si>
    <t>1905</t>
  </si>
  <si>
    <t>SALUD PÚBLICA</t>
  </si>
  <si>
    <t xml:space="preserve">CONVIVENCIA SOCIAL  Y SALUD MENTAL </t>
  </si>
  <si>
    <t>233</t>
  </si>
  <si>
    <t>FORTALECER LAS ACCIONES DE GESTIÓN INTEGRAL QUE MINIMICEN LOS RIESGOS ASOCIADOS A LA SALUD MENTAL Y CONVIVENCIA SOCIAL EN EL DEPARTAMENTO DE BOLÍVAR</t>
  </si>
  <si>
    <t>1905050</t>
  </si>
  <si>
    <t>Fortalecer las acciones de gestión integral que minimicen los riesgos asociados a la salud mental y convivencia social en el departamento de Bolívar</t>
  </si>
  <si>
    <t>Secretaría de Salud de Bolívar</t>
  </si>
  <si>
    <t xml:space="preserve"> Inspección, vigilancia y control en Salud</t>
  </si>
  <si>
    <t>234</t>
  </si>
  <si>
    <t>REALIZAR ACOMPAÑAMIENTO, ASESORÍA Y SEGUIMIENTO TÉCNICO PARA LA TRANSFERENCIA DE HERRAMIENTAS DE GESTIÓN Y CONOCIMIENTO SOBRE TEMAS DE SALUD MENTAL</t>
  </si>
  <si>
    <t>1905022</t>
  </si>
  <si>
    <t>Realizar acompañamiento, asesoría y seguimiento técnico para la transferencia de herramientas de gestión y conocimiento sobre temas de salud mental</t>
  </si>
  <si>
    <t>SERVICIO DE GESTIÓN DEL RIESGO EN TEMAS DE TRASTORNOS MENTALES</t>
  </si>
  <si>
    <t>Auditorías y visitas inspectivas realizadas</t>
  </si>
  <si>
    <t xml:space="preserve">GESTIÓN DIFERENCIAL DE POBLACIONES VULNERABLES </t>
  </si>
  <si>
    <t>235</t>
  </si>
  <si>
    <t>FORTALECER LA ATENCIÓN INTEGRAL Y DIFERENCIAL EN SALUD A MUJERES, PERSONAS LGTBIQ+, VÍCTIMAS DE VIOLENCIA DE GÉNERO Y VIOLENCIA SEXUAL EN MUNICIPIOS PRIORIZADOS DEL DEPARTAMENTO DE BOLÍVAR.</t>
  </si>
  <si>
    <t>Fortalecer la atención integral y diferencial en salud a mujeres, personas LGTBIQ+, víctimas de violencia de género y violencia sexual en municipios priorizados del Departamento de Bolívar.</t>
  </si>
  <si>
    <t>Análisis realizados</t>
  </si>
  <si>
    <t>Salud Pública</t>
  </si>
  <si>
    <t xml:space="preserve">SALUD PÚBLICA </t>
  </si>
  <si>
    <t>236</t>
  </si>
  <si>
    <t>DISMINUIR PORCENTAJE DE ENFERMEDADES ADQUIRIDAS POR FACTORES AMBIENTALES Y SANITARIOS EN LOS MUNICIPIOS DEL DEPARTAMENTO DE BOLÍVAR.</t>
  </si>
  <si>
    <t>1905024</t>
  </si>
  <si>
    <t>Disminuir porcentaje de enfermedades adquiridas por factores ambientales y sanitarios en los municipios del departamento de Bolívar.</t>
  </si>
  <si>
    <t>SERVICIO DE GESTIÓN DEL RIESGO PARA ABORDAR SITUACIONES DE SALUD RELACIONADAS CON CONDICIONES AMBIENTALES</t>
  </si>
  <si>
    <t>Gestión programática y PIC - SSDB</t>
  </si>
  <si>
    <t>rentas cedidas - SGP</t>
  </si>
  <si>
    <t>237</t>
  </si>
  <si>
    <t>DISMINUIR LAS ENFERMEDADES ADQUIRIDAS POR FACTORES AMBIENTALES Y SANITARIOS EN LOS MUNICIPIOS DEL DEPARTAMENTO DE BOLÍVAR.</t>
  </si>
  <si>
    <t>1903042</t>
  </si>
  <si>
    <t>Disminuir las enfermedades adquiridas por factores ambientales y sanitarios en los municipios del departamento de Bolívar.</t>
  </si>
  <si>
    <t>SERVICIO DE VIGILANCIA Y CONTROL SANITARIO DE LOS FACTORES DE RIESGO PARA LA SALUD, EN LOS ESTABLECIMIENTOS Y ESPACIOS QUE PUEDEN GENERAR RIESGOS PARA LA POBLACIÓN.</t>
  </si>
  <si>
    <t>Campañas de gestión del riesgo para abordar situaciones de salud relacionadas con condiciones ambientales implementadas</t>
  </si>
  <si>
    <t>Sin dato</t>
  </si>
  <si>
    <t>238</t>
  </si>
  <si>
    <t>239</t>
  </si>
  <si>
    <t xml:space="preserve">REALIZAR SERVICIO DE EDUCACIÓN INFORMAL EN TEMAS DE SALUD PÚBLICA A LA POBLACIÓN DE LA PRIMERA INFANCIA Y ADOLESCENCIA </t>
  </si>
  <si>
    <t>1905019</t>
  </si>
  <si>
    <t xml:space="preserve">Realizar servicio de educación informal en temas de salud pública a la población de la primera infancia y adolescencia </t>
  </si>
  <si>
    <t>SERVICIO DE EDUCACIÓN INFORMAL EN TEMAS DE SALUD PÚBLICA</t>
  </si>
  <si>
    <t>Establecimientos abiertos al público vigilados y controlados</t>
  </si>
  <si>
    <t xml:space="preserve">DESARROLLO INTEGRAL DE LAS NIÑAS, NIÑOS </t>
  </si>
  <si>
    <t>240</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</si>
  <si>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</si>
  <si>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</si>
  <si>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 xml:space="preserve">ETNIA, DISCAPACIDAD, GÉNERO, NIÑEZ, ADOLESCENCIA, PERSONAS MAYORES </t>
  </si>
  <si>
    <t>241</t>
  </si>
  <si>
    <t>REALIZAR ASISTENCIAS TÉCNICAS PARA ORTALECER LA ARTICULACIÓN INTERSECTORIAL Y EL CUMPLIMIENTO DE LA RUTA DE ABORDAJE INTEGRAL DE LAS VIOLENCIAS DE GÉNERO EN MUNICIPIOS DEL DEPARTAMENTO DE BOLÍVAR.</t>
  </si>
  <si>
    <t>Realizar asistencias técnicas para fortalecer la articulación intersectorial y el cumplimiento de la ruta de abordaje integral de las violencias de género en municipios del departamento de Bolívar.</t>
  </si>
  <si>
    <t>242</t>
  </si>
  <si>
    <t>REALIZAR ACCIONES RELACIONADAS CON LA PREVENCIÓN DEL RIESGOS QUE AFECTAN LA SALUD SEXUAL Y REPRODUCTIVA DE LAS PERSONAS EN EL CURSO DE SU VIDA DESDE UN ENFOQUE DE DERECHOS.</t>
  </si>
  <si>
    <t>1905021</t>
  </si>
  <si>
    <t>Realizar acciones relacionadas con la prevención del riesgos que afectan la salud sexual y reproductiva de las personas en el curso de su vida desde un enfoque de derechos.</t>
  </si>
  <si>
    <t>SERVICIO DE GESTIÓN DEL RIESGO EN TEMAS DE SALUD SEXUAL Y REPRODUCTIVA</t>
  </si>
  <si>
    <t xml:space="preserve">Servicio de promoción de la salud </t>
  </si>
  <si>
    <t xml:space="preserve">GESTIÓN DEL RIESGO (PREVENCIÓN Y ATENCIÓN INTEGRAL EN SSR DESDE UN ENFOQUE DE DERECHOS) </t>
  </si>
  <si>
    <t>243</t>
  </si>
  <si>
    <t>Salud Sexual y Reproductiva Secretaría de Salud de Bolívar</t>
  </si>
  <si>
    <t>244</t>
  </si>
  <si>
    <t>REALIZAR ACOMPAÑAMIENTO, ASESORÍA Y SEGUIMIENTO TÉCNICO PARA FORTALECER LA  IMPLEMENTACIÓN  DE ESTRATEGIAS Y LINEAMIENTOS PARA LA PREVENCIÓN Y ATENCIÓN INTEGRAL DE LAS ITS/VIH SIDA EN EL DEPARTAMENTO DE BOLÍVAR</t>
  </si>
  <si>
    <t>Realizar acompañamiento, asesoría y seguimiento técnico para fortalecer la  implementación  de estrategias y lineamientos para la prevención y atención integral de las its/vih sida en el departamento de Bolívar</t>
  </si>
  <si>
    <t>245</t>
  </si>
  <si>
    <t>FORTALECER LAS ACCIONES DE PROMOCIÓN DE LA SALUD Y PREVENCIÓN EN RIESGOS LABORALES EN LA POBLACIÓN DE LOS SECTORES INFORMALES DE LA ECONOMÍA EN EL DEPARTAMENTO DE BOLÍVAR.</t>
  </si>
  <si>
    <t>1905054</t>
  </si>
  <si>
    <t>Fortalecer las acciones de promoción de la salud y prevención en riesgos laborales en la población de los sectores informales de la economía en el departamento de bolívar.</t>
  </si>
  <si>
    <t>SERVICIO DE PROMOCIÓN DE LA SALUD</t>
  </si>
  <si>
    <t>Programa laboral  Secretaría de Salud de Bolívar</t>
  </si>
  <si>
    <t>246</t>
  </si>
  <si>
    <t>REALIZAR ACOMPAÑAMIENTO, ASESORÍA Y SEGUIMIENTO TÉCNICO EN RIESGOS LABORALES EN LA POBLACIÓN DE LOS SECTORES INFORMALES DE LA ECONOMÍA EN EL DEPARTAMENTO DE BOLÍVAR.</t>
  </si>
  <si>
    <t>Realizar acompañamiento, asesoría y seguimiento técnico en riesgos laborales en la población de los sectores informales de la economía en el departamento de bolívar.</t>
  </si>
  <si>
    <t>247</t>
  </si>
  <si>
    <t>REALIZAR ACOMPAÑAMIENTO, ASESORÍA Y SEGUIMIENTO TÉCNICO PARA EVALUAR EL AVANCE DE LA IMPLEMENTACIÓN DE LAS RUTAS INTEGRALES DE ATENCIÓN MATERNO PERINATAL Y DE PROMOCIÓN Y MANTENIMIENTO EN MUNICIPIOS PRIORIZADOS DEL DEPARTAMENTO DE BOLÍVAR</t>
  </si>
  <si>
    <t>Realizar acompañamiento, asesoría y seguimiento técnico para evaluar el avance de la implementación de las rutas integrales de atención materno perinatal y de promoción y mantenimiento en municipios priorizados del departamento de Bolívar</t>
  </si>
  <si>
    <t>248</t>
  </si>
  <si>
    <t>REALIZAR ACCIONES RELACIONADAS CON LA PREVENCIÓN Y MITIGACIÓN DE RIESGOS QUE AFECTAN LA SALUD SEXUAL Y REPRODUCTIVA DE LAS PERSONAS EN EL CURSO DE SU VIDA DESDE UN ENFOQUE DE DERECHOS.</t>
  </si>
  <si>
    <t>Realizar acciones relacionadas con la prevención y mitigación de riesgos que afectan la salud sexual y reproductiva de las personas en el curso de su vida desde un enfoque de derechos.</t>
  </si>
  <si>
    <t>Estrategias de promoción de la salud implementadas</t>
  </si>
  <si>
    <t xml:space="preserve">GESTIÓN DEL RIESGO (SITUACIONES DE SALUD RELACIONADAS CON CONDICIONES AMBIENTALES) </t>
  </si>
  <si>
    <t>249</t>
  </si>
  <si>
    <t xml:space="preserve">GARANTIZAR LA ATENCIÓN DE EVENTOS EN SALUD PÚBLICA ANTE SITUACIONES DE EMERGENCIAS Y DESASTRES DE LA POBLACIÓN DEL DEPARTAMENTO DE BOLÍVAR </t>
  </si>
  <si>
    <t>1905042</t>
  </si>
  <si>
    <t xml:space="preserve">Garantizar la atención de eventos en salud pública ante situaciones de emergencias y desastres de la población del departamento de Bolívar </t>
  </si>
  <si>
    <t>SERVICIO DE ATENCIÓN EN CENTROS REGULADORES DE URGENCIAS, EMERGENCIAS Y DESASTRES</t>
  </si>
  <si>
    <t>Rentas Cedidas</t>
  </si>
  <si>
    <t xml:space="preserve">TUBERCULOSIS </t>
  </si>
  <si>
    <t>251</t>
  </si>
  <si>
    <t>MEJORAR LA APLICACIÓN DE LAS ESTRATEGIAS DE PREVENCIÓN Y ATENCIÓN DE LA TUBERCULOSIS Y HANSEN EN LOS MUNICIPIOS DEL DEPARTAMENTO DE BOLÍVAR</t>
  </si>
  <si>
    <t>Mejorar la aplicación de las estrategias de prevención y atención de la tuberculosis y Hansen en los municipios del departamento de Bolívar</t>
  </si>
  <si>
    <t>Programa TBC HANSE - Secretaría de Salud</t>
  </si>
  <si>
    <t>SGP - NACION</t>
  </si>
  <si>
    <t xml:space="preserve">LEPRA O HANSEN </t>
  </si>
  <si>
    <t>252</t>
  </si>
  <si>
    <t>Campañas de gestión del riesgo en temas de salud sexual y reproductiva implementadas</t>
  </si>
  <si>
    <t xml:space="preserve">GESTIÓN DEL RIESGO EN ENFERMEDADES INMUNOPREVENIBLES - PAI </t>
  </si>
  <si>
    <t>253</t>
  </si>
  <si>
    <t>REALIZAR ACCIONES RELACIONADAS CON INTERVENCIONES SECTORIALES Y COMUNITARIAS PARA LA PREVENCIÓN, CONTROL, MITIGACIÓN Y MINIMIZACIÓN DE LOS RIESGOS DE LAS ENFERMEDADES INMUNOPREVENIBLES</t>
  </si>
  <si>
    <t>1905027</t>
  </si>
  <si>
    <t>Realizar acciones relacionadas con intervenciones sectoriales y comunitarias para la prevención, control, mitigación y minimización de los riesgos de las enfermedades inmunoprevenibles</t>
  </si>
  <si>
    <t>SERVICIO DE GESTIÓN DEL RIESGO PARA ENFERMEDADES INMUNOPREVENIBLES</t>
  </si>
  <si>
    <t>PAI - Secretaría de Salud de Bolívar</t>
  </si>
  <si>
    <t>254</t>
  </si>
  <si>
    <t>BRINDAR ASISTENCIA TÉCNICA A LAS ENTIDADES TERRITORIALES E IPS SOBRE EL MANEJO Y APLICACIÓN DE BIOLÓGICOS</t>
  </si>
  <si>
    <t>Brindar asistencia técnica a las entidades territoriales e IPS sobre el manejo y aplicación de biológicos</t>
  </si>
  <si>
    <t>Campaña de gestion de riegos en temas de salud sexual y reproductivas implementadas</t>
  </si>
  <si>
    <t>RENTAS CEDIDAS -SGP</t>
  </si>
  <si>
    <t>255</t>
  </si>
  <si>
    <t>FORTALECER LA GESTIÓN EN LA IMPLEMENTACIÓN DE LA POLÍTICA DE SEGURIDAD ALIMENTARIA Y
NUTRICIONAL CON ENFOQUE AL DERECHO HUMANO DE LA ALIMENTACIÓN ADECUADA EN NIÑOS Y NIÑAS
DE 0 A 59 MESES, MUJERES LACTANTES Y GESTANTES EN EL DEPARTAMENTO DE BOLÍVAR</t>
  </si>
  <si>
    <t>Fortalecer la gestión en la implementación de la política de seguridad alimentaria y
nutricional con enfoque al derecho humano de la alimentación adecuada en niños y niñas
de 0 a 59 meses, mujeres lactantes y gestantes en el departamento de bolívar</t>
  </si>
  <si>
    <t xml:space="preserve">GESTIÓN EN SALUD PUBLICA </t>
  </si>
  <si>
    <t>256</t>
  </si>
  <si>
    <t>CONTAR CON APOYO FINANCIERO PARA LA INVESTIGACIÓN, DESARROLLO E INNOVACIÓN TECNOLÓGICA EN SALUD</t>
  </si>
  <si>
    <t>1905039</t>
  </si>
  <si>
    <t>Contar con apoyo financiero para la investigación, desarrollo e innovación tecnológica en Salud</t>
  </si>
  <si>
    <t>SERVICIO DE APOYO FINANCIERO PARA LA INVESTIGACIÓN, DESARROLLO E INNOVACIÓN TECNOLÓGICA EN SALUD</t>
  </si>
  <si>
    <t>Sistema de Información - SSDB</t>
  </si>
  <si>
    <t>257</t>
  </si>
  <si>
    <t>258</t>
  </si>
  <si>
    <t>REALIZAR ACOMPAÑAMIENTO, ASESORÍA Y SEGUIMIENTO TÉCNICO PARA LA TRANSFERENCIA DE HERRAMIENTAS DE GESTIÓN Y CONOCIMIENTO A ENTIDADES TERRITORIALES, ENTIDADES DEL SECTOR QUE PRESTAN SERVICIOS DE SALUD, CIUDADANOS, ENTRE OTROS.</t>
  </si>
  <si>
    <t>Realizar acompañamiento, asesoría y seguimiento técnico para la transferencia de herramientas de gestión y conocimiento a entidades territoriales, entidades del sector que prestan servicios de salud, ciudadanos, entre otros.</t>
  </si>
  <si>
    <t>Vgilancia Salud Pública-Sistema de Información - SSDB</t>
  </si>
  <si>
    <t>259</t>
  </si>
  <si>
    <t>REALIZAR DOCUMENTOS CUYO OBJETIVO ES DESCRIBIR Y EXPLICAR MÉTODOS, HERRAMIENTAS ANALÍTICAS, O PROCESOS QUE DETERMINAN UN CAMINO O FORMA DE REALIZAR UN ANÁLISIS EN PARTICULAR.</t>
  </si>
  <si>
    <t>1905036</t>
  </si>
  <si>
    <t>Realizar documentos cuyo objetivo es describir y explicar métodos, herramientas analíticas, o procesos que determinan un camino o forma de realizar un análisis en particular.</t>
  </si>
  <si>
    <t>DOCUMENTOS METODOLÓGICOS</t>
  </si>
  <si>
    <t>Planeación - SSDB</t>
  </si>
  <si>
    <t>260</t>
  </si>
  <si>
    <t>261</t>
  </si>
  <si>
    <t>ELABORAR DOCUMENTOS CUYO OBJETIVO ES PLASMAR UNA VISIÓN DE FUTURO A NIVEL PAÍS, ENTIDAD TERRITORIAL, COMUNIDAD, SECTOR, REGIÓN, ENTIDAD O CUALQUIER NIVEL DE DESAGREGACIÓN QUE SE REQUIERA. INCLUYE OBJETIVOS, ESTRATEGIAS, METAS E INDICADORES.</t>
  </si>
  <si>
    <t>1905015</t>
  </si>
  <si>
    <t>Elaborar documentos cuyo objetivo es plasmar una visión de futuro a nivel país, entidad territorial, comunidad, sector, región, entidad o cualquier nivel de desagregación que se requiera. Incluye objetivos, estrategias, metas e indicadores.</t>
  </si>
  <si>
    <t>Campañas de gestión del riesgo para enfermedades inmunoprevenibles  implementadas</t>
  </si>
  <si>
    <t>262</t>
  </si>
  <si>
    <t>IMPLEMENTAR EL PLAN DE DESARROLLO DE CAPACIDADES PARA EL FORTALECIMIENTO DE LOS PROCESOS DE LA GESTION DE LA SALUD PUBLICA PARA ENTIDADES TERRITORIALES DE SALUD</t>
  </si>
  <si>
    <t>Implementar el plan de desarrollo de capacidades para el fortalecimiento de los procesos de la gestion de la salud publica para entidades territoriales de salud</t>
  </si>
  <si>
    <t>263</t>
  </si>
  <si>
    <t>DESCRIBIR Y EXPLICAR MÉTODOS, HERRAMIENTAS ANALÍTICAS, O PROCESOS QUE DETERMINAN UN CAMINO O FORMA DE REALIZAR UN ANÁLISIS EN PARTICULAR.</t>
  </si>
  <si>
    <t>describir y explicar métodos, herramientas analíticas, o procesos que determinan un camino o forma de realizar un análisis en particular.</t>
  </si>
  <si>
    <t>264</t>
  </si>
  <si>
    <t>Seguridad alimentaria - SSDB</t>
  </si>
  <si>
    <t>265</t>
  </si>
  <si>
    <t>Documentos metodológicos realizados</t>
  </si>
  <si>
    <t>Programa médicamentos-SSDB</t>
  </si>
  <si>
    <t>266</t>
  </si>
  <si>
    <t>FORTALECER LA ARTICULACIÓN INTERINSTITUCIONAL PARA LA VINCULACIÓN ACTIVA DE LAS DIFERENTES ENTIDADES RESPONSABLES DE LA ATENCIÓN INTEGRAL A POBLACIONES ÉTNICAS (NARP) PARA LA ADAPTABILIDAD DE LAS INTERVENCIONES EN SALUD.</t>
  </si>
  <si>
    <t>Fortalecer la articulación interinstitucional para la vinculación activa de las diferentes entidades responsables de la atención integral a poblaciones étnicas (NARP) para la adaptabilidad de las intervenciones en salud.</t>
  </si>
  <si>
    <t>267</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</si>
  <si>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</si>
  <si>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190505400</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</si>
  <si>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</si>
  <si>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Programa envejecimiento y vejez- SSDB</t>
  </si>
  <si>
    <t xml:space="preserve">PROMOCIÓN DE LA SALUD (MODOS, CONDICIONES Y ESTILOS DE VIDA SALUDABLES) </t>
  </si>
  <si>
    <t>268</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</si>
  <si>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</si>
  <si>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1905031</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</si>
  <si>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</si>
  <si>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SERVICIO DE PROMOCIÓN DE LA SALUD Y PREVENCIÓN DE RIESGOS ASOCIADOS A CONDICIONES NO TRANSMISIBLES</t>
  </si>
  <si>
    <t>Componente de salud cáncer - SSDB</t>
  </si>
  <si>
    <t xml:space="preserve">VIDA SALUDABLE Y CONDICIONES NO TRANSMISIBLES </t>
  </si>
  <si>
    <t>269</t>
  </si>
  <si>
    <t xml:space="preserve">
REALIZAR ASISTENCIA TÉCNICA CON EL FIN DE AUMENTAR LA ADHERENCIA A LOS LINEAMIENTOS NACIONALES SOBRE LA PREVENCIÓN Y MANEJO DE LAS 
CONDICIONES NO TRANSMISIBLES EN LOS MUNICIPIOS DEL DEPARTAMENTO DE BOLÍVAR</t>
  </si>
  <si>
    <t xml:space="preserve">
Realizar asistencia técnica con el fin de aumentar la adherencia a los lineamientos nacionales sobre la prevención y manejo de las 
condiciones no transmisibles en los municipios del departamento de Bolívar</t>
  </si>
  <si>
    <t>Estrategias de promoción de la participación social en salud implementadas</t>
  </si>
  <si>
    <t>Componente de salud cardiovascular y metabólico -SSDB</t>
  </si>
  <si>
    <t xml:space="preserve">GESTIÓN DEL RIESGO (CONDICIONES CRÓNICAS PREVALENTES) </t>
  </si>
  <si>
    <t>270</t>
  </si>
  <si>
    <t>REALIZAR ACCIONES PARA GARANTIZAR LA PREVENCIÓN Y EL ABORDAJE DE ENFERMEDADES NO TRANSMISIBLES Y DE ALTERACIONES DE LA SALUD BUCAL, VISUAL Y AUDITIVA, GESTIÓN DEL RIESGO DISMINUCIÓN DE LA ENFERMEDAD Y LA DISCAPACIDAD EVITABLE.</t>
  </si>
  <si>
    <t>Realizar acciones para garantizar la prevención y el abordaje de enfermedades no transmisibles y de alteraciones de la salud bucal, visual y auditiva, gestión del riesgo disminución de la enfermedad y la discapacidad evitable.</t>
  </si>
  <si>
    <t>Programa de salud bucal</t>
  </si>
  <si>
    <t>271</t>
  </si>
  <si>
    <t>1905023</t>
  </si>
  <si>
    <t>SERVICIO DE GESTIÓN DEL RIESGO PARA ABORDAR CONDICIONES CRÓNICAS PREVALENTES</t>
  </si>
  <si>
    <t>Estrategias de promoción de la salud  y prevención de riesgos asociados a condiciones no transmisibles implementadas</t>
  </si>
  <si>
    <t>Programa de salud bucal-SSDB</t>
  </si>
  <si>
    <t xml:space="preserve">DISCAPACIDAD </t>
  </si>
  <si>
    <t>272</t>
  </si>
  <si>
    <t>FORTALECER LA GESTIÓN PARA EL DESARROLLO DE ACCIONES DE ATENCIÓN INTEGRAL CON ENFOQUE DIFERENCIAL Y PRIORITARIO EN LA GARANTÍA Y RESTABLECIMIENTO DE LOS DERECHOS DE LA POBLACIÓN CON DISCAPACIDAD EN MUNICIPIOS PRIORIZADOS 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</si>
  <si>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</si>
  <si>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discapacidad-SSDB</t>
  </si>
  <si>
    <t>NACION, SGP, RENTAS CEDIDAS</t>
  </si>
  <si>
    <t xml:space="preserve">VICTIMAS DEL CONFLICTO ARMADO </t>
  </si>
  <si>
    <t>273</t>
  </si>
  <si>
    <t>GARANTIZAR LA CONTINUIDAD Y SEGUIMIENTO DE LA ATENCIÓN INTEGRAL EN EL MARCO DEL PAPSIVI A LAS VÍCTIMAS DEL CONFLICTO ARMADO EN LOS MUNICIPIOS PRIORIZADOS POR EL MINISTERIO DE SALUD Y PROTECCIÓN SOCIAL Y EL DEPARTAMENTO DE BOLIVAR.</t>
  </si>
  <si>
    <t>Garantizar la continuidad y seguimiento de la atención integral en el marco del PAPSIVI a las víctimas del conflicto armado en los municipios priorizados por el ministerio de salud y protección social y el departamento de Bolivar.</t>
  </si>
  <si>
    <t>Programa de Víctimas - SSDB</t>
  </si>
  <si>
    <t>RENTAS CEDIDAS - SGP</t>
  </si>
  <si>
    <t xml:space="preserve">DESARROLLO DE CAPACIDADES PARA LA GESTION DE SALUD PUBLICA </t>
  </si>
  <si>
    <t>274</t>
  </si>
  <si>
    <t>MEJORAR LA GESTION EN LA OPERACIONALIZACION DEL PLAN  INTERVECIONES COLECTIVAS (PIC) Y DE LOS PROCESOS DE LA GESTION DE LA SALUD PUBLICA EN EL MARCO DE LA GESTION DEL RIESGO COLECTIVO Y DE LA SALUD PUBLICA</t>
  </si>
  <si>
    <t>Mejorar la gestion en la operacionalizacion del plan  interveciones colectivas (pic) y de los procesos de la gestion de la salud publica en el marco de la gestion del riesgo colectivo y de la salud publica</t>
  </si>
  <si>
    <t>Campañas de gestión del riesgo para abordar condiciones crónicas prevalentes implementadas</t>
  </si>
  <si>
    <t>SERVICIO DE PROMOCIÓN DE LA PARTICIPACIÓN SOCIAL EN SALUD</t>
  </si>
  <si>
    <t>275</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</si>
  <si>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</si>
  <si>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</si>
  <si>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</si>
  <si>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Participación social - SSDB</t>
  </si>
  <si>
    <t xml:space="preserve">ENFERMEDADES TRANSMITIDAS POR VECTORES-ETV </t>
  </si>
  <si>
    <t>276</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</si>
  <si>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</si>
  <si>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</si>
  <si>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Programa de enfermedades endemoepidemicas -SSDB</t>
  </si>
  <si>
    <t>277</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</si>
  <si>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</si>
  <si>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1905029</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</si>
  <si>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</si>
  <si>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SERVICIO DE SUMINISTRO DE INSUMOS PARA EL MANEJO DE EVENTOS DE INTERÉS EN SALUD PÚBLICA</t>
  </si>
  <si>
    <t>Entidades territoriales con servicio de suministro de insumos para el manejo de eventos de interés en salud pública</t>
  </si>
  <si>
    <t xml:space="preserve">Programa de enfermedades endemoepidemicas </t>
  </si>
  <si>
    <t>278</t>
  </si>
  <si>
    <t xml:space="preserve">
FORTALECER ESTRATEGIAS PARA LA REDUCCIÓN DE ÍNDICE DE MORBILIDAD Y PROPAGACIÓN DE
ENFERMEDADES TRASMITIDAS POR ANIMALES DOMÉSTICOS Y SILVESTRES EN EL DEPARTAMENTO DE BOLÍVAR</t>
  </si>
  <si>
    <t xml:space="preserve">
Fortalecer estrategias para la reducción de índice de morbilidad y propagación de
enfermedades trasmitidas por animales domésticos y silvestres en el departamento de Bolívar</t>
  </si>
  <si>
    <t>279</t>
  </si>
  <si>
    <t xml:space="preserve">GARANTIZAR LA ATENCIÓN ANTE SITUACIONES DE EMERGENCIAS Y DESASTRES DE LA POBLACIÓN DEL DEPARTAMENTO DE BOLÍVAR </t>
  </si>
  <si>
    <t xml:space="preserve">Garantizar la atención ante situaciones de emergencias y desastres de la población del departamento de Bolívar </t>
  </si>
  <si>
    <t>Personas atendidas en centros reguladores de urgencias, emergencias y desastres</t>
  </si>
  <si>
    <t>CRUE- Secretaría de Salud de Bolívar</t>
  </si>
  <si>
    <t>SALUD</t>
  </si>
  <si>
    <t>SECRETRIA DEL INTERIOR</t>
  </si>
  <si>
    <t xml:space="preserve">3. Bolívar me Enamora Verde y Sostenible </t>
  </si>
  <si>
    <t>Bolívar Me Enamora en  Gestión de riesgo de desastres</t>
  </si>
  <si>
    <t>Cuerpo de Bomberos: Héroes de Bolívar</t>
  </si>
  <si>
    <t>Gestión del riesgo de desastres y emergencias</t>
  </si>
  <si>
    <t>Fotalecimiento institucional</t>
  </si>
  <si>
    <t>Aumentar 3 Cuerpos de Bomberos en funcionamiento. 
(A. Municipal)</t>
  </si>
  <si>
    <t>Servicio prevención y control de incendios</t>
  </si>
  <si>
    <t>Cuerpos de Bomberos disponibles para la prevención y control de incendios en la entidad territorial</t>
  </si>
  <si>
    <t>Junta Departamental de Bomberos</t>
  </si>
  <si>
    <t>CONTRIBUCIÓN ESPECIAL</t>
  </si>
  <si>
    <t>Fortalecer a los municipios tecnicamente en la creación de Cuerpos de Bomberos. 
(A. Municipal)</t>
  </si>
  <si>
    <t>Servicio de asistencia técnica</t>
  </si>
  <si>
    <t>Instancias territoriales asistidas</t>
  </si>
  <si>
    <t>5. Bolívar me Enamora con Institucionalidad fuerte</t>
  </si>
  <si>
    <t>Bolívar Me Enamora en  Participación ciudadana</t>
  </si>
  <si>
    <t>Elecciones libres y seguras</t>
  </si>
  <si>
    <t>Desarrollo Comunitario</t>
  </si>
  <si>
    <t>Procesos Electorales: 
1. JAC, 2. Juventudes, 3. Congreso, 4. Presidencia y 5. Territoriales. 
(A. Municipal)</t>
  </si>
  <si>
    <t>4502025</t>
  </si>
  <si>
    <t>Servicio de organización de procesos electorales</t>
  </si>
  <si>
    <t>Procesos electorales realizados</t>
  </si>
  <si>
    <t>Registraduría Nacional del Estado Civil</t>
  </si>
  <si>
    <t>Liderazgo Comunal</t>
  </si>
  <si>
    <t>Realizar  400 espacios de participacion ciudadana para la formación, el emprendimiento, la comunicación y el desarrollo comutario saostenible</t>
  </si>
  <si>
    <t>Servicio de promoción a la participación ciudadana</t>
  </si>
  <si>
    <t>Espacios de participación promovidos</t>
  </si>
  <si>
    <t>Secretaria del Interior y Alcaldias municipales</t>
  </si>
  <si>
    <t>Desarrollar en 45 municipios el proceso de inspeccion, vigilancia, control y alistamiento administrativo de OAC</t>
  </si>
  <si>
    <t>450202207</t>
  </si>
  <si>
    <t>Bolivar Global - Ecosistema de Participacion Ciudadana</t>
  </si>
  <si>
    <t>Formular y aprobar 1 política pública de participación ciudadana y 1 politica publica de organismos comunales</t>
  </si>
  <si>
    <t>4599032</t>
  </si>
  <si>
    <t>Documentos de política</t>
  </si>
  <si>
    <t>Documentos de política elaborados</t>
  </si>
  <si>
    <t>Secretaria del Interior</t>
  </si>
  <si>
    <t>Politica Publica de Libertad Religiosa</t>
  </si>
  <si>
    <t xml:space="preserve">Fortalecimiento Institucional  </t>
  </si>
  <si>
    <t>Acompañamiento, apoyo,  asesoría y seguimiento técnico para implementación de la política publica de libertad religiosa</t>
  </si>
  <si>
    <t>Estrategias de promoción a la participación ciudadana implementadas</t>
  </si>
  <si>
    <t>Dirección Nacional de Libertad Religiosa de Mininterior</t>
  </si>
  <si>
    <t>Bolívar Me Enamora en  Gobernanza</t>
  </si>
  <si>
    <t>Escuela de Gobernanza</t>
  </si>
  <si>
    <t>Fortalecimiento institucional</t>
  </si>
  <si>
    <t>Fortalecer el conocimiento de los servidores públicos (Gobernanza)</t>
  </si>
  <si>
    <t>4599030</t>
  </si>
  <si>
    <t xml:space="preserve">Servicio de educación informal </t>
  </si>
  <si>
    <t>RECURSOS PROPIOS 2025</t>
  </si>
  <si>
    <t>Reafirmación del Sentido de Pertenencia y Orgullo Bolivarense (Gobernanza)</t>
  </si>
  <si>
    <t>Iniciativas creadas</t>
  </si>
  <si>
    <t>Renovar o profundizar conocimientos, habilidades, técnicas y prácticas en liderazgo. (Gobernanza)</t>
  </si>
  <si>
    <t>4502034</t>
  </si>
  <si>
    <t xml:space="preserve">Eventos de formación en liderazgo </t>
  </si>
  <si>
    <t>2. Bolívar me enamora con Justicia Social</t>
  </si>
  <si>
    <t>Bolívar Me Enamora en Acceso a la Justicia</t>
  </si>
  <si>
    <t>Promocion al Acceso a la Justicia</t>
  </si>
  <si>
    <t>Justicia y Seguridad</t>
  </si>
  <si>
    <t>Servicios de información y orientación sobre herramientas y mecanismos legales, formales y no formales, para protección de los derechos</t>
  </si>
  <si>
    <t>Servicio de justicia a los ciudadanos</t>
  </si>
  <si>
    <t>Ciudadanos con servicio de justicia prestado</t>
  </si>
  <si>
    <t>Min Justicia</t>
  </si>
  <si>
    <t>RECURSOS PROPIOS 2026</t>
  </si>
  <si>
    <t>Asesoría y acompañamiento a entidades territoriales para que haya una adecuada articulación entre los operadores de los servicio de justicia</t>
  </si>
  <si>
    <t>1202004</t>
  </si>
  <si>
    <t>Servicio de asistencia técnica para la articulación de los operadores de los servicio de justicia</t>
  </si>
  <si>
    <t>Sistemas locales de justicia implementados</t>
  </si>
  <si>
    <t>RECURSOS PROPIOS 2027</t>
  </si>
  <si>
    <t>Asesoría y acompañamiento a entidades territoriales para fortalecer la descentralización de los Servicio de justicia</t>
  </si>
  <si>
    <t>1202005</t>
  </si>
  <si>
    <t>Servicio de asistencia técnica para la descentralización de los Servicio de justicia en los territorios</t>
  </si>
  <si>
    <t>Jornadas móviles de acceso a la justicia realizadas</t>
  </si>
  <si>
    <t>RECURSOS PROPIOS 2028</t>
  </si>
  <si>
    <t>Construcciones motivadoras con participación integral – COMPI</t>
  </si>
  <si>
    <t>Promover el desarrollo de 180 proyectos iniciativas comunitarias para el fomento e incentivo a la participación ciudadana</t>
  </si>
  <si>
    <t>Iniciativas organizativas de participación ciudadana promovidas</t>
  </si>
  <si>
    <t>ICLD - ACPM</t>
  </si>
  <si>
    <t>4. Bolívar Me Enamora con Seguridad y Convivencia Ciudadana</t>
  </si>
  <si>
    <t>Bolivar Me Enamora  en Seguridad</t>
  </si>
  <si>
    <t>Condiciones de Seguriddad</t>
  </si>
  <si>
    <t>Brindar apoyo en sanamiento a reclusos de centros penitenciarios de Cartagena y Magangué</t>
  </si>
  <si>
    <t>Ministerio de Justicia y del Derecho</t>
  </si>
  <si>
    <t>Servicios enfocados a garantizar los derechos fundamentales , la prevención de amenazas o vulneración y restablecimiento de derechos.</t>
  </si>
  <si>
    <t>Niños, niñas, adolescentes y jóvenes beneficiados con acciones de restablecimiento de derechos</t>
  </si>
  <si>
    <t xml:space="preserve">ICBF </t>
  </si>
  <si>
    <t>Bolivar sin cadenas: estrategia de lucha contra la trata de personas</t>
  </si>
  <si>
    <t>Reducir la cantidad de victimas de trata de personas en el departamento de Bolivar</t>
  </si>
  <si>
    <t>Bolívar Me Enamora en Instrumentos de Planeación</t>
  </si>
  <si>
    <t>Centro de Observación e Investigación Social de Bolívar - COISBOL</t>
  </si>
  <si>
    <t>Fortalecimiento de la convivencia y la seguridad ciudadana</t>
  </si>
  <si>
    <t>Aumentar el flujo de información, conocimiento y el análisis sobre el estado de la convivencia y la seguridad ciudadana a través de la generación de información.</t>
  </si>
  <si>
    <t>4501045</t>
  </si>
  <si>
    <t>Documentos de investigación</t>
  </si>
  <si>
    <t>Documentos de investigación elaborados</t>
  </si>
  <si>
    <t>Gobernación de Bolívar</t>
  </si>
  <si>
    <t>INTERIOR</t>
  </si>
  <si>
    <t xml:space="preserve">Secretaría de Seguridad </t>
  </si>
  <si>
    <t>LÍNEA BOLÍVAR ME ENAMORA CON SEGURIDAD Y CONVIVENCIA CIUDADANA</t>
  </si>
  <si>
    <t>Bolívar Me Enamora en Seguridad</t>
  </si>
  <si>
    <t>Seguridad ciudadana</t>
  </si>
  <si>
    <t>Justicia Y Seguridad</t>
  </si>
  <si>
    <t>PISCC</t>
  </si>
  <si>
    <t>Documentos Planeacion</t>
  </si>
  <si>
    <t xml:space="preserve">Planes Integrales de Seguridad y Convivencia -PISCC </t>
  </si>
  <si>
    <t>Recursos Propios</t>
  </si>
  <si>
    <t>Reducción gradual de las estadísticas de delitos y comportamientos contrarios a la convivencia en aumento gradual en eldepartamento de Bolívar.</t>
  </si>
  <si>
    <t>Servicio de apoyo financiero para proyectos de convivencia y seguridad ciudadana</t>
  </si>
  <si>
    <t>Proyectos de convivencia y seguridad ciudadana apoyados financieramente</t>
  </si>
  <si>
    <t>Servicio de dotación para la movilidad operacional y el apoyo logístico</t>
  </si>
  <si>
    <t>Unidades dotadas</t>
  </si>
  <si>
    <t>Ordenamiento ambiental territorial</t>
  </si>
  <si>
    <t>Servicio de educación informal en el marco de prevención minas antipersonas</t>
  </si>
  <si>
    <t>3205023</t>
  </si>
  <si>
    <t>Acciones orientadas a generar espacios para brindar capacitación y educación informal tanto a las comunidades como a las autoridades ambientales en el marco de la reducción y mitigación del riesgo de desastres.</t>
  </si>
  <si>
    <t>Oficina del Alto Comisionado para la Paz</t>
  </si>
  <si>
    <t>Reducir los detonantes de alertas tempranas en el Departamento de Bolivar.</t>
  </si>
  <si>
    <t>Servicio de monitoreo y seguimiento para la gestión del riesgo</t>
  </si>
  <si>
    <t>Sistemas de Alerta Temprana implementados</t>
  </si>
  <si>
    <t>Defensoria del Pueblo</t>
  </si>
  <si>
    <t>Reducir el gasto implementado en investigaciones, mediante la entregas de recompensas.</t>
  </si>
  <si>
    <t>Servicio de apoyo financiero para la justicia y seguridad</t>
  </si>
  <si>
    <t>Recompensas entregadas a la ciudadanía</t>
  </si>
  <si>
    <t>Debol</t>
  </si>
  <si>
    <t>Bolívar Me Enamora en  Seguridad</t>
  </si>
  <si>
    <t>Convivencia ciudadana</t>
  </si>
  <si>
    <t>Incluye la financiación monetaria de iniciativas ciudadanas que promuevan la convivencia y  seguridad ciudadana.</t>
  </si>
  <si>
    <t>4501049</t>
  </si>
  <si>
    <t>Programas de educación informal en seguridad y convivencia ciudadana con enfoque de género realizados</t>
  </si>
  <si>
    <t>Medicina Legal y DANE</t>
  </si>
  <si>
    <t>SEGURIDAD</t>
  </si>
  <si>
    <t>BOLÍVAR ME ENAMORA CON SEGURIDAD Y CONVIVENCIA CIUDADANA</t>
  </si>
  <si>
    <t>Etiquetas de fila</t>
  </si>
  <si>
    <t>Total general</t>
  </si>
  <si>
    <t>Promedio de AVANCE % 2025</t>
  </si>
  <si>
    <t>Suma de  PRESUPUESTO EJECUTADO 2025 ($)</t>
  </si>
  <si>
    <t>Suma de  PRESUPUESTO PROYECTADO 2025 ($)</t>
  </si>
  <si>
    <t xml:space="preserve"> GESTIÓN  </t>
  </si>
  <si>
    <t>BOLÍVAR ME ENAMORA DIVERSO E INCLUSIVO.</t>
  </si>
  <si>
    <t>POLÍTICAS PÚBLICAS CON ENFOQUE DIFERENCIAL</t>
  </si>
  <si>
    <t>ELABORACIÓN POLÍTICA PÚBLICAS DE  DERECHOS HUMANOS 2) DISCAPACIDAD, 3) ETNÍAS   4) DIVERSIDAD</t>
  </si>
  <si>
    <t>DOCUMENTOS DE POLÍTICA PÚBLICA</t>
  </si>
  <si>
    <t>DOCUMENTOS DE POLÍTICA PÚBLICA ELABORADOS</t>
  </si>
  <si>
    <t>DOCUMENTO DE POLITICA PUBLICA</t>
  </si>
  <si>
    <t>BOLÍVAR ME ENAMORA DIVERSO E INCLUSIVO</t>
  </si>
  <si>
    <t>BOLIVAR MEJOR EMPRENDE DIVERSO</t>
  </si>
  <si>
    <t>240 EMPRENDEDORES DE COMUNIDADES DIVERAS APOYADOS</t>
  </si>
  <si>
    <t>SERVICIO DE APOYO FINANCIERO PARA EMPRESAS Y EMPRENDIMIENTOS PRODUCTIVOS</t>
  </si>
  <si>
    <t>PERSONAS Y EMPRESAS BENEFICIADAS</t>
  </si>
  <si>
    <t>DANE</t>
  </si>
  <si>
    <t>RESPETO AL SENTIR Y PENSAR DIFERENTE</t>
  </si>
  <si>
    <t>REALIZAR 4  ACCIONES  PROTECTORASS DE DERECHOS DE LAS COMUNIDADES OSIG</t>
  </si>
  <si>
    <t>FORTALECIMIENTO DEL TEJIDO SOCIAL Y CONSTRUCCIÓN DE ESCENARIOS COMUNITARIOS PROTECTORES DE DERECHOS</t>
  </si>
  <si>
    <t>ACCIONES EJECUTADAS CON LAS COMUNIDADES</t>
  </si>
  <si>
    <t xml:space="preserve"> Gestion </t>
  </si>
  <si>
    <t>CON MI FAMILIA SOY MEJOR, SOY MEJOR CUANDO CUENTO CONTIGO</t>
  </si>
  <si>
    <t>ATENDER 100 FAMILAS CON MIEMBROS DE COMUNIDADES OSIG</t>
  </si>
  <si>
    <t>SERVICIO DE PROMOCIÓN DE TEMAS DE DINÁMICA RELACIONAL Y DESARROLLO AUTÓNOMO</t>
  </si>
  <si>
    <t>FAMILIAS ATENDIDAS</t>
  </si>
  <si>
    <t>EN LA RUTA LO MEJOR ES MI PROTECCIÓN</t>
  </si>
  <si>
    <t>200 PERSONAS  CON AYUDAS HUMANITARIAS</t>
  </si>
  <si>
    <t>SERVICIO DE AYUDA Y ATENCIÓN HUMANITARIA</t>
  </si>
  <si>
    <t>PERSONAS CON ASISTENCIA HUMANITARIA</t>
  </si>
  <si>
    <t>BOLÍVAR ES MEJOR DIVERSO CON EDUCACIÓN</t>
  </si>
  <si>
    <t>30 PERSONAS VULNERABLES CON ACCESO A LA EDUCACIÓN SUPERIOR</t>
  </si>
  <si>
    <t>SERVICIO DE APOYO FINANCIERO PARA EL ACCESO A LA EDUCACIÓN SUPERIOR O TERCIARIA</t>
  </si>
  <si>
    <t>BENEFICIARIOS DE ESTRATEGIAS O PROGRAMAS DE  APOYO FINANCIERO PARA EL ACCESO A LA EDUCACIÓN SUPERIOR  O TERCIARIA</t>
  </si>
  <si>
    <t>Gestion</t>
  </si>
  <si>
    <t>COMPONENTE DE JÓVENES CON FUTURO.</t>
  </si>
  <si>
    <t>JUVENTUD EMPODERADA</t>
  </si>
  <si>
    <t>A.14</t>
  </si>
  <si>
    <t>GRUPOS VULNERABLES</t>
  </si>
  <si>
    <t>SG235</t>
  </si>
  <si>
    <t>16 CAMPAÑAS DE PROTECCIÓN</t>
  </si>
  <si>
    <t>DELOS DERECHOS DELA</t>
  </si>
  <si>
    <t>POBLACIÓN JÓVEN</t>
  </si>
  <si>
    <t>SERVICIOS DE</t>
  </si>
  <si>
    <t>PROMOCIÓN DELOS</t>
  </si>
  <si>
    <t>DERECHOS DE LOS</t>
  </si>
  <si>
    <t>NIÑOS, NIÑAS,</t>
  </si>
  <si>
    <t>ADOLESCENTES Y</t>
  </si>
  <si>
    <t>JÓVENES</t>
  </si>
  <si>
    <t>CAMPAÑAS DE</t>
  </si>
  <si>
    <t>PROMOCIÓN</t>
  </si>
  <si>
    <t>REALIZADAS</t>
  </si>
  <si>
    <t xml:space="preserve"> recursos propios </t>
  </si>
  <si>
    <t>IMPLEMENTACIÓN DE LA</t>
  </si>
  <si>
    <t>POLÍTICA JUVENIL</t>
  </si>
  <si>
    <t>MEJORAMIENTO DE LA</t>
  </si>
  <si>
    <t>PLANEACIÓN TERRITORIAL,</t>
  </si>
  <si>
    <t>SECTORIAL Y DE INVERSIÓN</t>
  </si>
  <si>
    <t>PÚBLICA</t>
  </si>
  <si>
    <t>G256</t>
  </si>
  <si>
    <t>IMPLEMENTACIÓN DE</t>
  </si>
  <si>
    <t>POLÍTICADEJUVENTUDES</t>
  </si>
  <si>
    <t>SERVICIO DE</t>
  </si>
  <si>
    <t>SEGUIMIENTO A LA</t>
  </si>
  <si>
    <t>POLÍTICAPÚBLICA</t>
  </si>
  <si>
    <t>DOCUMENTOS DE</t>
  </si>
  <si>
    <t>SEGUIMIENTO ALA</t>
  </si>
  <si>
    <t>POLÍTICA PÚBLICA</t>
  </si>
  <si>
    <t>ELABORADOS</t>
  </si>
  <si>
    <t>SUPEREMPRENDEDORES</t>
  </si>
  <si>
    <t xml:space="preserve">G218 </t>
  </si>
  <si>
    <t>CAPACITAR 400 JÓVENES</t>
  </si>
  <si>
    <t>SERVICIO DE FORMACIÓN</t>
  </si>
  <si>
    <t>PARA EL TRABAJO EN</t>
  </si>
  <si>
    <t>COMPETENCIAS PARA LA</t>
  </si>
  <si>
    <t>INSERCIÓN LABORAL</t>
  </si>
  <si>
    <t>PERSONAS</t>
  </si>
  <si>
    <t>CERTIFICADAS</t>
  </si>
  <si>
    <t>G221</t>
  </si>
  <si>
    <t>CON EL PROGRAMA JÓVENES</t>
  </si>
  <si>
    <t>VISIONARIOS, , - SE BUSCA</t>
  </si>
  <si>
    <t>CAPITZAR 800 UNIDADES</t>
  </si>
  <si>
    <t>PRODUCTIVA DE GRUPOS</t>
  </si>
  <si>
    <t>JUVENILES VULNERABLES Y</t>
  </si>
  <si>
    <t>SUJETOS DE PROTECCION</t>
  </si>
  <si>
    <t>ESPECIAL CONSITUCIONAL</t>
  </si>
  <si>
    <t>SERVICIO DE GESTIÓN PARA LA COLOCACIÓN DE EMPLEO</t>
  </si>
  <si>
    <t>UNIDADES PRODUCTIVAS CREADAS</t>
  </si>
  <si>
    <t xml:space="preserve">JOVENES CRECIENDO JUNTOS </t>
  </si>
  <si>
    <t xml:space="preserve"> ATENCIÓN A GRUPOS VULNERABLES - PROMOCIÓN SOCIAL</t>
  </si>
  <si>
    <t xml:space="preserve"> IG255</t>
  </si>
  <si>
    <t xml:space="preserve"> CON EL PROGRAMA EMPLEO PARA LA IGUALDAD - SE BUSCA VINCULAR 65 JOVENES A EMPLEO FORMAL PARA POBLACIÓN VULNERABLE </t>
  </si>
  <si>
    <t xml:space="preserve">SERVICIO DE COLOCACIÓN LABORAL </t>
  </si>
  <si>
    <t xml:space="preserve"> COLOCACIONES DE JÓVENES A TRAVÉS DEL SERVICIO PÚBLICO DE EMPLEO</t>
  </si>
  <si>
    <t>16 CAMPAÑAS DE PROTECCIÓN DELOS DERECHOS DE LA POBLACIÓN JÓVEN</t>
  </si>
  <si>
    <t>"SERVICIOS DE
PROMOCIÓN DELOS
DERECHOS DE LOS
NIÑOS, NIÑAS,
ADOLESCENTES Y
JÓVENES"</t>
  </si>
  <si>
    <t>CAMPAÑAS DE PROMOCIÓN
REALIZADAS</t>
  </si>
  <si>
    <t>IMPLEMENTACIÓN DE LA POLÍTICA JUVENIL</t>
  </si>
  <si>
    <t>MEJORAMIENTO DE LA PLANEACIÓN TERRITORIAL,
SECTORIAL Y DE INVERSIÓN
PÚBLICA</t>
  </si>
  <si>
    <t>IMPLEMENTACIÓN DE POLÍTICADEJUVENTUDES</t>
  </si>
  <si>
    <t>SERVICIO DE SEGUIMIENTO A LA
POLÍTICAPÚBLICA</t>
  </si>
  <si>
    <t>DOCUMENTOS DE SEGUIMIENTO ALA
POLÍTICA PÚBLICA
ELABORADOS</t>
  </si>
  <si>
    <t>SERVICIO DE FORMACIÓN PARA EL TRABAJO EN
COMPETENCIAS PARA LA
INSERCIÓN LABORAL</t>
  </si>
  <si>
    <t>PERSONAS CERTIFICADAS</t>
  </si>
  <si>
    <t>CON EL PROGRAMA JÓVENES VISIONARIOS, , - SE BUSCA
CAPITZAR 800 UNIDADES
PRODUCTIVA DE GRUPOS
JUVENILES VULNERABLES Y
SUJETOS DE PROTECCION
ESPECIAL CONSITUCIONAL</t>
  </si>
  <si>
    <t>BOLÍVAR ME ENAMORA EN HÁBITAT, VIVIENDA Y SERVICIOS PÚBLICOS</t>
  </si>
  <si>
    <t>BOLIVAR MI CASA ME ENAMORA</t>
  </si>
  <si>
    <t>VIVIENDA</t>
  </si>
  <si>
    <t>41</t>
  </si>
  <si>
    <t>CONSTRUIR 100 VIVIENDAS</t>
  </si>
  <si>
    <t>4001043</t>
  </si>
  <si>
    <t>VIVIENDA DE INTERÉS SOCIAL CONSTRUIDAS EN SITIO PROPIO</t>
  </si>
  <si>
    <t>2025</t>
  </si>
  <si>
    <t>ICLD GOBERNACION DE BOLIVAR /  FONVIVIENDA/ SAN PABLO</t>
  </si>
  <si>
    <t>43</t>
  </si>
  <si>
    <t>CAPACITAR, INFORMAR, ASESORAR, Y APOYAR A LAS DIFERENTES COMUNIDADES PARA FACILITAR SU ACCESO A LOS SUBSIDIOS, PROGRAMAS DE AUTOCONSTRUCCION, PROCESOS DE MEJORAMIENTO DE LA CALIDAD DE VIDA, ETC QUE OFRECE EL ESTADO.</t>
  </si>
  <si>
    <t>4001045</t>
  </si>
  <si>
    <t>SERVICIO DE ASISTENCIA TÉCNICA PARA LA FORMULACIÓN E IMPLEMENTACIÓN DE LA POLÍTICA DE VIVIENDA</t>
  </si>
  <si>
    <t>ASISTENCIAS TÉCNICAS REALIZADAS</t>
  </si>
  <si>
    <t>Promedio de AVANCE ACUMULADO</t>
  </si>
  <si>
    <t>% CUMPLIMIENTO METODOLOGIA</t>
  </si>
  <si>
    <t>NÚMERO DE INDICADORES</t>
  </si>
  <si>
    <t>% DE CUMPLIMIENTO NETO 2025</t>
  </si>
  <si>
    <t>EJECUCIÓN DE 0% A 50%</t>
  </si>
  <si>
    <t>EJECUCIÓN DE 51% A 70%</t>
  </si>
  <si>
    <t>EJECUCIÓN DE 71% A 100%</t>
  </si>
  <si>
    <t>% DE CUMPLIMIENTO METODOLOGÍA 2025</t>
  </si>
  <si>
    <t>VALOR PRESUPUESTO PDD 2025</t>
  </si>
  <si>
    <t>VALOR EJECUCIÓN PRESUPUESTAL RP 2025</t>
  </si>
  <si>
    <t>MINAS Y ENERGIA</t>
  </si>
  <si>
    <t>SECRETARIA DE MOVILIDAD</t>
  </si>
  <si>
    <t>4 Indicadores en Menor Desempeño</t>
  </si>
  <si>
    <t>2 Indicadores en Menor Desempeño</t>
  </si>
  <si>
    <t xml:space="preserve">9 Indicadores en Menor Desempeño </t>
  </si>
  <si>
    <t>11 Indicadores en Menor Desempeño</t>
  </si>
  <si>
    <t>0 Indicadores en Menor Desempeño</t>
  </si>
  <si>
    <t>1 Indicadores en Menor Desempeño</t>
  </si>
  <si>
    <t>3 Indicadores en Menor Desempeño</t>
  </si>
  <si>
    <t>5 Indicadores en Menor Desempeño</t>
  </si>
  <si>
    <t>6 Indicadores en Menor Desempeño</t>
  </si>
  <si>
    <t>7 Indicadores en Menor Desempeño</t>
  </si>
  <si>
    <t>17 Indicadores en Menor Desempeño</t>
  </si>
  <si>
    <t>0 Indicadores en Desempeño Medio o Aceptable</t>
  </si>
  <si>
    <t>0  Indicadores en Desempeño Medio o Aceptable</t>
  </si>
  <si>
    <t>1  Indicadores en Desempeño Medio o Aceptable</t>
  </si>
  <si>
    <t>3  Indicadores en Desempeño Medio o Aceptable</t>
  </si>
  <si>
    <t>2  Indicadores en Desempeño Medio o Aceptable</t>
  </si>
  <si>
    <t>11 Indicadores en Desempeño Excelente</t>
  </si>
  <si>
    <t>1  Indicadores en Desempeño Excelente</t>
  </si>
  <si>
    <t>17  Indicadores en Desempeño Excelente</t>
  </si>
  <si>
    <t>5  Indicadores en Desempeño Excelente</t>
  </si>
  <si>
    <t>7  Indicadores en Desempeño Excelente</t>
  </si>
  <si>
    <t>16  Indicadores en Desempeño Excelente</t>
  </si>
  <si>
    <t>15  Indicadores en Desempeño Excelente</t>
  </si>
  <si>
    <t>23  Indicadores en Desempeño Excelente</t>
  </si>
  <si>
    <t>6  Indicadores en Desempeño Excelente</t>
  </si>
  <si>
    <t>13  Indicadores en Desempeño Excelente</t>
  </si>
  <si>
    <t>9  Indicadores en Desempeño Excelente</t>
  </si>
  <si>
    <t>2  Indicadores en Desempeño Excelente</t>
  </si>
  <si>
    <t>51  Indicadores en Desempeño Excelente</t>
  </si>
  <si>
    <t>4  Indicadores en Desempeño Excelente</t>
  </si>
  <si>
    <t>41  Indicadores en Desempeño Excelente</t>
  </si>
  <si>
    <t xml:space="preserve">1 Indicadores en Desempeño Excelente </t>
  </si>
  <si>
    <t>BOLÍVAR ME ENAMORA EN  EDUCACIÓN INTEGRAL</t>
  </si>
  <si>
    <t>BOLÍVAR ME ENAMORA EN ARTE, CULTURA Y PATRIMONIO.</t>
  </si>
  <si>
    <t>BOLÍVAR ME ENAMORA EN  TURISMO</t>
  </si>
  <si>
    <t>BOLÍVAR ME ENAMORA  PAZ Y RECONCILIACIÓN</t>
  </si>
  <si>
    <t>BOLÍVAR ME ENAMORA EN  MINERÍA SOSTENIBLE Y NUEVAS FUENTES DE ENERGÍAS LIMPIAS</t>
  </si>
  <si>
    <t>BOLIVAR ME ENAMORA CON TRANSPARENCIA, ÉTICA PÚBLICA, EFICIENCIA Y PLANEACIÓN INSTITUCIONAL</t>
  </si>
  <si>
    <t>BOLÍVAR ME ENAMORA EN  SALUD OPORTUNA Y DE CALIDAD</t>
  </si>
  <si>
    <t>BOLÍVAR ME ENAMORA EN CALIDAD EDUCATIVA</t>
  </si>
  <si>
    <t>BOLÍVAR ME ENAMORA EN  GOBERNANZA</t>
  </si>
  <si>
    <t>BOLÍVAR ME ENAMORA EN ACCESO A LA JUSTICIA</t>
  </si>
  <si>
    <t>BOLIVAR ME ENAMORA  EN SEGURIDAD</t>
  </si>
  <si>
    <t>9 Indicadores en Menor Desempeño</t>
  </si>
  <si>
    <t>37 Indicadores en Desempeño Excelente</t>
  </si>
  <si>
    <t>153 Indicadores en Desempeño Excelente</t>
  </si>
  <si>
    <t>46 Indicadores en Desempeño Excelente</t>
  </si>
  <si>
    <t>12 Indicadores en Desempeño Excelente</t>
  </si>
  <si>
    <t>26 Indicadores en Desempeño Excelente</t>
  </si>
  <si>
    <t>8 Indicadores en Desempeño Excelente</t>
  </si>
  <si>
    <t>39 Indicadores en Menor Desempeño</t>
  </si>
  <si>
    <t>21 Indicadores en Menor Desempeño</t>
  </si>
  <si>
    <t>7  Indicadores en Desempeño Medio o Aceptable</t>
  </si>
  <si>
    <t xml:space="preserve"> ICLD GOBERNACION DE BOLIVAR /  FONVIVIENDA/ SAN PABLO</t>
  </si>
  <si>
    <t xml:space="preserve"> ICLD</t>
  </si>
  <si>
    <t>LINEAS ESTRATEGICAS</t>
  </si>
  <si>
    <t>DEPENDENCIAS</t>
  </si>
  <si>
    <t xml:space="preserve"> NUMEROS DE INDICADORES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</si>
</sst>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quot;$&quot;\ * #,##0_-;_-&quot;$&quot;\ * &quot;-&quot;??_-;_-@_-"/>
    <numFmt numFmtId="167" formatCode="_-&quot;$&quot;* #,##0.00_-;\-&quot;$&quot;* #,##0.00_-;_-&quot;$&quot;* &quot;-&quot;_-;_-@_-"/>
    <numFmt numFmtId="168" formatCode="&quot;$&quot;\ #,##0.00"/>
    <numFmt numFmtId="169" formatCode="_-[$$-240A]\ * #,##0_-;\-[$$-240A]\ * #,##0_-;_-[$$-240A]\ * &quot;-&quot;??_-;_-@_-"/>
    <numFmt numFmtId="170" formatCode="_-* #,##0_-;\-* #,##0_-;_-* &quot;-&quot;??_-;_-@_-"/>
    <numFmt numFmtId="171" formatCode="0.0%"/>
    <numFmt numFmtId="172" formatCode="0.0"/>
    <numFmt numFmtId="173" formatCode="&quot;$&quot;#,##0.00"/>
    <numFmt numFmtId="174" formatCode="_(&quot;$&quot;* #,##0_);_(&quot;$&quot;* \(#,##0\);_(&quot;$&quot;* &quot;-&quot;??_);_(@_)"/>
    <numFmt numFmtId="175" formatCode="&quot;$&quot;#,##0_);[Red]\(&quot;$&quot;#,##0\)"/>
    <numFmt numFmtId="176" formatCode="&quot;$&quot;#,##0.00_);[Red]\(&quot;$&quot;#,##0.00\)"/>
    <numFmt numFmtId="177" formatCode="0.0000"/>
    <numFmt numFmtId="179" formatCode="_-&quot;$&quot;* #,##0_-;\-&quot;$&quot;* #,##0_-;_-&quot;$&quot;* &quot;-&quot;_-;_-@"/>
    <numFmt numFmtId="180" formatCode="_-&quot;$&quot;* #,##0.00_-;\-&quot;$&quot;* #,##0.00_-;_-&quot;$&quot;* &quot;-&quot;??_-;_-@"/>
  </numFmts>
  <fonts count="88"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i/>
      <sz val="14"/>
      <color theme="1"/>
      <name val="Calibri"/>
      <family val="2"/>
      <scheme val="minor"/>
    </font>
    <font>
      <i/>
      <sz val="14"/>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1"/>
      <color rgb="FF000000"/>
      <name val="Calibri"/>
      <family val="2"/>
    </font>
    <font>
      <sz val="11"/>
      <color rgb="FF006100"/>
      <name val="Calibri"/>
      <family val="2"/>
      <charset val="1"/>
    </font>
    <font>
      <sz val="10"/>
      <name val="Arial"/>
      <family val="2"/>
    </font>
    <font>
      <sz val="11"/>
      <color theme="1"/>
      <name val="Arial"/>
      <family val="2"/>
    </font>
    <font>
      <b/>
      <sz val="11"/>
      <color theme="1"/>
      <name val="Calibri"/>
      <family val="2"/>
      <scheme val="minor"/>
    </font>
    <font>
      <b/>
      <i/>
      <sz val="11"/>
      <color theme="1"/>
      <name val="Calibri"/>
      <family val="2"/>
      <scheme val="minor"/>
    </font>
    <font>
      <sz val="10"/>
      <color rgb="FF000000"/>
      <name val="Calibri"/>
      <family val="2"/>
      <scheme val="minor"/>
    </font>
    <font>
      <sz val="12"/>
      <color rgb="FF006100"/>
      <name val="Calibri"/>
      <family val="2"/>
      <scheme val="minor"/>
    </font>
    <font>
      <b/>
      <sz val="12"/>
      <color theme="1"/>
      <name val="Calibri"/>
      <family val="2"/>
      <scheme val="minor"/>
    </font>
    <font>
      <sz val="11"/>
      <name val="Calibri"/>
      <family val="2"/>
      <scheme val="minor"/>
    </font>
    <font>
      <b/>
      <sz val="10"/>
      <color theme="9"/>
      <name val="Calibri"/>
      <family val="2"/>
      <scheme val="minor"/>
    </font>
    <font>
      <b/>
      <sz val="12"/>
      <name val="Calibri"/>
      <family val="2"/>
      <scheme val="minor"/>
    </font>
    <font>
      <sz val="9"/>
      <name val="Aptos Display"/>
      <family val="2"/>
    </font>
    <font>
      <sz val="8"/>
      <name val="Aptos Display"/>
      <family val="2"/>
    </font>
    <font>
      <b/>
      <sz val="10"/>
      <name val="Aptos Display"/>
      <family val="2"/>
    </font>
    <font>
      <sz val="10"/>
      <name val="Aptos Display"/>
      <family val="2"/>
    </font>
    <font>
      <sz val="11"/>
      <name val="Aptos Display"/>
      <family val="2"/>
    </font>
    <font>
      <b/>
      <sz val="10"/>
      <color rgb="FFFF0000"/>
      <name val="Calibri"/>
      <family val="2"/>
      <scheme val="minor"/>
    </font>
    <font>
      <sz val="9"/>
      <name val="Calibri"/>
      <family val="2"/>
      <scheme val="minor"/>
    </font>
    <font>
      <sz val="11"/>
      <name val="Arial"/>
      <family val="2"/>
    </font>
    <font>
      <b/>
      <sz val="11"/>
      <color theme="1"/>
      <name val="Arial"/>
      <family val="2"/>
    </font>
    <font>
      <sz val="11"/>
      <color rgb="FF333333"/>
      <name val="Arial"/>
      <family val="2"/>
    </font>
    <font>
      <b/>
      <sz val="11"/>
      <color indexed="81"/>
      <name val="Tahoma"/>
      <family val="2"/>
    </font>
    <font>
      <sz val="11"/>
      <color indexed="81"/>
      <name val="Tahoma"/>
      <family val="2"/>
    </font>
    <font>
      <sz val="10"/>
      <color indexed="81"/>
      <name val="Tahoma"/>
      <family val="2"/>
    </font>
    <font>
      <b/>
      <sz val="9"/>
      <color indexed="81"/>
      <name val="Tahoma"/>
      <family val="2"/>
    </font>
    <font>
      <sz val="9"/>
      <color indexed="81"/>
      <name val="Tahoma"/>
      <family val="2"/>
    </font>
    <font>
      <b/>
      <sz val="11"/>
      <color rgb="FF000000"/>
      <name val="Tahoma"/>
      <family val="2"/>
    </font>
    <font>
      <sz val="11"/>
      <color rgb="FF000000"/>
      <name val="Tahoma"/>
      <family val="2"/>
    </font>
    <font>
      <b/>
      <sz val="9"/>
      <color rgb="FF000000"/>
      <name val="Tahoma"/>
      <family val="2"/>
    </font>
    <font>
      <sz val="9"/>
      <color rgb="FF000000"/>
      <name val="Tahoma"/>
      <family val="2"/>
    </font>
    <font>
      <u/>
      <sz val="11"/>
      <color theme="10"/>
      <name val="Calibri"/>
      <family val="2"/>
      <scheme val="minor"/>
    </font>
    <font>
      <sz val="9"/>
      <name val="Play"/>
    </font>
    <font>
      <b/>
      <sz val="11"/>
      <name val="Calibri"/>
      <family val="2"/>
      <scheme val="minor"/>
    </font>
    <font>
      <b/>
      <sz val="10"/>
      <color rgb="FF000000"/>
      <name val="Tahoma"/>
      <family val="2"/>
    </font>
    <font>
      <sz val="10"/>
      <color rgb="FF000000"/>
      <name val="Tahoma"/>
      <family val="2"/>
    </font>
    <font>
      <sz val="10"/>
      <color rgb="FF000000"/>
      <name val="Calibri"/>
      <family val="2"/>
    </font>
    <font>
      <sz val="6"/>
      <color rgb="FF000000"/>
      <name val="Calibri"/>
      <family val="2"/>
    </font>
    <font>
      <b/>
      <sz val="10"/>
      <color rgb="FFA50000"/>
      <name val="Calibri"/>
      <family val="2"/>
      <scheme val="minor"/>
    </font>
    <font>
      <sz val="10"/>
      <color rgb="FFFF0000"/>
      <name val="Calibri"/>
      <family val="2"/>
      <scheme val="minor"/>
    </font>
    <font>
      <b/>
      <sz val="16"/>
      <name val="Calibri"/>
      <family val="2"/>
      <scheme val="minor"/>
    </font>
    <font>
      <sz val="11"/>
      <color rgb="FF000000"/>
      <name val="Calibri"/>
      <family val="2"/>
      <scheme val="minor"/>
    </font>
    <font>
      <b/>
      <sz val="10"/>
      <name val="Calibri"/>
      <family val="2"/>
    </font>
    <font>
      <sz val="10"/>
      <name val="Calibri"/>
      <family val="2"/>
    </font>
    <font>
      <sz val="12"/>
      <color rgb="FF000000"/>
      <name val="Calibri"/>
      <family val="2"/>
    </font>
    <font>
      <b/>
      <sz val="10"/>
      <color rgb="FF000000"/>
      <name val="Calibri"/>
      <family val="2"/>
      <scheme val="minor"/>
    </font>
    <font>
      <sz val="12"/>
      <color rgb="FF000000"/>
      <name val="Calibri"/>
      <family val="2"/>
      <scheme val="minor"/>
    </font>
    <font>
      <b/>
      <sz val="12"/>
      <color rgb="FF000000"/>
      <name val="Calibri"/>
      <family val="2"/>
      <scheme val="minor"/>
    </font>
    <font>
      <b/>
      <sz val="11"/>
      <color rgb="FF000000"/>
      <name val="Calibri"/>
      <family val="2"/>
      <scheme val="minor"/>
    </font>
    <font>
      <sz val="9"/>
      <color theme="1"/>
      <name val="Calibri"/>
      <family val="2"/>
      <scheme val="minor"/>
    </font>
    <font>
      <b/>
      <sz val="9"/>
      <name val="Calibri"/>
      <family val="2"/>
      <scheme val="minor"/>
    </font>
    <font>
      <b/>
      <sz val="9"/>
      <color rgb="FF000000"/>
      <name val="Calibri"/>
      <family val="2"/>
      <scheme val="minor"/>
    </font>
    <font>
      <sz val="9"/>
      <color rgb="FF000000"/>
      <name val="Calibri"/>
      <family val="2"/>
      <scheme val="minor"/>
    </font>
    <font>
      <b/>
      <sz val="9"/>
      <color theme="1"/>
      <name val="Calibri"/>
      <family val="2"/>
      <scheme val="minor"/>
    </font>
    <font>
      <u/>
      <sz val="12"/>
      <color theme="11"/>
      <name val="Calibri"/>
      <family val="2"/>
      <scheme val="minor"/>
    </font>
    <font>
      <sz val="8"/>
      <name val="Calibri"/>
      <family val="2"/>
      <scheme val="minor"/>
    </font>
    <font>
      <b/>
      <sz val="10"/>
      <color indexed="8"/>
      <name val="Calibri"/>
      <family val="2"/>
      <scheme val="minor"/>
    </font>
    <font>
      <sz val="10"/>
      <color indexed="8"/>
      <name val="Calibri"/>
      <family val="2"/>
      <scheme val="minor"/>
    </font>
    <font>
      <sz val="12"/>
      <name val="Calibri"/>
      <family val="2"/>
      <scheme val="minor"/>
    </font>
    <font>
      <sz val="8"/>
      <color theme="1"/>
      <name val="Calibri"/>
      <family val="2"/>
      <scheme val="minor"/>
    </font>
    <font>
      <b/>
      <sz val="10"/>
      <color rgb="FF333333"/>
      <name val="Calibri"/>
      <family val="2"/>
      <scheme val="minor"/>
    </font>
    <font>
      <sz val="10"/>
      <color theme="1"/>
      <name val="Arial"/>
      <family val="2"/>
    </font>
    <font>
      <sz val="11"/>
      <color rgb="FF006100"/>
      <name val="Calibri"/>
      <family val="2"/>
      <scheme val="minor"/>
    </font>
    <font>
      <b/>
      <sz val="10"/>
      <color theme="1"/>
      <name val="Calibri"/>
      <family val="2"/>
    </font>
    <font>
      <sz val="10"/>
      <color theme="1"/>
      <name val="Calibri"/>
      <family val="2"/>
    </font>
    <font>
      <b/>
      <sz val="12"/>
      <color rgb="FF000000"/>
      <name val="Arial"/>
      <family val="2"/>
    </font>
    <font>
      <b/>
      <sz val="12"/>
      <name val="Arial"/>
      <family val="2"/>
    </font>
    <font>
      <b/>
      <sz val="12"/>
      <color theme="1"/>
      <name val="Arial"/>
      <family val="2"/>
    </font>
    <font>
      <b/>
      <sz val="8"/>
      <color theme="1"/>
      <name val="Arial"/>
      <family val="2"/>
    </font>
    <font>
      <b/>
      <sz val="8"/>
      <name val="Arial"/>
      <family val="2"/>
    </font>
    <font>
      <sz val="8"/>
      <color theme="1"/>
      <name val="Arial"/>
      <family val="2"/>
    </font>
    <font>
      <b/>
      <sz val="8"/>
      <color rgb="FF000000"/>
      <name val="Arial"/>
      <family val="2"/>
    </font>
    <font>
      <b/>
      <sz val="8"/>
      <color theme="9"/>
      <name val="Arial"/>
      <family val="2"/>
    </font>
    <font>
      <b/>
      <sz val="8"/>
      <color rgb="FF333333"/>
      <name val="Arial"/>
      <family val="2"/>
    </font>
    <font>
      <b/>
      <sz val="8"/>
      <color indexed="8"/>
      <name val="Arial"/>
      <family val="2"/>
    </font>
    <font>
      <b/>
      <sz val="14"/>
      <color theme="1"/>
      <name val="Calibri"/>
      <family val="2"/>
      <scheme val="minor"/>
    </font>
    <font>
      <sz val="12"/>
      <color theme="0"/>
      <name val="Calibri"/>
      <family val="2"/>
      <scheme val="minor"/>
    </font>
  </fonts>
  <fills count="4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rgb="FFC6EFCE"/>
        <bgColor rgb="FFC5E0B4"/>
      </patternFill>
    </fill>
    <fill>
      <patternFill patternType="solid">
        <fgColor rgb="FFFFFF00"/>
        <bgColor indexed="64"/>
      </patternFill>
    </fill>
    <fill>
      <patternFill patternType="solid">
        <fgColor theme="9" tint="0.79998168889431442"/>
        <bgColor indexed="64"/>
      </patternFill>
    </fill>
    <fill>
      <patternFill patternType="solid">
        <fgColor rgb="FFC6EFCE"/>
      </patternFill>
    </fill>
    <fill>
      <patternFill patternType="solid">
        <fgColor theme="4" tint="0.79998168889431442"/>
        <bgColor indexed="64"/>
      </patternFill>
    </fill>
    <fill>
      <patternFill patternType="solid">
        <fgColor rgb="FF92D050"/>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00B050"/>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00CCFF"/>
        <bgColor indexed="64"/>
      </patternFill>
    </fill>
    <fill>
      <patternFill patternType="solid">
        <fgColor rgb="FFFF66FF"/>
        <bgColor indexed="64"/>
      </patternFill>
    </fill>
    <fill>
      <patternFill patternType="solid">
        <fgColor rgb="FFFFC000"/>
        <bgColor indexed="64"/>
      </patternFill>
    </fill>
    <fill>
      <patternFill patternType="solid">
        <fgColor rgb="FFFF6699"/>
        <bgColor indexed="64"/>
      </patternFill>
    </fill>
    <fill>
      <patternFill patternType="solid">
        <fgColor theme="8"/>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B4C6E7"/>
        <bgColor rgb="FF000000"/>
      </patternFill>
    </fill>
    <fill>
      <patternFill patternType="solid">
        <fgColor rgb="FFE2EFDA"/>
        <bgColor rgb="FF000000"/>
      </patternFill>
    </fill>
    <fill>
      <patternFill patternType="solid">
        <fgColor rgb="FFFFFF00"/>
        <bgColor rgb="FF000000"/>
      </patternFill>
    </fill>
    <fill>
      <patternFill patternType="solid">
        <fgColor rgb="FFD9E1F2"/>
        <bgColor rgb="FF000000"/>
      </patternFill>
    </fill>
    <fill>
      <patternFill patternType="solid">
        <fgColor rgb="FFFFFFFF"/>
        <bgColor rgb="FF000000"/>
      </patternFill>
    </fill>
    <fill>
      <patternFill patternType="solid">
        <fgColor rgb="FFC6E0B4"/>
        <bgColor rgb="FF000000"/>
      </patternFill>
    </fill>
    <fill>
      <patternFill patternType="solid">
        <fgColor theme="0"/>
        <bgColor rgb="FFFFFFFF"/>
      </patternFill>
    </fill>
    <fill>
      <patternFill patternType="solid">
        <fgColor theme="0"/>
        <bgColor theme="0"/>
      </patternFill>
    </fill>
    <fill>
      <patternFill patternType="solid">
        <fgColor rgb="FFFF0000"/>
        <bgColor rgb="FF000000"/>
      </patternFill>
    </fill>
    <fill>
      <patternFill patternType="solid">
        <fgColor rgb="FFFFC000"/>
        <bgColor rgb="FF000000"/>
      </patternFill>
    </fill>
    <fill>
      <patternFill patternType="solid">
        <fgColor rgb="FF7030A0"/>
        <bgColor rgb="FF000000"/>
      </patternFill>
    </fill>
    <fill>
      <patternFill patternType="solid">
        <fgColor rgb="FF5B9BD5"/>
        <bgColor rgb="FF000000"/>
      </patternFill>
    </fill>
    <fill>
      <patternFill patternType="solid">
        <fgColor rgb="FF00B0F0"/>
        <bgColor rgb="FF000000"/>
      </patternFill>
    </fill>
    <fill>
      <patternFill patternType="solid">
        <fgColor rgb="FF92D050"/>
        <bgColor rgb="FF000000"/>
      </patternFill>
    </fill>
    <fill>
      <patternFill patternType="solid">
        <fgColor rgb="FFE70DA9"/>
        <bgColor rgb="FF000000"/>
      </patternFill>
    </fill>
    <fill>
      <patternFill patternType="solid">
        <fgColor rgb="FF909EE6"/>
        <bgColor rgb="FF000000"/>
      </patternFill>
    </fill>
    <fill>
      <patternFill patternType="solid">
        <fgColor rgb="FFC00000"/>
        <bgColor rgb="FF000000"/>
      </patternFill>
    </fill>
    <fill>
      <patternFill patternType="solid">
        <fgColor rgb="FFFF7E79"/>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249977111117893"/>
        <bgColor theme="9" tint="-0.249977111117893"/>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s>
  <cellStyleXfs count="162">
    <xf numFmtId="0" fontId="0" fillId="0" borderId="0"/>
    <xf numFmtId="41"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4" fillId="0" borderId="0"/>
    <xf numFmtId="0" fontId="3" fillId="0" borderId="0"/>
    <xf numFmtId="0" fontId="11" fillId="0" borderId="0" applyNumberFormat="0" applyFill="0" applyBorder="0" applyProtection="0"/>
    <xf numFmtId="0" fontId="12" fillId="4" borderId="0" applyBorder="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11" fillId="0" borderId="0" applyBorder="0"/>
    <xf numFmtId="0" fontId="13" fillId="0" borderId="0"/>
    <xf numFmtId="0" fontId="14" fillId="0" borderId="0"/>
    <xf numFmtId="9"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8" fillId="7" borderId="0" applyNumberFormat="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73" fillId="7" borderId="0" applyNumberFormat="0" applyBorder="0" applyAlignment="0" applyProtection="0"/>
    <xf numFmtId="44" fontId="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cellStyleXfs>
  <cellXfs count="898">
    <xf numFmtId="0" fontId="0" fillId="0" borderId="0" xfId="0"/>
    <xf numFmtId="0" fontId="4" fillId="0" borderId="0" xfId="4"/>
    <xf numFmtId="0" fontId="5" fillId="2" borderId="1" xfId="4" applyFont="1" applyFill="1" applyBorder="1" applyAlignment="1">
      <alignment horizontal="center" vertical="center" wrapText="1"/>
    </xf>
    <xf numFmtId="0" fontId="6" fillId="0" borderId="1" xfId="4" applyFont="1" applyBorder="1" applyAlignment="1">
      <alignment vertical="center" wrapText="1"/>
    </xf>
    <xf numFmtId="0" fontId="6" fillId="0" borderId="3" xfId="4" applyFont="1" applyBorder="1" applyAlignment="1">
      <alignment vertical="center" wrapText="1"/>
    </xf>
    <xf numFmtId="0" fontId="6" fillId="0" borderId="3" xfId="4" applyFont="1" applyBorder="1" applyAlignment="1">
      <alignment horizontal="justify" vertical="center" wrapText="1"/>
    </xf>
    <xf numFmtId="0" fontId="6" fillId="0" borderId="1" xfId="4" applyFont="1" applyBorder="1" applyAlignment="1">
      <alignment horizontal="justify"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5" applyFont="1" applyBorder="1" applyAlignment="1">
      <alignment horizontal="center" vertical="center" wrapText="1"/>
    </xf>
    <xf numFmtId="1" fontId="8" fillId="0" borderId="1" xfId="1" applyNumberFormat="1" applyFont="1" applyFill="1" applyBorder="1" applyAlignment="1">
      <alignment horizontal="center" vertical="center" wrapText="1"/>
    </xf>
    <xf numFmtId="9" fontId="8" fillId="0" borderId="1" xfId="3" applyFont="1" applyFill="1" applyBorder="1" applyAlignment="1">
      <alignment horizontal="center" vertical="center" wrapText="1"/>
    </xf>
    <xf numFmtId="10" fontId="8" fillId="0" borderId="1" xfId="3" applyNumberFormat="1" applyFont="1" applyFill="1" applyBorder="1" applyAlignment="1">
      <alignment horizontal="center" vertical="center" wrapText="1"/>
    </xf>
    <xf numFmtId="164" fontId="8" fillId="0" borderId="1" xfId="2" applyFont="1" applyFill="1" applyBorder="1" applyAlignment="1">
      <alignment horizontal="center" vertical="center" wrapText="1"/>
    </xf>
    <xf numFmtId="0" fontId="6" fillId="0" borderId="2" xfId="4" applyFont="1" applyBorder="1" applyAlignment="1">
      <alignment horizontal="justify" vertical="center" wrapText="1"/>
    </xf>
    <xf numFmtId="0" fontId="16" fillId="0" borderId="1" xfId="4" applyFont="1" applyBorder="1" applyAlignment="1">
      <alignment horizontal="center"/>
    </xf>
    <xf numFmtId="0" fontId="6" fillId="0" borderId="2" xfId="4" applyFont="1" applyBorder="1" applyAlignment="1">
      <alignment horizontal="left" vertical="center" wrapText="1"/>
    </xf>
    <xf numFmtId="0" fontId="5" fillId="2" borderId="2" xfId="4" applyFont="1" applyFill="1" applyBorder="1" applyAlignment="1">
      <alignment horizontal="center" vertical="center" wrapText="1"/>
    </xf>
    <xf numFmtId="0" fontId="17" fillId="0" borderId="1" xfId="0" applyFont="1" applyBorder="1" applyAlignment="1">
      <alignment horizontal="center" vertical="center" wrapText="1"/>
    </xf>
    <xf numFmtId="0" fontId="10" fillId="0" borderId="1" xfId="14"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5" applyFont="1" applyBorder="1" applyAlignment="1">
      <alignment horizontal="center" vertical="center" wrapText="1"/>
    </xf>
    <xf numFmtId="0" fontId="8" fillId="0" borderId="1" xfId="14" applyFont="1" applyBorder="1" applyAlignment="1">
      <alignment horizontal="center" vertical="center" wrapText="1"/>
    </xf>
    <xf numFmtId="165" fontId="8" fillId="0" borderId="1" xfId="12" applyFont="1" applyFill="1" applyBorder="1" applyAlignment="1">
      <alignment horizontal="center" vertical="center" wrapText="1"/>
    </xf>
    <xf numFmtId="0" fontId="7" fillId="6" borderId="1" xfId="0" applyFont="1" applyFill="1" applyBorder="1" applyAlignment="1">
      <alignment horizontal="center" vertical="center" wrapText="1"/>
    </xf>
    <xf numFmtId="2" fontId="8" fillId="0" borderId="1" xfId="1" applyNumberFormat="1" applyFont="1" applyFill="1" applyBorder="1" applyAlignment="1">
      <alignment horizontal="center" vertical="center" wrapText="1"/>
    </xf>
    <xf numFmtId="0" fontId="15" fillId="8"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 fontId="21" fillId="10" borderId="1" xfId="1" applyNumberFormat="1" applyFont="1" applyFill="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5" applyFont="1" applyBorder="1" applyAlignment="1">
      <alignment horizontal="center" vertical="center" wrapText="1"/>
    </xf>
    <xf numFmtId="0" fontId="10" fillId="5" borderId="1" xfId="0" applyFont="1" applyFill="1" applyBorder="1" applyAlignment="1">
      <alignment horizontal="center" vertical="center" wrapText="1"/>
    </xf>
    <xf numFmtId="1" fontId="8" fillId="0" borderId="1" xfId="0" applyNumberFormat="1" applyFont="1" applyBorder="1" applyAlignment="1">
      <alignment horizontal="center" vertical="center" wrapText="1"/>
    </xf>
    <xf numFmtId="1" fontId="7" fillId="10" borderId="1" xfId="1" applyNumberFormat="1" applyFont="1" applyFill="1" applyBorder="1" applyAlignment="1">
      <alignment horizontal="center" vertical="center" wrapText="1"/>
    </xf>
    <xf numFmtId="1" fontId="7" fillId="0" borderId="1" xfId="1" applyNumberFormat="1" applyFont="1" applyFill="1" applyBorder="1" applyAlignment="1">
      <alignment horizontal="center" vertical="center" wrapText="1"/>
    </xf>
    <xf numFmtId="0" fontId="10" fillId="0" borderId="1" xfId="14" applyFont="1" applyFill="1" applyBorder="1" applyAlignment="1">
      <alignment horizontal="center" vertical="center" wrapText="1"/>
    </xf>
    <xf numFmtId="49" fontId="8" fillId="0" borderId="1" xfId="7" applyNumberFormat="1"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justify" wrapText="1"/>
    </xf>
    <xf numFmtId="1" fontId="8" fillId="0" borderId="1" xfId="1" applyNumberFormat="1" applyFont="1" applyBorder="1" applyAlignment="1">
      <alignment horizontal="center" vertical="center" wrapText="1"/>
    </xf>
    <xf numFmtId="9" fontId="8" fillId="0" borderId="1" xfId="3" applyFont="1" applyBorder="1" applyAlignment="1">
      <alignment horizontal="center" vertical="center" wrapText="1"/>
    </xf>
    <xf numFmtId="10" fontId="8" fillId="10" borderId="1" xfId="3" applyNumberFormat="1" applyFont="1" applyFill="1" applyBorder="1" applyAlignment="1">
      <alignment horizontal="center" vertical="center" wrapText="1"/>
    </xf>
    <xf numFmtId="44" fontId="19" fillId="0" borderId="0" xfId="0" applyNumberFormat="1" applyFont="1" applyAlignment="1">
      <alignment vertical="center"/>
    </xf>
    <xf numFmtId="0" fontId="10" fillId="0" borderId="1" xfId="0" applyFont="1" applyBorder="1" applyAlignment="1">
      <alignment horizontal="justify" vertical="justify" wrapText="1"/>
    </xf>
    <xf numFmtId="164" fontId="22" fillId="0" borderId="1" xfId="2" applyFont="1" applyBorder="1" applyAlignment="1">
      <alignment horizontal="center" vertical="center" wrapText="1"/>
    </xf>
    <xf numFmtId="0" fontId="10" fillId="0" borderId="1" xfId="0" applyFont="1" applyBorder="1" applyAlignment="1">
      <alignment horizontal="justify" vertical="center" wrapText="1"/>
    </xf>
    <xf numFmtId="164" fontId="8" fillId="0" borderId="1" xfId="2" applyFont="1" applyBorder="1" applyAlignment="1">
      <alignment horizontal="center" vertical="center" wrapText="1"/>
    </xf>
    <xf numFmtId="0" fontId="7" fillId="3" borderId="1" xfId="0" applyFont="1" applyFill="1" applyBorder="1" applyAlignment="1">
      <alignment vertical="center" wrapText="1"/>
    </xf>
    <xf numFmtId="0" fontId="0" fillId="0" borderId="1" xfId="0" applyBorder="1" applyAlignment="1">
      <alignment vertical="center" wrapText="1"/>
    </xf>
    <xf numFmtId="0" fontId="23" fillId="0" borderId="1" xfId="0" applyFont="1" applyBorder="1" applyAlignment="1">
      <alignment horizontal="center" vertical="center" wrapText="1"/>
    </xf>
    <xf numFmtId="0" fontId="23" fillId="0" borderId="1" xfId="14" applyFont="1" applyBorder="1" applyAlignment="1">
      <alignment horizontal="center" vertical="center" wrapText="1"/>
    </xf>
    <xf numFmtId="0" fontId="24" fillId="0" borderId="1" xfId="14" applyFont="1" applyBorder="1" applyAlignment="1">
      <alignment horizontal="center" vertical="center" wrapText="1"/>
    </xf>
    <xf numFmtId="49" fontId="25" fillId="0" borderId="1" xfId="21"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5" fillId="0" borderId="1" xfId="0" applyFont="1" applyBorder="1" applyAlignment="1">
      <alignment horizontal="center" vertical="center"/>
    </xf>
    <xf numFmtId="0" fontId="27" fillId="0" borderId="1" xfId="0" applyFont="1" applyBorder="1" applyAlignment="1">
      <alignment horizontal="center" vertical="center"/>
    </xf>
    <xf numFmtId="41" fontId="0" fillId="0" borderId="1" xfId="1" applyFont="1" applyBorder="1" applyAlignment="1">
      <alignment horizontal="center" vertical="center" wrapText="1"/>
    </xf>
    <xf numFmtId="41" fontId="0" fillId="0" borderId="1" xfId="1" applyFont="1" applyBorder="1" applyAlignment="1">
      <alignment vertical="center" wrapText="1"/>
    </xf>
    <xf numFmtId="165" fontId="27" fillId="0" borderId="1" xfId="12" applyFont="1" applyFill="1" applyBorder="1" applyAlignment="1">
      <alignment horizontal="center" vertical="center"/>
    </xf>
    <xf numFmtId="165" fontId="14" fillId="0" borderId="1" xfId="12" applyFont="1" applyBorder="1" applyAlignment="1">
      <alignment horizontal="center" vertical="center" wrapText="1"/>
    </xf>
    <xf numFmtId="9" fontId="0" fillId="0" borderId="1" xfId="3" applyFont="1" applyBorder="1" applyAlignment="1">
      <alignment horizontal="center" vertical="center"/>
    </xf>
    <xf numFmtId="3" fontId="25" fillId="0" borderId="1" xfId="0" applyNumberFormat="1" applyFont="1" applyBorder="1" applyAlignment="1">
      <alignment horizontal="center" vertical="center"/>
    </xf>
    <xf numFmtId="3" fontId="27" fillId="0" borderId="1" xfId="0" applyNumberFormat="1" applyFont="1" applyBorder="1" applyAlignment="1">
      <alignment horizontal="center" vertical="center"/>
    </xf>
    <xf numFmtId="0" fontId="0" fillId="10" borderId="1" xfId="0" applyFill="1" applyBorder="1" applyAlignment="1">
      <alignment horizontal="center" vertical="center" wrapText="1"/>
    </xf>
    <xf numFmtId="41" fontId="0" fillId="0" borderId="1" xfId="1" applyFont="1" applyBorder="1" applyAlignment="1">
      <alignment vertical="center"/>
    </xf>
    <xf numFmtId="0" fontId="0" fillId="0" borderId="1" xfId="0" applyBorder="1"/>
    <xf numFmtId="0" fontId="20" fillId="0" borderId="1" xfId="0" applyFont="1" applyBorder="1" applyAlignment="1">
      <alignment horizontal="center" vertical="center"/>
    </xf>
    <xf numFmtId="0" fontId="26" fillId="0" borderId="1" xfId="14" applyFont="1" applyBorder="1" applyAlignment="1">
      <alignment horizontal="center" vertical="center" wrapText="1"/>
    </xf>
    <xf numFmtId="0" fontId="26" fillId="0" borderId="7" xfId="14" applyFont="1" applyBorder="1" applyAlignment="1">
      <alignment horizontal="center" vertical="center" wrapText="1"/>
    </xf>
    <xf numFmtId="0" fontId="26" fillId="0" borderId="1" xfId="0" applyFont="1" applyBorder="1" applyAlignment="1">
      <alignment vertical="center" wrapText="1"/>
    </xf>
    <xf numFmtId="0" fontId="23" fillId="0" borderId="1" xfId="14" applyFont="1" applyBorder="1" applyAlignment="1">
      <alignment vertical="center" wrapText="1"/>
    </xf>
    <xf numFmtId="0" fontId="0" fillId="0" borderId="1" xfId="0" applyBorder="1" applyAlignment="1">
      <alignment vertical="center"/>
    </xf>
    <xf numFmtId="0" fontId="28" fillId="3"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6" fillId="0" borderId="1" xfId="14" applyFont="1" applyBorder="1" applyAlignment="1">
      <alignment horizontal="left" vertical="center" wrapText="1"/>
    </xf>
    <xf numFmtId="0" fontId="3" fillId="0" borderId="1" xfId="5" applyBorder="1" applyAlignment="1">
      <alignment horizontal="center" vertical="center" wrapText="1"/>
    </xf>
    <xf numFmtId="0" fontId="9" fillId="0" borderId="7" xfId="5" applyFont="1" applyBorder="1" applyAlignment="1">
      <alignment horizontal="center" vertical="center" wrapText="1"/>
    </xf>
    <xf numFmtId="41" fontId="10" fillId="0" borderId="1" xfId="8" applyFont="1" applyFill="1" applyBorder="1" applyAlignment="1">
      <alignment vertical="center" wrapText="1"/>
    </xf>
    <xf numFmtId="166" fontId="0" fillId="0" borderId="1" xfId="20" applyNumberFormat="1" applyFont="1" applyBorder="1" applyAlignment="1">
      <alignment horizontal="center" vertical="center"/>
    </xf>
    <xf numFmtId="165" fontId="0" fillId="0" borderId="1" xfId="12" applyFont="1" applyBorder="1" applyAlignment="1">
      <alignment horizontal="center" vertical="center" wrapText="1"/>
    </xf>
    <xf numFmtId="0" fontId="9" fillId="0" borderId="1" xfId="0" applyFont="1" applyBorder="1" applyAlignment="1">
      <alignment horizontal="center" vertical="center"/>
    </xf>
    <xf numFmtId="165" fontId="0" fillId="0" borderId="1" xfId="12" applyFont="1" applyFill="1" applyBorder="1" applyAlignment="1">
      <alignment horizontal="center" vertical="center" wrapText="1"/>
    </xf>
    <xf numFmtId="0" fontId="7" fillId="8"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4" fillId="12" borderId="1" xfId="0" applyFont="1" applyFill="1" applyBorder="1" applyAlignment="1">
      <alignment horizontal="left" vertical="top" wrapText="1"/>
    </xf>
    <xf numFmtId="0" fontId="14" fillId="12" borderId="1" xfId="0" applyFont="1" applyFill="1" applyBorder="1" applyAlignment="1">
      <alignment vertical="center" wrapText="1"/>
    </xf>
    <xf numFmtId="0" fontId="30" fillId="12" borderId="1" xfId="14" applyFont="1" applyFill="1" applyBorder="1" applyAlignment="1">
      <alignment horizontal="center" vertical="center" wrapText="1"/>
    </xf>
    <xf numFmtId="0" fontId="14" fillId="12" borderId="1" xfId="0" applyFont="1" applyFill="1" applyBorder="1" applyAlignment="1">
      <alignment horizontal="center" vertical="center" wrapText="1"/>
    </xf>
    <xf numFmtId="49" fontId="30" fillId="12" borderId="1" xfId="21" applyNumberFormat="1" applyFont="1" applyFill="1" applyBorder="1" applyAlignment="1">
      <alignment horizontal="center" vertical="center" wrapText="1"/>
    </xf>
    <xf numFmtId="0" fontId="30" fillId="12" borderId="1" xfId="0" applyFont="1" applyFill="1" applyBorder="1" applyAlignment="1">
      <alignment horizontal="center" vertical="center" wrapText="1"/>
    </xf>
    <xf numFmtId="0" fontId="30" fillId="12" borderId="7" xfId="14" applyFont="1" applyFill="1" applyBorder="1" applyAlignment="1">
      <alignment horizontal="center" vertical="center" wrapText="1"/>
    </xf>
    <xf numFmtId="0" fontId="31" fillId="1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31" fillId="10" borderId="1" xfId="8" applyNumberFormat="1" applyFont="1" applyFill="1" applyBorder="1" applyAlignment="1">
      <alignment horizontal="center" vertical="center" wrapText="1"/>
    </xf>
    <xf numFmtId="0" fontId="31" fillId="0" borderId="1" xfId="0" applyFont="1" applyBorder="1" applyAlignment="1">
      <alignment horizontal="center" vertical="center" wrapText="1"/>
    </xf>
    <xf numFmtId="0" fontId="31" fillId="5" borderId="1" xfId="0" applyFont="1" applyFill="1" applyBorder="1" applyAlignment="1">
      <alignment horizontal="center" vertical="center" wrapText="1"/>
    </xf>
    <xf numFmtId="0" fontId="14" fillId="14" borderId="1" xfId="17" applyNumberFormat="1" applyFont="1" applyFill="1" applyBorder="1" applyAlignment="1">
      <alignment horizontal="center" vertical="center" wrapText="1"/>
    </xf>
    <xf numFmtId="0" fontId="14" fillId="0" borderId="1" xfId="3" applyNumberFormat="1" applyFont="1" applyBorder="1" applyAlignment="1">
      <alignment horizontal="center" vertical="center" wrapText="1"/>
    </xf>
    <xf numFmtId="0" fontId="14" fillId="0" borderId="1" xfId="12" applyNumberFormat="1" applyFont="1" applyBorder="1" applyAlignment="1">
      <alignment horizontal="center" vertical="center" wrapText="1"/>
    </xf>
    <xf numFmtId="9" fontId="14" fillId="0" borderId="1" xfId="3" applyFont="1" applyBorder="1" applyAlignment="1">
      <alignment horizontal="center" vertical="center" wrapText="1"/>
    </xf>
    <xf numFmtId="167" fontId="14" fillId="0" borderId="1" xfId="10" applyNumberFormat="1" applyFont="1" applyBorder="1" applyAlignment="1">
      <alignment horizontal="center" vertical="center" wrapText="1"/>
    </xf>
    <xf numFmtId="0" fontId="31" fillId="10" borderId="1" xfId="0" applyFont="1" applyFill="1" applyBorder="1" applyAlignment="1">
      <alignment horizontal="center" vertical="center" wrapText="1"/>
    </xf>
    <xf numFmtId="165" fontId="14" fillId="0" borderId="1" xfId="12" applyFont="1" applyFill="1" applyBorder="1" applyAlignment="1">
      <alignment horizontal="center" vertical="center" wrapText="1"/>
    </xf>
    <xf numFmtId="0" fontId="14" fillId="0" borderId="1" xfId="0" applyFont="1" applyBorder="1" applyAlignment="1">
      <alignment horizontal="center" wrapText="1"/>
    </xf>
    <xf numFmtId="8" fontId="14" fillId="0" borderId="0" xfId="0" applyNumberFormat="1" applyFont="1" applyAlignment="1">
      <alignment horizontal="center" vertical="center"/>
    </xf>
    <xf numFmtId="168" fontId="14" fillId="0" borderId="1" xfId="0" applyNumberFormat="1" applyFont="1" applyBorder="1" applyAlignment="1">
      <alignment horizontal="center" vertical="center"/>
    </xf>
    <xf numFmtId="8" fontId="14" fillId="0" borderId="1" xfId="0" applyNumberFormat="1" applyFont="1" applyBorder="1" applyAlignment="1">
      <alignment horizontal="center" vertical="center" wrapText="1"/>
    </xf>
    <xf numFmtId="0" fontId="14" fillId="0" borderId="1" xfId="3" applyNumberFormat="1" applyFont="1" applyFill="1" applyBorder="1" applyAlignment="1">
      <alignment horizontal="center" vertical="center" wrapText="1"/>
    </xf>
    <xf numFmtId="0" fontId="14" fillId="0" borderId="1" xfId="12" applyNumberFormat="1" applyFont="1" applyFill="1" applyBorder="1" applyAlignment="1">
      <alignment horizontal="center" vertical="center" wrapText="1"/>
    </xf>
    <xf numFmtId="9" fontId="14" fillId="0" borderId="1" xfId="3" applyFont="1" applyFill="1" applyBorder="1" applyAlignment="1">
      <alignment horizontal="center" vertical="center" wrapText="1"/>
    </xf>
    <xf numFmtId="165" fontId="32" fillId="0" borderId="1" xfId="12" applyFont="1" applyBorder="1" applyAlignment="1">
      <alignment horizontal="center" vertical="center"/>
    </xf>
    <xf numFmtId="8" fontId="32" fillId="0" borderId="1" xfId="0" applyNumberFormat="1" applyFont="1" applyBorder="1" applyAlignment="1">
      <alignment horizontal="center" vertical="center"/>
    </xf>
    <xf numFmtId="0" fontId="14" fillId="10" borderId="1" xfId="0" applyFont="1" applyFill="1" applyBorder="1" applyAlignment="1">
      <alignment horizontal="center" vertical="center" wrapText="1"/>
    </xf>
    <xf numFmtId="0" fontId="14" fillId="10" borderId="1" xfId="3" applyNumberFormat="1" applyFont="1" applyFill="1" applyBorder="1" applyAlignment="1">
      <alignment horizontal="center" vertical="center" wrapText="1"/>
    </xf>
    <xf numFmtId="0" fontId="14" fillId="10" borderId="1" xfId="12" applyNumberFormat="1" applyFont="1" applyFill="1" applyBorder="1" applyAlignment="1">
      <alignment horizontal="center" vertical="center" wrapText="1"/>
    </xf>
    <xf numFmtId="9" fontId="14" fillId="10" borderId="1" xfId="3" applyFont="1" applyFill="1" applyBorder="1" applyAlignment="1">
      <alignment horizontal="center" vertical="center" wrapText="1"/>
    </xf>
    <xf numFmtId="165" fontId="14" fillId="10" borderId="1" xfId="12" applyFont="1" applyFill="1" applyBorder="1" applyAlignment="1">
      <alignment horizontal="center" vertical="center" wrapText="1"/>
    </xf>
    <xf numFmtId="0" fontId="14" fillId="3" borderId="1" xfId="0" applyFont="1" applyFill="1" applyBorder="1" applyAlignment="1">
      <alignment vertical="center" wrapText="1"/>
    </xf>
    <xf numFmtId="0" fontId="30" fillId="3" borderId="1" xfId="14" applyFont="1" applyFill="1" applyBorder="1" applyAlignment="1">
      <alignment horizontal="center" vertical="center" wrapText="1"/>
    </xf>
    <xf numFmtId="49" fontId="30" fillId="3" borderId="1" xfId="21"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31" fillId="15" borderId="1" xfId="0" applyFont="1" applyFill="1" applyBorder="1" applyAlignment="1">
      <alignment horizontal="center" vertical="center" wrapText="1"/>
    </xf>
    <xf numFmtId="0" fontId="0" fillId="0" borderId="0" xfId="0" applyAlignment="1">
      <alignment horizontal="center" vertical="center" wrapText="1"/>
    </xf>
    <xf numFmtId="0" fontId="7" fillId="8" borderId="3" xfId="0" applyFont="1" applyFill="1" applyBorder="1" applyAlignment="1">
      <alignment horizontal="center" vertical="center" wrapText="1"/>
    </xf>
    <xf numFmtId="9" fontId="7" fillId="8" borderId="3" xfId="3" applyFont="1" applyFill="1" applyBorder="1" applyAlignment="1">
      <alignment horizontal="center" vertical="center" wrapText="1"/>
    </xf>
    <xf numFmtId="169" fontId="15" fillId="8" borderId="3" xfId="0" applyNumberFormat="1"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24" fillId="0" borderId="6" xfId="14" applyFont="1" applyBorder="1" applyAlignment="1">
      <alignment horizontal="center" vertical="center" wrapText="1"/>
    </xf>
    <xf numFmtId="0" fontId="26" fillId="5" borderId="1" xfId="14" applyFont="1" applyFill="1" applyBorder="1" applyAlignment="1">
      <alignment horizontal="center" vertical="center" wrapText="1"/>
    </xf>
    <xf numFmtId="49" fontId="25" fillId="7" borderId="1" xfId="21" applyNumberFormat="1" applyFont="1" applyBorder="1" applyAlignment="1">
      <alignment horizontal="center" vertical="center" wrapText="1"/>
    </xf>
    <xf numFmtId="0" fontId="26" fillId="0" borderId="2" xfId="14" applyFont="1" applyBorder="1" applyAlignment="1">
      <alignment horizontal="center" vertical="center" wrapText="1"/>
    </xf>
    <xf numFmtId="0" fontId="23" fillId="0" borderId="2" xfId="14" applyFont="1" applyBorder="1" applyAlignment="1">
      <alignment horizontal="center" vertical="center" wrapText="1"/>
    </xf>
    <xf numFmtId="0" fontId="25" fillId="0" borderId="1" xfId="14" applyFont="1" applyBorder="1" applyAlignment="1">
      <alignment horizontal="center" vertical="center" wrapText="1"/>
    </xf>
    <xf numFmtId="43" fontId="26" fillId="0" borderId="1" xfId="19" applyFont="1" applyBorder="1" applyAlignment="1">
      <alignment wrapText="1"/>
    </xf>
    <xf numFmtId="41" fontId="0" fillId="0" borderId="1" xfId="8" applyFont="1" applyBorder="1" applyAlignment="1">
      <alignment horizontal="center" vertical="center" wrapText="1"/>
    </xf>
    <xf numFmtId="41" fontId="0" fillId="0" borderId="1" xfId="0" applyNumberFormat="1" applyBorder="1" applyAlignment="1">
      <alignment horizontal="center" vertical="center" wrapText="1"/>
    </xf>
    <xf numFmtId="43" fontId="0" fillId="0" borderId="1" xfId="0" applyNumberFormat="1" applyBorder="1" applyAlignment="1">
      <alignment horizontal="center" vertical="center" wrapText="1"/>
    </xf>
    <xf numFmtId="9" fontId="0" fillId="0" borderId="1" xfId="3" applyFont="1" applyBorder="1" applyAlignment="1">
      <alignment horizontal="center" vertical="center" wrapText="1"/>
    </xf>
    <xf numFmtId="169" fontId="23" fillId="0" borderId="1" xfId="14" applyNumberFormat="1" applyFont="1" applyBorder="1" applyAlignment="1">
      <alignment wrapText="1"/>
    </xf>
    <xf numFmtId="169" fontId="0" fillId="0" borderId="1" xfId="0" applyNumberFormat="1" applyBorder="1" applyAlignment="1">
      <alignment horizontal="center" vertical="center" wrapText="1"/>
    </xf>
    <xf numFmtId="9" fontId="0" fillId="0" borderId="1" xfId="17" applyFont="1" applyBorder="1" applyAlignment="1">
      <alignment wrapText="1"/>
    </xf>
    <xf numFmtId="0" fontId="26" fillId="0" borderId="1" xfId="0" applyFont="1" applyBorder="1" applyAlignment="1">
      <alignment wrapText="1"/>
    </xf>
    <xf numFmtId="0" fontId="42" fillId="0" borderId="1" xfId="22" applyBorder="1" applyAlignment="1" applyProtection="1">
      <alignment wrapText="1"/>
    </xf>
    <xf numFmtId="0" fontId="42" fillId="0" borderId="1" xfId="22" applyBorder="1" applyAlignment="1">
      <alignment wrapText="1"/>
    </xf>
    <xf numFmtId="0" fontId="42" fillId="0" borderId="0" xfId="22" applyAlignment="1">
      <alignment wrapText="1"/>
    </xf>
    <xf numFmtId="0" fontId="42" fillId="0" borderId="0" xfId="22" applyAlignment="1">
      <alignment horizontal="center" vertical="center" wrapText="1"/>
    </xf>
    <xf numFmtId="9" fontId="0" fillId="0" borderId="1" xfId="0" applyNumberFormat="1" applyBorder="1" applyAlignment="1">
      <alignment wrapText="1"/>
    </xf>
    <xf numFmtId="0" fontId="0" fillId="0" borderId="1" xfId="0" applyBorder="1" applyAlignment="1">
      <alignment wrapText="1"/>
    </xf>
    <xf numFmtId="0" fontId="42" fillId="0" borderId="1" xfId="23" applyBorder="1" applyAlignment="1">
      <alignment horizontal="center" vertical="center" wrapText="1"/>
    </xf>
    <xf numFmtId="0" fontId="23" fillId="16" borderId="1" xfId="14" applyFont="1" applyFill="1" applyBorder="1" applyAlignment="1">
      <alignment horizontal="center" vertical="center" wrapText="1"/>
    </xf>
    <xf numFmtId="0" fontId="0" fillId="0" borderId="1" xfId="0" applyBorder="1" applyAlignment="1">
      <alignment horizontal="center" wrapText="1"/>
    </xf>
    <xf numFmtId="169" fontId="23" fillId="0" borderId="1" xfId="14" applyNumberFormat="1" applyFont="1" applyBorder="1" applyAlignment="1">
      <alignment vertical="center" wrapText="1"/>
    </xf>
    <xf numFmtId="0" fontId="42" fillId="0" borderId="1" xfId="22" applyBorder="1" applyAlignment="1">
      <alignment horizontal="center" vertical="center" wrapText="1"/>
    </xf>
    <xf numFmtId="0" fontId="23" fillId="5" borderId="1" xfId="14" applyFont="1" applyFill="1" applyBorder="1" applyAlignment="1">
      <alignment horizontal="center" vertical="center" wrapText="1"/>
    </xf>
    <xf numFmtId="170" fontId="0" fillId="0" borderId="1" xfId="0" applyNumberFormat="1" applyBorder="1" applyAlignment="1">
      <alignment horizontal="center" vertical="center" wrapText="1"/>
    </xf>
    <xf numFmtId="0" fontId="42" fillId="0" borderId="0" xfId="22"/>
    <xf numFmtId="0" fontId="26" fillId="17" borderId="1" xfId="14" applyFont="1" applyFill="1" applyBorder="1" applyAlignment="1">
      <alignment horizontal="center" vertical="center" wrapText="1"/>
    </xf>
    <xf numFmtId="0" fontId="0" fillId="5" borderId="1" xfId="0" applyFill="1" applyBorder="1" applyAlignment="1">
      <alignment horizontal="center" vertical="center" wrapText="1"/>
    </xf>
    <xf numFmtId="0" fontId="26" fillId="9" borderId="1" xfId="14" applyFont="1" applyFill="1" applyBorder="1" applyAlignment="1">
      <alignment horizontal="center" vertical="center" wrapText="1"/>
    </xf>
    <xf numFmtId="0" fontId="26" fillId="18" borderId="1" xfId="14" applyFont="1" applyFill="1" applyBorder="1" applyAlignment="1">
      <alignment horizontal="center" vertical="center" wrapText="1"/>
    </xf>
    <xf numFmtId="0" fontId="42" fillId="0" borderId="0" xfId="22" applyAlignment="1">
      <alignment horizontal="center" wrapText="1"/>
    </xf>
    <xf numFmtId="0" fontId="26" fillId="19" borderId="1" xfId="14" applyFont="1" applyFill="1" applyBorder="1" applyAlignment="1">
      <alignment horizontal="center" vertical="center" wrapText="1"/>
    </xf>
    <xf numFmtId="0" fontId="0" fillId="5" borderId="0" xfId="0" applyFill="1" applyAlignment="1">
      <alignment horizontal="center" vertical="center" wrapText="1"/>
    </xf>
    <xf numFmtId="0" fontId="0" fillId="10" borderId="0" xfId="0" applyFill="1" applyAlignment="1">
      <alignment horizontal="center" vertical="center" wrapText="1"/>
    </xf>
    <xf numFmtId="0" fontId="42" fillId="5" borderId="0" xfId="22" applyFill="1" applyAlignment="1">
      <alignment horizontal="center" vertical="center" wrapText="1"/>
    </xf>
    <xf numFmtId="0" fontId="26" fillId="20" borderId="1" xfId="14" applyFont="1" applyFill="1" applyBorder="1" applyAlignment="1">
      <alignment horizontal="center" vertical="center" wrapText="1"/>
    </xf>
    <xf numFmtId="0" fontId="42" fillId="0" borderId="1" xfId="23" applyBorder="1" applyAlignment="1">
      <alignment wrapText="1"/>
    </xf>
    <xf numFmtId="0" fontId="26" fillId="21" borderId="1" xfId="14" applyFont="1" applyFill="1" applyBorder="1" applyAlignment="1">
      <alignment horizontal="center" vertical="center" wrapText="1"/>
    </xf>
    <xf numFmtId="0" fontId="42" fillId="5" borderId="1" xfId="22" applyFill="1" applyBorder="1" applyAlignment="1">
      <alignment horizontal="center" vertical="center" wrapText="1"/>
    </xf>
    <xf numFmtId="0" fontId="43" fillId="0" borderId="8" xfId="0" applyFont="1" applyBorder="1" applyAlignment="1">
      <alignment horizontal="center" vertical="center" wrapText="1"/>
    </xf>
    <xf numFmtId="0" fontId="10" fillId="0" borderId="1" xfId="14" applyFont="1" applyBorder="1" applyAlignment="1">
      <alignment horizontal="center" wrapText="1"/>
    </xf>
    <xf numFmtId="171" fontId="27" fillId="0" borderId="1" xfId="17" applyNumberFormat="1" applyFont="1" applyBorder="1"/>
    <xf numFmtId="0" fontId="27" fillId="0" borderId="1" xfId="0" applyFont="1" applyBorder="1"/>
    <xf numFmtId="0" fontId="27" fillId="0" borderId="2" xfId="0" applyFont="1" applyBorder="1"/>
    <xf numFmtId="169" fontId="26" fillId="0" borderId="1" xfId="0" applyNumberFormat="1" applyFont="1" applyBorder="1" applyAlignment="1">
      <alignment horizontal="center" vertical="center" wrapText="1"/>
    </xf>
    <xf numFmtId="0" fontId="0" fillId="5" borderId="1" xfId="0" applyFill="1" applyBorder="1" applyAlignment="1">
      <alignment wrapText="1"/>
    </xf>
    <xf numFmtId="9" fontId="0" fillId="0" borderId="0" xfId="3" applyFont="1" applyAlignment="1">
      <alignment horizontal="center" vertical="center" wrapText="1"/>
    </xf>
    <xf numFmtId="169" fontId="0" fillId="0" borderId="0" xfId="0" applyNumberFormat="1" applyAlignment="1">
      <alignment horizontal="center" vertical="center" wrapText="1"/>
    </xf>
    <xf numFmtId="9" fontId="0" fillId="0" borderId="1" xfId="0" applyNumberFormat="1" applyBorder="1" applyAlignment="1">
      <alignment horizontal="center" vertical="center" wrapText="1"/>
    </xf>
    <xf numFmtId="9" fontId="8" fillId="0" borderId="6" xfId="3" applyFont="1" applyFill="1" applyBorder="1" applyAlignment="1">
      <alignment horizontal="center" vertical="center" wrapText="1"/>
    </xf>
    <xf numFmtId="1" fontId="8" fillId="0" borderId="6" xfId="1" applyNumberFormat="1" applyFont="1" applyFill="1" applyBorder="1" applyAlignment="1">
      <alignment horizontal="center" vertical="center" wrapText="1"/>
    </xf>
    <xf numFmtId="10" fontId="8" fillId="0" borderId="6" xfId="3" applyNumberFormat="1" applyFont="1" applyFill="1" applyBorder="1" applyAlignment="1">
      <alignment horizontal="center" vertical="center" wrapText="1"/>
    </xf>
    <xf numFmtId="0" fontId="4" fillId="0" borderId="1" xfId="5" applyFont="1" applyBorder="1" applyAlignment="1">
      <alignment horizontal="center" vertical="center" wrapText="1"/>
    </xf>
    <xf numFmtId="0" fontId="4" fillId="0" borderId="7" xfId="5" applyFont="1" applyBorder="1" applyAlignment="1">
      <alignment horizontal="center" vertical="center" wrapText="1"/>
    </xf>
    <xf numFmtId="0" fontId="20" fillId="0" borderId="1" xfId="14" applyFont="1" applyBorder="1" applyAlignment="1">
      <alignment horizontal="center" vertical="center" wrapText="1"/>
    </xf>
    <xf numFmtId="0" fontId="44" fillId="0" borderId="1" xfId="14" applyFont="1" applyBorder="1" applyAlignment="1">
      <alignment horizontal="center" vertical="center" wrapText="1"/>
    </xf>
    <xf numFmtId="164" fontId="20" fillId="0" borderId="1" xfId="10" applyFont="1" applyFill="1" applyBorder="1" applyAlignment="1">
      <alignment horizontal="center" vertical="center" wrapText="1"/>
    </xf>
    <xf numFmtId="165" fontId="20" fillId="0" borderId="1" xfId="12" applyFont="1" applyFill="1" applyBorder="1" applyAlignment="1">
      <alignment horizontal="center" vertical="center" wrapText="1"/>
    </xf>
    <xf numFmtId="164" fontId="20" fillId="0" borderId="6" xfId="5" applyNumberFormat="1" applyFont="1" applyBorder="1" applyAlignment="1">
      <alignment horizontal="center" vertical="center" wrapText="1"/>
    </xf>
    <xf numFmtId="9" fontId="20" fillId="0" borderId="1" xfId="3" applyFont="1" applyFill="1" applyBorder="1" applyAlignment="1">
      <alignment horizontal="center" vertical="center" wrapText="1"/>
    </xf>
    <xf numFmtId="0" fontId="20" fillId="0" borderId="1" xfId="5" applyFont="1" applyBorder="1" applyAlignment="1">
      <alignment horizontal="center" vertical="center"/>
    </xf>
    <xf numFmtId="0" fontId="20" fillId="0" borderId="5" xfId="14" applyFont="1" applyBorder="1" applyAlignment="1">
      <alignment horizontal="center" vertical="center" wrapText="1"/>
    </xf>
    <xf numFmtId="1" fontId="10" fillId="0" borderId="1" xfId="1" applyNumberFormat="1" applyFont="1" applyFill="1" applyBorder="1" applyAlignment="1">
      <alignment horizontal="center" vertical="center" wrapText="1"/>
    </xf>
    <xf numFmtId="0" fontId="19" fillId="3" borderId="0" xfId="0" applyFont="1" applyFill="1" applyAlignment="1">
      <alignment horizontal="center" vertical="center"/>
    </xf>
    <xf numFmtId="10" fontId="7" fillId="3" borderId="1" xfId="0" applyNumberFormat="1" applyFont="1" applyFill="1" applyBorder="1" applyAlignment="1">
      <alignment horizontal="center" vertical="center" wrapText="1"/>
    </xf>
    <xf numFmtId="0" fontId="9" fillId="0" borderId="0" xfId="0" applyFont="1" applyAlignment="1">
      <alignment horizontal="center" vertical="center" wrapText="1"/>
    </xf>
    <xf numFmtId="0" fontId="8" fillId="0" borderId="1" xfId="6"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172" fontId="8" fillId="0" borderId="1" xfId="1" applyNumberFormat="1" applyFont="1" applyFill="1" applyBorder="1" applyAlignment="1">
      <alignment horizontal="center" vertical="center" wrapText="1"/>
    </xf>
    <xf numFmtId="164" fontId="7" fillId="0" borderId="0" xfId="2" applyFont="1" applyAlignment="1">
      <alignment horizontal="center" vertical="center"/>
    </xf>
    <xf numFmtId="164" fontId="7" fillId="0" borderId="1" xfId="2" applyFont="1" applyBorder="1" applyAlignment="1">
      <alignment horizontal="center" vertical="center"/>
    </xf>
    <xf numFmtId="172" fontId="8" fillId="0" borderId="1" xfId="3" applyNumberFormat="1" applyFont="1" applyFill="1" applyBorder="1" applyAlignment="1">
      <alignment horizontal="center" vertical="center" wrapText="1"/>
    </xf>
    <xf numFmtId="164" fontId="7" fillId="0" borderId="1" xfId="2" applyFont="1" applyFill="1" applyBorder="1" applyAlignment="1">
      <alignment horizontal="center" vertical="center"/>
    </xf>
    <xf numFmtId="0" fontId="8" fillId="0" borderId="3" xfId="6" applyFont="1" applyFill="1" applyBorder="1" applyAlignment="1">
      <alignment horizontal="center" vertical="center" wrapText="1"/>
    </xf>
    <xf numFmtId="164" fontId="7" fillId="0" borderId="0" xfId="2" applyFont="1" applyFill="1" applyAlignment="1">
      <alignment horizontal="center" vertical="center"/>
    </xf>
    <xf numFmtId="10" fontId="8" fillId="0" borderId="3" xfId="3" applyNumberFormat="1" applyFont="1" applyFill="1" applyBorder="1" applyAlignment="1">
      <alignment horizontal="center" vertical="center" wrapText="1"/>
    </xf>
    <xf numFmtId="0" fontId="47" fillId="0" borderId="1" xfId="0" applyFont="1" applyBorder="1" applyAlignment="1">
      <alignment horizontal="center" vertical="center" wrapText="1"/>
    </xf>
    <xf numFmtId="8" fontId="7" fillId="0" borderId="1" xfId="0" applyNumberFormat="1" applyFont="1" applyBorder="1" applyAlignment="1">
      <alignment horizontal="center" vertical="center"/>
    </xf>
    <xf numFmtId="0" fontId="10" fillId="10" borderId="1" xfId="0" applyFont="1" applyFill="1" applyBorder="1" applyAlignment="1">
      <alignment horizontal="center" vertical="center" wrapText="1"/>
    </xf>
    <xf numFmtId="0" fontId="9" fillId="23" borderId="1" xfId="5" applyFont="1" applyFill="1" applyBorder="1" applyAlignment="1">
      <alignment horizontal="center" vertical="center" wrapText="1"/>
    </xf>
    <xf numFmtId="0" fontId="3" fillId="23" borderId="1" xfId="5" applyFill="1" applyBorder="1" applyAlignment="1">
      <alignment horizontal="center" vertical="center" wrapText="1"/>
    </xf>
    <xf numFmtId="0" fontId="9" fillId="23" borderId="7" xfId="5" applyFont="1" applyFill="1" applyBorder="1" applyAlignment="1">
      <alignment horizontal="center" vertical="center" wrapText="1"/>
    </xf>
    <xf numFmtId="0" fontId="10" fillId="23" borderId="1" xfId="14" applyFont="1" applyFill="1" applyBorder="1" applyAlignment="1">
      <alignment horizontal="center" vertical="center" wrapText="1"/>
    </xf>
    <xf numFmtId="0" fontId="0" fillId="23" borderId="1" xfId="0" applyFill="1" applyBorder="1" applyAlignment="1">
      <alignment horizontal="center" vertical="center"/>
    </xf>
    <xf numFmtId="9" fontId="0" fillId="23" borderId="1" xfId="3" applyFont="1" applyFill="1" applyBorder="1" applyAlignment="1">
      <alignment horizontal="center" vertical="center"/>
    </xf>
    <xf numFmtId="0" fontId="10" fillId="23" borderId="1" xfId="5" applyFont="1" applyFill="1" applyBorder="1" applyAlignment="1">
      <alignment horizontal="center" vertical="center" wrapText="1"/>
    </xf>
    <xf numFmtId="1" fontId="0" fillId="23" borderId="1" xfId="0" applyNumberFormat="1" applyFill="1" applyBorder="1" applyAlignment="1">
      <alignment horizontal="center" vertical="center"/>
    </xf>
    <xf numFmtId="164" fontId="8" fillId="23" borderId="1" xfId="10" applyFont="1" applyFill="1" applyBorder="1" applyAlignment="1">
      <alignment horizontal="center" vertical="center" wrapText="1"/>
    </xf>
    <xf numFmtId="168" fontId="15" fillId="23" borderId="1" xfId="0" applyNumberFormat="1" applyFont="1" applyFill="1" applyBorder="1" applyAlignment="1">
      <alignment horizontal="center" vertical="center"/>
    </xf>
    <xf numFmtId="0" fontId="9" fillId="24" borderId="1" xfId="5" applyFont="1" applyFill="1" applyBorder="1" applyAlignment="1">
      <alignment horizontal="center" vertical="center" wrapText="1"/>
    </xf>
    <xf numFmtId="0" fontId="3" fillId="24" borderId="1" xfId="5" applyFill="1" applyBorder="1" applyAlignment="1">
      <alignment horizontal="center" vertical="center" wrapText="1"/>
    </xf>
    <xf numFmtId="0" fontId="9" fillId="24" borderId="7" xfId="5" applyFont="1" applyFill="1" applyBorder="1" applyAlignment="1">
      <alignment horizontal="center" vertical="center" wrapText="1"/>
    </xf>
    <xf numFmtId="0" fontId="10" fillId="24" borderId="1" xfId="14" applyFont="1" applyFill="1" applyBorder="1" applyAlignment="1">
      <alignment horizontal="center" vertical="center" wrapText="1"/>
    </xf>
    <xf numFmtId="0" fontId="0" fillId="24" borderId="1" xfId="0" applyFill="1" applyBorder="1" applyAlignment="1">
      <alignment horizontal="center" vertical="center"/>
    </xf>
    <xf numFmtId="9" fontId="0" fillId="24" borderId="1" xfId="3" applyFont="1" applyFill="1" applyBorder="1" applyAlignment="1">
      <alignment horizontal="center" vertical="center"/>
    </xf>
    <xf numFmtId="0" fontId="10" fillId="24" borderId="1" xfId="5" applyFont="1" applyFill="1" applyBorder="1" applyAlignment="1">
      <alignment horizontal="center" vertical="center" wrapText="1"/>
    </xf>
    <xf numFmtId="164" fontId="8" fillId="24" borderId="1" xfId="10" applyFont="1" applyFill="1" applyBorder="1" applyAlignment="1">
      <alignment horizontal="center" vertical="center" wrapText="1"/>
    </xf>
    <xf numFmtId="168" fontId="15" fillId="24" borderId="1" xfId="0" applyNumberFormat="1" applyFont="1" applyFill="1" applyBorder="1" applyAlignment="1">
      <alignment horizontal="center" vertical="center"/>
    </xf>
    <xf numFmtId="0" fontId="9" fillId="25" borderId="1" xfId="5" applyFont="1" applyFill="1" applyBorder="1" applyAlignment="1">
      <alignment horizontal="center" vertical="center" wrapText="1"/>
    </xf>
    <xf numFmtId="0" fontId="3" fillId="25" borderId="1" xfId="5" applyFill="1" applyBorder="1" applyAlignment="1">
      <alignment horizontal="center" vertical="center" wrapText="1"/>
    </xf>
    <xf numFmtId="0" fontId="9" fillId="25" borderId="7" xfId="5" applyFont="1" applyFill="1" applyBorder="1" applyAlignment="1">
      <alignment horizontal="center" vertical="center" wrapText="1"/>
    </xf>
    <xf numFmtId="0" fontId="10" fillId="25" borderId="1" xfId="14" applyFont="1" applyFill="1" applyBorder="1" applyAlignment="1">
      <alignment horizontal="center" vertical="center" wrapText="1"/>
    </xf>
    <xf numFmtId="0" fontId="0" fillId="25" borderId="1" xfId="0" applyFill="1" applyBorder="1" applyAlignment="1">
      <alignment horizontal="center" vertical="center"/>
    </xf>
    <xf numFmtId="9" fontId="0" fillId="25" borderId="1" xfId="3" applyFont="1" applyFill="1" applyBorder="1" applyAlignment="1">
      <alignment horizontal="center" vertical="center"/>
    </xf>
    <xf numFmtId="0" fontId="10" fillId="25" borderId="1" xfId="5" applyFont="1" applyFill="1" applyBorder="1" applyAlignment="1">
      <alignment horizontal="center" vertical="center" wrapText="1"/>
    </xf>
    <xf numFmtId="164" fontId="8" fillId="25" borderId="1" xfId="10" applyFont="1" applyFill="1" applyBorder="1" applyAlignment="1">
      <alignment horizontal="center" vertical="center" wrapText="1"/>
    </xf>
    <xf numFmtId="168" fontId="15" fillId="25" borderId="1" xfId="0" applyNumberFormat="1" applyFont="1" applyFill="1" applyBorder="1" applyAlignment="1">
      <alignment horizontal="center" vertical="center"/>
    </xf>
    <xf numFmtId="0" fontId="0" fillId="25" borderId="1" xfId="0" applyFill="1" applyBorder="1" applyAlignment="1">
      <alignment horizontal="center" vertical="center" wrapText="1"/>
    </xf>
    <xf numFmtId="0" fontId="15" fillId="3" borderId="0" xfId="0" applyFont="1" applyFill="1" applyAlignment="1">
      <alignment horizontal="center" vertical="center"/>
    </xf>
    <xf numFmtId="0" fontId="15" fillId="3" borderId="1" xfId="0" applyFont="1" applyFill="1" applyBorder="1" applyAlignment="1">
      <alignment horizontal="center" vertical="center" wrapText="1"/>
    </xf>
    <xf numFmtId="1" fontId="15" fillId="3" borderId="1" xfId="0" applyNumberFormat="1" applyFont="1" applyFill="1" applyBorder="1" applyAlignment="1">
      <alignment horizontal="center" vertical="center" wrapText="1"/>
    </xf>
    <xf numFmtId="173" fontId="15" fillId="3" borderId="1" xfId="0" applyNumberFormat="1" applyFont="1" applyFill="1" applyBorder="1" applyAlignment="1">
      <alignment horizontal="center" vertical="center" wrapText="1"/>
    </xf>
    <xf numFmtId="0" fontId="17" fillId="0" borderId="7" xfId="0" applyFont="1" applyBorder="1" applyAlignment="1">
      <alignment horizontal="center" vertical="center" wrapText="1"/>
    </xf>
    <xf numFmtId="9" fontId="8" fillId="0" borderId="1" xfId="17" applyFont="1" applyFill="1" applyBorder="1" applyAlignment="1">
      <alignment horizontal="center" vertical="center" wrapText="1"/>
    </xf>
    <xf numFmtId="0" fontId="52" fillId="0" borderId="1" xfId="0" applyFont="1" applyBorder="1" applyAlignment="1">
      <alignment vertical="center" wrapText="1"/>
    </xf>
    <xf numFmtId="1" fontId="8" fillId="0" borderId="1" xfId="8" applyNumberFormat="1" applyFont="1" applyFill="1" applyBorder="1" applyAlignment="1">
      <alignment horizontal="center" vertical="center" wrapText="1"/>
    </xf>
    <xf numFmtId="10" fontId="8" fillId="0" borderId="1" xfId="17" applyNumberFormat="1" applyFont="1" applyFill="1" applyBorder="1" applyAlignment="1">
      <alignment horizontal="center" vertical="center" wrapText="1"/>
    </xf>
    <xf numFmtId="174" fontId="8" fillId="0" borderId="1" xfId="20" applyNumberFormat="1" applyFont="1" applyFill="1" applyBorder="1" applyAlignment="1">
      <alignment horizontal="left" vertical="center" wrapText="1" indent="6"/>
    </xf>
    <xf numFmtId="175" fontId="8" fillId="0" borderId="1" xfId="0" applyNumberFormat="1" applyFont="1" applyBorder="1" applyAlignment="1">
      <alignment horizontal="center" vertical="center" wrapText="1"/>
    </xf>
    <xf numFmtId="176" fontId="52" fillId="0" borderId="1" xfId="0" applyNumberFormat="1" applyFont="1" applyBorder="1" applyAlignment="1">
      <alignment vertical="center" wrapText="1"/>
    </xf>
    <xf numFmtId="9" fontId="10" fillId="0" borderId="1" xfId="0" applyNumberFormat="1" applyFont="1" applyBorder="1" applyAlignment="1">
      <alignment horizontal="center" vertical="center" wrapText="1"/>
    </xf>
    <xf numFmtId="0" fontId="9" fillId="10" borderId="1" xfId="5" applyFont="1" applyFill="1" applyBorder="1" applyAlignment="1">
      <alignment horizontal="center" vertical="center" wrapText="1"/>
    </xf>
    <xf numFmtId="0" fontId="9" fillId="10" borderId="7" xfId="5" applyFont="1" applyFill="1" applyBorder="1" applyAlignment="1">
      <alignment horizontal="center" vertical="center" wrapText="1"/>
    </xf>
    <xf numFmtId="0" fontId="52" fillId="10" borderId="1" xfId="0" applyFont="1" applyFill="1" applyBorder="1" applyAlignment="1">
      <alignment horizontal="center" vertical="center" wrapText="1"/>
    </xf>
    <xf numFmtId="164" fontId="8" fillId="0" borderId="1" xfId="10" applyFont="1" applyFill="1" applyBorder="1" applyAlignment="1">
      <alignment horizontal="center" vertical="center" wrapText="1"/>
    </xf>
    <xf numFmtId="1" fontId="10" fillId="0" borderId="1" xfId="5" applyNumberFormat="1" applyFont="1" applyBorder="1" applyAlignment="1">
      <alignment horizontal="center" vertical="center" wrapText="1"/>
    </xf>
    <xf numFmtId="1" fontId="10" fillId="0" borderId="1" xfId="8" applyNumberFormat="1" applyFont="1" applyFill="1" applyBorder="1" applyAlignment="1">
      <alignment horizontal="center" vertical="center" wrapText="1"/>
    </xf>
    <xf numFmtId="9" fontId="9" fillId="0" borderId="1" xfId="3" applyFont="1" applyFill="1" applyBorder="1" applyAlignment="1">
      <alignment horizontal="center" vertical="center"/>
    </xf>
    <xf numFmtId="1" fontId="0" fillId="0" borderId="1" xfId="8" applyNumberFormat="1" applyFont="1" applyFill="1" applyBorder="1" applyAlignment="1">
      <alignment horizontal="center" vertical="center" wrapText="1"/>
    </xf>
    <xf numFmtId="1" fontId="0" fillId="0" borderId="1" xfId="0" applyNumberFormat="1" applyBorder="1" applyAlignment="1">
      <alignment horizontal="center" vertical="center" wrapText="1"/>
    </xf>
    <xf numFmtId="9" fontId="9" fillId="0" borderId="1" xfId="3" applyFont="1" applyFill="1" applyBorder="1" applyAlignment="1">
      <alignment horizontal="center" vertical="center" wrapText="1"/>
    </xf>
    <xf numFmtId="1" fontId="0" fillId="0" borderId="1" xfId="17" applyNumberFormat="1" applyFont="1" applyFill="1" applyBorder="1" applyAlignment="1">
      <alignment horizontal="center" vertical="center" wrapText="1"/>
    </xf>
    <xf numFmtId="171" fontId="0" fillId="0" borderId="1" xfId="3" applyNumberFormat="1" applyFont="1" applyFill="1" applyBorder="1" applyAlignment="1">
      <alignment horizontal="center" vertical="center" wrapText="1"/>
    </xf>
    <xf numFmtId="10" fontId="10" fillId="0" borderId="1" xfId="3" applyNumberFormat="1" applyFont="1" applyFill="1" applyBorder="1" applyAlignment="1">
      <alignment horizontal="center" vertical="center" wrapText="1"/>
    </xf>
    <xf numFmtId="173" fontId="8" fillId="0" borderId="1" xfId="10" applyNumberFormat="1" applyFont="1" applyFill="1" applyBorder="1" applyAlignment="1">
      <alignment horizontal="center" vertical="center" wrapText="1"/>
    </xf>
    <xf numFmtId="173" fontId="0" fillId="0" borderId="1" xfId="12" applyNumberFormat="1" applyFont="1" applyFill="1" applyBorder="1" applyAlignment="1">
      <alignment horizontal="center" vertical="center" wrapText="1"/>
    </xf>
    <xf numFmtId="9" fontId="0" fillId="0" borderId="1" xfId="17" applyFont="1" applyFill="1" applyBorder="1" applyAlignment="1">
      <alignment horizontal="center" vertical="center" wrapText="1"/>
    </xf>
    <xf numFmtId="164" fontId="10" fillId="0" borderId="1" xfId="10" applyFont="1" applyFill="1" applyBorder="1" applyAlignment="1">
      <alignment horizontal="center" vertical="center" wrapText="1"/>
    </xf>
    <xf numFmtId="173" fontId="10" fillId="0" borderId="1" xfId="12" applyNumberFormat="1" applyFont="1" applyFill="1" applyBorder="1" applyAlignment="1">
      <alignment horizontal="center" vertical="center" wrapText="1"/>
    </xf>
    <xf numFmtId="2" fontId="10" fillId="0" borderId="1" xfId="5" applyNumberFormat="1" applyFont="1" applyBorder="1" applyAlignment="1">
      <alignment horizontal="center" vertical="center" wrapText="1"/>
    </xf>
    <xf numFmtId="165" fontId="10" fillId="0" borderId="1" xfId="12" applyFont="1" applyFill="1" applyBorder="1" applyAlignment="1">
      <alignment horizontal="center" vertical="center" wrapText="1"/>
    </xf>
    <xf numFmtId="0" fontId="55" fillId="0" borderId="9" xfId="0" applyFont="1" applyBorder="1" applyAlignment="1">
      <alignment horizontal="center" vertical="center" wrapText="1"/>
    </xf>
    <xf numFmtId="173" fontId="55" fillId="0" borderId="9" xfId="0" applyNumberFormat="1" applyFont="1" applyBorder="1" applyAlignment="1">
      <alignment horizontal="center" vertical="center" wrapText="1"/>
    </xf>
    <xf numFmtId="0" fontId="56" fillId="26" borderId="10" xfId="0" applyFont="1" applyFill="1" applyBorder="1" applyAlignment="1">
      <alignment horizontal="center" vertical="center" wrapText="1"/>
    </xf>
    <xf numFmtId="0" fontId="56" fillId="26" borderId="9" xfId="0" applyFont="1" applyFill="1" applyBorder="1" applyAlignment="1">
      <alignment horizontal="center" vertical="center" wrapText="1"/>
    </xf>
    <xf numFmtId="0" fontId="8"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8" fillId="0" borderId="9" xfId="0" applyFont="1" applyBorder="1" applyAlignment="1">
      <alignment horizontal="center" vertical="center" wrapText="1"/>
    </xf>
    <xf numFmtId="1" fontId="8" fillId="0" borderId="9"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2" fontId="8" fillId="0" borderId="9" xfId="0" applyNumberFormat="1" applyFont="1" applyBorder="1" applyAlignment="1">
      <alignment horizontal="center" vertical="center" wrapText="1"/>
    </xf>
    <xf numFmtId="10" fontId="8" fillId="0" borderId="9" xfId="0" applyNumberFormat="1" applyFont="1" applyBorder="1" applyAlignment="1">
      <alignment horizontal="center" vertical="center" wrapText="1"/>
    </xf>
    <xf numFmtId="164" fontId="8" fillId="0" borderId="9"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0" fontId="58" fillId="0" borderId="7" xfId="0" applyFont="1" applyBorder="1" applyAlignment="1">
      <alignment wrapText="1"/>
    </xf>
    <xf numFmtId="0" fontId="58" fillId="0" borderId="9" xfId="0" applyFont="1" applyBorder="1" applyAlignment="1">
      <alignment horizontal="left" vertical="center" wrapText="1"/>
    </xf>
    <xf numFmtId="0" fontId="58" fillId="0" borderId="9" xfId="0" applyFont="1" applyBorder="1" applyAlignment="1">
      <alignment vertical="center" wrapText="1"/>
    </xf>
    <xf numFmtId="43" fontId="8" fillId="0" borderId="9" xfId="0" applyNumberFormat="1" applyFont="1" applyBorder="1" applyAlignment="1">
      <alignment horizontal="center" vertical="center" wrapText="1"/>
    </xf>
    <xf numFmtId="172" fontId="8" fillId="0" borderId="9" xfId="0" applyNumberFormat="1" applyFont="1" applyBorder="1" applyAlignment="1">
      <alignment horizontal="center" vertical="center" wrapText="1"/>
    </xf>
    <xf numFmtId="165" fontId="8" fillId="0" borderId="11" xfId="0" applyNumberFormat="1" applyFont="1" applyBorder="1" applyAlignment="1">
      <alignment horizontal="center" vertical="center" wrapText="1"/>
    </xf>
    <xf numFmtId="9" fontId="8" fillId="28" borderId="9"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8" fillId="0" borderId="1" xfId="14" applyFont="1" applyFill="1" applyBorder="1" applyAlignment="1">
      <alignment horizontal="center" vertical="center" wrapText="1"/>
    </xf>
    <xf numFmtId="0" fontId="59" fillId="29" borderId="10" xfId="0" applyFont="1" applyFill="1" applyBorder="1" applyAlignment="1">
      <alignment horizontal="center" vertical="center" wrapText="1"/>
    </xf>
    <xf numFmtId="0" fontId="59" fillId="29" borderId="9" xfId="0" applyFont="1" applyFill="1" applyBorder="1" applyAlignment="1">
      <alignment horizontal="center" vertical="center" wrapText="1"/>
    </xf>
    <xf numFmtId="0" fontId="56" fillId="29" borderId="10" xfId="0" applyFont="1" applyFill="1" applyBorder="1" applyAlignment="1">
      <alignment horizontal="center" vertical="center" wrapText="1"/>
    </xf>
    <xf numFmtId="0" fontId="56" fillId="29" borderId="9" xfId="0" applyFont="1" applyFill="1" applyBorder="1" applyAlignment="1">
      <alignment horizontal="center" vertical="center" wrapText="1"/>
    </xf>
    <xf numFmtId="0" fontId="52" fillId="0" borderId="6" xfId="0" applyFont="1" applyBorder="1" applyAlignment="1">
      <alignment vertical="center" wrapText="1"/>
    </xf>
    <xf numFmtId="0" fontId="52" fillId="0" borderId="9" xfId="0" applyFont="1" applyBorder="1" applyAlignment="1">
      <alignment vertical="center" wrapText="1"/>
    </xf>
    <xf numFmtId="0" fontId="52" fillId="0" borderId="9" xfId="0" applyFont="1" applyBorder="1" applyAlignment="1">
      <alignment horizontal="center" vertical="center" wrapText="1"/>
    </xf>
    <xf numFmtId="0" fontId="52" fillId="0" borderId="9" xfId="0" applyFont="1" applyBorder="1" applyAlignment="1">
      <alignment horizontal="justify" vertical="center" wrapText="1"/>
    </xf>
    <xf numFmtId="9" fontId="52" fillId="0" borderId="9" xfId="0" applyNumberFormat="1" applyFont="1" applyBorder="1" applyAlignment="1">
      <alignment horizontal="center" vertical="center" wrapText="1"/>
    </xf>
    <xf numFmtId="3" fontId="52" fillId="0" borderId="9" xfId="0" applyNumberFormat="1" applyFont="1" applyBorder="1" applyAlignment="1">
      <alignment horizontal="center" vertical="center" wrapText="1"/>
    </xf>
    <xf numFmtId="0" fontId="52" fillId="0" borderId="11" xfId="0" applyFont="1" applyBorder="1" applyAlignment="1">
      <alignment horizontal="center" vertical="center" wrapText="1"/>
    </xf>
    <xf numFmtId="0" fontId="52" fillId="0" borderId="11" xfId="0" applyFont="1" applyBorder="1" applyAlignment="1">
      <alignment horizontal="justify" vertical="center" wrapText="1"/>
    </xf>
    <xf numFmtId="0" fontId="52" fillId="0" borderId="9" xfId="0" applyFont="1" applyBorder="1" applyAlignment="1">
      <alignment horizontal="center" wrapText="1"/>
    </xf>
    <xf numFmtId="0" fontId="52" fillId="0" borderId="9" xfId="0" applyFont="1" applyBorder="1" applyAlignment="1">
      <alignment horizontal="justify" wrapText="1"/>
    </xf>
    <xf numFmtId="171" fontId="52" fillId="0" borderId="9" xfId="0" applyNumberFormat="1" applyFont="1" applyBorder="1" applyAlignment="1">
      <alignment horizontal="center" vertical="center" wrapText="1"/>
    </xf>
    <xf numFmtId="0" fontId="8" fillId="0" borderId="1" xfId="0" applyFont="1" applyBorder="1" applyAlignment="1">
      <alignment horizontal="center" vertical="center"/>
    </xf>
    <xf numFmtId="0" fontId="10" fillId="0" borderId="1" xfId="19" applyNumberFormat="1" applyFont="1" applyFill="1" applyBorder="1" applyAlignment="1">
      <alignment horizontal="center" vertical="center" wrapText="1"/>
    </xf>
    <xf numFmtId="0" fontId="9" fillId="0" borderId="7" xfId="0" applyFont="1" applyBorder="1" applyAlignment="1">
      <alignment horizontal="center" vertical="center" wrapText="1"/>
    </xf>
    <xf numFmtId="0" fontId="60" fillId="0" borderId="1" xfId="0" applyFont="1" applyBorder="1" applyAlignment="1">
      <alignment horizontal="center" vertical="center" wrapText="1"/>
    </xf>
    <xf numFmtId="0" fontId="10" fillId="0" borderId="1" xfId="0" applyFont="1" applyBorder="1" applyAlignment="1">
      <alignment horizontal="center" vertical="center"/>
    </xf>
    <xf numFmtId="0" fontId="29" fillId="0" borderId="1" xfId="14" applyFont="1" applyBorder="1" applyAlignment="1">
      <alignment horizontal="center" vertical="center" wrapText="1"/>
    </xf>
    <xf numFmtId="0" fontId="20" fillId="30" borderId="9" xfId="0" applyFont="1" applyFill="1" applyBorder="1" applyAlignment="1">
      <alignment horizontal="center" vertical="center" wrapText="1"/>
    </xf>
    <xf numFmtId="0" fontId="57" fillId="0" borderId="9" xfId="0" applyFont="1" applyBorder="1" applyAlignment="1">
      <alignment horizontal="center" vertical="center"/>
    </xf>
    <xf numFmtId="0" fontId="52" fillId="0" borderId="9" xfId="0" applyFont="1" applyBorder="1" applyAlignment="1">
      <alignment horizontal="center" vertical="center"/>
    </xf>
    <xf numFmtId="168" fontId="52" fillId="0" borderId="9" xfId="0" applyNumberFormat="1" applyFont="1" applyBorder="1" applyAlignment="1">
      <alignment horizontal="center" vertical="center" wrapText="1"/>
    </xf>
    <xf numFmtId="0" fontId="52" fillId="30" borderId="9" xfId="0" applyFont="1" applyFill="1" applyBorder="1" applyAlignment="1">
      <alignment horizontal="center" vertical="center" wrapText="1"/>
    </xf>
    <xf numFmtId="9" fontId="52" fillId="0" borderId="9" xfId="0" applyNumberFormat="1" applyFont="1" applyBorder="1" applyAlignment="1">
      <alignment horizontal="center" vertical="center"/>
    </xf>
    <xf numFmtId="0" fontId="61" fillId="0" borderId="6" xfId="0" applyFont="1" applyBorder="1" applyAlignment="1">
      <alignment horizontal="center" vertical="center" wrapText="1"/>
    </xf>
    <xf numFmtId="0" fontId="62" fillId="0" borderId="9" xfId="0" applyFont="1" applyBorder="1" applyAlignment="1">
      <alignment horizontal="center" vertical="center" wrapText="1"/>
    </xf>
    <xf numFmtId="0" fontId="63" fillId="0" borderId="9" xfId="0" applyFont="1" applyBorder="1" applyAlignment="1">
      <alignment horizontal="center" vertical="center" wrapText="1"/>
    </xf>
    <xf numFmtId="0" fontId="29" fillId="0" borderId="9" xfId="0" applyFont="1" applyBorder="1" applyAlignment="1">
      <alignment horizontal="center" vertical="center" wrapText="1"/>
    </xf>
    <xf numFmtId="0" fontId="61" fillId="0" borderId="9" xfId="0" applyFont="1" applyBorder="1" applyAlignment="1">
      <alignment horizontal="center" vertical="center" wrapText="1"/>
    </xf>
    <xf numFmtId="9" fontId="61" fillId="0" borderId="9" xfId="0" applyNumberFormat="1" applyFont="1" applyBorder="1" applyAlignment="1">
      <alignment horizontal="center" vertical="center" wrapText="1"/>
    </xf>
    <xf numFmtId="0" fontId="61" fillId="28" borderId="9" xfId="0" applyFont="1" applyFill="1" applyBorder="1" applyAlignment="1">
      <alignment horizontal="center" vertical="center" wrapText="1"/>
    </xf>
    <xf numFmtId="1" fontId="61" fillId="0" borderId="9" xfId="0" applyNumberFormat="1" applyFont="1" applyBorder="1" applyAlignment="1">
      <alignment horizontal="center" vertical="center" wrapText="1"/>
    </xf>
    <xf numFmtId="10" fontId="61" fillId="0" borderId="9" xfId="0" applyNumberFormat="1" applyFont="1" applyBorder="1" applyAlignment="1">
      <alignment horizontal="center" vertical="center" wrapText="1"/>
    </xf>
    <xf numFmtId="164" fontId="61" fillId="0" borderId="9" xfId="0" applyNumberFormat="1" applyFont="1" applyBorder="1" applyAlignment="1">
      <alignment horizontal="center" vertical="center" wrapText="1"/>
    </xf>
    <xf numFmtId="42" fontId="62" fillId="28" borderId="9" xfId="0" applyNumberFormat="1" applyFont="1" applyFill="1" applyBorder="1" applyAlignment="1">
      <alignment horizontal="center" vertical="center" wrapText="1"/>
    </xf>
    <xf numFmtId="0" fontId="63" fillId="0" borderId="11" xfId="0" applyFont="1" applyBorder="1" applyAlignment="1">
      <alignment horizontal="center" vertical="center" wrapText="1"/>
    </xf>
    <xf numFmtId="0" fontId="29" fillId="0" borderId="11" xfId="0" applyFont="1" applyBorder="1" applyAlignment="1">
      <alignment horizontal="center" vertical="center" wrapText="1"/>
    </xf>
    <xf numFmtId="0" fontId="61" fillId="31" borderId="6" xfId="0" applyFont="1" applyFill="1" applyBorder="1" applyAlignment="1">
      <alignment horizontal="center" vertical="center" wrapText="1"/>
    </xf>
    <xf numFmtId="0" fontId="62" fillId="31" borderId="9" xfId="0" applyFont="1" applyFill="1" applyBorder="1" applyAlignment="1">
      <alignment horizontal="center" vertical="center" wrapText="1"/>
    </xf>
    <xf numFmtId="0" fontId="63" fillId="31" borderId="9" xfId="0" applyFont="1" applyFill="1" applyBorder="1" applyAlignment="1">
      <alignment horizontal="center" vertical="center" wrapText="1"/>
    </xf>
    <xf numFmtId="0" fontId="29" fillId="31" borderId="9" xfId="0" applyFont="1" applyFill="1" applyBorder="1" applyAlignment="1">
      <alignment horizontal="center" vertical="center" wrapText="1"/>
    </xf>
    <xf numFmtId="0" fontId="61" fillId="31" borderId="9" xfId="0" applyFont="1" applyFill="1" applyBorder="1" applyAlignment="1">
      <alignment horizontal="center" vertical="center" wrapText="1"/>
    </xf>
    <xf numFmtId="9" fontId="61" fillId="31" borderId="9" xfId="0" applyNumberFormat="1" applyFont="1" applyFill="1" applyBorder="1" applyAlignment="1">
      <alignment horizontal="center" vertical="center" wrapText="1"/>
    </xf>
    <xf numFmtId="2" fontId="61" fillId="0" borderId="9" xfId="0" applyNumberFormat="1" applyFont="1" applyBorder="1" applyAlignment="1">
      <alignment horizontal="center" vertical="center" wrapText="1"/>
    </xf>
    <xf numFmtId="164" fontId="61" fillId="31" borderId="9" xfId="0" applyNumberFormat="1" applyFont="1" applyFill="1" applyBorder="1" applyAlignment="1">
      <alignment horizontal="center" vertical="center" wrapText="1"/>
    </xf>
    <xf numFmtId="42" fontId="62" fillId="0" borderId="9" xfId="0" applyNumberFormat="1" applyFont="1" applyBorder="1" applyAlignment="1">
      <alignment horizontal="center" vertical="center" wrapText="1"/>
    </xf>
    <xf numFmtId="42" fontId="62" fillId="31" borderId="9" xfId="0" applyNumberFormat="1" applyFont="1" applyFill="1" applyBorder="1" applyAlignment="1">
      <alignment horizontal="center" vertical="center" wrapText="1"/>
    </xf>
    <xf numFmtId="0" fontId="29" fillId="0" borderId="1" xfId="0" applyFont="1" applyBorder="1" applyAlignment="1">
      <alignment horizontal="center" vertical="center" wrapText="1"/>
    </xf>
    <xf numFmtId="0" fontId="66" fillId="0" borderId="1" xfId="14" applyFont="1" applyBorder="1" applyAlignment="1">
      <alignment horizontal="center" vertical="center" wrapText="1"/>
    </xf>
    <xf numFmtId="49" fontId="8" fillId="0" borderId="1" xfId="21" applyNumberFormat="1" applyFont="1" applyFill="1" applyBorder="1" applyAlignment="1">
      <alignment horizontal="center" vertical="center" wrapText="1"/>
    </xf>
    <xf numFmtId="49" fontId="10" fillId="0" borderId="1" xfId="2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8" applyNumberFormat="1" applyFont="1" applyFill="1" applyBorder="1" applyAlignment="1">
      <alignment horizontal="center" vertical="center" wrapText="1"/>
    </xf>
    <xf numFmtId="0" fontId="9" fillId="0" borderId="1" xfId="17" applyNumberFormat="1" applyFont="1" applyFill="1" applyBorder="1" applyAlignment="1">
      <alignment horizontal="center" vertical="center" wrapText="1"/>
    </xf>
    <xf numFmtId="165" fontId="9" fillId="0" borderId="1" xfId="12" applyFont="1" applyFill="1" applyBorder="1" applyAlignment="1">
      <alignment horizontal="center" vertical="center" wrapText="1"/>
    </xf>
    <xf numFmtId="41" fontId="9" fillId="0" borderId="1" xfId="8" applyFont="1" applyFill="1" applyBorder="1" applyAlignment="1">
      <alignment horizontal="center" vertical="center" wrapText="1"/>
    </xf>
    <xf numFmtId="41"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 fontId="9" fillId="0" borderId="1" xfId="0" applyNumberFormat="1" applyFont="1" applyFill="1" applyBorder="1" applyAlignment="1">
      <alignment horizontal="center" vertical="center"/>
    </xf>
    <xf numFmtId="1" fontId="9" fillId="0" borderId="1" xfId="8"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67" fillId="0" borderId="1" xfId="0" applyNumberFormat="1" applyFont="1" applyFill="1" applyBorder="1" applyAlignment="1" applyProtection="1">
      <alignment horizontal="center" vertical="center" wrapText="1"/>
    </xf>
    <xf numFmtId="0" fontId="68"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9" fontId="8" fillId="0" borderId="1" xfId="0" applyNumberFormat="1" applyFont="1" applyFill="1" applyBorder="1" applyAlignment="1" applyProtection="1">
      <alignment horizontal="center" vertical="center" wrapText="1"/>
    </xf>
    <xf numFmtId="0" fontId="8" fillId="0" borderId="1" xfId="3" applyNumberFormat="1" applyFont="1" applyFill="1" applyBorder="1" applyAlignment="1">
      <alignment horizontal="center" vertical="center" wrapText="1"/>
    </xf>
    <xf numFmtId="42" fontId="7" fillId="0" borderId="1" xfId="2"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Fill="1" applyAlignment="1">
      <alignment horizontal="center" vertical="center"/>
    </xf>
    <xf numFmtId="43" fontId="10" fillId="0" borderId="1" xfId="19" applyFont="1" applyFill="1" applyBorder="1" applyAlignment="1">
      <alignment horizontal="center" vertical="center" wrapText="1"/>
    </xf>
    <xf numFmtId="171" fontId="10" fillId="0" borderId="1" xfId="17" applyNumberFormat="1" applyFont="1" applyFill="1" applyBorder="1" applyAlignment="1">
      <alignment horizontal="center" vertical="center"/>
    </xf>
    <xf numFmtId="0" fontId="10" fillId="0" borderId="1" xfId="0" applyFont="1" applyFill="1" applyBorder="1" applyAlignment="1">
      <alignment horizontal="center" vertical="center"/>
    </xf>
    <xf numFmtId="0" fontId="8" fillId="0" borderId="1" xfId="0" applyFont="1" applyFill="1" applyBorder="1" applyAlignment="1">
      <alignment horizontal="center" vertical="center"/>
    </xf>
    <xf numFmtId="1" fontId="8" fillId="0" borderId="1" xfId="14"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164" fontId="9" fillId="0" borderId="0" xfId="0" applyNumberFormat="1" applyFont="1" applyFill="1" applyAlignment="1">
      <alignment horizontal="center" vertical="center"/>
    </xf>
    <xf numFmtId="9" fontId="9" fillId="0" borderId="0" xfId="0" applyNumberFormat="1" applyFont="1" applyFill="1" applyAlignment="1">
      <alignment horizontal="center" vertical="center"/>
    </xf>
    <xf numFmtId="10" fontId="9" fillId="0" borderId="0" xfId="0" applyNumberFormat="1" applyFont="1" applyFill="1" applyAlignment="1">
      <alignment horizontal="center" vertical="center"/>
    </xf>
    <xf numFmtId="0" fontId="56" fillId="0" borderId="1" xfId="0" applyFont="1" applyFill="1" applyBorder="1" applyAlignment="1">
      <alignment horizontal="center" vertical="center" wrapText="1"/>
    </xf>
    <xf numFmtId="1" fontId="21" fillId="0" borderId="1" xfId="1"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41" fontId="9" fillId="0" borderId="1" xfId="1" applyFont="1" applyFill="1" applyBorder="1" applyAlignment="1">
      <alignment horizontal="center" vertical="center" wrapText="1"/>
    </xf>
    <xf numFmtId="3" fontId="8" fillId="0" borderId="1" xfId="0" applyNumberFormat="1" applyFont="1" applyFill="1" applyBorder="1" applyAlignment="1">
      <alignment horizontal="center" vertical="center"/>
    </xf>
    <xf numFmtId="0" fontId="69" fillId="0" borderId="1" xfId="0" applyFont="1" applyFill="1" applyBorder="1" applyAlignment="1">
      <alignment horizontal="center" vertical="center" wrapText="1"/>
    </xf>
    <xf numFmtId="1" fontId="10" fillId="0" borderId="1" xfId="5"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2" fontId="10" fillId="0" borderId="1" xfId="5"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43" fontId="8" fillId="0" borderId="1" xfId="0" applyNumberFormat="1" applyFont="1" applyFill="1" applyBorder="1" applyAlignment="1">
      <alignment horizontal="center" vertical="center" wrapText="1"/>
    </xf>
    <xf numFmtId="172" fontId="8"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xf>
    <xf numFmtId="0" fontId="7" fillId="0" borderId="1" xfId="3" applyNumberFormat="1" applyFont="1" applyFill="1" applyBorder="1" applyAlignment="1">
      <alignment horizontal="center" vertical="center" wrapText="1"/>
    </xf>
    <xf numFmtId="0" fontId="64" fillId="3" borderId="1" xfId="0" applyFont="1" applyFill="1" applyBorder="1" applyAlignment="1">
      <alignment horizontal="center" vertical="center" wrapText="1"/>
    </xf>
    <xf numFmtId="0" fontId="66" fillId="0" borderId="1" xfId="5" applyFont="1" applyBorder="1" applyAlignment="1">
      <alignment horizontal="center" vertical="center" wrapText="1"/>
    </xf>
    <xf numFmtId="0" fontId="66" fillId="0" borderId="1" xfId="5" applyFont="1" applyBorder="1" applyAlignment="1">
      <alignment horizontal="center" vertical="center"/>
    </xf>
    <xf numFmtId="0" fontId="66" fillId="0" borderId="1" xfId="5" applyFont="1" applyFill="1" applyBorder="1" applyAlignment="1">
      <alignment horizontal="center" vertical="center" wrapText="1"/>
    </xf>
    <xf numFmtId="0" fontId="66" fillId="0" borderId="1" xfId="0" applyFont="1" applyBorder="1" applyAlignment="1">
      <alignment horizontal="center" vertical="center" wrapText="1"/>
    </xf>
    <xf numFmtId="1" fontId="66" fillId="0" borderId="1" xfId="18" applyNumberFormat="1" applyFont="1" applyFill="1" applyBorder="1" applyAlignment="1">
      <alignment horizontal="center" vertical="center" wrapText="1"/>
    </xf>
    <xf numFmtId="1" fontId="29" fillId="0" borderId="1" xfId="1" applyNumberFormat="1" applyFont="1" applyFill="1" applyBorder="1" applyAlignment="1">
      <alignment horizontal="center" vertical="center" wrapText="1"/>
    </xf>
    <xf numFmtId="9" fontId="29" fillId="0" borderId="1" xfId="3" applyFont="1" applyFill="1" applyBorder="1" applyAlignment="1">
      <alignment horizontal="center" vertical="center" wrapText="1"/>
    </xf>
    <xf numFmtId="1" fontId="29" fillId="0" borderId="1" xfId="18" applyNumberFormat="1" applyFont="1" applyFill="1" applyBorder="1" applyAlignment="1">
      <alignment horizontal="center" vertical="center" wrapText="1"/>
    </xf>
    <xf numFmtId="1" fontId="66" fillId="0" borderId="1" xfId="1" applyNumberFormat="1" applyFont="1" applyFill="1" applyBorder="1" applyAlignment="1">
      <alignment horizontal="center" vertical="center" wrapText="1"/>
    </xf>
    <xf numFmtId="10" fontId="29" fillId="0" borderId="1" xfId="3" applyNumberFormat="1" applyFont="1" applyFill="1" applyBorder="1" applyAlignment="1">
      <alignment horizontal="center" vertical="center" wrapText="1"/>
    </xf>
    <xf numFmtId="165" fontId="66" fillId="0" borderId="1" xfId="13" applyFont="1" applyFill="1" applyBorder="1" applyAlignment="1">
      <alignment horizontal="center" vertical="center" wrapText="1"/>
    </xf>
    <xf numFmtId="165" fontId="29" fillId="0" borderId="1" xfId="13" applyFont="1" applyFill="1" applyBorder="1" applyAlignment="1">
      <alignment horizontal="center" vertical="center" wrapText="1"/>
    </xf>
    <xf numFmtId="9" fontId="29" fillId="0" borderId="1" xfId="18" applyFont="1" applyFill="1" applyBorder="1" applyAlignment="1">
      <alignment horizontal="center" vertical="center" wrapText="1"/>
    </xf>
    <xf numFmtId="0" fontId="70" fillId="0" borderId="1" xfId="0" applyFont="1" applyBorder="1" applyAlignment="1">
      <alignment horizontal="center" vertical="center" wrapText="1"/>
    </xf>
    <xf numFmtId="0" fontId="70" fillId="0" borderId="1" xfId="0" applyFont="1" applyBorder="1" applyAlignment="1">
      <alignment horizontal="center" vertical="center"/>
    </xf>
    <xf numFmtId="0" fontId="70" fillId="0" borderId="1" xfId="0" applyFont="1" applyFill="1" applyBorder="1" applyAlignment="1">
      <alignment horizontal="center" vertical="center" wrapText="1"/>
    </xf>
    <xf numFmtId="0" fontId="66" fillId="0" borderId="1" xfId="19" applyNumberFormat="1" applyFont="1" applyFill="1" applyBorder="1" applyAlignment="1">
      <alignment horizontal="center" vertical="center" wrapText="1"/>
    </xf>
    <xf numFmtId="0" fontId="60" fillId="0" borderId="1" xfId="0" applyFont="1" applyBorder="1" applyAlignment="1">
      <alignment horizontal="center" vertical="center"/>
    </xf>
    <xf numFmtId="165" fontId="60" fillId="0" borderId="1" xfId="13" applyFont="1" applyFill="1" applyBorder="1" applyAlignment="1">
      <alignment horizontal="center" vertical="center"/>
    </xf>
    <xf numFmtId="9" fontId="60" fillId="0" borderId="1" xfId="18" applyFont="1" applyFill="1" applyBorder="1" applyAlignment="1">
      <alignment horizontal="center" vertical="center"/>
    </xf>
    <xf numFmtId="0" fontId="66" fillId="0" borderId="1" xfId="18" applyNumberFormat="1" applyFont="1" applyFill="1" applyBorder="1" applyAlignment="1">
      <alignment horizontal="center" vertical="center" wrapText="1"/>
    </xf>
    <xf numFmtId="0" fontId="29" fillId="0" borderId="1" xfId="18" applyNumberFormat="1" applyFont="1" applyFill="1" applyBorder="1" applyAlignment="1">
      <alignment horizontal="center" vertical="center" wrapText="1"/>
    </xf>
    <xf numFmtId="0" fontId="66" fillId="0" borderId="1" xfId="0" applyFont="1" applyFill="1" applyBorder="1" applyAlignment="1">
      <alignment horizontal="center" vertical="center" wrapText="1"/>
    </xf>
    <xf numFmtId="164" fontId="66" fillId="0" borderId="1" xfId="11" applyFont="1" applyFill="1" applyBorder="1" applyAlignment="1">
      <alignment horizontal="center" vertical="center" wrapText="1"/>
    </xf>
    <xf numFmtId="0" fontId="66" fillId="0" borderId="6" xfId="14" applyFont="1" applyBorder="1" applyAlignment="1">
      <alignment horizontal="center" vertical="center" wrapText="1"/>
    </xf>
    <xf numFmtId="0" fontId="29" fillId="23" borderId="1" xfId="0" applyFont="1" applyFill="1" applyBorder="1" applyAlignment="1">
      <alignment horizontal="center" vertical="center" wrapText="1"/>
    </xf>
    <xf numFmtId="0" fontId="60" fillId="23" borderId="1" xfId="0" applyFont="1" applyFill="1" applyBorder="1" applyAlignment="1">
      <alignment horizontal="center" vertical="center" wrapText="1"/>
    </xf>
    <xf numFmtId="0" fontId="29" fillId="23" borderId="1" xfId="14" applyFont="1" applyFill="1" applyBorder="1" applyAlignment="1">
      <alignment horizontal="center" vertical="center" wrapText="1"/>
    </xf>
    <xf numFmtId="0" fontId="70" fillId="23" borderId="1" xfId="0" applyFont="1" applyFill="1" applyBorder="1" applyAlignment="1">
      <alignment horizontal="center" vertical="center" wrapText="1"/>
    </xf>
    <xf numFmtId="0" fontId="70" fillId="23" borderId="1" xfId="0" applyFont="1" applyFill="1" applyBorder="1" applyAlignment="1">
      <alignment horizontal="center" vertical="center"/>
    </xf>
    <xf numFmtId="0" fontId="66" fillId="23" borderId="1" xfId="14" applyFont="1" applyFill="1" applyBorder="1" applyAlignment="1">
      <alignment horizontal="center" vertical="center" wrapText="1"/>
    </xf>
    <xf numFmtId="0" fontId="66" fillId="23" borderId="1" xfId="0" applyFont="1" applyFill="1" applyBorder="1" applyAlignment="1">
      <alignment horizontal="center" vertical="center" wrapText="1"/>
    </xf>
    <xf numFmtId="9" fontId="29" fillId="23" borderId="1" xfId="3" applyFont="1" applyFill="1" applyBorder="1" applyAlignment="1">
      <alignment horizontal="center" vertical="center" wrapText="1"/>
    </xf>
    <xf numFmtId="1" fontId="66" fillId="23" borderId="1" xfId="1" applyNumberFormat="1" applyFont="1" applyFill="1" applyBorder="1" applyAlignment="1">
      <alignment horizontal="center" vertical="center" wrapText="1"/>
    </xf>
    <xf numFmtId="0" fontId="60" fillId="23" borderId="1" xfId="0" applyFont="1" applyFill="1" applyBorder="1" applyAlignment="1">
      <alignment horizontal="center" vertical="center"/>
    </xf>
    <xf numFmtId="1" fontId="29" fillId="23" borderId="1" xfId="1" applyNumberFormat="1" applyFont="1" applyFill="1" applyBorder="1" applyAlignment="1">
      <alignment horizontal="center" vertical="center" wrapText="1"/>
    </xf>
    <xf numFmtId="10" fontId="29" fillId="23" borderId="1" xfId="3" applyNumberFormat="1" applyFont="1" applyFill="1" applyBorder="1" applyAlignment="1">
      <alignment horizontal="center" vertical="center" wrapText="1"/>
    </xf>
    <xf numFmtId="164" fontId="66" fillId="23" borderId="1" xfId="11" applyFont="1" applyFill="1" applyBorder="1" applyAlignment="1">
      <alignment horizontal="center" vertical="center" wrapText="1"/>
    </xf>
    <xf numFmtId="9" fontId="60" fillId="23" borderId="1" xfId="18" applyFont="1" applyFill="1" applyBorder="1" applyAlignment="1">
      <alignment horizontal="center" vertical="center"/>
    </xf>
    <xf numFmtId="42" fontId="8" fillId="0" borderId="1" xfId="2" applyNumberFormat="1" applyFont="1" applyFill="1" applyBorder="1" applyAlignment="1">
      <alignment horizontal="center" vertical="center" wrapText="1"/>
    </xf>
    <xf numFmtId="1" fontId="10" fillId="0" borderId="1" xfId="10" applyNumberFormat="1" applyFont="1" applyFill="1" applyBorder="1" applyAlignment="1">
      <alignment horizontal="center" vertical="center" wrapText="1"/>
    </xf>
    <xf numFmtId="42" fontId="7" fillId="0" borderId="1" xfId="2" applyNumberFormat="1" applyFont="1" applyFill="1" applyBorder="1" applyAlignment="1">
      <alignment horizontal="center" vertical="center"/>
    </xf>
    <xf numFmtId="42" fontId="8" fillId="0" borderId="1" xfId="2" applyNumberFormat="1" applyFont="1" applyFill="1" applyBorder="1" applyAlignment="1" applyProtection="1">
      <alignment horizontal="center" vertical="center" wrapText="1"/>
    </xf>
    <xf numFmtId="42" fontId="8" fillId="0" borderId="1" xfId="2" applyNumberFormat="1" applyFont="1" applyFill="1" applyBorder="1" applyAlignment="1">
      <alignment horizontal="center" vertical="center"/>
    </xf>
    <xf numFmtId="42" fontId="71" fillId="0" borderId="1" xfId="2" applyNumberFormat="1" applyFont="1" applyFill="1" applyBorder="1" applyAlignment="1">
      <alignment horizontal="center" vertical="center"/>
    </xf>
    <xf numFmtId="42" fontId="56" fillId="0" borderId="1" xfId="2" applyNumberFormat="1" applyFont="1" applyFill="1" applyBorder="1" applyAlignment="1">
      <alignment horizontal="center" vertical="center" wrapText="1"/>
    </xf>
    <xf numFmtId="0" fontId="72" fillId="10" borderId="1" xfId="0" applyFont="1" applyFill="1" applyBorder="1" applyAlignment="1">
      <alignment horizontal="center" vertical="top" wrapText="1"/>
    </xf>
    <xf numFmtId="0" fontId="13" fillId="10" borderId="1" xfId="14" applyFont="1" applyFill="1" applyBorder="1" applyAlignment="1">
      <alignment horizontal="center" vertical="center" wrapText="1"/>
    </xf>
    <xf numFmtId="49" fontId="13" fillId="10" borderId="1" xfId="21"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72" fillId="10" borderId="1" xfId="0" applyFont="1" applyFill="1" applyBorder="1" applyAlignment="1">
      <alignment horizontal="center" vertical="center"/>
    </xf>
    <xf numFmtId="0" fontId="72" fillId="0" borderId="1" xfId="0" applyFont="1" applyBorder="1" applyAlignment="1">
      <alignment horizontal="center" vertical="center"/>
    </xf>
    <xf numFmtId="44" fontId="72" fillId="0" borderId="1" xfId="20" applyFont="1" applyBorder="1" applyAlignment="1">
      <alignment vertical="center"/>
    </xf>
    <xf numFmtId="0" fontId="72" fillId="0" borderId="1" xfId="0" applyFont="1" applyBorder="1" applyAlignment="1">
      <alignment horizontal="center" vertical="center" wrapText="1"/>
    </xf>
    <xf numFmtId="44" fontId="0" fillId="0" borderId="0" xfId="20" applyFont="1" applyAlignment="1">
      <alignment vertical="center"/>
    </xf>
    <xf numFmtId="44" fontId="0" fillId="0" borderId="1" xfId="20" applyFont="1" applyBorder="1" applyAlignment="1">
      <alignment vertical="center" wrapText="1"/>
    </xf>
    <xf numFmtId="44" fontId="0" fillId="0" borderId="1" xfId="20" applyFont="1" applyBorder="1" applyAlignment="1">
      <alignment horizontal="center" vertical="center" wrapText="1"/>
    </xf>
    <xf numFmtId="164" fontId="0" fillId="0" borderId="1" xfId="2" applyFont="1" applyBorder="1" applyAlignment="1">
      <alignment horizontal="center" vertical="center" wrapText="1"/>
    </xf>
    <xf numFmtId="164" fontId="0" fillId="0" borderId="1" xfId="2" applyFont="1" applyBorder="1" applyAlignment="1">
      <alignment vertical="center" wrapText="1"/>
    </xf>
    <xf numFmtId="0" fontId="72" fillId="10" borderId="1" xfId="0" applyFont="1" applyFill="1" applyBorder="1" applyAlignment="1">
      <alignment horizontal="center" vertical="center" wrapText="1"/>
    </xf>
    <xf numFmtId="44" fontId="72" fillId="0" borderId="1" xfId="0" applyNumberFormat="1" applyFont="1" applyBorder="1" applyAlignment="1">
      <alignment vertical="center"/>
    </xf>
    <xf numFmtId="0" fontId="13" fillId="10" borderId="3" xfId="14" applyFont="1" applyFill="1" applyBorder="1" applyAlignment="1">
      <alignment horizontal="center" vertical="center" wrapText="1"/>
    </xf>
    <xf numFmtId="0" fontId="13" fillId="10" borderId="1" xfId="0" applyFont="1" applyFill="1" applyBorder="1" applyAlignment="1">
      <alignment horizontal="center" vertical="center"/>
    </xf>
    <xf numFmtId="0" fontId="13" fillId="32" borderId="1" xfId="0" applyFont="1" applyFill="1" applyBorder="1" applyAlignment="1">
      <alignment horizontal="center" vertical="center" wrapText="1"/>
    </xf>
    <xf numFmtId="0" fontId="13" fillId="33" borderId="1" xfId="0" applyFont="1" applyFill="1" applyBorder="1" applyAlignment="1">
      <alignment horizontal="center" vertical="center" wrapText="1"/>
    </xf>
    <xf numFmtId="44" fontId="0" fillId="0" borderId="1" xfId="20" applyFont="1" applyBorder="1" applyAlignment="1">
      <alignment vertical="center"/>
    </xf>
    <xf numFmtId="2"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0" fillId="0" borderId="1" xfId="34" applyFont="1" applyBorder="1" applyAlignment="1">
      <alignment horizontal="center" vertical="center" wrapText="1"/>
    </xf>
    <xf numFmtId="0" fontId="8" fillId="0" borderId="1" xfId="34" applyFont="1" applyBorder="1" applyAlignment="1">
      <alignment horizontal="center" vertical="center" wrapText="1"/>
    </xf>
    <xf numFmtId="1" fontId="8" fillId="0" borderId="1" xfId="35" applyNumberFormat="1" applyFont="1" applyFill="1" applyBorder="1" applyAlignment="1">
      <alignment horizontal="center" vertical="center" wrapText="1"/>
    </xf>
    <xf numFmtId="9" fontId="8" fillId="0" borderId="1" xfId="36" applyFont="1" applyFill="1" applyBorder="1" applyAlignment="1">
      <alignment horizontal="center" vertical="center" wrapText="1"/>
    </xf>
    <xf numFmtId="2" fontId="8" fillId="0" borderId="1" xfId="35" applyNumberFormat="1" applyFont="1" applyFill="1" applyBorder="1" applyAlignment="1">
      <alignment horizontal="center" vertical="center" wrapText="1"/>
    </xf>
    <xf numFmtId="10" fontId="8" fillId="0" borderId="1" xfId="36" applyNumberFormat="1" applyFont="1" applyFill="1" applyBorder="1" applyAlignment="1">
      <alignment horizontal="center" vertical="center" wrapText="1"/>
    </xf>
    <xf numFmtId="164" fontId="8" fillId="0" borderId="1" xfId="37" applyFont="1" applyFill="1" applyBorder="1" applyAlignment="1">
      <alignment horizontal="center" vertical="center" wrapText="1"/>
    </xf>
    <xf numFmtId="164" fontId="0" fillId="0" borderId="0" xfId="0" applyNumberFormat="1"/>
    <xf numFmtId="49" fontId="13" fillId="10" borderId="1" xfId="38" applyNumberFormat="1" applyFont="1" applyFill="1" applyBorder="1" applyAlignment="1">
      <alignment horizontal="center" vertical="center" wrapText="1"/>
    </xf>
    <xf numFmtId="44" fontId="72" fillId="0" borderId="1" xfId="39" applyFont="1" applyBorder="1" applyAlignment="1">
      <alignment vertical="center"/>
    </xf>
    <xf numFmtId="44" fontId="0" fillId="0" borderId="0" xfId="39" applyFont="1" applyAlignment="1">
      <alignment vertical="center"/>
    </xf>
    <xf numFmtId="44" fontId="0" fillId="0" borderId="1" xfId="39" applyFont="1" applyBorder="1" applyAlignment="1">
      <alignment vertical="center" wrapText="1"/>
    </xf>
    <xf numFmtId="44" fontId="0" fillId="0" borderId="1" xfId="39" applyFont="1" applyBorder="1" applyAlignment="1">
      <alignment horizontal="center" vertical="center" wrapText="1"/>
    </xf>
    <xf numFmtId="164" fontId="0" fillId="0" borderId="1" xfId="37" applyFont="1" applyBorder="1" applyAlignment="1">
      <alignment horizontal="center" vertical="center" wrapText="1"/>
    </xf>
    <xf numFmtId="9" fontId="0" fillId="0" borderId="0" xfId="0" applyNumberFormat="1"/>
    <xf numFmtId="164" fontId="0" fillId="0" borderId="1" xfId="37" applyFont="1" applyBorder="1" applyAlignment="1">
      <alignment vertical="center" wrapText="1"/>
    </xf>
    <xf numFmtId="10" fontId="0" fillId="0" borderId="0" xfId="0" applyNumberFormat="1"/>
    <xf numFmtId="44" fontId="72" fillId="0" borderId="1" xfId="39" applyFont="1" applyBorder="1" applyAlignment="1">
      <alignment horizontal="center" vertical="center"/>
    </xf>
    <xf numFmtId="44" fontId="0" fillId="0" borderId="1" xfId="39" applyFont="1" applyBorder="1" applyAlignment="1">
      <alignment vertical="center"/>
    </xf>
    <xf numFmtId="44" fontId="0" fillId="0" borderId="1" xfId="39" applyFont="1" applyBorder="1" applyAlignment="1">
      <alignment horizontal="center" vertical="center"/>
    </xf>
    <xf numFmtId="0" fontId="0" fillId="0" borderId="0" xfId="0" applyAlignment="1">
      <alignment horizontal="left"/>
    </xf>
    <xf numFmtId="177" fontId="8" fillId="0" borderId="1" xfId="0" applyNumberFormat="1" applyFont="1" applyFill="1" applyBorder="1" applyAlignment="1">
      <alignment horizontal="center" vertical="center" wrapText="1"/>
    </xf>
    <xf numFmtId="2" fontId="8" fillId="0" borderId="1" xfId="14"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xf>
    <xf numFmtId="2" fontId="10" fillId="0" borderId="1" xfId="0" applyNumberFormat="1" applyFont="1" applyFill="1" applyBorder="1" applyAlignment="1">
      <alignment horizontal="center" vertical="center" wrapText="1"/>
    </xf>
    <xf numFmtId="2" fontId="10" fillId="0" borderId="1" xfId="8" applyNumberFormat="1" applyFont="1" applyFill="1" applyBorder="1" applyAlignment="1">
      <alignment horizontal="center" vertical="center" wrapText="1"/>
    </xf>
    <xf numFmtId="2" fontId="8" fillId="0" borderId="1" xfId="5" applyNumberFormat="1" applyFont="1" applyFill="1" applyBorder="1" applyAlignment="1">
      <alignment horizontal="center" vertical="center" wrapText="1"/>
    </xf>
    <xf numFmtId="2" fontId="10" fillId="0" borderId="1" xfId="14" applyNumberFormat="1" applyFont="1" applyFill="1" applyBorder="1" applyAlignment="1">
      <alignment horizontal="center" vertical="center" wrapText="1"/>
    </xf>
    <xf numFmtId="2" fontId="10" fillId="0" borderId="1" xfId="5" applyNumberFormat="1" applyFont="1" applyFill="1" applyBorder="1" applyAlignment="1">
      <alignment horizontal="center" vertical="center"/>
    </xf>
    <xf numFmtId="2" fontId="9" fillId="0" borderId="1" xfId="0" applyNumberFormat="1" applyFont="1" applyFill="1" applyBorder="1" applyAlignment="1">
      <alignment horizontal="center" vertical="center"/>
    </xf>
    <xf numFmtId="2" fontId="17" fillId="0" borderId="1" xfId="0" applyNumberFormat="1" applyFont="1" applyFill="1" applyBorder="1" applyAlignment="1">
      <alignment horizontal="center" vertical="center"/>
    </xf>
    <xf numFmtId="2" fontId="17" fillId="0" borderId="1" xfId="0" applyNumberFormat="1" applyFont="1" applyFill="1" applyBorder="1" applyAlignment="1">
      <alignment horizontal="center" vertical="center" wrapText="1"/>
    </xf>
    <xf numFmtId="2" fontId="8" fillId="0" borderId="1" xfId="0" applyNumberFormat="1" applyFont="1" applyFill="1" applyBorder="1" applyAlignment="1" applyProtection="1">
      <alignment horizontal="center" vertical="center" wrapText="1"/>
    </xf>
    <xf numFmtId="2" fontId="72" fillId="10" borderId="1" xfId="0" applyNumberFormat="1" applyFont="1" applyFill="1" applyBorder="1" applyAlignment="1">
      <alignment horizontal="center" vertical="center"/>
    </xf>
    <xf numFmtId="2" fontId="8" fillId="0" borderId="1" xfId="5" applyNumberFormat="1" applyFont="1" applyBorder="1" applyAlignment="1">
      <alignment horizontal="center" vertical="center" wrapText="1"/>
    </xf>
    <xf numFmtId="1" fontId="8" fillId="17" borderId="1" xfId="1" applyNumberFormat="1" applyFont="1" applyFill="1" applyBorder="1" applyAlignment="1">
      <alignment horizontal="center" vertical="center" wrapText="1"/>
    </xf>
    <xf numFmtId="9" fontId="8" fillId="17" borderId="1" xfId="3" applyFont="1" applyFill="1" applyBorder="1" applyAlignment="1">
      <alignment horizontal="center" vertical="center" wrapText="1"/>
    </xf>
    <xf numFmtId="10" fontId="8" fillId="17" borderId="1" xfId="3" applyNumberFormat="1" applyFont="1" applyFill="1" applyBorder="1" applyAlignment="1">
      <alignment horizontal="center" vertical="center" wrapText="1"/>
    </xf>
    <xf numFmtId="42" fontId="8" fillId="17" borderId="1" xfId="2" applyNumberFormat="1" applyFont="1" applyFill="1" applyBorder="1" applyAlignment="1">
      <alignment horizontal="center" vertical="center" wrapText="1"/>
    </xf>
    <xf numFmtId="0" fontId="7" fillId="17" borderId="1" xfId="0" applyFont="1" applyFill="1" applyBorder="1" applyAlignment="1">
      <alignment horizontal="center" vertical="center" wrapText="1"/>
    </xf>
    <xf numFmtId="10" fontId="0" fillId="0" borderId="0" xfId="3" applyNumberFormat="1" applyFont="1"/>
    <xf numFmtId="0" fontId="61" fillId="17" borderId="9" xfId="0" applyFont="1" applyFill="1" applyBorder="1" applyAlignment="1">
      <alignment horizontal="center" vertical="center" wrapText="1"/>
    </xf>
    <xf numFmtId="0" fontId="61" fillId="17" borderId="6" xfId="0" applyFont="1" applyFill="1" applyBorder="1" applyAlignment="1">
      <alignment horizontal="center" vertical="center" wrapText="1"/>
    </xf>
    <xf numFmtId="0" fontId="62" fillId="17" borderId="9" xfId="0" applyFont="1" applyFill="1" applyBorder="1" applyAlignment="1">
      <alignment horizontal="center" vertical="center" wrapText="1"/>
    </xf>
    <xf numFmtId="0" fontId="63" fillId="17" borderId="9" xfId="0" applyFont="1" applyFill="1" applyBorder="1" applyAlignment="1">
      <alignment horizontal="center" vertical="center" wrapText="1"/>
    </xf>
    <xf numFmtId="0" fontId="29" fillId="17" borderId="9" xfId="0" applyFont="1" applyFill="1" applyBorder="1" applyAlignment="1">
      <alignment horizontal="center" vertical="center" wrapText="1"/>
    </xf>
    <xf numFmtId="9" fontId="61" fillId="17" borderId="9" xfId="0" applyNumberFormat="1" applyFont="1" applyFill="1" applyBorder="1" applyAlignment="1">
      <alignment horizontal="center" vertical="center" wrapText="1"/>
    </xf>
    <xf numFmtId="0" fontId="61" fillId="34" borderId="9" xfId="0" applyFont="1" applyFill="1" applyBorder="1" applyAlignment="1">
      <alignment horizontal="center" vertical="center" wrapText="1"/>
    </xf>
    <xf numFmtId="1" fontId="61" fillId="17" borderId="9" xfId="0" applyNumberFormat="1" applyFont="1" applyFill="1" applyBorder="1" applyAlignment="1">
      <alignment horizontal="center" vertical="center" wrapText="1"/>
    </xf>
    <xf numFmtId="10" fontId="61" fillId="17" borderId="9" xfId="0" applyNumberFormat="1" applyFont="1" applyFill="1" applyBorder="1" applyAlignment="1">
      <alignment horizontal="center" vertical="center" wrapText="1"/>
    </xf>
    <xf numFmtId="164" fontId="61" fillId="17" borderId="9" xfId="0" applyNumberFormat="1" applyFont="1" applyFill="1" applyBorder="1" applyAlignment="1">
      <alignment horizontal="center" vertical="center" wrapText="1"/>
    </xf>
    <xf numFmtId="42" fontId="62" fillId="34" borderId="9" xfId="0" applyNumberFormat="1" applyFont="1" applyFill="1" applyBorder="1" applyAlignment="1">
      <alignment horizontal="center" vertical="center" wrapText="1"/>
    </xf>
    <xf numFmtId="0" fontId="8" fillId="17" borderId="1" xfId="0" applyNumberFormat="1" applyFont="1" applyFill="1" applyBorder="1" applyAlignment="1" applyProtection="1">
      <alignment horizontal="center" vertical="center" wrapText="1"/>
    </xf>
    <xf numFmtId="0" fontId="68" fillId="17" borderId="1" xfId="0" applyNumberFormat="1" applyFont="1" applyFill="1" applyBorder="1" applyAlignment="1" applyProtection="1">
      <alignment horizontal="center" vertical="center" wrapText="1"/>
    </xf>
    <xf numFmtId="0" fontId="10" fillId="17" borderId="1" xfId="0" applyNumberFormat="1" applyFont="1" applyFill="1" applyBorder="1" applyAlignment="1" applyProtection="1">
      <alignment horizontal="center" vertical="center" wrapText="1"/>
    </xf>
    <xf numFmtId="2" fontId="8" fillId="17" borderId="1" xfId="0" applyNumberFormat="1" applyFont="1" applyFill="1" applyBorder="1" applyAlignment="1" applyProtection="1">
      <alignment horizontal="center" vertical="center" wrapText="1"/>
    </xf>
    <xf numFmtId="9" fontId="8" fillId="17" borderId="1" xfId="0" applyNumberFormat="1" applyFont="1" applyFill="1" applyBorder="1" applyAlignment="1" applyProtection="1">
      <alignment horizontal="center" vertical="center" wrapText="1"/>
    </xf>
    <xf numFmtId="42" fontId="8" fillId="17" borderId="1" xfId="2" applyNumberFormat="1" applyFont="1" applyFill="1" applyBorder="1" applyAlignment="1" applyProtection="1">
      <alignment horizontal="center" vertical="center" wrapText="1"/>
    </xf>
    <xf numFmtId="0" fontId="67" fillId="17" borderId="1" xfId="0" applyNumberFormat="1" applyFont="1" applyFill="1" applyBorder="1" applyAlignment="1" applyProtection="1">
      <alignment horizontal="center" vertical="center" wrapText="1"/>
    </xf>
    <xf numFmtId="0" fontId="8" fillId="0" borderId="6" xfId="0" applyFont="1" applyBorder="1" applyAlignment="1">
      <alignment horizontal="center" vertical="center" wrapText="1"/>
    </xf>
    <xf numFmtId="0" fontId="28" fillId="26" borderId="10" xfId="0" applyFont="1" applyFill="1" applyBorder="1" applyAlignment="1">
      <alignment horizontal="center" vertical="center" wrapText="1"/>
    </xf>
    <xf numFmtId="0" fontId="28" fillId="26" borderId="9" xfId="0" applyFont="1" applyFill="1" applyBorder="1" applyAlignment="1">
      <alignment horizontal="center" vertical="center" wrapText="1"/>
    </xf>
    <xf numFmtId="0" fontId="50" fillId="0" borderId="9" xfId="0" applyFont="1" applyBorder="1" applyAlignment="1">
      <alignment horizontal="center" vertical="center" wrapText="1"/>
    </xf>
    <xf numFmtId="0" fontId="10" fillId="35" borderId="9" xfId="0" applyFont="1" applyFill="1" applyBorder="1" applyAlignment="1">
      <alignment horizontal="center" vertical="center" wrapText="1"/>
    </xf>
    <xf numFmtId="0" fontId="10" fillId="36" borderId="9" xfId="0" applyFont="1" applyFill="1" applyBorder="1" applyAlignment="1">
      <alignment horizontal="center" vertical="center" wrapText="1"/>
    </xf>
    <xf numFmtId="41" fontId="8" fillId="0" borderId="9" xfId="0" applyNumberFormat="1" applyFont="1" applyBorder="1" applyAlignment="1">
      <alignment horizontal="center" vertical="center" wrapText="1"/>
    </xf>
    <xf numFmtId="1" fontId="8" fillId="30" borderId="9" xfId="0" applyNumberFormat="1" applyFont="1" applyFill="1" applyBorder="1" applyAlignment="1">
      <alignment horizontal="center" vertical="center" wrapText="1"/>
    </xf>
    <xf numFmtId="10" fontId="8" fillId="30" borderId="9" xfId="0" applyNumberFormat="1" applyFont="1" applyFill="1" applyBorder="1" applyAlignment="1">
      <alignment horizontal="center" vertical="center" wrapText="1"/>
    </xf>
    <xf numFmtId="165" fontId="51" fillId="30" borderId="9" xfId="0" applyNumberFormat="1" applyFont="1" applyFill="1" applyBorder="1" applyAlignment="1">
      <alignment horizontal="center" vertical="center" wrapText="1"/>
    </xf>
    <xf numFmtId="0" fontId="10" fillId="37" borderId="9" xfId="0" applyFont="1" applyFill="1" applyBorder="1" applyAlignment="1">
      <alignment horizontal="center" vertical="center" wrapText="1"/>
    </xf>
    <xf numFmtId="0" fontId="10" fillId="29" borderId="9" xfId="0" applyFont="1" applyFill="1" applyBorder="1" applyAlignment="1">
      <alignment horizontal="center" vertical="center" wrapText="1"/>
    </xf>
    <xf numFmtId="1" fontId="8" fillId="37" borderId="9" xfId="0" applyNumberFormat="1" applyFont="1" applyFill="1" applyBorder="1" applyAlignment="1">
      <alignment horizontal="center" vertical="center" wrapText="1"/>
    </xf>
    <xf numFmtId="0" fontId="10" fillId="38" borderId="9" xfId="0" applyFont="1" applyFill="1" applyBorder="1" applyAlignment="1">
      <alignment horizontal="center" vertical="center" wrapText="1"/>
    </xf>
    <xf numFmtId="0" fontId="10" fillId="39" borderId="9" xfId="0" applyFont="1" applyFill="1" applyBorder="1" applyAlignment="1">
      <alignment horizontal="center" vertical="center" wrapText="1"/>
    </xf>
    <xf numFmtId="0" fontId="10" fillId="40" borderId="9" xfId="0" applyFont="1" applyFill="1" applyBorder="1" applyAlignment="1">
      <alignment horizontal="center" vertical="center" wrapText="1"/>
    </xf>
    <xf numFmtId="0" fontId="10" fillId="41" borderId="9"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30" borderId="9" xfId="0" applyFont="1" applyFill="1" applyBorder="1" applyAlignment="1">
      <alignment horizontal="center" vertical="center" wrapText="1"/>
    </xf>
    <xf numFmtId="164" fontId="51" fillId="0" borderId="9" xfId="0" applyNumberFormat="1" applyFont="1" applyBorder="1" applyAlignment="1">
      <alignment horizontal="center" vertical="center" wrapText="1"/>
    </xf>
    <xf numFmtId="165" fontId="51" fillId="0" borderId="9" xfId="0" applyNumberFormat="1" applyFont="1" applyBorder="1" applyAlignment="1">
      <alignment horizontal="center" vertical="center" wrapText="1"/>
    </xf>
    <xf numFmtId="0" fontId="10" fillId="0" borderId="9" xfId="0" applyFont="1" applyBorder="1" applyAlignment="1">
      <alignment horizontal="center" wrapText="1"/>
    </xf>
    <xf numFmtId="0" fontId="8" fillId="0" borderId="9" xfId="0" applyFont="1" applyBorder="1" applyAlignment="1">
      <alignment horizontal="center" wrapText="1"/>
    </xf>
    <xf numFmtId="0" fontId="51" fillId="30" borderId="9" xfId="0" applyFont="1" applyFill="1" applyBorder="1" applyAlignment="1">
      <alignment horizontal="center" vertical="center" wrapText="1"/>
    </xf>
    <xf numFmtId="0" fontId="10" fillId="0" borderId="11" xfId="0" applyFont="1" applyBorder="1" applyAlignment="1">
      <alignment horizontal="center" vertical="center" wrapText="1"/>
    </xf>
    <xf numFmtId="10" fontId="8" fillId="5" borderId="1" xfId="3"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0" fillId="5" borderId="1" xfId="0" applyFill="1" applyBorder="1" applyAlignment="1">
      <alignment vertical="center" wrapText="1"/>
    </xf>
    <xf numFmtId="0" fontId="23" fillId="5" borderId="1" xfId="0" applyFont="1" applyFill="1" applyBorder="1" applyAlignment="1">
      <alignment horizontal="center" vertical="center" wrapText="1"/>
    </xf>
    <xf numFmtId="0" fontId="24" fillId="5" borderId="1" xfId="14" applyFont="1" applyFill="1" applyBorder="1" applyAlignment="1">
      <alignment horizontal="center" vertical="center" wrapText="1"/>
    </xf>
    <xf numFmtId="49" fontId="25" fillId="5" borderId="1" xfId="21" applyNumberFormat="1"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1" xfId="0" applyFont="1" applyFill="1" applyBorder="1" applyAlignment="1">
      <alignment horizontal="center" vertical="center"/>
    </xf>
    <xf numFmtId="0" fontId="25" fillId="5" borderId="1" xfId="0" applyFont="1" applyFill="1" applyBorder="1" applyAlignment="1">
      <alignment horizontal="center" vertical="center"/>
    </xf>
    <xf numFmtId="0" fontId="27" fillId="5" borderId="1" xfId="0" applyFont="1" applyFill="1" applyBorder="1" applyAlignment="1">
      <alignment horizontal="center" vertical="center"/>
    </xf>
    <xf numFmtId="9" fontId="8" fillId="5" borderId="1" xfId="3" applyFont="1" applyFill="1" applyBorder="1" applyAlignment="1">
      <alignment horizontal="center" vertical="center" wrapText="1"/>
    </xf>
    <xf numFmtId="1" fontId="8" fillId="5" borderId="1" xfId="1" applyNumberFormat="1" applyFont="1" applyFill="1" applyBorder="1" applyAlignment="1">
      <alignment horizontal="center" vertical="center" wrapText="1"/>
    </xf>
    <xf numFmtId="165" fontId="27" fillId="5" borderId="1" xfId="12" applyFont="1" applyFill="1" applyBorder="1" applyAlignment="1">
      <alignment horizontal="center" vertical="center"/>
    </xf>
    <xf numFmtId="0" fontId="75" fillId="0" borderId="8" xfId="0" applyFont="1" applyBorder="1" applyAlignment="1">
      <alignment horizontal="center" vertical="center" wrapText="1"/>
    </xf>
    <xf numFmtId="0" fontId="75" fillId="0" borderId="13" xfId="0" applyFont="1" applyBorder="1" applyAlignment="1">
      <alignment horizontal="center" vertical="center" wrapText="1"/>
    </xf>
    <xf numFmtId="9" fontId="75" fillId="0" borderId="8" xfId="3" applyFont="1" applyBorder="1" applyAlignment="1">
      <alignment horizontal="center" vertical="center" wrapText="1"/>
    </xf>
    <xf numFmtId="9" fontId="75" fillId="0" borderId="14" xfId="3" applyFont="1" applyBorder="1" applyAlignment="1">
      <alignment horizontal="center" vertical="center" wrapText="1"/>
    </xf>
    <xf numFmtId="9" fontId="75" fillId="0" borderId="1" xfId="3" applyFont="1" applyBorder="1" applyAlignment="1">
      <alignment horizontal="center" vertical="center" wrapText="1"/>
    </xf>
    <xf numFmtId="9" fontId="75" fillId="0" borderId="1" xfId="0" applyNumberFormat="1" applyFont="1" applyBorder="1" applyAlignment="1">
      <alignment horizontal="center" vertical="center" wrapText="1"/>
    </xf>
    <xf numFmtId="9" fontId="75" fillId="0" borderId="13" xfId="0" applyNumberFormat="1" applyFont="1" applyBorder="1" applyAlignment="1">
      <alignment horizontal="center" vertical="center" wrapText="1"/>
    </xf>
    <xf numFmtId="9" fontId="75" fillId="0" borderId="8" xfId="0" applyNumberFormat="1" applyFont="1" applyBorder="1" applyAlignment="1">
      <alignment horizontal="center" vertical="center" wrapText="1"/>
    </xf>
    <xf numFmtId="179" fontId="74" fillId="0" borderId="8" xfId="0" applyNumberFormat="1" applyFont="1" applyBorder="1" applyAlignment="1">
      <alignment horizontal="center" vertical="center" wrapText="1"/>
    </xf>
    <xf numFmtId="180" fontId="75" fillId="0" borderId="8" xfId="0" applyNumberFormat="1" applyFont="1" applyBorder="1" applyAlignment="1">
      <alignment horizontal="center" vertical="center" wrapText="1"/>
    </xf>
    <xf numFmtId="9" fontId="75" fillId="0" borderId="15" xfId="0" applyNumberFormat="1" applyFont="1" applyBorder="1" applyAlignment="1">
      <alignment horizontal="center" vertical="center" wrapText="1"/>
    </xf>
    <xf numFmtId="9" fontId="0" fillId="0" borderId="1" xfId="0" applyNumberFormat="1" applyBorder="1" applyAlignment="1">
      <alignment horizontal="center" vertical="center"/>
    </xf>
    <xf numFmtId="9" fontId="0" fillId="0" borderId="1" xfId="0" applyNumberFormat="1" applyBorder="1" applyAlignment="1">
      <alignment horizontal="center"/>
    </xf>
    <xf numFmtId="0" fontId="0" fillId="0" borderId="1" xfId="0" applyBorder="1" applyAlignment="1">
      <alignment horizontal="center"/>
    </xf>
    <xf numFmtId="0" fontId="0" fillId="0" borderId="1" xfId="0" pivotButton="1" applyBorder="1" applyAlignment="1">
      <alignment horizontal="center"/>
    </xf>
    <xf numFmtId="0" fontId="0" fillId="0" borderId="1" xfId="0" pivotButton="1" applyBorder="1" applyAlignment="1">
      <alignment horizontal="center" vertical="center"/>
    </xf>
    <xf numFmtId="0" fontId="76" fillId="0" borderId="0" xfId="0" applyFont="1" applyAlignment="1">
      <alignment horizontal="center" vertical="center"/>
    </xf>
    <xf numFmtId="0" fontId="76" fillId="0" borderId="0" xfId="0" applyFont="1"/>
    <xf numFmtId="0" fontId="76" fillId="45" borderId="1" xfId="0" applyFont="1" applyFill="1" applyBorder="1" applyAlignment="1">
      <alignment horizontal="center" vertical="center"/>
    </xf>
    <xf numFmtId="0" fontId="76" fillId="0" borderId="1" xfId="0" applyFont="1" applyBorder="1" applyAlignment="1">
      <alignment horizontal="center" vertical="center"/>
    </xf>
    <xf numFmtId="9" fontId="76" fillId="0" borderId="1" xfId="0" applyNumberFormat="1" applyFont="1" applyBorder="1" applyAlignment="1">
      <alignment horizontal="center" vertical="center"/>
    </xf>
    <xf numFmtId="9" fontId="77" fillId="43" borderId="1" xfId="3" applyFont="1" applyFill="1" applyBorder="1" applyAlignment="1">
      <alignment horizontal="center" vertical="center" wrapText="1"/>
    </xf>
    <xf numFmtId="0" fontId="76" fillId="43" borderId="1" xfId="0" applyFont="1" applyFill="1" applyBorder="1" applyAlignment="1">
      <alignment horizontal="center" vertical="center"/>
    </xf>
    <xf numFmtId="9" fontId="77" fillId="44" borderId="1" xfId="3" applyFont="1" applyFill="1" applyBorder="1" applyAlignment="1">
      <alignment horizontal="center" vertical="center" wrapText="1"/>
    </xf>
    <xf numFmtId="0" fontId="76" fillId="44" borderId="1" xfId="0" applyFont="1" applyFill="1" applyBorder="1" applyAlignment="1">
      <alignment horizontal="center" vertical="center"/>
    </xf>
    <xf numFmtId="9" fontId="77" fillId="2" borderId="1" xfId="3" applyFont="1" applyFill="1" applyBorder="1" applyAlignment="1">
      <alignment horizontal="center" vertical="center" wrapText="1"/>
    </xf>
    <xf numFmtId="0" fontId="76" fillId="2" borderId="1" xfId="0" applyFont="1" applyFill="1" applyBorder="1" applyAlignment="1">
      <alignment horizontal="center" vertical="center"/>
    </xf>
    <xf numFmtId="42" fontId="76" fillId="0" borderId="1" xfId="0" applyNumberFormat="1" applyFont="1" applyBorder="1" applyAlignment="1">
      <alignment horizontal="center"/>
    </xf>
    <xf numFmtId="164" fontId="76" fillId="0" borderId="1" xfId="0" applyNumberFormat="1" applyFont="1" applyBorder="1" applyAlignment="1">
      <alignment horizontal="center"/>
    </xf>
    <xf numFmtId="0" fontId="76" fillId="45" borderId="6" xfId="0" applyFont="1" applyFill="1" applyBorder="1" applyAlignment="1">
      <alignment horizontal="center" vertical="center"/>
    </xf>
    <xf numFmtId="164" fontId="76" fillId="0" borderId="7" xfId="0" applyNumberFormat="1" applyFont="1" applyBorder="1" applyAlignment="1">
      <alignment horizontal="center"/>
    </xf>
    <xf numFmtId="0" fontId="78" fillId="0" borderId="0" xfId="0" applyFont="1" applyAlignment="1">
      <alignment horizontal="center" vertical="center"/>
    </xf>
    <xf numFmtId="0" fontId="78" fillId="0" borderId="0" xfId="0" applyFont="1" applyAlignment="1">
      <alignment horizontal="center"/>
    </xf>
    <xf numFmtId="0" fontId="78" fillId="0" borderId="0" xfId="0" applyFont="1"/>
    <xf numFmtId="0" fontId="79" fillId="22" borderId="1" xfId="0" applyFont="1" applyFill="1" applyBorder="1" applyAlignment="1">
      <alignment horizontal="center" vertical="center" wrapText="1"/>
    </xf>
    <xf numFmtId="0" fontId="79" fillId="3" borderId="1" xfId="0" applyFont="1" applyFill="1" applyBorder="1" applyAlignment="1">
      <alignment horizontal="center" vertical="center" wrapText="1"/>
    </xf>
    <xf numFmtId="0" fontId="80" fillId="0" borderId="1" xfId="0" applyFont="1" applyFill="1" applyBorder="1" applyAlignment="1">
      <alignment horizontal="center" vertical="center" wrapText="1"/>
    </xf>
    <xf numFmtId="1" fontId="80" fillId="0" borderId="1" xfId="14" applyNumberFormat="1" applyFont="1" applyFill="1" applyBorder="1" applyAlignment="1">
      <alignment horizontal="center" vertical="center" wrapText="1"/>
    </xf>
    <xf numFmtId="0" fontId="80" fillId="0" borderId="1" xfId="14" applyFont="1" applyFill="1" applyBorder="1" applyAlignment="1">
      <alignment horizontal="center" vertical="center" wrapText="1"/>
    </xf>
    <xf numFmtId="2" fontId="80" fillId="0" borderId="1" xfId="0" applyNumberFormat="1" applyFont="1" applyFill="1" applyBorder="1" applyAlignment="1">
      <alignment horizontal="center" vertical="center" wrapText="1"/>
    </xf>
    <xf numFmtId="1" fontId="80" fillId="0" borderId="1" xfId="1" applyNumberFormat="1" applyFont="1" applyFill="1" applyBorder="1" applyAlignment="1">
      <alignment horizontal="center" vertical="center" wrapText="1"/>
    </xf>
    <xf numFmtId="9" fontId="80" fillId="0" borderId="1" xfId="3" applyFont="1" applyFill="1" applyBorder="1" applyAlignment="1">
      <alignment horizontal="center" vertical="center" wrapText="1"/>
    </xf>
    <xf numFmtId="9" fontId="80" fillId="43" borderId="1" xfId="3" applyFont="1" applyFill="1" applyBorder="1" applyAlignment="1">
      <alignment horizontal="center" vertical="center" wrapText="1"/>
    </xf>
    <xf numFmtId="10" fontId="80" fillId="0" borderId="1" xfId="3" applyNumberFormat="1" applyFont="1" applyFill="1" applyBorder="1" applyAlignment="1">
      <alignment horizontal="center" vertical="center" wrapText="1"/>
    </xf>
    <xf numFmtId="42" fontId="80" fillId="0" borderId="1" xfId="2" applyNumberFormat="1" applyFont="1" applyFill="1" applyBorder="1" applyAlignment="1">
      <alignment horizontal="center" vertical="center" wrapText="1"/>
    </xf>
    <xf numFmtId="165" fontId="80" fillId="0" borderId="1" xfId="12" applyFont="1" applyFill="1" applyBorder="1" applyAlignment="1">
      <alignment horizontal="center" vertical="center" wrapText="1"/>
    </xf>
    <xf numFmtId="9" fontId="80" fillId="2" borderId="1" xfId="3" applyFont="1" applyFill="1" applyBorder="1" applyAlignment="1">
      <alignment horizontal="center" vertical="center" wrapText="1"/>
    </xf>
    <xf numFmtId="164" fontId="80" fillId="0" borderId="1" xfId="2" applyFont="1" applyFill="1" applyBorder="1" applyAlignment="1">
      <alignment horizontal="center" vertical="center" wrapText="1"/>
    </xf>
    <xf numFmtId="0" fontId="82" fillId="0" borderId="1" xfId="0" applyFont="1" applyFill="1" applyBorder="1" applyAlignment="1">
      <alignment horizontal="center" vertical="center" wrapText="1"/>
    </xf>
    <xf numFmtId="2" fontId="80" fillId="0" borderId="1" xfId="1" applyNumberFormat="1" applyFont="1" applyFill="1" applyBorder="1" applyAlignment="1">
      <alignment horizontal="center" vertical="center" wrapText="1"/>
    </xf>
    <xf numFmtId="1" fontId="83" fillId="0" borderId="1" xfId="1" applyNumberFormat="1" applyFont="1" applyFill="1" applyBorder="1" applyAlignment="1">
      <alignment horizontal="center" vertical="center" wrapText="1"/>
    </xf>
    <xf numFmtId="3" fontId="80" fillId="0" borderId="1" xfId="0" applyNumberFormat="1" applyFont="1" applyFill="1" applyBorder="1" applyAlignment="1">
      <alignment horizontal="center" vertical="center" wrapText="1"/>
    </xf>
    <xf numFmtId="0" fontId="80" fillId="0" borderId="1" xfId="5" applyFont="1" applyFill="1" applyBorder="1" applyAlignment="1">
      <alignment horizontal="center" vertical="center" wrapText="1"/>
    </xf>
    <xf numFmtId="1" fontId="80" fillId="0" borderId="1" xfId="0" applyNumberFormat="1" applyFont="1" applyFill="1" applyBorder="1" applyAlignment="1">
      <alignment horizontal="center" vertical="center" wrapText="1"/>
    </xf>
    <xf numFmtId="1" fontId="79" fillId="0" borderId="1" xfId="1" applyNumberFormat="1" applyFont="1" applyFill="1" applyBorder="1" applyAlignment="1">
      <alignment horizontal="center" vertical="center" wrapText="1"/>
    </xf>
    <xf numFmtId="49" fontId="80" fillId="0" borderId="1" xfId="7" applyNumberFormat="1" applyFont="1" applyFill="1" applyBorder="1" applyAlignment="1" applyProtection="1">
      <alignment horizontal="center" vertical="center" wrapText="1"/>
    </xf>
    <xf numFmtId="2" fontId="80" fillId="0" borderId="1" xfId="14" applyNumberFormat="1" applyFont="1" applyFill="1" applyBorder="1" applyAlignment="1">
      <alignment horizontal="center" vertical="center" wrapText="1"/>
    </xf>
    <xf numFmtId="42" fontId="79" fillId="0" borderId="1" xfId="2" applyNumberFormat="1" applyFont="1" applyFill="1" applyBorder="1" applyAlignment="1">
      <alignment horizontal="center" vertical="center" wrapText="1"/>
    </xf>
    <xf numFmtId="49" fontId="80" fillId="0" borderId="1" xfId="21" applyNumberFormat="1" applyFont="1" applyFill="1" applyBorder="1" applyAlignment="1">
      <alignment horizontal="center" vertical="center" wrapText="1"/>
    </xf>
    <xf numFmtId="0" fontId="80" fillId="0" borderId="1" xfId="0" applyFont="1" applyFill="1" applyBorder="1" applyAlignment="1">
      <alignment horizontal="center" vertical="center"/>
    </xf>
    <xf numFmtId="42" fontId="80" fillId="0" borderId="1" xfId="2" applyNumberFormat="1" applyFont="1" applyFill="1" applyBorder="1" applyAlignment="1">
      <alignment horizontal="center" vertical="center"/>
    </xf>
    <xf numFmtId="3" fontId="80" fillId="0" borderId="1" xfId="0" applyNumberFormat="1" applyFont="1" applyFill="1" applyBorder="1" applyAlignment="1">
      <alignment horizontal="center" vertical="center"/>
    </xf>
    <xf numFmtId="9" fontId="80" fillId="44" borderId="1" xfId="3" applyFont="1" applyFill="1" applyBorder="1" applyAlignment="1">
      <alignment horizontal="center" vertical="center" wrapText="1"/>
    </xf>
    <xf numFmtId="42" fontId="79" fillId="0" borderId="1" xfId="2" applyNumberFormat="1" applyFont="1" applyFill="1" applyBorder="1" applyAlignment="1">
      <alignment horizontal="center" vertical="center"/>
    </xf>
    <xf numFmtId="0" fontId="79" fillId="0" borderId="1" xfId="0" applyFont="1" applyFill="1" applyBorder="1" applyAlignment="1">
      <alignment horizontal="center" vertical="center" wrapText="1"/>
    </xf>
    <xf numFmtId="0" fontId="79" fillId="0" borderId="1" xfId="8" applyNumberFormat="1" applyFont="1" applyFill="1" applyBorder="1" applyAlignment="1">
      <alignment horizontal="center" vertical="center" wrapText="1"/>
    </xf>
    <xf numFmtId="42" fontId="84" fillId="0" borderId="1" xfId="2" applyNumberFormat="1" applyFont="1" applyFill="1" applyBorder="1" applyAlignment="1">
      <alignment horizontal="center" vertical="center"/>
    </xf>
    <xf numFmtId="2" fontId="80" fillId="0" borderId="1" xfId="5" applyNumberFormat="1" applyFont="1" applyFill="1" applyBorder="1" applyAlignment="1">
      <alignment horizontal="center" vertical="center" wrapText="1"/>
    </xf>
    <xf numFmtId="0" fontId="80" fillId="0" borderId="1" xfId="6" applyFont="1" applyFill="1" applyBorder="1" applyAlignment="1">
      <alignment horizontal="center" vertical="center" wrapText="1"/>
    </xf>
    <xf numFmtId="0" fontId="80" fillId="0" borderId="1" xfId="1" applyNumberFormat="1" applyFont="1" applyFill="1" applyBorder="1" applyAlignment="1">
      <alignment horizontal="center" vertical="center" wrapText="1"/>
    </xf>
    <xf numFmtId="172" fontId="80" fillId="0" borderId="1" xfId="1" applyNumberFormat="1" applyFont="1" applyFill="1" applyBorder="1" applyAlignment="1">
      <alignment horizontal="center" vertical="center" wrapText="1"/>
    </xf>
    <xf numFmtId="172" fontId="80" fillId="0" borderId="1" xfId="3" applyNumberFormat="1" applyFont="1" applyFill="1" applyBorder="1" applyAlignment="1">
      <alignment horizontal="center" vertical="center" wrapText="1"/>
    </xf>
    <xf numFmtId="9" fontId="80" fillId="0" borderId="1" xfId="0" applyNumberFormat="1" applyFont="1" applyFill="1" applyBorder="1" applyAlignment="1">
      <alignment horizontal="center" vertical="center" wrapText="1"/>
    </xf>
    <xf numFmtId="165" fontId="80" fillId="0" borderId="1" xfId="0" applyNumberFormat="1" applyFont="1" applyFill="1" applyBorder="1" applyAlignment="1">
      <alignment horizontal="center" vertical="center" wrapText="1"/>
    </xf>
    <xf numFmtId="43" fontId="80" fillId="0" borderId="1" xfId="0" applyNumberFormat="1" applyFont="1" applyFill="1" applyBorder="1" applyAlignment="1">
      <alignment horizontal="center" vertical="center" wrapText="1"/>
    </xf>
    <xf numFmtId="172" fontId="80" fillId="0" borderId="1" xfId="0" applyNumberFormat="1" applyFont="1" applyFill="1" applyBorder="1" applyAlignment="1">
      <alignment horizontal="center" vertical="center" wrapText="1"/>
    </xf>
    <xf numFmtId="42" fontId="82" fillId="0" borderId="1" xfId="2" applyNumberFormat="1" applyFont="1" applyFill="1" applyBorder="1" applyAlignment="1">
      <alignment horizontal="center" vertical="center" wrapText="1"/>
    </xf>
    <xf numFmtId="0" fontId="80" fillId="0" borderId="1" xfId="0" applyNumberFormat="1" applyFont="1" applyFill="1" applyBorder="1" applyAlignment="1" applyProtection="1">
      <alignment horizontal="center" vertical="center" wrapText="1"/>
    </xf>
    <xf numFmtId="2" fontId="80" fillId="0" borderId="1" xfId="0" applyNumberFormat="1" applyFont="1" applyFill="1" applyBorder="1" applyAlignment="1" applyProtection="1">
      <alignment horizontal="center" vertical="center" wrapText="1"/>
    </xf>
    <xf numFmtId="9" fontId="80" fillId="0" borderId="1" xfId="0" applyNumberFormat="1" applyFont="1" applyFill="1" applyBorder="1" applyAlignment="1" applyProtection="1">
      <alignment horizontal="center" vertical="center" wrapText="1"/>
    </xf>
    <xf numFmtId="0" fontId="85" fillId="0" borderId="1" xfId="0" applyNumberFormat="1" applyFont="1" applyFill="1" applyBorder="1" applyAlignment="1" applyProtection="1">
      <alignment horizontal="center" vertical="center" wrapText="1"/>
    </xf>
    <xf numFmtId="42" fontId="80" fillId="0" borderId="1" xfId="2" applyNumberFormat="1" applyFont="1" applyFill="1" applyBorder="1" applyAlignment="1" applyProtection="1">
      <alignment horizontal="center" vertical="center" wrapText="1"/>
    </xf>
    <xf numFmtId="0" fontId="80" fillId="17" borderId="1" xfId="0" applyNumberFormat="1" applyFont="1" applyFill="1" applyBorder="1" applyAlignment="1" applyProtection="1">
      <alignment horizontal="center" vertical="center" wrapText="1"/>
    </xf>
    <xf numFmtId="9" fontId="80" fillId="17" borderId="1" xfId="0" applyNumberFormat="1" applyFont="1" applyFill="1" applyBorder="1" applyAlignment="1" applyProtection="1">
      <alignment horizontal="center" vertical="center" wrapText="1"/>
    </xf>
    <xf numFmtId="1" fontId="80" fillId="17" borderId="1" xfId="1" applyNumberFormat="1" applyFont="1" applyFill="1" applyBorder="1" applyAlignment="1">
      <alignment horizontal="center" vertical="center" wrapText="1"/>
    </xf>
    <xf numFmtId="9" fontId="80" fillId="17" borderId="1" xfId="3" applyFont="1" applyFill="1" applyBorder="1" applyAlignment="1">
      <alignment horizontal="center" vertical="center" wrapText="1"/>
    </xf>
    <xf numFmtId="0" fontId="85" fillId="17" borderId="1" xfId="0" applyNumberFormat="1" applyFont="1" applyFill="1" applyBorder="1" applyAlignment="1" applyProtection="1">
      <alignment horizontal="center" vertical="center" wrapText="1"/>
    </xf>
    <xf numFmtId="177" fontId="80" fillId="0" borderId="1" xfId="0" applyNumberFormat="1" applyFont="1" applyFill="1" applyBorder="1" applyAlignment="1">
      <alignment horizontal="center" vertical="center" wrapText="1"/>
    </xf>
    <xf numFmtId="0" fontId="80" fillId="0" borderId="1" xfId="3" applyNumberFormat="1" applyFont="1" applyFill="1" applyBorder="1" applyAlignment="1">
      <alignment horizontal="center" vertical="center" wrapText="1"/>
    </xf>
    <xf numFmtId="0" fontId="79" fillId="0" borderId="1" xfId="3" applyNumberFormat="1" applyFont="1" applyFill="1" applyBorder="1" applyAlignment="1">
      <alignment horizontal="center" vertical="center" wrapText="1"/>
    </xf>
    <xf numFmtId="0" fontId="80" fillId="0" borderId="1" xfId="0" applyFont="1" applyBorder="1" applyAlignment="1">
      <alignment horizontal="center" vertical="center" wrapText="1"/>
    </xf>
    <xf numFmtId="0" fontId="80" fillId="0" borderId="1" xfId="5" applyFont="1" applyBorder="1" applyAlignment="1">
      <alignment horizontal="center" vertical="center" wrapText="1"/>
    </xf>
    <xf numFmtId="2" fontId="80" fillId="0" borderId="1" xfId="5" applyNumberFormat="1" applyFont="1" applyBorder="1" applyAlignment="1">
      <alignment horizontal="center" vertical="center" wrapText="1"/>
    </xf>
    <xf numFmtId="2" fontId="80" fillId="0" borderId="1" xfId="0" applyNumberFormat="1" applyFont="1" applyBorder="1" applyAlignment="1">
      <alignment horizontal="center" vertical="center" wrapText="1"/>
    </xf>
    <xf numFmtId="9" fontId="80" fillId="0" borderId="1" xfId="17" applyFont="1" applyFill="1" applyBorder="1" applyAlignment="1">
      <alignment horizontal="center" vertical="center" wrapText="1"/>
    </xf>
    <xf numFmtId="1" fontId="80" fillId="0" borderId="1" xfId="8" applyNumberFormat="1" applyFont="1" applyFill="1" applyBorder="1" applyAlignment="1">
      <alignment horizontal="center" vertical="center" wrapText="1"/>
    </xf>
    <xf numFmtId="179" fontId="79" fillId="0" borderId="8" xfId="0" applyNumberFormat="1" applyFont="1" applyBorder="1" applyAlignment="1">
      <alignment horizontal="center" vertical="center" wrapText="1"/>
    </xf>
    <xf numFmtId="0" fontId="81" fillId="0" borderId="0" xfId="0" applyFont="1" applyAlignment="1">
      <alignment horizontal="center" vertical="center"/>
    </xf>
    <xf numFmtId="9" fontId="79" fillId="0" borderId="0" xfId="3" applyFont="1" applyAlignment="1">
      <alignment vertical="center"/>
    </xf>
    <xf numFmtId="0" fontId="79" fillId="0" borderId="1" xfId="5" applyFont="1" applyFill="1" applyBorder="1" applyAlignment="1">
      <alignment horizontal="center" vertical="center" wrapText="1"/>
    </xf>
    <xf numFmtId="2" fontId="79" fillId="0" borderId="1" xfId="0" applyNumberFormat="1" applyFont="1" applyFill="1" applyBorder="1" applyAlignment="1">
      <alignment horizontal="center" vertical="center" wrapText="1"/>
    </xf>
    <xf numFmtId="2" fontId="80" fillId="0" borderId="1" xfId="0" applyNumberFormat="1" applyFont="1" applyFill="1" applyBorder="1" applyAlignment="1">
      <alignment horizontal="center" vertical="center"/>
    </xf>
    <xf numFmtId="41" fontId="79" fillId="0" borderId="1" xfId="1" applyFont="1" applyFill="1" applyBorder="1" applyAlignment="1">
      <alignment horizontal="center" vertical="center" wrapText="1"/>
    </xf>
    <xf numFmtId="165" fontId="79" fillId="0" borderId="1" xfId="12" applyFont="1" applyFill="1" applyBorder="1" applyAlignment="1">
      <alignment horizontal="center" vertical="center" wrapText="1"/>
    </xf>
    <xf numFmtId="0" fontId="79" fillId="0" borderId="1" xfId="0" applyFont="1" applyFill="1" applyBorder="1" applyAlignment="1">
      <alignment horizontal="center" vertical="center"/>
    </xf>
    <xf numFmtId="0" fontId="79" fillId="0" borderId="0" xfId="0" applyFont="1" applyFill="1" applyAlignment="1">
      <alignment horizontal="center" vertical="center"/>
    </xf>
    <xf numFmtId="2" fontId="80" fillId="0" borderId="1" xfId="8" applyNumberFormat="1" applyFont="1" applyFill="1" applyBorder="1" applyAlignment="1">
      <alignment horizontal="center" vertical="center" wrapText="1"/>
    </xf>
    <xf numFmtId="0" fontId="79" fillId="0" borderId="1" xfId="17" applyNumberFormat="1" applyFont="1" applyFill="1" applyBorder="1" applyAlignment="1">
      <alignment horizontal="center" vertical="center" wrapText="1"/>
    </xf>
    <xf numFmtId="43" fontId="80" fillId="0" borderId="1" xfId="19" applyFont="1" applyFill="1" applyBorder="1" applyAlignment="1">
      <alignment horizontal="center" vertical="center" wrapText="1"/>
    </xf>
    <xf numFmtId="41" fontId="79" fillId="0" borderId="1" xfId="8" applyFont="1" applyFill="1" applyBorder="1" applyAlignment="1">
      <alignment horizontal="center" vertical="center" wrapText="1"/>
    </xf>
    <xf numFmtId="41" fontId="79" fillId="0" borderId="1" xfId="0" applyNumberFormat="1" applyFont="1" applyFill="1" applyBorder="1" applyAlignment="1">
      <alignment horizontal="center" vertical="center" wrapText="1"/>
    </xf>
    <xf numFmtId="171" fontId="80" fillId="0" borderId="1" xfId="17" applyNumberFormat="1" applyFont="1" applyFill="1" applyBorder="1" applyAlignment="1">
      <alignment horizontal="center" vertical="center"/>
    </xf>
    <xf numFmtId="2" fontId="80" fillId="0" borderId="1" xfId="5" applyNumberFormat="1" applyFont="1" applyFill="1" applyBorder="1" applyAlignment="1">
      <alignment horizontal="center" vertical="center"/>
    </xf>
    <xf numFmtId="2" fontId="79" fillId="0" borderId="1" xfId="0" applyNumberFormat="1" applyFont="1" applyFill="1" applyBorder="1" applyAlignment="1">
      <alignment horizontal="center" vertical="center"/>
    </xf>
    <xf numFmtId="9" fontId="79" fillId="0" borderId="1" xfId="3" applyFont="1" applyFill="1" applyBorder="1" applyAlignment="1">
      <alignment horizontal="center" vertical="center"/>
    </xf>
    <xf numFmtId="1" fontId="79" fillId="0" borderId="1" xfId="0" applyNumberFormat="1" applyFont="1" applyFill="1" applyBorder="1" applyAlignment="1">
      <alignment horizontal="center" vertical="center"/>
    </xf>
    <xf numFmtId="0" fontId="80" fillId="0" borderId="1" xfId="19" applyNumberFormat="1" applyFont="1" applyFill="1" applyBorder="1" applyAlignment="1">
      <alignment horizontal="center" vertical="center" wrapText="1"/>
    </xf>
    <xf numFmtId="2" fontId="82" fillId="0" borderId="1" xfId="0" applyNumberFormat="1" applyFont="1" applyFill="1" applyBorder="1" applyAlignment="1">
      <alignment horizontal="center" vertical="center"/>
    </xf>
    <xf numFmtId="0" fontId="82" fillId="0" borderId="1" xfId="0" applyFont="1" applyFill="1" applyBorder="1" applyAlignment="1">
      <alignment horizontal="center" vertical="center"/>
    </xf>
    <xf numFmtId="2" fontId="82" fillId="0" borderId="1" xfId="0" applyNumberFormat="1" applyFont="1" applyFill="1" applyBorder="1" applyAlignment="1">
      <alignment horizontal="center" vertical="center" wrapText="1"/>
    </xf>
    <xf numFmtId="0" fontId="80" fillId="10" borderId="1" xfId="14" applyFont="1" applyFill="1" applyBorder="1" applyAlignment="1">
      <alignment horizontal="center" vertical="center" wrapText="1"/>
    </xf>
    <xf numFmtId="49" fontId="80" fillId="10" borderId="1" xfId="21" applyNumberFormat="1" applyFont="1" applyFill="1" applyBorder="1" applyAlignment="1">
      <alignment horizontal="center" vertical="center" wrapText="1"/>
    </xf>
    <xf numFmtId="0" fontId="80" fillId="10" borderId="1" xfId="0" applyFont="1" applyFill="1" applyBorder="1" applyAlignment="1">
      <alignment horizontal="center" vertical="center" wrapText="1"/>
    </xf>
    <xf numFmtId="2" fontId="79" fillId="10" borderId="1" xfId="0" applyNumberFormat="1" applyFont="1" applyFill="1" applyBorder="1" applyAlignment="1">
      <alignment horizontal="center" vertical="center"/>
    </xf>
    <xf numFmtId="0" fontId="79" fillId="10" borderId="1" xfId="0" applyFont="1" applyFill="1" applyBorder="1" applyAlignment="1">
      <alignment horizontal="center" vertical="center"/>
    </xf>
    <xf numFmtId="0" fontId="79" fillId="0" borderId="1" xfId="0" applyFont="1" applyBorder="1" applyAlignment="1">
      <alignment horizontal="center" vertical="center"/>
    </xf>
    <xf numFmtId="44" fontId="79" fillId="0" borderId="1" xfId="20" applyFont="1" applyBorder="1" applyAlignment="1">
      <alignment vertical="center"/>
    </xf>
    <xf numFmtId="0" fontId="79" fillId="0" borderId="1" xfId="0" applyFont="1" applyBorder="1" applyAlignment="1">
      <alignment horizontal="center" vertical="center" wrapText="1"/>
    </xf>
    <xf numFmtId="44" fontId="79" fillId="0" borderId="0" xfId="20" applyFont="1" applyAlignment="1">
      <alignment vertical="center"/>
    </xf>
    <xf numFmtId="44" fontId="79" fillId="0" borderId="1" xfId="20" applyFont="1" applyBorder="1" applyAlignment="1">
      <alignment vertical="center" wrapText="1"/>
    </xf>
    <xf numFmtId="44" fontId="79" fillId="0" borderId="1" xfId="20" applyFont="1" applyBorder="1" applyAlignment="1">
      <alignment horizontal="center" vertical="center" wrapText="1"/>
    </xf>
    <xf numFmtId="0" fontId="80" fillId="10" borderId="3" xfId="14" applyFont="1" applyFill="1" applyBorder="1" applyAlignment="1">
      <alignment horizontal="center" vertical="center" wrapText="1"/>
    </xf>
    <xf numFmtId="0" fontId="80" fillId="10" borderId="1" xfId="0" applyFont="1" applyFill="1" applyBorder="1" applyAlignment="1">
      <alignment horizontal="center" vertical="center"/>
    </xf>
    <xf numFmtId="44" fontId="79" fillId="0" borderId="1" xfId="20" applyFont="1" applyBorder="1" applyAlignment="1">
      <alignment horizontal="center" vertical="center"/>
    </xf>
    <xf numFmtId="0" fontId="80" fillId="32" borderId="1" xfId="0" applyFont="1" applyFill="1" applyBorder="1" applyAlignment="1">
      <alignment horizontal="center" vertical="center" wrapText="1"/>
    </xf>
    <xf numFmtId="0" fontId="80" fillId="33" borderId="1" xfId="0" applyFont="1" applyFill="1" applyBorder="1" applyAlignment="1">
      <alignment horizontal="center" vertical="center" wrapText="1"/>
    </xf>
    <xf numFmtId="0" fontId="80" fillId="0" borderId="1" xfId="14" applyFont="1" applyBorder="1" applyAlignment="1">
      <alignment horizontal="center" vertical="center" wrapText="1"/>
    </xf>
    <xf numFmtId="1" fontId="79" fillId="0" borderId="1" xfId="8" applyNumberFormat="1" applyFont="1" applyFill="1" applyBorder="1" applyAlignment="1">
      <alignment horizontal="center" vertical="center" wrapText="1"/>
    </xf>
    <xf numFmtId="1" fontId="79" fillId="0" borderId="1" xfId="0" applyNumberFormat="1" applyFont="1" applyFill="1" applyBorder="1" applyAlignment="1">
      <alignment horizontal="center" vertical="center" wrapText="1"/>
    </xf>
    <xf numFmtId="1" fontId="80" fillId="0" borderId="1" xfId="10" applyNumberFormat="1" applyFont="1" applyFill="1" applyBorder="1" applyAlignment="1">
      <alignment horizontal="center" vertical="center" wrapText="1"/>
    </xf>
    <xf numFmtId="1" fontId="80" fillId="0" borderId="1" xfId="5" applyNumberFormat="1" applyFont="1" applyFill="1" applyBorder="1" applyAlignment="1">
      <alignment horizontal="center" vertical="center" wrapText="1"/>
    </xf>
    <xf numFmtId="0" fontId="79" fillId="0" borderId="8" xfId="0" applyFont="1" applyBorder="1" applyAlignment="1">
      <alignment horizontal="center" vertical="center" wrapText="1"/>
    </xf>
    <xf numFmtId="0" fontId="79" fillId="0" borderId="13" xfId="0" applyFont="1" applyBorder="1" applyAlignment="1">
      <alignment horizontal="center" vertical="center" wrapText="1"/>
    </xf>
    <xf numFmtId="9" fontId="79" fillId="0" borderId="8" xfId="3" applyFont="1" applyBorder="1" applyAlignment="1">
      <alignment horizontal="center" vertical="center" wrapText="1"/>
    </xf>
    <xf numFmtId="9" fontId="79" fillId="0" borderId="14" xfId="3" applyFont="1" applyBorder="1" applyAlignment="1">
      <alignment horizontal="center" vertical="center" wrapText="1"/>
    </xf>
    <xf numFmtId="9" fontId="79" fillId="0" borderId="1" xfId="3" applyFont="1" applyBorder="1" applyAlignment="1">
      <alignment horizontal="center" vertical="center" wrapText="1"/>
    </xf>
    <xf numFmtId="9" fontId="79" fillId="0" borderId="1" xfId="0" applyNumberFormat="1" applyFont="1" applyBorder="1" applyAlignment="1">
      <alignment horizontal="center" vertical="center" wrapText="1"/>
    </xf>
    <xf numFmtId="9" fontId="79" fillId="0" borderId="13" xfId="0" applyNumberFormat="1" applyFont="1" applyBorder="1" applyAlignment="1">
      <alignment horizontal="center" vertical="center" wrapText="1"/>
    </xf>
    <xf numFmtId="9" fontId="79" fillId="0" borderId="8" xfId="0" applyNumberFormat="1" applyFont="1" applyBorder="1" applyAlignment="1">
      <alignment horizontal="center" vertical="center" wrapText="1"/>
    </xf>
    <xf numFmtId="180" fontId="79" fillId="0" borderId="8" xfId="0" applyNumberFormat="1" applyFont="1" applyBorder="1" applyAlignment="1">
      <alignment horizontal="center" vertical="center" wrapText="1"/>
    </xf>
    <xf numFmtId="9" fontId="74" fillId="0" borderId="8" xfId="0" applyNumberFormat="1" applyFont="1" applyBorder="1" applyAlignment="1">
      <alignment horizontal="center" vertical="center" wrapText="1"/>
    </xf>
    <xf numFmtId="9" fontId="79" fillId="0" borderId="15" xfId="0" applyNumberFormat="1" applyFont="1" applyBorder="1" applyAlignment="1">
      <alignment horizontal="center" vertical="center" wrapText="1"/>
    </xf>
    <xf numFmtId="0" fontId="79" fillId="0" borderId="0" xfId="0" applyFont="1" applyAlignment="1">
      <alignment horizontal="center" vertical="center"/>
    </xf>
    <xf numFmtId="0" fontId="7" fillId="0" borderId="0" xfId="0" applyFont="1" applyAlignment="1">
      <alignment horizontal="center" vertical="center"/>
    </xf>
    <xf numFmtId="0" fontId="80" fillId="0" borderId="6" xfId="0" applyFont="1" applyBorder="1" applyAlignment="1">
      <alignment horizontal="center" vertical="center" wrapText="1"/>
    </xf>
    <xf numFmtId="0" fontId="82" fillId="0" borderId="6" xfId="0" applyFont="1" applyBorder="1" applyAlignment="1">
      <alignment horizontal="center" vertical="center" wrapText="1"/>
    </xf>
    <xf numFmtId="0" fontId="82" fillId="0" borderId="8" xfId="0" applyFont="1" applyBorder="1" applyAlignment="1">
      <alignment horizontal="center" vertical="center" wrapText="1"/>
    </xf>
    <xf numFmtId="0" fontId="82" fillId="0" borderId="1" xfId="0" applyFont="1" applyBorder="1" applyAlignment="1">
      <alignment horizontal="center" vertical="center" wrapText="1"/>
    </xf>
    <xf numFmtId="0" fontId="82" fillId="0" borderId="15" xfId="0" applyFont="1" applyBorder="1" applyAlignment="1">
      <alignment horizontal="center" vertical="center" wrapText="1"/>
    </xf>
    <xf numFmtId="0" fontId="80" fillId="30" borderId="6" xfId="0" applyFont="1" applyFill="1" applyBorder="1" applyAlignment="1">
      <alignment horizontal="center" vertical="center" wrapText="1"/>
    </xf>
    <xf numFmtId="173" fontId="0" fillId="0" borderId="0" xfId="0" applyNumberFormat="1"/>
    <xf numFmtId="0" fontId="0" fillId="0" borderId="0" xfId="0" pivotButton="1" applyAlignment="1">
      <alignment horizontal="center" vertical="center"/>
    </xf>
    <xf numFmtId="164" fontId="79" fillId="0" borderId="0" xfId="2" applyFont="1" applyAlignment="1">
      <alignment vertical="center"/>
    </xf>
    <xf numFmtId="164" fontId="78" fillId="0" borderId="1" xfId="2" applyFont="1" applyBorder="1" applyAlignment="1">
      <alignment vertical="center"/>
    </xf>
    <xf numFmtId="0" fontId="10" fillId="0" borderId="6" xfId="0" applyFont="1" applyBorder="1" applyAlignment="1">
      <alignment horizontal="center" vertical="center" wrapText="1"/>
    </xf>
    <xf numFmtId="164" fontId="0" fillId="0" borderId="0" xfId="2" applyFont="1"/>
    <xf numFmtId="42" fontId="9" fillId="0" borderId="0" xfId="0" applyNumberFormat="1" applyFont="1" applyAlignment="1">
      <alignment horizontal="center" vertical="center"/>
    </xf>
    <xf numFmtId="164" fontId="8" fillId="17" borderId="1" xfId="2" applyFont="1" applyFill="1" applyBorder="1" applyAlignment="1">
      <alignment horizontal="center" vertical="center" wrapText="1"/>
    </xf>
    <xf numFmtId="41" fontId="8" fillId="17" borderId="1" xfId="1" applyFont="1" applyFill="1" applyBorder="1" applyAlignment="1">
      <alignment horizontal="center" vertical="center" wrapText="1"/>
    </xf>
    <xf numFmtId="164" fontId="8" fillId="17" borderId="1" xfId="10" applyFont="1" applyFill="1" applyBorder="1" applyAlignment="1">
      <alignment horizontal="center" vertical="center" wrapText="1"/>
    </xf>
    <xf numFmtId="168" fontId="59" fillId="17" borderId="9" xfId="0" applyNumberFormat="1" applyFont="1" applyFill="1" applyBorder="1" applyAlignment="1">
      <alignment horizontal="center" vertical="center" wrapText="1"/>
    </xf>
    <xf numFmtId="165" fontId="64" fillId="17" borderId="1" xfId="13" applyFont="1" applyFill="1" applyBorder="1" applyAlignment="1">
      <alignment horizontal="center" vertical="center"/>
    </xf>
    <xf numFmtId="164" fontId="9" fillId="0" borderId="0" xfId="2" applyFont="1" applyAlignment="1">
      <alignment horizontal="center" vertical="center"/>
    </xf>
    <xf numFmtId="166" fontId="72" fillId="0" borderId="1" xfId="20" applyNumberFormat="1" applyFont="1" applyBorder="1" applyAlignment="1">
      <alignment vertical="center"/>
    </xf>
    <xf numFmtId="166" fontId="0" fillId="0" borderId="0" xfId="20" applyNumberFormat="1" applyFont="1" applyAlignment="1">
      <alignment vertical="center"/>
    </xf>
    <xf numFmtId="166" fontId="72" fillId="0" borderId="1" xfId="0" applyNumberFormat="1" applyFont="1" applyBorder="1" applyAlignment="1">
      <alignment vertical="center"/>
    </xf>
    <xf numFmtId="166" fontId="72" fillId="0" borderId="1" xfId="20" applyNumberFormat="1" applyFont="1" applyBorder="1" applyAlignment="1">
      <alignment horizontal="center" vertical="center"/>
    </xf>
    <xf numFmtId="166" fontId="0" fillId="0" borderId="1" xfId="20" applyNumberFormat="1" applyFont="1" applyBorder="1" applyAlignment="1">
      <alignment vertical="center"/>
    </xf>
    <xf numFmtId="173" fontId="8" fillId="0" borderId="0" xfId="10" applyNumberFormat="1" applyFont="1" applyFill="1" applyBorder="1" applyAlignment="1">
      <alignment horizontal="center" vertical="center" wrapText="1"/>
    </xf>
    <xf numFmtId="165" fontId="10" fillId="0" borderId="0" xfId="12" applyFont="1" applyFill="1" applyBorder="1" applyAlignment="1">
      <alignment horizontal="center" vertical="center" wrapText="1"/>
    </xf>
    <xf numFmtId="173" fontId="0" fillId="0" borderId="0" xfId="12" applyNumberFormat="1" applyFont="1" applyFill="1" applyBorder="1" applyAlignment="1">
      <alignment horizontal="center" vertical="center" wrapText="1"/>
    </xf>
    <xf numFmtId="9" fontId="0" fillId="0" borderId="0" xfId="17"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13" xfId="0" applyFont="1" applyBorder="1" applyAlignment="1">
      <alignment horizontal="center" vertical="center" wrapText="1"/>
    </xf>
    <xf numFmtId="9" fontId="17" fillId="0" borderId="13" xfId="0" applyNumberFormat="1" applyFont="1" applyBorder="1" applyAlignment="1">
      <alignment horizontal="center" vertical="center" wrapText="1"/>
    </xf>
    <xf numFmtId="9" fontId="17" fillId="0" borderId="16" xfId="0" applyNumberFormat="1" applyFont="1" applyBorder="1" applyAlignment="1">
      <alignment horizontal="center" vertical="center" wrapText="1"/>
    </xf>
    <xf numFmtId="179" fontId="56" fillId="0" borderId="13" xfId="0" applyNumberFormat="1" applyFont="1" applyBorder="1" applyAlignment="1">
      <alignment horizontal="center" vertical="center" wrapText="1"/>
    </xf>
    <xf numFmtId="180" fontId="17" fillId="0" borderId="13" xfId="0" applyNumberFormat="1" applyFont="1" applyBorder="1" applyAlignment="1">
      <alignment horizontal="center" vertical="center" wrapText="1"/>
    </xf>
    <xf numFmtId="0" fontId="17" fillId="0" borderId="15" xfId="0" applyFont="1" applyBorder="1" applyAlignment="1">
      <alignment horizontal="center" vertical="center" wrapText="1"/>
    </xf>
    <xf numFmtId="0" fontId="17" fillId="0" borderId="17" xfId="0" applyFont="1" applyBorder="1" applyAlignment="1">
      <alignment horizontal="center" vertical="center" wrapText="1"/>
    </xf>
    <xf numFmtId="9" fontId="17" fillId="0" borderId="17" xfId="0" applyNumberFormat="1" applyFont="1" applyBorder="1" applyAlignment="1">
      <alignment horizontal="center" vertical="center" wrapText="1"/>
    </xf>
    <xf numFmtId="179" fontId="56" fillId="0" borderId="17" xfId="0" applyNumberFormat="1" applyFont="1" applyBorder="1" applyAlignment="1">
      <alignment horizontal="center" vertical="center" wrapText="1"/>
    </xf>
    <xf numFmtId="180" fontId="17" fillId="0" borderId="17" xfId="0" applyNumberFormat="1" applyFont="1" applyBorder="1" applyAlignment="1">
      <alignment horizontal="center" vertical="center" wrapText="1"/>
    </xf>
    <xf numFmtId="164" fontId="0" fillId="0" borderId="1" xfId="2" applyFont="1" applyBorder="1" applyAlignment="1">
      <alignment vertical="center"/>
    </xf>
    <xf numFmtId="164" fontId="8" fillId="0" borderId="3" xfId="10" applyFont="1" applyFill="1" applyBorder="1" applyAlignment="1">
      <alignment vertical="center" wrapText="1"/>
    </xf>
    <xf numFmtId="164" fontId="8" fillId="0" borderId="5" xfId="10" applyFont="1" applyFill="1" applyBorder="1" applyAlignment="1">
      <alignment vertical="center" wrapText="1"/>
    </xf>
    <xf numFmtId="164" fontId="8" fillId="0" borderId="6" xfId="10" applyFont="1" applyFill="1" applyBorder="1" applyAlignment="1">
      <alignment vertical="center" wrapText="1"/>
    </xf>
    <xf numFmtId="0" fontId="15" fillId="0" borderId="4" xfId="4" applyFont="1" applyBorder="1" applyAlignment="1">
      <alignment horizontal="center" vertical="center" wrapText="1"/>
    </xf>
    <xf numFmtId="0" fontId="4" fillId="0" borderId="4" xfId="4" applyBorder="1" applyAlignment="1">
      <alignment horizontal="center" vertical="center" wrapText="1"/>
    </xf>
    <xf numFmtId="0" fontId="76" fillId="22" borderId="1" xfId="0" applyFont="1" applyFill="1" applyBorder="1" applyAlignment="1">
      <alignment horizontal="center"/>
    </xf>
    <xf numFmtId="0" fontId="76" fillId="0" borderId="0" xfId="0" applyFont="1" applyAlignment="1">
      <alignment horizontal="center"/>
    </xf>
    <xf numFmtId="0" fontId="76" fillId="22" borderId="2" xfId="0" applyFont="1" applyFill="1" applyBorder="1" applyAlignment="1">
      <alignment horizontal="center"/>
    </xf>
    <xf numFmtId="0" fontId="76" fillId="22" borderId="7" xfId="0" applyFont="1" applyFill="1" applyBorder="1" applyAlignment="1">
      <alignment horizontal="center"/>
    </xf>
    <xf numFmtId="165" fontId="82" fillId="0" borderId="1" xfId="0" applyNumberFormat="1" applyFont="1" applyFill="1" applyBorder="1" applyAlignment="1">
      <alignment horizontal="center" vertical="center" wrapText="1"/>
    </xf>
    <xf numFmtId="165" fontId="17" fillId="0" borderId="1" xfId="0" applyNumberFormat="1" applyFont="1" applyFill="1" applyBorder="1" applyAlignment="1">
      <alignment horizontal="center" vertical="center" wrapText="1"/>
    </xf>
    <xf numFmtId="0" fontId="66" fillId="0" borderId="3" xfId="14" applyFont="1" applyBorder="1" applyAlignment="1">
      <alignment horizontal="center" vertical="center" wrapText="1"/>
    </xf>
    <xf numFmtId="0" fontId="66" fillId="0" borderId="6" xfId="14" applyFont="1" applyBorder="1" applyAlignment="1">
      <alignment horizontal="center" vertical="center" wrapText="1"/>
    </xf>
    <xf numFmtId="0" fontId="29" fillId="0" borderId="1" xfId="14" applyFont="1" applyBorder="1" applyAlignment="1">
      <alignment horizontal="center" vertical="center" wrapText="1"/>
    </xf>
    <xf numFmtId="0" fontId="56" fillId="26" borderId="3" xfId="0" applyFont="1" applyFill="1" applyBorder="1" applyAlignment="1">
      <alignment horizontal="center" vertical="center" wrapText="1"/>
    </xf>
    <xf numFmtId="0" fontId="56" fillId="26" borderId="6" xfId="0" applyFont="1" applyFill="1" applyBorder="1" applyAlignment="1">
      <alignment horizontal="center" vertical="center" wrapText="1"/>
    </xf>
    <xf numFmtId="0" fontId="56" fillId="27" borderId="3" xfId="0" applyFont="1" applyFill="1" applyBorder="1" applyAlignment="1">
      <alignment horizontal="center" vertical="center" wrapText="1"/>
    </xf>
    <xf numFmtId="0" fontId="56" fillId="27" borderId="6" xfId="0" applyFont="1" applyFill="1" applyBorder="1" applyAlignment="1">
      <alignment horizontal="center" vertical="center" wrapText="1"/>
    </xf>
    <xf numFmtId="0" fontId="61" fillId="0" borderId="3"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5" xfId="0" applyFont="1" applyBorder="1" applyAlignment="1">
      <alignment horizontal="center" vertical="center" wrapText="1"/>
    </xf>
    <xf numFmtId="0" fontId="63" fillId="0" borderId="6"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6" xfId="0" applyFont="1" applyBorder="1" applyAlignment="1">
      <alignment horizontal="center" vertical="center" wrapText="1"/>
    </xf>
    <xf numFmtId="1" fontId="61" fillId="0" borderId="3" xfId="0" applyNumberFormat="1" applyFont="1" applyBorder="1" applyAlignment="1">
      <alignment horizontal="center" vertical="center" wrapText="1"/>
    </xf>
    <xf numFmtId="1" fontId="61" fillId="0" borderId="5" xfId="0" applyNumberFormat="1" applyFont="1" applyBorder="1" applyAlignment="1">
      <alignment horizontal="center" vertical="center" wrapText="1"/>
    </xf>
    <xf numFmtId="1" fontId="61" fillId="0" borderId="6"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5" xfId="0" applyNumberFormat="1" applyFont="1" applyBorder="1" applyAlignment="1">
      <alignment horizontal="center" vertical="center" wrapText="1"/>
    </xf>
    <xf numFmtId="9" fontId="61" fillId="0" borderId="6" xfId="0" applyNumberFormat="1" applyFont="1" applyBorder="1" applyAlignment="1">
      <alignment horizontal="center" vertical="center" wrapText="1"/>
    </xf>
    <xf numFmtId="0" fontId="61" fillId="28" borderId="3" xfId="0" applyFont="1" applyFill="1" applyBorder="1" applyAlignment="1">
      <alignment horizontal="center" vertical="center" wrapText="1"/>
    </xf>
    <xf numFmtId="0" fontId="61" fillId="28" borderId="5" xfId="0" applyFont="1" applyFill="1" applyBorder="1" applyAlignment="1">
      <alignment horizontal="center" vertical="center" wrapText="1"/>
    </xf>
    <xf numFmtId="0" fontId="61" fillId="28" borderId="6" xfId="0" applyFont="1" applyFill="1" applyBorder="1" applyAlignment="1">
      <alignment horizontal="center" vertical="center" wrapText="1"/>
    </xf>
    <xf numFmtId="42" fontId="62" fillId="28" borderId="3" xfId="0" applyNumberFormat="1" applyFont="1" applyFill="1" applyBorder="1" applyAlignment="1">
      <alignment horizontal="center" vertical="center" wrapText="1"/>
    </xf>
    <xf numFmtId="42" fontId="62" fillId="28" borderId="5" xfId="0" applyNumberFormat="1" applyFont="1" applyFill="1" applyBorder="1" applyAlignment="1">
      <alignment horizontal="center" vertical="center" wrapText="1"/>
    </xf>
    <xf numFmtId="42" fontId="62" fillId="28" borderId="6" xfId="0" applyNumberFormat="1" applyFont="1" applyFill="1" applyBorder="1" applyAlignment="1">
      <alignment horizontal="center" vertical="center" wrapText="1"/>
    </xf>
    <xf numFmtId="164" fontId="61" fillId="0" borderId="3" xfId="0" applyNumberFormat="1" applyFont="1" applyBorder="1" applyAlignment="1">
      <alignment horizontal="center" vertical="center" wrapText="1"/>
    </xf>
    <xf numFmtId="164" fontId="61" fillId="0" borderId="5" xfId="0" applyNumberFormat="1" applyFont="1" applyBorder="1" applyAlignment="1">
      <alignment horizontal="center" vertical="center" wrapText="1"/>
    </xf>
    <xf numFmtId="164" fontId="61" fillId="0" borderId="6" xfId="0" applyNumberFormat="1" applyFont="1" applyBorder="1" applyAlignment="1">
      <alignment horizontal="center" vertical="center" wrapText="1"/>
    </xf>
    <xf numFmtId="10" fontId="61" fillId="0" borderId="3" xfId="0" applyNumberFormat="1" applyFont="1" applyBorder="1" applyAlignment="1">
      <alignment horizontal="center" vertical="center" wrapText="1"/>
    </xf>
    <xf numFmtId="10" fontId="61" fillId="0" borderId="5" xfId="0" applyNumberFormat="1" applyFont="1" applyBorder="1" applyAlignment="1">
      <alignment horizontal="center" vertical="center" wrapText="1"/>
    </xf>
    <xf numFmtId="10" fontId="61" fillId="0" borderId="6" xfId="0" applyNumberFormat="1" applyFont="1" applyBorder="1" applyAlignment="1">
      <alignment horizontal="center" vertical="center" wrapText="1"/>
    </xf>
    <xf numFmtId="0" fontId="52" fillId="0" borderId="3" xfId="0" applyFont="1" applyBorder="1" applyAlignment="1">
      <alignment horizontal="center" vertical="center" wrapText="1"/>
    </xf>
    <xf numFmtId="0" fontId="52" fillId="0" borderId="6" xfId="0" applyFont="1" applyBorder="1" applyAlignment="1">
      <alignment horizontal="center" vertical="center" wrapText="1"/>
    </xf>
    <xf numFmtId="9" fontId="52" fillId="0" borderId="3" xfId="0" applyNumberFormat="1" applyFont="1" applyBorder="1" applyAlignment="1">
      <alignment horizontal="center" vertical="center" wrapText="1"/>
    </xf>
    <xf numFmtId="9" fontId="52" fillId="0" borderId="6" xfId="0" applyNumberFormat="1" applyFont="1" applyBorder="1" applyAlignment="1">
      <alignment horizontal="center" vertical="center" wrapText="1"/>
    </xf>
    <xf numFmtId="3" fontId="52" fillId="0" borderId="3" xfId="0" applyNumberFormat="1" applyFont="1" applyBorder="1" applyAlignment="1">
      <alignment horizontal="center" vertical="center" wrapText="1"/>
    </xf>
    <xf numFmtId="3" fontId="52" fillId="0" borderId="6" xfId="0" applyNumberFormat="1" applyFont="1" applyBorder="1" applyAlignment="1">
      <alignment horizontal="center" vertical="center" wrapText="1"/>
    </xf>
    <xf numFmtId="0" fontId="52" fillId="0" borderId="3" xfId="0" applyFont="1" applyBorder="1" applyAlignment="1">
      <alignment horizontal="justify" wrapText="1"/>
    </xf>
    <xf numFmtId="0" fontId="52" fillId="0" borderId="6" xfId="0" applyFont="1" applyBorder="1" applyAlignment="1">
      <alignment horizontal="justify" wrapText="1"/>
    </xf>
    <xf numFmtId="0" fontId="52" fillId="0" borderId="3" xfId="0" applyFont="1" applyBorder="1" applyAlignment="1">
      <alignment horizontal="center" wrapText="1"/>
    </xf>
    <xf numFmtId="0" fontId="52" fillId="0" borderId="6" xfId="0" applyFont="1" applyBorder="1" applyAlignment="1">
      <alignment horizontal="center" wrapText="1"/>
    </xf>
    <xf numFmtId="0" fontId="52" fillId="0" borderId="3" xfId="0" applyFont="1" applyBorder="1" applyAlignment="1">
      <alignment vertical="center" wrapText="1"/>
    </xf>
    <xf numFmtId="0" fontId="52" fillId="0" borderId="6" xfId="0" applyFont="1" applyBorder="1" applyAlignment="1">
      <alignment vertical="center" wrapText="1"/>
    </xf>
    <xf numFmtId="0" fontId="59" fillId="29" borderId="3" xfId="0" applyFont="1" applyFill="1" applyBorder="1" applyAlignment="1">
      <alignment horizontal="center" vertical="center" wrapText="1"/>
    </xf>
    <xf numFmtId="0" fontId="59" fillId="29" borderId="6" xfId="0" applyFont="1" applyFill="1" applyBorder="1" applyAlignment="1">
      <alignment horizontal="center" vertical="center" wrapText="1"/>
    </xf>
    <xf numFmtId="0" fontId="56" fillId="29" borderId="3" xfId="0" applyFont="1" applyFill="1" applyBorder="1" applyAlignment="1">
      <alignment horizontal="center" vertical="center" wrapText="1"/>
    </xf>
    <xf numFmtId="0" fontId="56" fillId="29" borderId="6"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165" fontId="52" fillId="0" borderId="3" xfId="0" applyNumberFormat="1" applyFont="1" applyBorder="1" applyAlignment="1">
      <alignment horizontal="center" vertical="center" wrapText="1"/>
    </xf>
    <xf numFmtId="165" fontId="52" fillId="0" borderId="5" xfId="0" applyNumberFormat="1" applyFont="1" applyBorder="1" applyAlignment="1">
      <alignment horizontal="center" vertical="center" wrapText="1"/>
    </xf>
    <xf numFmtId="165" fontId="52" fillId="0" borderId="12" xfId="0" applyNumberFormat="1" applyFont="1" applyBorder="1" applyAlignment="1">
      <alignment horizontal="center" vertical="center" wrapText="1"/>
    </xf>
    <xf numFmtId="0" fontId="19" fillId="8"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5" xfId="0" applyNumberFormat="1" applyFont="1" applyBorder="1" applyAlignment="1">
      <alignment horizontal="center" vertical="center" wrapText="1"/>
    </xf>
    <xf numFmtId="9" fontId="8" fillId="0" borderId="6"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164" fontId="8" fillId="0" borderId="3"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0" fontId="8" fillId="0" borderId="3"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10" fontId="8" fillId="0" borderId="6" xfId="0" applyNumberFormat="1" applyFont="1" applyBorder="1" applyAlignment="1">
      <alignment horizontal="center" vertical="center" wrapText="1"/>
    </xf>
    <xf numFmtId="9" fontId="8" fillId="28" borderId="3" xfId="0" applyNumberFormat="1" applyFont="1" applyFill="1" applyBorder="1" applyAlignment="1">
      <alignment horizontal="center" vertical="center" wrapText="1"/>
    </xf>
    <xf numFmtId="9" fontId="8" fillId="28" borderId="6" xfId="0" applyNumberFormat="1" applyFont="1" applyFill="1" applyBorder="1" applyAlignment="1">
      <alignment horizontal="center" vertical="center" wrapText="1"/>
    </xf>
    <xf numFmtId="2" fontId="8" fillId="0" borderId="3" xfId="0" applyNumberFormat="1" applyFont="1" applyBorder="1" applyAlignment="1">
      <alignment horizontal="center" vertical="center" wrapText="1"/>
    </xf>
    <xf numFmtId="2" fontId="8" fillId="0" borderId="6" xfId="0" applyNumberFormat="1" applyFont="1" applyBorder="1" applyAlignment="1">
      <alignment horizontal="center" vertical="center" wrapText="1"/>
    </xf>
    <xf numFmtId="0" fontId="56" fillId="26" borderId="5" xfId="0" applyFont="1" applyFill="1" applyBorder="1" applyAlignment="1">
      <alignment horizontal="center" vertical="center" wrapText="1"/>
    </xf>
    <xf numFmtId="41" fontId="0" fillId="0" borderId="3" xfId="1" applyFont="1" applyBorder="1" applyAlignment="1">
      <alignment horizontal="center" vertical="center"/>
    </xf>
    <xf numFmtId="41" fontId="0" fillId="0" borderId="6" xfId="1" applyFont="1" applyBorder="1" applyAlignment="1">
      <alignment horizontal="center" vertical="center"/>
    </xf>
    <xf numFmtId="165" fontId="51" fillId="30" borderId="3" xfId="0" applyNumberFormat="1" applyFont="1" applyFill="1" applyBorder="1" applyAlignment="1">
      <alignment horizontal="center" vertical="center" wrapText="1"/>
    </xf>
    <xf numFmtId="165" fontId="51" fillId="30" borderId="5" xfId="0" applyNumberFormat="1" applyFont="1" applyFill="1" applyBorder="1" applyAlignment="1">
      <alignment horizontal="center" vertical="center" wrapText="1"/>
    </xf>
    <xf numFmtId="165" fontId="51" fillId="30" borderId="6" xfId="0" applyNumberFormat="1" applyFont="1" applyFill="1" applyBorder="1" applyAlignment="1">
      <alignment horizontal="center" vertical="center" wrapText="1"/>
    </xf>
    <xf numFmtId="164" fontId="51" fillId="30" borderId="3" xfId="0" applyNumberFormat="1" applyFont="1" applyFill="1" applyBorder="1" applyAlignment="1">
      <alignment horizontal="center" vertical="center" wrapText="1"/>
    </xf>
    <xf numFmtId="164" fontId="51" fillId="30" borderId="5" xfId="0" applyNumberFormat="1" applyFont="1" applyFill="1" applyBorder="1" applyAlignment="1">
      <alignment horizontal="center" vertical="center" wrapText="1"/>
    </xf>
    <xf numFmtId="164" fontId="51" fillId="30" borderId="6" xfId="0" applyNumberFormat="1" applyFont="1" applyFill="1" applyBorder="1" applyAlignment="1">
      <alignment horizontal="center" vertical="center" wrapText="1"/>
    </xf>
    <xf numFmtId="165" fontId="51" fillId="0" borderId="3" xfId="0" applyNumberFormat="1" applyFont="1" applyBorder="1" applyAlignment="1">
      <alignment horizontal="center" vertical="center" wrapText="1"/>
    </xf>
    <xf numFmtId="165" fontId="51" fillId="0" borderId="5" xfId="0" applyNumberFormat="1" applyFont="1" applyBorder="1" applyAlignment="1">
      <alignment horizontal="center" vertical="center" wrapText="1"/>
    </xf>
    <xf numFmtId="165" fontId="51" fillId="0" borderId="6" xfId="0" applyNumberFormat="1" applyFont="1" applyBorder="1" applyAlignment="1">
      <alignment horizontal="center" vertical="center" wrapText="1"/>
    </xf>
    <xf numFmtId="0" fontId="49" fillId="26" borderId="3" xfId="0" applyFont="1" applyFill="1" applyBorder="1" applyAlignment="1">
      <alignment horizontal="center" vertical="center" wrapText="1"/>
    </xf>
    <xf numFmtId="0" fontId="49" fillId="26" borderId="6" xfId="0" applyFont="1" applyFill="1" applyBorder="1" applyAlignment="1">
      <alignment horizontal="center" vertical="center" wrapText="1"/>
    </xf>
    <xf numFmtId="0" fontId="28" fillId="26" borderId="3" xfId="0" applyFont="1" applyFill="1" applyBorder="1" applyAlignment="1">
      <alignment horizontal="center" vertical="center" wrapText="1"/>
    </xf>
    <xf numFmtId="0" fontId="28" fillId="26" borderId="6" xfId="0" applyFont="1" applyFill="1" applyBorder="1" applyAlignment="1">
      <alignment horizontal="center" vertical="center" wrapText="1"/>
    </xf>
    <xf numFmtId="0" fontId="19" fillId="0" borderId="1" xfId="0" applyFont="1" applyBorder="1" applyAlignment="1">
      <alignment horizontal="center" vertical="center"/>
    </xf>
    <xf numFmtId="0" fontId="87" fillId="46" borderId="1" xfId="0" applyFont="1" applyFill="1" applyBorder="1" applyAlignment="1">
      <alignment horizontal="center" vertical="center" wrapText="1"/>
    </xf>
    <xf numFmtId="0" fontId="0" fillId="0" borderId="0" xfId="0" applyAlignment="1">
      <alignment horizontal="center" vertical="center"/>
    </xf>
    <xf numFmtId="0" fontId="19" fillId="0" borderId="1" xfId="0" pivotButton="1" applyFont="1" applyBorder="1" applyAlignment="1">
      <alignment horizontal="center" vertical="center" wrapText="1"/>
    </xf>
    <xf numFmtId="0" fontId="19" fillId="0" borderId="1" xfId="0" applyFont="1" applyBorder="1" applyAlignment="1">
      <alignment horizontal="center" vertical="center" wrapText="1"/>
    </xf>
    <xf numFmtId="9" fontId="0" fillId="0" borderId="1" xfId="3" applyFont="1" applyBorder="1" applyAlignment="1">
      <alignment horizontal="center"/>
    </xf>
    <xf numFmtId="164" fontId="0" fillId="0" borderId="1" xfId="2" applyFont="1" applyBorder="1"/>
    <xf numFmtId="164" fontId="19" fillId="0" borderId="1" xfId="0" applyNumberFormat="1" applyFont="1" applyBorder="1" applyAlignment="1">
      <alignment vertical="center"/>
    </xf>
    <xf numFmtId="9" fontId="19" fillId="0" borderId="1" xfId="3" applyFont="1" applyBorder="1" applyAlignment="1">
      <alignment horizontal="center" vertical="center"/>
    </xf>
    <xf numFmtId="164" fontId="0" fillId="0" borderId="1" xfId="2" applyFont="1" applyBorder="1" applyAlignment="1">
      <alignment horizontal="center" vertical="center"/>
    </xf>
    <xf numFmtId="0" fontId="0" fillId="0" borderId="0" xfId="0" applyFill="1" applyBorder="1"/>
    <xf numFmtId="0" fontId="87" fillId="0" borderId="0" xfId="0" applyFont="1" applyFill="1" applyBorder="1" applyAlignment="1">
      <alignment horizontal="center" vertical="center" wrapText="1"/>
    </xf>
    <xf numFmtId="0" fontId="19" fillId="0" borderId="0" xfId="0" applyFont="1" applyFill="1" applyBorder="1"/>
    <xf numFmtId="0" fontId="0" fillId="0" borderId="0" xfId="0" applyFill="1" applyBorder="1" applyAlignment="1">
      <alignment horizontal="center" vertical="center"/>
    </xf>
    <xf numFmtId="9" fontId="0" fillId="0" borderId="0" xfId="3" applyFont="1" applyFill="1" applyBorder="1"/>
    <xf numFmtId="164" fontId="0" fillId="0" borderId="0" xfId="2" applyFont="1" applyFill="1" applyBorder="1"/>
    <xf numFmtId="164" fontId="0" fillId="0" borderId="0" xfId="2" applyFont="1" applyFill="1" applyBorder="1" applyAlignment="1">
      <alignment horizontal="center" vertical="center"/>
    </xf>
    <xf numFmtId="0" fontId="86" fillId="0" borderId="1" xfId="0" applyFont="1" applyBorder="1" applyAlignment="1">
      <alignment horizontal="center" vertical="center"/>
    </xf>
    <xf numFmtId="9" fontId="86" fillId="0" borderId="1" xfId="3" applyNumberFormat="1" applyFont="1" applyBorder="1" applyAlignment="1">
      <alignment horizontal="center" vertical="center"/>
    </xf>
    <xf numFmtId="164" fontId="86" fillId="0" borderId="1" xfId="2" applyFont="1" applyBorder="1" applyAlignment="1">
      <alignment horizontal="center" vertical="center"/>
    </xf>
    <xf numFmtId="41" fontId="8" fillId="0" borderId="1" xfId="1" applyFont="1" applyFill="1" applyBorder="1" applyAlignment="1">
      <alignment horizontal="center" vertical="center" wrapText="1"/>
    </xf>
    <xf numFmtId="165" fontId="64" fillId="0" borderId="1" xfId="13" applyFont="1" applyFill="1" applyBorder="1" applyAlignment="1">
      <alignment horizontal="center" vertical="center"/>
    </xf>
    <xf numFmtId="164" fontId="79" fillId="0" borderId="0" xfId="2" applyFont="1" applyFill="1" applyAlignment="1">
      <alignment vertical="center"/>
    </xf>
  </cellXfs>
  <cellStyles count="162">
    <cellStyle name="Bueno" xfId="21" builtinId="26"/>
    <cellStyle name="Bueno 2" xfId="38"/>
    <cellStyle name="Default" xfId="6"/>
    <cellStyle name="Excel Built-in Good" xfId="7"/>
    <cellStyle name="Hipervínculo" xfId="22" builtinId="8"/>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yperlink" xfId="23"/>
    <cellStyle name="Millares" xfId="19" builtinId="3"/>
    <cellStyle name="Millares [0]" xfId="1" builtinId="6"/>
    <cellStyle name="Millares [0] 2" xfId="8"/>
    <cellStyle name="Millares [0] 3" xfId="9"/>
    <cellStyle name="Millares [0] 4" xfId="35"/>
    <cellStyle name="Moneda" xfId="20" builtinId="4"/>
    <cellStyle name="Moneda [0]" xfId="2" builtinId="7"/>
    <cellStyle name="Moneda [0] 2" xfId="10"/>
    <cellStyle name="Moneda [0] 3" xfId="11"/>
    <cellStyle name="Moneda [0] 4" xfId="37"/>
    <cellStyle name="Moneda 2" xfId="12"/>
    <cellStyle name="Moneda 3" xfId="13"/>
    <cellStyle name="Moneda 4" xfId="39"/>
    <cellStyle name="Normal" xfId="0" builtinId="0"/>
    <cellStyle name="Normal 2" xfId="5"/>
    <cellStyle name="Normal 2 2" xfId="34"/>
    <cellStyle name="Normal 3" xfId="14"/>
    <cellStyle name="Normal 4" xfId="4"/>
    <cellStyle name="Normal 5" xfId="15"/>
    <cellStyle name="Normal 90 2" xfId="16"/>
    <cellStyle name="Porcentaje" xfId="3" builtinId="5"/>
    <cellStyle name="Porcentaje 2" xfId="17"/>
    <cellStyle name="Porcentaje 3" xfId="18"/>
    <cellStyle name="Porcentaje 4" xfId="36"/>
  </cellStyles>
  <dxfs count="134">
    <dxf>
      <alignment vertical="center"/>
    </dxf>
    <dxf>
      <alignment vertical="center"/>
    </dxf>
    <dxf>
      <alignment horizontal="center"/>
    </dxf>
    <dxf>
      <alignment horizontal="center"/>
    </dxf>
    <dxf>
      <alignment wrapText="1"/>
    </dxf>
    <dxf>
      <alignment wrapText="1"/>
    </dxf>
    <dxf>
      <numFmt numFmtId="13" formatCode="0%"/>
    </dxf>
    <dxf>
      <alignment horizontal="center"/>
    </dxf>
    <dxf>
      <alignment vertical="center"/>
    </dxf>
    <dxf>
      <numFmt numFmtId="13" formatCode="0%"/>
    </dxf>
    <dxf>
      <font>
        <b/>
      </font>
    </dxf>
    <dxf>
      <font>
        <b/>
      </font>
    </dxf>
    <dxf>
      <alignment wrapText="1"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vertical="center"/>
    </dxf>
    <dxf>
      <numFmt numFmtId="13" formatCode="0%"/>
    </dxf>
    <dxf>
      <alignment vertical="center"/>
    </dxf>
    <dxf>
      <alignment vertical="center"/>
    </dxf>
    <dxf>
      <alignment horizontal="center"/>
    </dxf>
    <dxf>
      <alignment horizontal="center"/>
    </dxf>
    <dxf>
      <alignment wrapText="1"/>
    </dxf>
    <dxf>
      <alignment wrapText="1"/>
    </dxf>
    <dxf>
      <numFmt numFmtId="13" formatCode="0%"/>
    </dxf>
    <dxf>
      <alignment horizontal="center"/>
    </dxf>
    <dxf>
      <alignment vertical="center"/>
    </dxf>
    <dxf>
      <numFmt numFmtId="13" formatCode="0%"/>
    </dxf>
    <dxf>
      <font>
        <b/>
      </font>
    </dxf>
    <dxf>
      <font>
        <b/>
      </font>
    </dxf>
    <dxf>
      <alignment wrapText="1"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vertical="center"/>
    </dxf>
    <dxf>
      <numFmt numFmtId="13" formatCode="0%"/>
    </dxf>
    <dxf>
      <font>
        <sz val="14"/>
      </font>
    </dxf>
    <dxf>
      <font>
        <sz val="14"/>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fill>
        <patternFill patternType="none">
          <bgColor auto="1"/>
        </patternFill>
      </fill>
    </dxf>
    <dxf>
      <numFmt numFmtId="13" formatCode="0%"/>
    </dxf>
    <dxf>
      <alignment vertical="center"/>
    </dxf>
    <dxf>
      <numFmt numFmtId="164" formatCode="_-&quot;$&quot;* #,##0_-;\-&quot;$&quot;* #,##0_-;_-&quot;$&quot;* &quot;-&quot;_-;_-@_-"/>
    </dxf>
    <dxf>
      <alignment vertical="center"/>
    </dxf>
    <dxf>
      <alignment vertical="center"/>
    </dxf>
    <dxf>
      <alignment horizontal="center"/>
    </dxf>
    <dxf>
      <alignment horizontal="center"/>
    </dxf>
    <dxf>
      <alignment wrapText="1" readingOrder="0"/>
    </dxf>
    <dxf>
      <numFmt numFmtId="164" formatCode="_-&quot;$&quot;* #,##0_-;\-&quot;$&quot;* #,##0_-;_-&quot;$&quot;* &quot;-&quot;_-;_-@_-"/>
    </dxf>
    <dxf>
      <numFmt numFmtId="13" formatCode="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0"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numFmt numFmtId="13" formatCode="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numFmt numFmtId="13" formatCode="0%"/>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vertical="center" readingOrder="0"/>
    </dxf>
    <dxf>
      <alignment wrapText="1" readingOrder="0"/>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vertical="center"/>
    </dxf>
    <dxf>
      <alignment vertical="center"/>
    </dxf>
    <dxf>
      <alignment wrapText="1"/>
    </dxf>
    <dxf>
      <alignment wrapText="1"/>
    </dxf>
    <dxf>
      <alignment horizontal="center"/>
    </dxf>
    <dxf>
      <alignment horizontal="center"/>
    </dxf>
    <dxf>
      <alignment vertical="center"/>
    </dxf>
    <dxf>
      <alignment vertical="center"/>
    </dxf>
    <dxf>
      <numFmt numFmtId="178" formatCode="&quot;$&quot;\ #,##0"/>
    </dxf>
    <dxf>
      <numFmt numFmtId="164" formatCode="_-&quot;$&quot;* #,##0_-;\-&quot;$&quot;* #,##0_-;_-&quot;$&quot;* &quot;-&quot;_-;_-@_-"/>
    </dxf>
    <dxf>
      <numFmt numFmtId="164" formatCode="_-&quot;$&quot;* #,##0_-;\-&quot;$&quot;* #,##0_-;_-&quot;$&quot;* &quot;-&quot;_-;_-@_-"/>
    </dxf>
    <dxf>
      <numFmt numFmtId="14" formatCode="0.00%"/>
    </dxf>
    <dxf>
      <numFmt numFmtId="13" formatCode="0%"/>
    </dxf>
    <dxf>
      <numFmt numFmtId="13" formatCode="0%"/>
    </dxf>
    <dxf>
      <alignment wrapText="1" readingOrder="0"/>
    </dxf>
    <dxf>
      <alignment vertic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font>
        <b/>
      </font>
    </dxf>
    <dxf>
      <numFmt numFmtId="13" formatCode="0%"/>
    </dxf>
    <dxf>
      <alignment vertical="center"/>
    </dxf>
    <dxf>
      <alignment horizontal="center"/>
    </dxf>
    <dxf>
      <numFmt numFmtId="13" formatCode="0%"/>
    </dxf>
    <dxf>
      <alignment wrapText="1"/>
    </dxf>
    <dxf>
      <alignment wrapText="1"/>
    </dxf>
    <dxf>
      <alignment horizontal="center"/>
    </dxf>
    <dxf>
      <alignment horizontal="center"/>
    </dxf>
    <dxf>
      <alignment vertical="center"/>
    </dxf>
    <dxf>
      <alignment vertical="center"/>
    </dxf>
  </dxfs>
  <tableStyles count="0" defaultTableStyle="TableStyleMedium9" defaultPivotStyle="PivotStyleMedium7"/>
  <colors>
    <mruColors>
      <color rgb="FFFF7E79"/>
      <color rgb="FFE87D69"/>
      <color rgb="FFE98A8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externalLink" Target="externalLinks/externalLink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pivotCacheDefinition" Target="pivotCache/pivotCacheDefinition1.xml"/><Relationship Id="rId31" Type="http://schemas.openxmlformats.org/officeDocument/2006/relationships/pivotCacheDefinition" Target="pivotCache/pivotCacheDefinition2.xml"/><Relationship Id="rId32" Type="http://schemas.openxmlformats.org/officeDocument/2006/relationships/theme" Target="theme/theme1.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styles" Target="styles.xml"/><Relationship Id="rId34" Type="http://schemas.openxmlformats.org/officeDocument/2006/relationships/sharedStrings" Target="sharedStrings.xml"/><Relationship Id="rId35"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143896</xdr:colOff>
      <xdr:row>0</xdr:row>
      <xdr:rowOff>1</xdr:rowOff>
    </xdr:from>
    <xdr:to>
      <xdr:col>0</xdr:col>
      <xdr:colOff>996293</xdr:colOff>
      <xdr:row>0</xdr:row>
      <xdr:rowOff>886811</xdr:rowOff>
    </xdr:to>
    <xdr:pic>
      <xdr:nvPicPr>
        <xdr:cNvPr id="2" name="Imagen 1">
          <a:extLst>
            <a:ext uri="{FF2B5EF4-FFF2-40B4-BE49-F238E27FC236}">
              <a16:creationId xmlns="" xmlns:a16="http://schemas.microsoft.com/office/drawing/2014/main" id="{F981572C-903D-4236-AE3E-7C966190BC1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896" y="1"/>
          <a:ext cx="852397" cy="886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olivargovco-my.sharepoint.com/personal/erodriguez_bolivar_gov_co/Documents/INFORMACION%20DE%20TRABAJO/A%202024/OAGRD/Plan%20de%20Desarrollo%202024/Bosquejo%20de%20Programa%20de%20Gobierno%20-%20Gestion%20de%20Riesgos%20Ve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ivar Me Enamora Esquematico"/>
      <sheetName val="Base Indicadores Resultado- DNP"/>
      <sheetName val="Ind. Resultado Competitividad"/>
      <sheetName val="Indicadores Resultado Municipio"/>
      <sheetName val="Sector FUT"/>
      <sheetName val="Catálogo de Productos"/>
      <sheetName val="Sectores-Programas-Subprogramas"/>
      <sheetName val="Catalogo ODS"/>
      <sheetName val="ODS"/>
      <sheetName val="Sectores"/>
      <sheetName val="Ficha de Indicadores"/>
      <sheetName val="Visor de competencias V_2.0"/>
      <sheetName val="Hoja1"/>
      <sheetName val="Hoja2"/>
    </sheetNames>
    <sheetDataSet>
      <sheetData sheetId="0">
        <row r="53">
          <cell r="Y53">
            <v>184</v>
          </cell>
        </row>
        <row r="54">
          <cell r="Y54">
            <v>4</v>
          </cell>
        </row>
        <row r="55">
          <cell r="Y55">
            <v>1</v>
          </cell>
        </row>
        <row r="56">
          <cell r="Y56">
            <v>10000</v>
          </cell>
        </row>
        <row r="58">
          <cell r="Y58">
            <v>1</v>
          </cell>
        </row>
        <row r="59">
          <cell r="Y59">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cesardelaespriella@gmail.com" refreshedDate="46119.416577546297" createdVersion="4" refreshedVersion="4" minRefreshableVersion="3" recordCount="379">
  <cacheSource type="worksheet">
    <worksheetSource ref="A1:AG380" sheet="CONSOLIDADO"/>
  </cacheSource>
  <cacheFields count="33">
    <cacheField name="DEPENDENCIA" numFmtId="0">
      <sharedItems count="23">
        <s v="INFRAESTRUCTURA"/>
        <s v="AGRICULTURA"/>
        <s v="SECRETARÍA DE MOVILIDAD"/>
        <s v="IDERBOL"/>
        <s v="UNIBAC "/>
        <s v="ICULTUR"/>
        <s v="VICTIMAS"/>
        <s v="MINAS Y ENERGIAS"/>
        <s v="TIC"/>
        <s v="GENERAL"/>
        <s v="RIESGO"/>
        <s v="HACIENDA"/>
        <s v="MUJER"/>
        <s v="SERVICIOS PUBLICOS"/>
        <s v="AGUAS DE BOLIVAR"/>
        <s v="PRIVADA"/>
        <s v="PLANEACION"/>
        <s v="SALUD"/>
        <s v="EDUCACION"/>
        <s v="INTERIOR"/>
        <s v="SEGURIDAD"/>
        <s v="IGUALDAD"/>
        <s v="DESARROLLO ECONOMICO"/>
      </sharedItems>
    </cacheField>
    <cacheField name="LINEA ESTRATEGICA " numFmtId="0">
      <sharedItems count="6">
        <s v=" BOLÍVAR ME ENAMORA CON PAZ, ATENCIÓN A VICTIMAS Y RECONCILIACIÓN "/>
        <s v=" BOLÍVAR ME ENAMORA CON CRECIMIENTO ECONÓMICO Y OPORTUNIDAD DE EMPLEO PARA TODOS"/>
        <s v=" BOLÍVAR ME ENAMORA VERDE Y SOSTENIBLE: TRANSICIÓN ENERGÉTICA Y GESTÓN AMBIENTAL DE EXCELENCIA."/>
        <s v=" BOLÍVAR ME ENAMORA CON JUSTICIA SOCIAL: CIERRE DE BRECHAS Y CALIDAD DE VIDA PARA TODOS"/>
        <s v="BOLIVAR ME ENAMORA CON INSTUCIONALIDAD FUERTE"/>
        <s v="BOLÍVAR ME ENAMORA CON SEGURIDAD Y CONVIVENCIA CIUDADANA"/>
      </sharedItems>
    </cacheField>
    <cacheField name="COMPONENTE" numFmtId="0">
      <sharedItems/>
    </cacheField>
    <cacheField name=" PROGRAMA" numFmtId="0">
      <sharedItems containsBlank="1"/>
    </cacheField>
    <cacheField name="CODIGO DE PROGRAMA" numFmtId="0">
      <sharedItems containsMixedTypes="1" containsNumber="1" containsInteger="1" minValue="301" maxValue="4599"/>
    </cacheField>
    <cacheField name="PROG MANUAL GASTO PROGRAMA" numFmtId="0">
      <sharedItems/>
    </cacheField>
    <cacheField name="NOMBRE SECTOR FUT" numFmtId="0">
      <sharedItems/>
    </cacheField>
    <cacheField name="NUMERO INDICADOR" numFmtId="0">
      <sharedItems containsBlank="1" containsMixedTypes="1" containsNumber="1" containsInteger="1" minValue="11" maxValue="400201603"/>
    </cacheField>
    <cacheField name="INDICADOR PERZONALIZADO" numFmtId="0">
      <sharedItems longText="1"/>
    </cacheField>
    <cacheField name="CODIGO DE PRODUCTO" numFmtId="0">
      <sharedItems containsMixedTypes="1" containsNumber="1" containsInteger="1" minValue="120402" maxValue="410102507"/>
    </cacheField>
    <cacheField name="PRODUCTO" numFmtId="0">
      <sharedItems longText="1"/>
    </cacheField>
    <cacheField name=" INDICADOR DE PRODUCTO" numFmtId="0">
      <sharedItems containsBlank="1" containsMixedTypes="1" containsNumber="1" containsInteger="1" minValue="0" maxValue="0"/>
    </cacheField>
    <cacheField name="UNIDAD DE MEDIDA" numFmtId="0">
      <sharedItems/>
    </cacheField>
    <cacheField name="LINEA BASE (Número)" numFmtId="0">
      <sharedItems containsMixedTypes="1" containsNumber="1" minValue="0" maxValue="4521000"/>
    </cacheField>
    <cacheField name="AÑO" numFmtId="0">
      <sharedItems containsMixedTypes="1" containsNumber="1" containsInteger="1" minValue="20" maxValue="2025"/>
    </cacheField>
    <cacheField name="FUENTE " numFmtId="0">
      <sharedItems/>
    </cacheField>
    <cacheField name="META PRODUCTO ESPERADO_x000d_2025" numFmtId="0">
      <sharedItems containsMixedTypes="1" containsNumber="1" minValue="0" maxValue="250000000"/>
    </cacheField>
    <cacheField name="META PRODUCTO ESPERADO CUATRENIO (2024 - 2027)" numFmtId="0">
      <sharedItems containsSemiMixedTypes="0" containsString="0" containsNumber="1" containsInteger="1" minValue="0" maxValue="1000000000"/>
    </cacheField>
    <cacheField name="AVANCE META FINAL PRODUCTO  2024" numFmtId="0">
      <sharedItems containsSemiMixedTypes="0" containsString="0" containsNumber="1" minValue="0" maxValue="125000000"/>
    </cacheField>
    <cacheField name="2024 VS CUATRENIO" numFmtId="9">
      <sharedItems containsSemiMixedTypes="0" containsString="0" containsNumber="1" minValue="0" maxValue="11.005000000000001"/>
    </cacheField>
    <cacheField name="AVANCE META PRODUCTO MAR 2025" numFmtId="0">
      <sharedItems containsMixedTypes="1" containsNumber="1" minValue="0" maxValue="75000000"/>
    </cacheField>
    <cacheField name="AVANCE META PRODUCTO JUNIO 2025" numFmtId="0">
      <sharedItems containsSemiMixedTypes="0" containsString="0" containsNumber="1" minValue="0" maxValue="95000000"/>
    </cacheField>
    <cacheField name="AVANCE META PRODUCTO SEPTIEMBRE 2025" numFmtId="0">
      <sharedItems containsSemiMixedTypes="0" containsString="0" containsNumber="1" minValue="0" maxValue="110000000"/>
    </cacheField>
    <cacheField name="AVANCE META PRODUCTO DICIEMBRE 2025" numFmtId="0">
      <sharedItems containsMixedTypes="1" containsNumber="1" minValue="0" maxValue="45000000"/>
    </cacheField>
    <cacheField name="TOTAL  AVANCE  2025_x000d_(SUMATORIA TOTAL AVANCE META DE PRODUCTOS)" numFmtId="0">
      <sharedItems containsSemiMixedTypes="0" containsString="0" containsNumber="1" minValue="0" maxValue="325000000"/>
    </cacheField>
    <cacheField name="2025 VS CUATRENIO" numFmtId="9">
      <sharedItems containsSemiMixedTypes="0" containsString="0" containsNumber="1" minValue="0" maxValue="111.46"/>
    </cacheField>
    <cacheField name="TOTAL  AVANCE  ACUMULADO_x000d_(SUMATORIA TOTAL AVANCE META DE PRODUCTOS)" numFmtId="0">
      <sharedItems containsSemiMixedTypes="0" containsString="0" containsNumber="1" minValue="0" maxValue="450000000"/>
    </cacheField>
    <cacheField name="AVANCE % 2025" numFmtId="9">
      <sharedItems containsSemiMixedTypes="0" containsString="0" containsNumber="1" minValue="0" maxValue="278.64999999999998"/>
    </cacheField>
    <cacheField name="AVANCE ACUMULADO" numFmtId="0">
      <sharedItems containsSemiMixedTypes="0" containsString="0" containsNumber="1" minValue="0" maxValue="112.7"/>
    </cacheField>
    <cacheField name=" PRESUPUESTO PROYECTADO 2025 ($)" numFmtId="0">
      <sharedItems containsSemiMixedTypes="0" containsString="0" containsNumber="1" minValue="0" maxValue="1211533507556"/>
    </cacheField>
    <cacheField name="FUENTE DE FINANCIACION" numFmtId="0">
      <sharedItems containsBlank="1" containsMixedTypes="1" containsNumber="1" containsInteger="1" minValue="0" maxValue="0"/>
    </cacheField>
    <cacheField name=" PRESUPUESTO EJECUTADO 2025 ($)" numFmtId="0">
      <sharedItems containsSemiMixedTypes="0" containsString="0" containsNumber="1" minValue="0" maxValue="6622929351434"/>
    </cacheField>
    <cacheField name="PORCENTAJE EJECUTADO 2025_x000d_(% PRESUPUESTO EJECUTADO / PRESUPUESTO PROYECTADO)" numFmtId="0">
      <sharedItems containsSemiMixedTypes="0" containsString="0" containsNumber="1" minValue="0" maxValue="967.9330073529412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cesardelaespriella@gmail.com" refreshedDate="46119.421407291666" createdVersion="4" refreshedVersion="4" minRefreshableVersion="3" recordCount="379">
  <cacheSource type="worksheet">
    <worksheetSource ref="A1:AG380" sheet="SEMAFORO"/>
  </cacheSource>
  <cacheFields count="33">
    <cacheField name="DEPENDENCIA" numFmtId="0">
      <sharedItems/>
    </cacheField>
    <cacheField name="LINEA ESTRATEGICA " numFmtId="0">
      <sharedItems count="6">
        <s v=" BOLÍVAR ME ENAMORA CON PAZ, ATENCIÓN A VICTIMAS Y RECONCILIACIÓN "/>
        <s v=" BOLÍVAR ME ENAMORA CON CRECIMIENTO ECONÓMICO Y OPORTUNIDAD DE EMPLEO PARA TODOS"/>
        <s v=" BOLÍVAR ME ENAMORA VERDE Y SOSTENIBLE: TRANSICIÓN ENERGÉTICA Y GESTÓN AMBIENTAL DE EXCELENCIA."/>
        <s v=" BOLÍVAR ME ENAMORA CON JUSTICIA SOCIAL: CIERRE DE BRECHAS Y CALIDAD DE VIDA PARA TODOS"/>
        <s v="BOLIVAR ME ENAMORA CON INSTUCIONALIDAD FUERTE"/>
        <s v="BOLÍVAR ME ENAMORA CON SEGURIDAD Y CONVIVENCIA CIUDADANA"/>
      </sharedItems>
    </cacheField>
    <cacheField name="COMPONENTE" numFmtId="0">
      <sharedItems/>
    </cacheField>
    <cacheField name=" PROGRAMA" numFmtId="0">
      <sharedItems containsBlank="1"/>
    </cacheField>
    <cacheField name="CODIGO DE PROGRAMA" numFmtId="0">
      <sharedItems containsMixedTypes="1" containsNumber="1" containsInteger="1" minValue="301" maxValue="4599"/>
    </cacheField>
    <cacheField name="PROG MANUAL GASTO PROGRAMA" numFmtId="0">
      <sharedItems/>
    </cacheField>
    <cacheField name="NOMBRE SECTOR FUT" numFmtId="0">
      <sharedItems/>
    </cacheField>
    <cacheField name="NUMERO INDICADOR" numFmtId="0">
      <sharedItems containsBlank="1" containsMixedTypes="1" containsNumber="1" containsInteger="1" minValue="11" maxValue="400201603"/>
    </cacheField>
    <cacheField name="INDICADOR PERZONALIZADO" numFmtId="0">
      <sharedItems longText="1"/>
    </cacheField>
    <cacheField name="CODIGO DE PRODUCTO" numFmtId="0">
      <sharedItems containsMixedTypes="1" containsNumber="1" containsInteger="1" minValue="120402" maxValue="410102507"/>
    </cacheField>
    <cacheField name="PRODUCTO" numFmtId="0">
      <sharedItems longText="1"/>
    </cacheField>
    <cacheField name=" INDICADOR DE PRODUCTO" numFmtId="0">
      <sharedItems containsBlank="1" containsMixedTypes="1" containsNumber="1" containsInteger="1" minValue="0" maxValue="0"/>
    </cacheField>
    <cacheField name="UNIDAD DE MEDIDA" numFmtId="0">
      <sharedItems/>
    </cacheField>
    <cacheField name="LINEA BASE (Número)" numFmtId="0">
      <sharedItems containsMixedTypes="1" containsNumber="1" minValue="0" maxValue="4521000"/>
    </cacheField>
    <cacheField name="AÑO" numFmtId="0">
      <sharedItems containsMixedTypes="1" containsNumber="1" containsInteger="1" minValue="20" maxValue="2025"/>
    </cacheField>
    <cacheField name="FUENTE " numFmtId="0">
      <sharedItems/>
    </cacheField>
    <cacheField name="META PRODUCTO ESPERADO_x000d_2025" numFmtId="0">
      <sharedItems containsMixedTypes="1" containsNumber="1" minValue="0" maxValue="250000000"/>
    </cacheField>
    <cacheField name="META PRODUCTO ESPERADO CUATRENIO (2024 - 2027)" numFmtId="0">
      <sharedItems containsSemiMixedTypes="0" containsString="0" containsNumber="1" containsInteger="1" minValue="0" maxValue="1000000000"/>
    </cacheField>
    <cacheField name="AVANCE META FINAL PRODUCTO  2024" numFmtId="0">
      <sharedItems containsSemiMixedTypes="0" containsString="0" containsNumber="1" minValue="0" maxValue="125000000"/>
    </cacheField>
    <cacheField name="2024 VS CUATRENIO" numFmtId="9">
      <sharedItems containsSemiMixedTypes="0" containsString="0" containsNumber="1" minValue="0" maxValue="11.005000000000001"/>
    </cacheField>
    <cacheField name="AVANCE META PRODUCTO MAR 2025" numFmtId="0">
      <sharedItems containsMixedTypes="1" containsNumber="1" minValue="0" maxValue="75000000"/>
    </cacheField>
    <cacheField name="AVANCE META PRODUCTO JUNIO 2025" numFmtId="0">
      <sharedItems containsSemiMixedTypes="0" containsString="0" containsNumber="1" minValue="0" maxValue="95000000"/>
    </cacheField>
    <cacheField name="AVANCE META PRODUCTO SEPTIEMBRE 2025" numFmtId="0">
      <sharedItems containsSemiMixedTypes="0" containsString="0" containsNumber="1" minValue="0" maxValue="110000000"/>
    </cacheField>
    <cacheField name="AVANCE META PRODUCTO DICIEMBRE 2025" numFmtId="0">
      <sharedItems containsMixedTypes="1" containsNumber="1" minValue="0" maxValue="45000000"/>
    </cacheField>
    <cacheField name="TOTAL  AVANCE  2025_x000d_(SUMATORIA TOTAL AVANCE META DE PRODUCTOS)" numFmtId="0">
      <sharedItems containsSemiMixedTypes="0" containsString="0" containsNumber="1" minValue="0" maxValue="325000000"/>
    </cacheField>
    <cacheField name="2025 VS CUATRENIO" numFmtId="9">
      <sharedItems containsSemiMixedTypes="0" containsString="0" containsNumber="1" minValue="0" maxValue="111.46"/>
    </cacheField>
    <cacheField name="TOTAL  AVANCE  ACUMULADO_x000d_(SUMATORIA TOTAL AVANCE META DE PRODUCTOS)" numFmtId="0">
      <sharedItems containsSemiMixedTypes="0" containsString="0" containsNumber="1" minValue="0" maxValue="450000000"/>
    </cacheField>
    <cacheField name="AVANCE % 2025" numFmtId="9">
      <sharedItems containsSemiMixedTypes="0" containsString="0" containsNumber="1" minValue="0" maxValue="278.64999999999998"/>
    </cacheField>
    <cacheField name="% CUMPLIMIENTO METODOLOGIA" numFmtId="9">
      <sharedItems containsSemiMixedTypes="0" containsString="0" containsNumber="1" minValue="0" maxValue="1"/>
    </cacheField>
    <cacheField name="AVANCE ACUMULADO" numFmtId="0">
      <sharedItems containsSemiMixedTypes="0" containsString="0" containsNumber="1" minValue="0" maxValue="112.7"/>
    </cacheField>
    <cacheField name=" PRESUPUESTO PROYECTADO 2025 ($)" numFmtId="0">
      <sharedItems containsSemiMixedTypes="0" containsString="0" containsNumber="1" minValue="0" maxValue="1211533507556"/>
    </cacheField>
    <cacheField name="FUENTE DE FINANCIACION" numFmtId="0">
      <sharedItems containsBlank="1" containsMixedTypes="1" containsNumber="1" containsInteger="1" minValue="0" maxValue="0"/>
    </cacheField>
    <cacheField name=" PRESUPUESTO EJECUTADO 2025 ($)" numFmtId="0">
      <sharedItems containsSemiMixedTypes="0" containsString="0" containsNumber="1" minValue="0" maxValue="662292935143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79">
  <r>
    <x v="0"/>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s v="0"/>
    <n v="0"/>
    <n v="0"/>
    <n v="0"/>
    <n v="0"/>
    <n v="0"/>
    <n v="0"/>
    <n v="0"/>
    <n v="0"/>
    <n v="4500000000"/>
    <s v="N/A"/>
    <n v="0"/>
    <n v="0"/>
  </r>
  <r>
    <x v="0"/>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s v="0"/>
    <n v="0"/>
    <n v="0"/>
    <n v="0"/>
    <n v="0"/>
    <n v="0"/>
    <n v="0"/>
    <n v="0"/>
    <n v="0"/>
    <n v="500000000"/>
    <s v="N/A"/>
    <n v="0"/>
    <n v="0"/>
  </r>
  <r>
    <x v="0"/>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2"/>
    <n v="4"/>
    <n v="0"/>
    <n v="0"/>
    <s v="0"/>
    <n v="0"/>
    <n v="0"/>
    <n v="0"/>
    <n v="0"/>
    <n v="0"/>
    <n v="0"/>
    <n v="0"/>
    <n v="0"/>
    <n v="20000000"/>
    <s v="N/A"/>
    <n v="0"/>
    <n v="0"/>
  </r>
  <r>
    <x v="0"/>
    <x v="1"/>
    <s v="BOLÍVAR ME ENAMORA EN  INFRAESTRUCTURA Y MOVILIDAD"/>
    <s v="  INFRAESTRUCTURA DE TRANSPORTE Y COMUNICACIONES."/>
    <n v="2402"/>
    <s v="INFRAESTRUCTURA RED VIAL REGIONAL"/>
    <s v="MEJORAMIENTO DE VÍAS "/>
    <n v="280"/>
    <s v="INTERVENIR VÍAS TERCIARIAS "/>
    <n v="2402041"/>
    <s v="VÍA TERCIARIA MEJORADA"/>
    <s v="VÍA TERCIARIA MEJORADA"/>
    <s v="KM"/>
    <n v="3.4"/>
    <n v="2023"/>
    <s v="MINISTERIO DE TRANSPORTE"/>
    <n v="50"/>
    <n v="200"/>
    <n v="82"/>
    <n v="0.41"/>
    <n v="5.66"/>
    <n v="11.149999999999999"/>
    <n v="14.5"/>
    <n v="5"/>
    <n v="36.31"/>
    <n v="0.18155000000000002"/>
    <n v="118.31"/>
    <n v="0.72620000000000007"/>
    <n v="0.59155000000000002"/>
    <n v="278000000000"/>
    <s v="Recursos SGR: $98,927,687,006_x000d_Recursos Nación: _x000d_$ 10,098,831,527_x000d_Recursos Propios: _x000d_$ 29,114,288,381"/>
    <n v="138140806913"/>
    <n v="0.4969093773848921"/>
  </r>
  <r>
    <x v="0"/>
    <x v="1"/>
    <s v="BOLÍVAR ME ENAMORA EN  INFRAESTRUCTURA Y MOVILIDAD"/>
    <s v="  INFRAESTRUCTURA DE TRANSPORTE Y COMUNICACIONES."/>
    <n v="2402"/>
    <s v="INFRAESTRUCTURA RED VIAL REGIONAL"/>
    <s v="MEJORAMIENTO DE VÍAS "/>
    <n v="281"/>
    <s v="INTERVENTIR VÍAS SECUNDARIAS"/>
    <n v="2402006"/>
    <s v="VÍA SECUNDARIA MEJORADA"/>
    <s v="VÍA SECUNDARIA MEJORADA"/>
    <s v="KM"/>
    <n v="3.4"/>
    <n v="2023"/>
    <s v="MINISTERIO DE TRANSPORTE"/>
    <n v="4"/>
    <n v="12"/>
    <n v="0"/>
    <n v="0"/>
    <s v="0"/>
    <n v="0"/>
    <n v="0"/>
    <n v="4"/>
    <n v="4"/>
    <n v="0.33333333333333331"/>
    <n v="4"/>
    <n v="1"/>
    <n v="0.33333333333333331"/>
    <n v="30000000000"/>
    <s v="SGR_x000d_"/>
    <n v="264021938311"/>
    <n v="8.8007312770333339"/>
  </r>
  <r>
    <x v="0"/>
    <x v="1"/>
    <s v="BOLÍVAR ME ENAMORA EN  INFRAESTRUCTURA Y MOVILIDAD"/>
    <s v="  INFRAESTRUCTURA DE TRANSPORTE Y COMUNICACIONES."/>
    <n v="2402"/>
    <s v="INFRAESTRUCTURA RED VIAL REGIONAL"/>
    <s v="MEJORAMIENTO DE VÍAS "/>
    <n v="282"/>
    <s v="INTERVENIR LA INFRAESTRUCTURA VÍAL URBANA"/>
    <n v="2402113"/>
    <s v="VÍA URBANA CONSTRUIDA"/>
    <s v="VÍA URBANA CONSTRUIDA "/>
    <s v="KM"/>
    <n v="3.4"/>
    <n v="2023"/>
    <s v="MINISTERIO DE TRANSPORTE"/>
    <n v="10"/>
    <n v="30"/>
    <n v="0"/>
    <n v="0"/>
    <n v="1.7"/>
    <n v="4.5999999999999996"/>
    <n v="4"/>
    <n v="5"/>
    <n v="15.3"/>
    <n v="0.51"/>
    <n v="15.3"/>
    <n v="1.53"/>
    <n v="0.51"/>
    <n v="30000000000"/>
    <s v="Recursos Crédito: $26,837,664,131_x000d_Recursos SGR: $10,239,680,596"/>
    <n v="6622929351434"/>
    <n v="220.76431171446666"/>
  </r>
  <r>
    <x v="0"/>
    <x v="1"/>
    <s v="BOLÍVAR ME ENAMORA EN  INFRAESTRUCTURA Y MOVILIDAD"/>
    <s v="  INFRAESTRUCTURA DE TRANSPORTE Y COMUNICACIONES."/>
    <n v="2402"/>
    <s v="INFRAESTRUCTURA RED VIAL REGIONAL"/>
    <s v="MEJORAMIENTO DE VÍAS "/>
    <n v="283"/>
    <s v="REALIZAR LOS ESTUDIOS Y DISEÑOS DE PUENTES"/>
    <s v="2402118"/>
    <s v="ESTUDIOS Y DISEÑOS"/>
    <s v="ESTUDIOS DE PREINVERSIÓN REALIZADOS"/>
    <s v="NRO DE ESTUDIOS"/>
    <n v="3.4"/>
    <n v="2023"/>
    <s v="MINISTERIO DE TRANSPORTE"/>
    <n v="2"/>
    <n v="3"/>
    <n v="0"/>
    <n v="0"/>
    <n v="0"/>
    <n v="0"/>
    <n v="4"/>
    <n v="0"/>
    <n v="4"/>
    <n v="1.3333333333333333"/>
    <n v="4"/>
    <n v="2"/>
    <n v="1.3333333333333333"/>
    <n v="7000000000"/>
    <s v="Recursos propios"/>
    <n v="9799496654"/>
    <n v="1.3999280934285714"/>
  </r>
  <r>
    <x v="0"/>
    <x v="2"/>
    <s v="BOLÍVAR ME ENAMORA ALREDEDOR DEL AGUA"/>
    <s v="PROTECCIÓN Y LA RESTAURACIÓN DE  SISTEMAS AMBIENTALES"/>
    <s v="3205"/>
    <s v="ORDENAMIENTO AMBIENTAL TERRITORIAL"/>
    <s v="CONSERVACIÓN, PROTECCIÓN, RESTAURACIÓN Y APROVECHAMIENTO DE RECURSOS NATURALES Y DEL MEDIO AMBIENTE "/>
    <n v="285"/>
    <s v="INTERVENIR CUERPOS DE AGUA PARA REVERTIR LOS DAÑOS PRODUCIDOS A UN ECOSISTEMA"/>
    <s v="3205026"/>
    <s v="SERVICIO DE RECUPERACIÓN DE CUERPOS DE AGUA LÉNTICOS Y LÓTICOS"/>
    <s v="CUERPOS DE AGUA RECUPERADOS"/>
    <s v="HECTÁREA"/>
    <n v="31.96"/>
    <n v="2016"/>
    <s v="DNP"/>
    <n v="15"/>
    <n v="15"/>
    <n v="0"/>
    <n v="0"/>
    <s v="0"/>
    <n v="0"/>
    <n v="0"/>
    <n v="0"/>
    <n v="0"/>
    <n v="0"/>
    <n v="0"/>
    <n v="0"/>
    <n v="0"/>
    <n v="14000000000"/>
    <s v="N/A"/>
    <n v="84500000"/>
    <n v="6.0357142857142857E-3"/>
  </r>
  <r>
    <x v="0"/>
    <x v="2"/>
    <s v="BOLÍVAR ME ENAMORA EN  GESTIÓN DE RIESGO DE DESASTRES"/>
    <s v="SISTEMA DEPARTAMENTAL DE GESTIÓN DEL RIESGO"/>
    <s v="3205"/>
    <s v="ORDENAMIENTO AMBIENTAL TERRITORIAL"/>
    <s v="EJECUCIÓN DE OBRAS DE REDUCCIÓN DEL RIESGO DE DESASTRES "/>
    <n v="286"/>
    <s v="MEJORAR LA ESTABILIZACIÓN Y PROTECCIÓN DE TALUDES"/>
    <s v="3205021"/>
    <s v="OBRAS DE INFRAESTRUCTURA PARA MITIGACIÓN Y ATENCIÓN A DESASTRES"/>
    <s v="PROTECCIONES DE ORILLAS REALIZADAS"/>
    <s v="NÚMERO DE OBRAS"/>
    <s v="2,75"/>
    <n v="2019"/>
    <s v="DNP"/>
    <n v="1"/>
    <n v="2"/>
    <n v="0.47"/>
    <n v="0.23499999999999999"/>
    <n v="0"/>
    <n v="0"/>
    <n v="0"/>
    <n v="1.53"/>
    <n v="1.53"/>
    <n v="0.76500000000000001"/>
    <n v="2"/>
    <n v="1.53"/>
    <n v="1"/>
    <n v="37000000000"/>
    <s v="Recursos SGR: $15,633,788,906,69_x000d_Recursos Propios: $3,200,000,000,00"/>
    <n v="25200344066"/>
    <n v="0.68109038016216217"/>
  </r>
  <r>
    <x v="0"/>
    <x v="3"/>
    <s v="BOLIVAR ME ENAMORA EN  RECREACIÓN Y DEPORTE"/>
    <s v="INFRESTRUCTURA DEPORTIVA Y RECREATIVA"/>
    <n v="4301"/>
    <s v="FORMACIÓN Y PREPARACIÓN DE DEPORTISTAS"/>
    <s v="DEPORTE Y RECREACIÓN"/>
    <n v="287"/>
    <s v="CONSTRUIR PARQUES"/>
    <s v="4301009"/>
    <s v="PARQUES RECREATIVOS CONSTRUIDOS"/>
    <s v="PARQUES CONSTRUIDOS"/>
    <s v="NÚMERO DE OBRAS"/>
    <n v="5"/>
    <n v="2023"/>
    <s v="IDERBOL"/>
    <n v="0"/>
    <n v="1"/>
    <n v="0.95"/>
    <n v="0.95"/>
    <n v="5.0000000000000044E-2"/>
    <n v="0"/>
    <n v="0"/>
    <n v="0"/>
    <n v="5.0000000000000044E-2"/>
    <n v="5.0000000000000044E-2"/>
    <n v="1"/>
    <n v="0.05"/>
    <n v="1"/>
    <n v="0"/>
    <s v="N/A"/>
    <n v="1800000000"/>
    <n v="0"/>
  </r>
  <r>
    <x v="0"/>
    <x v="3"/>
    <s v="BOLIVAR ME ENAMORA EN  RECREACIÓN Y DEPORTE"/>
    <s v="INFRESTRUCTURA DEPORTIVA Y RECREATIVA"/>
    <n v="4301"/>
    <s v="FORMACIÓN Y PREPARACIÓN DE DEPORTISTAS"/>
    <s v="DEPORTE Y RECREACIÓN"/>
    <n v="288"/>
    <s v="MEJORAR UNA CANCHA DEPORTIVA"/>
    <s v="4301029"/>
    <s v="CANCHA MEJORADA"/>
    <s v="CANCHA MEJORADA"/>
    <s v="NÚMERO DE OBRAS"/>
    <n v="5"/>
    <n v="2023"/>
    <s v="IDERBOL"/>
    <n v="0"/>
    <n v="1"/>
    <n v="0.75"/>
    <n v="0.75"/>
    <n v="0"/>
    <n v="0"/>
    <n v="0.25"/>
    <n v="0"/>
    <n v="0.25"/>
    <n v="0.25"/>
    <n v="1"/>
    <n v="0.25"/>
    <n v="1"/>
    <n v="0"/>
    <s v="SGR_x000d_"/>
    <n v="858673576079"/>
    <n v="0"/>
  </r>
  <r>
    <x v="0"/>
    <x v="3"/>
    <s v="BOLÍVAR ME ENAMORA EN  FAMILIA, PRIMERA INFANCIA Y ADOLESCENCIA"/>
    <s v=" FAMILIA, PRIMERA INFACIA Y ADOLESCENCIA"/>
    <n v="4102"/>
    <s v="DESARROLLO INTEGRAL DE LA PRIMERA INFANCIA A LA JUVENTUD, Y FORTALECIMIENTO DE LAS CAPACIDADES DE LAS FAMILIAS DE NIÑAS, NIÑOS Y ADOLESCENTES"/>
    <s v="PROTECCIÓN INTEGRAL A LA PRIMERA INFANCIA "/>
    <n v="289"/>
    <s v="CONSTRUIR CENTROS  DE ATENCIÓN INTEGRAL PARA LA PRIMERA INFANCIA"/>
    <n v="4102004"/>
    <s v="EDIFICACIONES PARA LA ATENCIÓN INTEGRAL A LA PRIMERA INFANCIA CONSTRUIDAS"/>
    <s v="EDIFICACIONES DE ATENCIÓN INTEGRAL A LA PRIMERA INFANCIA CONSTRUIDAS"/>
    <s v="NUMERO DE EDIFICACIONES"/>
    <n v="9"/>
    <n v="2023"/>
    <s v="N/A"/>
    <n v="5"/>
    <n v="12"/>
    <n v="0"/>
    <n v="0"/>
    <s v="0"/>
    <n v="0"/>
    <n v="0"/>
    <n v="0"/>
    <n v="0"/>
    <n v="0"/>
    <n v="0"/>
    <n v="0"/>
    <n v="0"/>
    <n v="20000000000"/>
    <s v="N/A"/>
    <n v="75252676367"/>
    <n v="3.7626338183499999"/>
  </r>
  <r>
    <x v="1"/>
    <x v="1"/>
    <s v="BOLIVAR ME ENAMORA EN  DESARROLLO AGROPECUARIO"/>
    <s v="BOLIVAR ME ENAMORA CON AGRICULTURA TECNIFICADA Y SOLIDARIA"/>
    <s v="1702"/>
    <s v="INCLUSIÓN PRODUCTIVA DE PEQUEÑOS PRODUCTORES RURALES "/>
    <s v="AGROPECUARIO"/>
    <n v="11"/>
    <s v="REALIZAR UN ESTUDIO DE PREINVERSION PARA LA REAHBILITACION,COMPLEMENTACION Y /O MODERNIZACION DE HECTAREAS CON DISTRITOS DE RIEGO"/>
    <n v="1702022"/>
    <s v="ESTUDIOS DE PREINVERSIÓN"/>
    <s v="ESTUDIOS DE PREINVERSIÓN REALIZADO"/>
    <s v="NUMERO"/>
    <n v="0"/>
    <s v="N/A"/>
    <s v="N/A"/>
    <n v="1"/>
    <n v="1"/>
    <n v="0"/>
    <n v="0"/>
    <s v="0"/>
    <n v="1"/>
    <n v="0"/>
    <n v="0"/>
    <n v="1"/>
    <n v="1"/>
    <n v="1"/>
    <n v="1"/>
    <n v="1"/>
    <n v="0"/>
    <s v="N/A"/>
    <n v="0"/>
    <n v="0"/>
  </r>
  <r>
    <x v="1"/>
    <x v="1"/>
    <s v="BOLIVAR ME ENAMORA EN  DESARROLLO AGROPECUARIO"/>
    <s v="BOLIVAR ME ENAMORA CON AGRICULTURA TECNIFICADA Y SOLIDARIA"/>
    <s v="1702"/>
    <s v="INFRAESTRUCTURA PRODUCTIVA Y COMERCIALIZACIÓN"/>
    <s v="AGROPECUARIO"/>
    <n v="12"/>
    <s v="REHABILITAR, COMPLEMENTAR Y/O MODERNIZAR 1000 HECTÁREAS DE DISTRITOS CON   ADECUACIÓN DE TIERRAS"/>
    <n v="1702022"/>
    <s v="DISTRITOS DE ADECUACIÓN DE TIERRAS REHABILITADOS, COMPLEMENTADOS Y MODERNIZADOS"/>
    <s v="HECTÁREAS CON DISTRITOS DE ADECUACIÓN DE TIERRAS REHABILITADOS, COMPLEMENTADOS Y MODERNIZADOS"/>
    <s v="HECTÁREA"/>
    <n v="6900"/>
    <n v="2023"/>
    <s v="SADR"/>
    <n v="250"/>
    <n v="1000"/>
    <n v="0"/>
    <n v="0"/>
    <s v="0"/>
    <n v="0"/>
    <n v="0"/>
    <n v="0"/>
    <n v="0"/>
    <n v="0"/>
    <n v="0"/>
    <n v="0"/>
    <n v="0"/>
    <n v="4550000001"/>
    <s v="Banca Comercial"/>
    <n v="0"/>
    <n v="0"/>
  </r>
  <r>
    <x v="1"/>
    <x v="1"/>
    <s v="BOLIVAR ME ENAMORA EN  DESARROLLO AGROPECUARIO"/>
    <s v="BOLIVAR ME ENAMORA CON AGRICULTURA TECNIFICADA Y SOLIDARIA"/>
    <s v="1702"/>
    <s v="INCLUSIÓN PRODUCTIVA DE PEQUEÑOS PRODUCTORES RURALES "/>
    <s v="AGROPECUARIO"/>
    <n v="13"/>
    <s v="ENTREGAR 5 MAQUINARIA Y/O EQUIPOS"/>
    <n v="1702014"/>
    <s v="SERVICIO DE APOYO PARA EL ACCESO A MAQUINARIA Y EQUIPOS"/>
    <s v="MAQUINARIA Y EQUIPOS ENTREGADOS"/>
    <s v="NUMERO"/>
    <s v="N/A"/>
    <s v="N/A"/>
    <s v="N/A"/>
    <n v="2"/>
    <n v="5"/>
    <n v="0"/>
    <n v="0"/>
    <s v="0"/>
    <n v="0"/>
    <n v="0"/>
    <n v="0"/>
    <n v="0"/>
    <n v="0"/>
    <n v="0"/>
    <n v="0"/>
    <n v="0"/>
    <n v="0"/>
    <s v="N/A"/>
    <n v="0"/>
    <n v="0"/>
  </r>
  <r>
    <x v="1"/>
    <x v="1"/>
    <s v="BOLIVAR ME ENAMORA EN  DESARROLLO AGROPECUARIO"/>
    <s v="BOLIVAR ME ENAMORA CON AGRICULTURA TECNIFICADA Y SOLIDARIA"/>
    <s v="1702"/>
    <s v="INCLUSIÓN PRODUCTIVA DE PEQUEÑOS PRODUCTORES RURALES "/>
    <s v="AGROPECUARIO"/>
    <n v="14"/>
    <s v="APOYAR 20 ASOCIACIONES DE PEQUEÑOS PRODUCTORES PARA EL FOMENTO DE LA ASOCIATIVIDAD"/>
    <n v="1702016"/>
    <s v="SERVICIO DE APOYO PARA EL FOMENTO DE LA ASOCIATIVIDAD"/>
    <s v="ASOCIACIONES APOYADAS"/>
    <s v="NUMERO"/>
    <n v="1"/>
    <n v="2023"/>
    <s v="SADR"/>
    <n v="7"/>
    <n v="20"/>
    <n v="0"/>
    <n v="0"/>
    <s v="0"/>
    <n v="8"/>
    <n v="0"/>
    <n v="0"/>
    <n v="8"/>
    <n v="0.4"/>
    <n v="8"/>
    <n v="1.1428571428571428"/>
    <n v="0.4"/>
    <n v="0"/>
    <s v="N/A"/>
    <n v="0"/>
    <n v="0"/>
  </r>
  <r>
    <x v="1"/>
    <x v="1"/>
    <s v="BOLIVAR ME ENAMORA EN  DESARROLLO AGROPECUARIO"/>
    <s v="BOLIVAR ME ENAMORA CON EXTENSION AGROPECUARIA"/>
    <s v="1702"/>
    <s v="CIENCIA, TECNOLOGÍA E INNOVACIÓN AGROPECUARIA"/>
    <s v="AGROPECUARIO"/>
    <n v="16"/>
    <s v="FORTALECER LAS CAPACIDADES TÉCNICAS, PRODUCTIVAS Y TECNOLÓGICAS DE 4.000  PRODUCTORES  MEDIANTE EXTENSIÓN AGROPECUARIA"/>
    <n v="1708041"/>
    <s v="SERVICIO DE EXTENSIÓN AGROPECUARIA"/>
    <s v="PRODUCTORES ATENDIDOS CON SERVICIO DE EXTENSIÓN AGROPECUARIA"/>
    <s v="NUMERO"/>
    <n v="11565"/>
    <n v="2023"/>
    <s v="ADR, SADR"/>
    <n v="1000"/>
    <n v="4000"/>
    <n v="0"/>
    <n v="0"/>
    <s v="0"/>
    <n v="0"/>
    <n v="5568"/>
    <n v="0"/>
    <n v="5568"/>
    <n v="1.3919999999999999"/>
    <n v="5568"/>
    <n v="5.5679999999999996"/>
    <n v="1.3919999999999999"/>
    <n v="0"/>
    <s v="AGENCIA DE DESARROLLO RURAL"/>
    <n v="6346929808"/>
    <n v="0"/>
  </r>
  <r>
    <x v="1"/>
    <x v="1"/>
    <s v="BOLIVAR ME ENAMORA EN  DESARROLLO AGROPECUARIO"/>
    <s v="BOLÍVAR ME ENAMORA CON PRODUCTIVIDAD, COMPETITIVIDAD Y COMERCIALIZACIÓN"/>
    <s v="1702"/>
    <s v="INCLUSIÓN PRODUCTIVA DE PEQUEÑOS PRODUCTORES RURALES"/>
    <s v="AGROPECUARIO"/>
    <n v="17"/>
    <s v="COFINANCIAR 20 PROYECTOS PRODUCTIVOS  "/>
    <n v="1702007"/>
    <s v="SERVICIO DE APOYO FINANCIERO PARA PROYECTOS PRODUCTIVOS"/>
    <s v="PROYECTOS PRODUCTIVOS COFINANCIADOS"/>
    <s v="NUMERO"/>
    <n v="30"/>
    <n v="2023"/>
    <s v="SADR"/>
    <n v="7"/>
    <n v="20"/>
    <n v="1"/>
    <n v="0.05"/>
    <n v="0"/>
    <n v="0"/>
    <n v="0"/>
    <n v="1"/>
    <n v="1"/>
    <n v="0.05"/>
    <n v="2"/>
    <n v="0.14285714285714285"/>
    <n v="0.1"/>
    <n v="456000000"/>
    <s v="ICLD"/>
    <n v="156000000"/>
    <n v="0.34210526315789475"/>
  </r>
  <r>
    <x v="1"/>
    <x v="1"/>
    <s v="BOLIVAR ME ENAMORA EN  DESARROLLO AGROPECUARIO"/>
    <s v="BOLÍVAR ME ENAMORA CON PRODUCTIVIDAD, COMPETITIVIDAD Y COMERCIALIZACIÓN"/>
    <s v="1702"/>
    <s v="INCLUSIÓN PRODUCTIVA DE PEQUEÑOS PRODUCTORES RURALES"/>
    <s v="AGROPECUARIO"/>
    <n v="18"/>
    <s v="REALIZAR 15 MERCADOS CAMPESINOS EN EL DEPARTAMENTO DE BOLÍVAR"/>
    <n v="1702038"/>
    <s v="SERVICIO DE APOYO A LA COMERCIALIZACIÓN"/>
    <s v="MERCADOS CAMPESINOS REALIZADOS"/>
    <s v="NUMERO"/>
    <n v="10"/>
    <n v="2023"/>
    <s v="SADR"/>
    <n v="5"/>
    <n v="15"/>
    <n v="2"/>
    <n v="0.13333333333333333"/>
    <n v="1"/>
    <n v="1"/>
    <n v="1"/>
    <n v="2"/>
    <n v="5"/>
    <n v="0.33333333333333331"/>
    <n v="7"/>
    <n v="1"/>
    <n v="0.46666666666666667"/>
    <n v="340000000"/>
    <s v="ICLD"/>
    <n v="253410000"/>
    <n v="0.74532352941176472"/>
  </r>
  <r>
    <x v="1"/>
    <x v="1"/>
    <s v="BOLIVAR ME ENAMORA EN  DESARROLLO AGROPECUARIO"/>
    <s v="BOLÍVAR ME ENAMORA CON PRODUCTIVIDAD, COMPETITIVIDAD Y COMERCIALIZACIÓN"/>
    <s v="1702"/>
    <s v="INCLUSIÓN PRODUCTIVA DE PEQUEÑOS PRODUCTORES RURALES"/>
    <s v="AGROPECUARIO"/>
    <n v="19"/>
    <s v="REALIZAR RUEDAS DE NEGOCIOS "/>
    <n v="1702038"/>
    <s v="SERVICIO DE APOYO A LA COMERCIALIZACIÓN"/>
    <s v="RUEDAS DE NEGOCIOS REALIZADAS"/>
    <s v="NUMERO"/>
    <n v="4"/>
    <n v="2023"/>
    <s v="SADR"/>
    <n v="2"/>
    <n v="7"/>
    <n v="2"/>
    <n v="0.2857142857142857"/>
    <s v="0"/>
    <n v="1"/>
    <n v="0"/>
    <n v="1"/>
    <n v="2"/>
    <n v="0.2857142857142857"/>
    <n v="4"/>
    <n v="1"/>
    <n v="0.5714285714285714"/>
    <n v="0"/>
    <s v="N/A"/>
    <n v="17430000"/>
    <n v="0"/>
  </r>
  <r>
    <x v="1"/>
    <x v="1"/>
    <s v="BOLIVAR ME ENAMORA EN  DESARROLLO AGROPECUARIO"/>
    <s v="BOLÍVAR ME ENAMORA CON PRODUCTIVIDAD, COMPETITIVIDAD Y COMERCIALIZACIÓN"/>
    <s v="1702"/>
    <s v="INCLUSIÓN PRODUCTIVA DE PEQUEÑOS PRODUCTORES RURALES"/>
    <s v="AGROPECUARIO"/>
    <n v="20"/>
    <s v="SEMBRAR 5.000.000 DE ALEVINOS EN CUERPOS DE AGUA DEL DEPARTAMENTO DE BOLÍVAR"/>
    <n v="1709001"/>
    <s v="ALEVINOS"/>
    <s v="ALEVINOS UTILIZADOS EN ACTIVIDADES DE REPOBLAMIENTO"/>
    <s v="NUMERO"/>
    <n v="4000000"/>
    <n v="2023"/>
    <s v="ESTACIÓN BAJO MAGDALENA AUNAP, SADR"/>
    <n v="1500000"/>
    <n v="5000000"/>
    <n v="400000"/>
    <n v="0.08"/>
    <s v="0"/>
    <n v="0"/>
    <n v="0"/>
    <s v="1.730.000"/>
    <n v="1730000"/>
    <n v="0.34599999999999997"/>
    <n v="2130000"/>
    <n v="1.1533333333333333"/>
    <n v="0.42599999999999999"/>
    <n v="0"/>
    <s v="N/A"/>
    <n v="0"/>
    <n v="0"/>
  </r>
  <r>
    <x v="1"/>
    <x v="0"/>
    <s v="ATENCION,ASISTENCIA Y REPARACION INTEGRAL A LAS VICTIMAS"/>
    <s v="INCLUSION SOCILA Y PRODUCTIVA PARA LA POBLACION EN SITUACIO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1365"/>
    <n v="2023"/>
    <s v="SEC DE VICTIMAS"/>
    <n v="50"/>
    <n v="200"/>
    <n v="0"/>
    <n v="0"/>
    <s v="0"/>
    <n v="0"/>
    <n v="0"/>
    <n v="57"/>
    <n v="57"/>
    <n v="0.28499999999999998"/>
    <n v="57"/>
    <n v="1.1399999999999999"/>
    <n v="0.28499999999999998"/>
    <n v="408000"/>
    <s v="ICLD"/>
    <n v="394916667"/>
    <n v="967.93300735294122"/>
  </r>
  <r>
    <x v="1"/>
    <x v="0"/>
    <s v="ATENCION,ASISTENCIA Y REPARACION INTEGRAL A LAS VICTIMAS"/>
    <s v="INCLUSION SOCILA Y PRODUCTIVA PARA LA POBLACION EN SITUACION DE VULNERABILIDAD"/>
    <s v="4101"/>
    <s v="INCLUSIÓN SOCIAL Y PRODUCTIVA PARA LA POBLACIÓN EN SITUACIÓN DE VULNERABILIDAD"/>
    <s v="DESARROLLO DE PROGRAMAS Y PROYECTOS PRODUCTIVOS EN EL MARCO DEL PLAN AGROPECUARIO  "/>
    <n v="125"/>
    <s v="PROYECTOS PRODUCTIVOS CON ENFOQUE ÉTNICO Y DIFERENCIAL PARA LA GENERACIÓN DE INGRESOS"/>
    <s v="4101031"/>
    <s v="SERVICIO DE APOYO PARA LA GENERACIÓN DE INGRESOS"/>
    <s v="HOGARES CON ASISTENCIA TÉCNICA PARA LA GENERACIÓN DE INGRESOS"/>
    <s v="NUMERO"/>
    <n v="10"/>
    <n v="2023"/>
    <s v="SEC DE VICTIMAS"/>
    <n v="20"/>
    <n v="50"/>
    <n v="0"/>
    <n v="0"/>
    <s v="0"/>
    <n v="0"/>
    <n v="0"/>
    <n v="90"/>
    <n v="90"/>
    <n v="1.8"/>
    <n v="90"/>
    <n v="4.5"/>
    <n v="1.8"/>
    <n v="0"/>
    <s v="N/A"/>
    <n v="0"/>
    <n v="0"/>
  </r>
  <r>
    <x v="1"/>
    <x v="0"/>
    <s v="ATENCION,ASISTENCIA Y REPARACION INTEGRAL A LAS VICTIMAS"/>
    <s v="INCLUSION SOCILA Y PRODUCTIVA PARA LA POBLACION EN SITUACIO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926"/>
    <n v="2023"/>
    <s v="SEC DE VICTIMAS"/>
    <n v="500"/>
    <n v="1500"/>
    <n v="0"/>
    <n v="0"/>
    <s v="0"/>
    <n v="0"/>
    <n v="0"/>
    <n v="0"/>
    <n v="0"/>
    <n v="0"/>
    <n v="0"/>
    <n v="0"/>
    <n v="0"/>
    <n v="0"/>
    <s v="N/A"/>
    <n v="0"/>
    <n v="0"/>
  </r>
  <r>
    <x v="1"/>
    <x v="0"/>
    <s v="ATENCION,ASISTENCIA Y REPARACION INTEGRAL A LAS VICTIMAS"/>
    <s v="FORMALIZACIÓN, ORDENAMIENTO SOCIAL Y USO PRODUCTIVO DEL TERRITORIO RURAL"/>
    <n v="1704"/>
    <s v=" ORDENAMIENTO SOCIAL Y USO PRODUCTIVO DEL TERRITORIO RURAL"/>
    <s v="AGROPECUARIO"/>
    <n v="290"/>
    <s v="APOYAR LA GESTIÓN PARA LA ZONIFICACIÓN Y EVALUACIÓN DE TIERRAS MEDIANTE MAPAS CARTOGRÁFICOS"/>
    <s v="1704001"/>
    <s v="CARTOGRAFÍA DE ZONIFICACIÓN Y EVALUACIÓN DE TIERRAS"/>
    <s v="MAPAS DE ZONIFICACIÓN ELABORADOS"/>
    <s v="NUMERO"/>
    <s v="N/A"/>
    <s v="N/A"/>
    <s v="N/A"/>
    <n v="1"/>
    <n v="4"/>
    <n v="0"/>
    <n v="0"/>
    <s v="0"/>
    <n v="0"/>
    <n v="2"/>
    <n v="0"/>
    <n v="2"/>
    <n v="0.5"/>
    <n v="2"/>
    <n v="2"/>
    <n v="0.5"/>
    <n v="0"/>
    <s v="N/A"/>
    <n v="0"/>
    <n v="0"/>
  </r>
  <r>
    <x v="1"/>
    <x v="0"/>
    <s v="ATENCION,ASISTENCIA Y REPARACION INTEGRAL A LAS VICTIMAS"/>
    <s v="FORMALIZACIÓN, ORDENAMIENTO SOCIAL Y USO PRODUCTIVO DEL TERRITORIO RURAL"/>
    <s v="1704"/>
    <s v=" ORDENAMIENTO SOCIAL Y USO PRODUCTIVO DEL TERRITORIO RURAL"/>
    <s v="AGROPECUARIO"/>
    <n v="291"/>
    <s v="APOYAR LA FORMALIZACIÓN DE PREDIOS RURALES PARA EL USO PRODUCTIVO "/>
    <s v="1704010"/>
    <s v="SERVICIO DE APOYO FINANCIERO PARA LA FORMALIZACIÓN DE LA PROPIEDAD"/>
    <s v="PREDIOS FORMALIZADOS O REGULARIZADOS PARA EL DESARROLLO RURAL"/>
    <s v="NUMERO"/>
    <s v="N/A"/>
    <s v="N/A"/>
    <s v="N/A"/>
    <n v="50"/>
    <n v="150"/>
    <n v="0"/>
    <n v="0"/>
    <s v="0"/>
    <n v="0"/>
    <n v="0"/>
    <n v="146"/>
    <n v="146"/>
    <n v="0.97333333333333338"/>
    <n v="146"/>
    <n v="2.92"/>
    <n v="0.97333333333333338"/>
    <n v="0"/>
    <s v="N/A"/>
    <n v="0"/>
    <n v="0"/>
  </r>
  <r>
    <x v="1"/>
    <x v="0"/>
    <s v="ATENCION,ASISTENCIA Y REPARACION INTEGRAL A LAS VICTIMAS"/>
    <s v="FORMALIZACIÓN, ORDENAMIENTO SOCIAL Y USO PRODUCTIVO DEL TERRITORIO RURAL"/>
    <s v="1704"/>
    <s v=" ORDENAMIENTO SOCIAL Y USO PRODUCTIVO DEL TERRITORIO RURAL"/>
    <s v="AGROPECUARIO"/>
    <n v="336"/>
    <s v="APOYAR LA FORMALIZACIÓN DE PREDIOS RURALES PARA EL USO PRODUCTIVO "/>
    <s v="1202002"/>
    <s v="SERVICIO DE JUSTICIA A LOS CIUDADANOS"/>
    <s v="CIUDADANOS CON SERVICIO DE JUSTICIA PRESTADO"/>
    <s v="NUMERO"/>
    <s v="N/A"/>
    <s v="N/A"/>
    <s v="N/A"/>
    <n v="130"/>
    <n v="400"/>
    <n v="0"/>
    <n v="0"/>
    <n v="152"/>
    <n v="0"/>
    <n v="0"/>
    <n v="0"/>
    <n v="152"/>
    <n v="0.38"/>
    <n v="152"/>
    <n v="1.1692307692307693"/>
    <n v="0.38"/>
    <n v="0"/>
    <s v="N/A"/>
    <n v="0"/>
    <n v="0"/>
  </r>
  <r>
    <x v="2"/>
    <x v="1"/>
    <s v="BOLÍVAR ME ENAMORA EN  INFRAESTRUCTURA Y MOVILIDAD"/>
    <s v="Bolivar Me Enamora en  Infraestructura de transporte y comunicaciones."/>
    <n v="2409"/>
    <s v="Seguridad de transporte"/>
    <s v="Transporte"/>
    <n v="76"/>
    <s v="Desarrollo de proyectos de señalización vertical, horizontal, reductores de volocidad, semaforización ,Instalación de equipos electrónicos , rocería,mantenimiento y reparcheo de las vías en el Departamento de Bolívar"/>
    <n v="2409003"/>
    <s v="Infraestructura de transporte para la seguridad vial mejorada"/>
    <s v="Infraestructura mejorada"/>
    <s v="Metros lineales"/>
    <n v="15"/>
    <n v="2023"/>
    <s v="Secretaria de Movilidad"/>
    <n v="5"/>
    <n v="20"/>
    <n v="20"/>
    <n v="1"/>
    <n v="0"/>
    <n v="5"/>
    <n v="0"/>
    <n v="0"/>
    <n v="5"/>
    <n v="0.25"/>
    <n v="25"/>
    <n v="1"/>
    <n v="1.25"/>
    <n v="500000000"/>
    <s v="ICLD"/>
    <n v="168576694"/>
    <n v="0.337153388"/>
  </r>
  <r>
    <x v="2"/>
    <x v="1"/>
    <s v="BOLÍVAR ME ENAMORA EN  INFRAESTRUCTURA Y MOVILIDAD"/>
    <s v="Bolivar Me Enamora en  Infraestructura de transporte y comunicaciones."/>
    <n v="2409"/>
    <s v="Seguridad de transporte"/>
    <s v="Transporte"/>
    <n v="77"/>
    <s v="Realización de campañas pedagogicas, orientadas a concientizar a la población del uso del cinturon de seguridad, control de límites de velocidad,generar cultura ciudadana, mejora de sitios criticos intervenidos, cumplimiento de normas de segruridad vial"/>
    <n v="2409063"/>
    <s v="Servicio de educación informal"/>
    <s v="Estrategias pedagógicas implementadas"/>
    <s v="Número"/>
    <n v="11"/>
    <n v="2023"/>
    <s v="Secretaria de Movilidad"/>
    <n v="4"/>
    <n v="15"/>
    <n v="4"/>
    <n v="0.26666666666666666"/>
    <n v="1"/>
    <n v="3"/>
    <n v="2"/>
    <n v="1"/>
    <n v="7"/>
    <n v="0.46666666666666667"/>
    <n v="11"/>
    <n v="1.75"/>
    <n v="0.73333333333333328"/>
    <n v="205000000"/>
    <s v="ICLD"/>
    <n v="1076592426"/>
    <n v="5.2516703707317074"/>
  </r>
  <r>
    <x v="3"/>
    <x v="3"/>
    <s v="BOLIVAR ME ENAMORA EN  RECREACIÓN Y DEPORTE"/>
    <s v=" Altos logros y Liderazgo Deportivo"/>
    <n v="4302"/>
    <s v="FORMACIÓN Y PREPARACIÓN DE DEPORTISTAS"/>
    <s v="DEPORTE Y RECREACIÓN"/>
    <n v="174"/>
    <s v="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
    <s v="4302001"/>
    <s v="Servicio de preparación deportiva"/>
    <s v="Atletas preparados"/>
    <s v="NUMERO"/>
    <n v="826"/>
    <n v="2023"/>
    <s v="IDERBOL"/>
    <n v="909"/>
    <n v="889"/>
    <n v="466"/>
    <n v="0.5241844769403825"/>
    <n v="0"/>
    <n v="483"/>
    <n v="166"/>
    <n v="161"/>
    <n v="810"/>
    <n v="0.91113610798650169"/>
    <n v="1276"/>
    <n v="0.8910891089108911"/>
    <n v="1.4353205849268842"/>
    <n v="206000206"/>
    <s v="Recursos propios"/>
    <n v="237331578"/>
    <n v="1.1520938867410646"/>
  </r>
  <r>
    <x v="3"/>
    <x v="3"/>
    <s v="BOLIVAR ME ENAMORA EN  RECREACIÓN Y DEPORTE"/>
    <s v=" Altos logros y Liderazgo Deportivo"/>
    <n v="4302"/>
    <s v="FORMACIÓN Y PREPARACIÓN DE DEPORTISTAS"/>
    <s v="DEPORTE Y RECREACIÓN"/>
    <n v="175"/>
    <s v="Corresponde a los estímulos económicos entregados a los deportistas para que éstos tengan una buena preparación y oportunidades para competir. Es el promedio de estimulos entregados a los Deportistas por cada vigencia."/>
    <s v="4302002"/>
    <s v="Servicio de apoyo financiero a atletas"/>
    <s v="Estímulos entregados"/>
    <s v="NUMERO"/>
    <n v="228"/>
    <n v="2023"/>
    <s v="IDERBOL"/>
    <n v="230"/>
    <n v="235"/>
    <n v="292"/>
    <n v="1.2425531914893617"/>
    <n v="0"/>
    <n v="483"/>
    <n v="166"/>
    <n v="161"/>
    <n v="810"/>
    <n v="3.4468085106382977"/>
    <n v="1102"/>
    <n v="3.5217391304347827"/>
    <n v="4.6893617021276599"/>
    <n v="103001047.51000001"/>
    <s v="SGR"/>
    <n v="118665789"/>
    <n v="1.1520833221475653"/>
  </r>
  <r>
    <x v="3"/>
    <x v="3"/>
    <s v="BOLIVAR ME ENAMORA EN  RECREACIÓN Y DEPORTE"/>
    <s v=" Altos logros y Liderazgo Deportivo"/>
    <n v="4302"/>
    <s v="FORMACIÓN Y PREPARACIÓN DE DEPORTISTAS"/>
    <s v="DEPORTE Y RECREACIÓN"/>
    <n v="176"/>
    <s v="Corresponde a los estímulos económicos entregados a los deportistas para que éstos tengan una buena preparación y oportunidades para competir.Es el promedio de estimulos entregados a los Deportistas por cada vigencia."/>
    <s v="4302002"/>
    <s v="Servicio de apoyo financiero a atletas"/>
    <s v="Atletas beneficiados con estímulos financieros"/>
    <s v="NUMERO"/>
    <n v="228"/>
    <n v="2023"/>
    <s v="IDERBOL"/>
    <n v="230"/>
    <n v="235"/>
    <n v="292"/>
    <n v="1.2425531914893617"/>
    <n v="0"/>
    <n v="164"/>
    <n v="166"/>
    <n v="161"/>
    <n v="491"/>
    <n v="2.0893617021276594"/>
    <n v="783"/>
    <n v="2.1347826086956521"/>
    <n v="3.3319148936170211"/>
    <n v="107269350"/>
    <s v="Recursos propios"/>
    <n v="118665789"/>
    <n v="1.106241335479333"/>
  </r>
  <r>
    <x v="3"/>
    <x v="3"/>
    <s v="BOLIVAR ME ENAMORA EN  RECREACIÓN Y DEPORTE"/>
    <s v=" Altos logros y Liderazgo Deportivo"/>
    <n v="4302"/>
    <s v="FORMACIÓN Y PREPARACIÓN DE DEPORTISTAS"/>
    <s v="DEPORTE Y RECREACIÓN"/>
    <n v="177"/>
    <s v="Es el proceso a través del cual se individualizan personas dotadas de talento y actitudes favorables para el deporte con ayuda de entrenadores especializados y pruebas físicas, fisiológicas y de destrezas. "/>
    <s v="4302073"/>
    <s v="Servicio de identificación de talentos deportivos"/>
    <s v="Personas con talento deportivo identificadas"/>
    <s v="NUMERO"/>
    <n v="16"/>
    <n v="2023"/>
    <s v="IDERBOL"/>
    <n v="32"/>
    <n v="118"/>
    <n v="124"/>
    <n v="1.0508474576271187"/>
    <n v="0"/>
    <n v="268"/>
    <n v="166"/>
    <n v="161"/>
    <n v="595"/>
    <n v="5.0423728813559325"/>
    <n v="719"/>
    <n v="18.59375"/>
    <n v="6.093220338983051"/>
    <n v="206000000"/>
    <s v="Recursos propios"/>
    <n v="0"/>
    <n v="0"/>
  </r>
  <r>
    <x v="3"/>
    <x v="3"/>
    <s v="BOLIVAR ME ENAMORA EN  RECREACIÓN Y DEPORTE"/>
    <s v=" Altos logros y Liderazgo Deportivo"/>
    <n v="4302"/>
    <s v="FORMACIÓN Y PREPARACIÓN DE DEPORTISTAS"/>
    <s v="DEPORTE Y RECREACIÓN"/>
    <n v="178"/>
    <s v="Corresponde al fortalecimiento de las Federaciones, Clubes y Ligas deportivas en Colombia. Incluye la capacitación y formación del recurso humano técnico, de jueces y de dirigentes deportivos."/>
    <s v="4302075"/>
    <s v="Servicio de asistencia técnica para la promoción del deporte"/>
    <s v="Organismos deportivos asistidos "/>
    <s v="NUMERO"/>
    <n v="37"/>
    <n v="2023"/>
    <s v="IDERBOL"/>
    <n v="37"/>
    <n v="151"/>
    <n v="21"/>
    <n v="0.13907284768211919"/>
    <n v="0"/>
    <n v="15"/>
    <n v="13"/>
    <n v="4"/>
    <n v="32"/>
    <n v="0.2119205298013245"/>
    <n v="53"/>
    <n v="0.86486486486486491"/>
    <n v="0.35099337748344372"/>
    <n v="153934272.5"/>
    <s v="Impuesto Nacional al Consumo"/>
    <n v="81000000"/>
    <n v="0.52619860856522382"/>
  </r>
  <r>
    <x v="3"/>
    <x v="3"/>
    <s v="BOLIVAR ME ENAMORA EN  RECREACIÓN Y DEPORTE"/>
    <s v=" Altos logros y Liderazgo Deportivo"/>
    <n v="4302"/>
    <s v="FORMACIÓN Y PREPARACIÓN DE DEPORTISTAS"/>
    <s v="DEPORTE Y RECREACIÓN"/>
    <n v="179"/>
    <s v="Corresponde al fortalecimiento de las Federaciones, Clubes y Ligas deportivas en Colombia. Incluye la capacitación y formación del recurso humano técnico, de jueces y de dirigentes deportivos."/>
    <s v="4302075"/>
    <s v="Servicio de asistencia técnica para la promoción del deporte"/>
    <s v="Asistencias técnicas realizadas a los organismos deportivos"/>
    <s v="NUMERO"/>
    <n v="21"/>
    <n v="2023"/>
    <s v="IDERBOL"/>
    <n v="6"/>
    <n v="25"/>
    <n v="22"/>
    <n v="0.88"/>
    <n v="0"/>
    <n v="15"/>
    <n v="13"/>
    <n v="4"/>
    <n v="32"/>
    <n v="1.28"/>
    <n v="54"/>
    <n v="5.333333333333333"/>
    <n v="2.16"/>
    <n v="103000000"/>
    <s v="Recursos propios"/>
    <n v="81000000"/>
    <n v="0.78640776699029125"/>
  </r>
  <r>
    <x v="3"/>
    <x v="3"/>
    <s v="BOLIVAR ME ENAMORA EN  RECREACIÓN Y DEPORTE"/>
    <s v=" Altos logros y Liderazgo Deportivo"/>
    <n v="4302"/>
    <s v="FORMACIÓN Y PREPARACIÓN DE DEPORTISTAS"/>
    <s v="DEPORTE Y RECREACIÓN"/>
    <n v="180"/>
    <s v="Corresponde a la planeación, organización y realización de eventos deportivos con sede en Colombia y eventos internacionales. Es el promedio de Deportistas  que participan en eventos por cada vigencia."/>
    <s v="4302004"/>
    <s v="Servicio de organización de eventos deportivos de alto rendimiento"/>
    <s v="Deportistas que participan en eventos deportivos de alto rendimiento con sede en Colombia o Internacionales"/>
    <s v="NUMERO"/>
    <n v="826"/>
    <n v="2023"/>
    <s v="IDERBOL"/>
    <n v="909"/>
    <n v="848"/>
    <n v="390"/>
    <n v="0.45990566037735847"/>
    <n v="0"/>
    <n v="268"/>
    <n v="155"/>
    <n v="150"/>
    <n v="573"/>
    <n v="0.6757075471698113"/>
    <n v="963"/>
    <n v="0.63036303630363033"/>
    <n v="1.1356132075471699"/>
    <n v="271471159.99000001"/>
    <s v="Recursos propios"/>
    <n v="0"/>
    <n v="0"/>
  </r>
  <r>
    <x v="3"/>
    <x v="3"/>
    <s v="BOLIVAR ME ENAMORA EN  RECREACIÓN Y DEPORTE"/>
    <s v=" Altos logros y Liderazgo Deportivo"/>
    <n v="4302"/>
    <s v="Fomento a la recreación, la actividad física y el deporte"/>
    <s v="DEPORTE Y RECREACIÓN"/>
    <n v="181"/>
    <s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
    <s v="4301001"/>
    <s v="Servicio de apoyo a la actividad física, la recreación y el deporte"/>
    <s v="Organismos deportivos apoyados"/>
    <s v="NUMERO"/>
    <n v="826"/>
    <n v="2023"/>
    <s v="IDERBOL"/>
    <n v="200"/>
    <n v="2076"/>
    <n v="239"/>
    <n v="0.11512524084778419"/>
    <n v="0"/>
    <n v="13"/>
    <n v="7"/>
    <n v="4"/>
    <n v="24"/>
    <n v="1.1560693641618497E-2"/>
    <n v="263"/>
    <n v="0.12"/>
    <n v="0.12668593448940269"/>
    <n v="242240919.77000001"/>
    <s v="Recursos propios"/>
    <n v="81000000"/>
    <n v="0.33437785852574742"/>
  </r>
  <r>
    <x v="3"/>
    <x v="3"/>
    <s v="BOLIVAR ME ENAMORA EN  RECREACIÓN Y DEPORTE"/>
    <s v="INFRESTRUCTURA DEPORTIVA Y RECREATIVA"/>
    <n v="4301"/>
    <s v="FORMACIÓN Y PREPARACIÓN DE DEPORTISTAS"/>
    <s v="DEPORTE Y RECREACIÓN"/>
    <n v="182"/>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1004"/>
    <s v="Servicio de mantenimiento a la infraestructura deportiva"/>
    <s v="Infraestructura deportiva mantenida"/>
    <s v="NUMERO"/>
    <n v="1"/>
    <n v="2023"/>
    <s v="IDERBOL"/>
    <n v="0"/>
    <n v="2"/>
    <n v="2"/>
    <n v="1"/>
    <n v="0"/>
    <n v="0"/>
    <n v="1"/>
    <n v="0"/>
    <n v="1"/>
    <n v="0.5"/>
    <n v="3"/>
    <n v="0.5"/>
    <n v="1.5"/>
    <n v="2304249790.5700002"/>
    <s v="Recursos propios"/>
    <n v="0"/>
    <n v="0"/>
  </r>
  <r>
    <x v="3"/>
    <x v="3"/>
    <s v="BOLIVAR ME ENAMORA EN  RECREACIÓN Y DEPORTE"/>
    <s v="INFRESTRUCTURA DEPORTIVA Y RECREATIVA"/>
    <n v="4301"/>
    <s v="Fomento a la recreación, la actividad física y el deporte"/>
    <s v="DEPORTE Y RECREACIÓN"/>
    <n v="185"/>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1004"/>
    <s v="Servicio de mantenimiento a la infraestructura deportiva"/>
    <s v="Intervenciones realizadas a infraestructura deportiva"/>
    <s v="NUMERO"/>
    <n v="5"/>
    <n v="2023"/>
    <s v="IDERBOL"/>
    <n v="7"/>
    <n v="23"/>
    <n v="2"/>
    <n v="8.6956521739130432E-2"/>
    <n v="1"/>
    <n v="7"/>
    <n v="8"/>
    <n v="0"/>
    <n v="16"/>
    <n v="0.69565217391304346"/>
    <n v="18"/>
    <n v="2.2857142857142856"/>
    <n v="0.78260869565217395"/>
    <n v="2622794829.4099998"/>
    <s v="Recursos propios"/>
    <n v="0"/>
    <n v="0"/>
  </r>
  <r>
    <x v="3"/>
    <x v="3"/>
    <s v="BOLIVAR ME ENAMORA EN  RECREACIÓN Y DEPORTE"/>
    <s v=" Fomento del Deporte social y comunitario, la Recreacion, la Actividad Fisica  y la Participacion Ciudadana"/>
    <n v="4301"/>
    <s v="Fomento a la recreación, la actividad física y el deporte"/>
    <s v="DEPORTE Y RECREACIÓN"/>
    <n v="186"/>
    <s v="Corresponde a los procesos de iniciación, fundamentación y perfeccionamiento deportivos a partir de  las clases donde se practica la actividad física, la recreación y/o el deporte."/>
    <s v="4301007"/>
    <s v="Servicio de Escuelas Deportivas"/>
    <s v="Número de niños, niñas, adolescentes y jóvenes en Escuela Deportivas_x000d_"/>
    <s v="NUMERO"/>
    <n v="200"/>
    <n v="2023"/>
    <s v="IDERBOL"/>
    <n v="310"/>
    <n v="1040"/>
    <n v="200"/>
    <n v="0.19230769230769232"/>
    <n v="0"/>
    <n v="0"/>
    <n v="0"/>
    <n v="0"/>
    <n v="0"/>
    <n v="0"/>
    <n v="200"/>
    <n v="0"/>
    <n v="0.19230769230769232"/>
    <n v="300000000"/>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87"/>
    <s v="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
    <s v="4301007"/>
    <s v="Servicio de Escuelas Deportivas"/>
    <s v="Municipios con Escuelas Deportivas"/>
    <s v="NUMERO"/>
    <n v="12"/>
    <n v="2023"/>
    <s v="IDERBOL"/>
    <n v="24"/>
    <n v="22"/>
    <n v="5"/>
    <n v="0.22727272727272727"/>
    <n v="0"/>
    <n v="0"/>
    <n v="0"/>
    <n v="0"/>
    <n v="0"/>
    <n v="0"/>
    <n v="5"/>
    <n v="0"/>
    <n v="0.22727272727272727"/>
    <n v="68635448"/>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88"/>
    <s v="Corresponde a los procesos de iniciación, fundamentación y perfeccionamiento deportivos a partir de  las clases donde se practica la actividad física, la recreación y/o el deporte.Es el promedio de Disciplinas por Escuelas Deportivas a atender por cada vigencia."/>
    <s v="4301007"/>
    <s v="Servicio de Escuelas Deportivas"/>
    <s v="Disciplinas por Escuela Deportiva"/>
    <s v="NUMERO"/>
    <n v="0"/>
    <n v="2023"/>
    <s v="IDERBOL"/>
    <n v="5"/>
    <n v="5"/>
    <n v="2"/>
    <n v="0.4"/>
    <n v="0"/>
    <n v="0"/>
    <n v="0"/>
    <n v="0"/>
    <n v="0"/>
    <n v="0"/>
    <n v="2"/>
    <n v="0"/>
    <n v="0.4"/>
    <n v="296022023"/>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89"/>
    <s v="Corresponde a la planeación, organización y realización de eventos deportivos en las diferentes disciplinas con la comunidad de poblacion general y diferencial"/>
    <s v="4301032"/>
    <s v="Servicio de organización de eventos deportivos comunitarios"/>
    <s v="Personas beneficiadas"/>
    <s v="NUMERO"/>
    <n v="484"/>
    <n v="2023"/>
    <s v="IDERBOL"/>
    <n v="830"/>
    <n v="3186"/>
    <n v="2000"/>
    <n v="0.62774639045825487"/>
    <n v="210"/>
    <n v="90"/>
    <n v="200"/>
    <n v="0"/>
    <n v="500"/>
    <n v="0.15693659761456372"/>
    <n v="2500"/>
    <n v="0.60240963855421692"/>
    <n v="0.78468298807281855"/>
    <n v="2788263"/>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0"/>
    <s v="Corresponde a la formación a la ciudadanía  en recreación, actividad física, deportes social comunitario y/o aprovechamiento del tiempo libre con enfoque diferencial."/>
    <s v="4301035"/>
    <s v="Servicio de educación informal en recreación"/>
    <s v="Personas capacitadas"/>
    <s v="NUMERO"/>
    <n v="0"/>
    <n v="2023"/>
    <s v="IDERBOL"/>
    <n v="400"/>
    <n v="1600"/>
    <n v="0"/>
    <n v="0"/>
    <n v="120"/>
    <n v="90"/>
    <n v="200"/>
    <n v="0"/>
    <n v="410"/>
    <n v="0.25624999999999998"/>
    <n v="410"/>
    <n v="1.0249999999999999"/>
    <n v="0.25624999999999998"/>
    <n v="900000000"/>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1"/>
    <s v="Corresponde a la formación a la ciudadanía  en recreación, actividad física, deportes social comunitario y/o aprovechamiento del tiempo libre con enfoque diferencial."/>
    <s v="4301035"/>
    <s v="Servicio de educación informal en recreación"/>
    <s v="Eventos de capacitación desarrollados"/>
    <s v="NUMERO"/>
    <n v="0"/>
    <n v="2023"/>
    <s v="IDERBOL"/>
    <n v="4"/>
    <n v="16"/>
    <n v="0"/>
    <n v="0"/>
    <n v="3"/>
    <n v="4"/>
    <n v="1"/>
    <n v="0"/>
    <n v="8"/>
    <n v="0.5"/>
    <n v="8"/>
    <n v="2"/>
    <n v="0.5"/>
    <n v="200000000"/>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
    <s v="4301037"/>
    <s v="Servicio de promoción de la actividad física, la recreación y el deporte"/>
    <s v="Municipios vinculados al programa Supérate-Intercolegiados"/>
    <s v="NUMERO"/>
    <n v="36"/>
    <n v="2023"/>
    <s v="IDERBOL"/>
    <n v="23"/>
    <n v="23"/>
    <n v="41"/>
    <n v="1.7826086956521738"/>
    <n v="0"/>
    <n v="45"/>
    <n v="33"/>
    <n v="0"/>
    <n v="78"/>
    <n v="3.3913043478260869"/>
    <n v="119"/>
    <n v="3.3913043478260869"/>
    <n v="5.1739130434782608"/>
    <n v="100"/>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3"/>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352"/>
    <n v="2023"/>
    <s v="IDERBOL"/>
    <n v="410"/>
    <n v="420"/>
    <n v="305"/>
    <n v="0.72619047619047616"/>
    <n v="0"/>
    <n v="247"/>
    <n v="205"/>
    <n v="0"/>
    <n v="452"/>
    <n v="1.0761904761904761"/>
    <n v="757"/>
    <n v="1.102439024390244"/>
    <n v="1.8023809523809524"/>
    <n v="400000000"/>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4"/>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3000"/>
    <n v="2023"/>
    <s v="IDERBOL"/>
    <n v="1750"/>
    <n v="7000"/>
    <n v="0"/>
    <n v="0"/>
    <n v="910"/>
    <n v="1050"/>
    <n v="792"/>
    <n v="5485"/>
    <n v="8237"/>
    <n v="1.1767142857142858"/>
    <n v="8237"/>
    <n v="4.7068571428571433"/>
    <n v="1.1767142857142858"/>
    <n v="300000000"/>
    <n v="0"/>
    <n v="78705000"/>
    <n v="0.26235000000000003"/>
  </r>
  <r>
    <x v="3"/>
    <x v="3"/>
    <s v="BOLIVAR ME ENAMORA EN  RECREACIÓN Y DEPORTE"/>
    <s v=" Fomento del Deporte social y comunitario, la Recreacion, la Actividad Fisica  y la Participacion Ciudadana"/>
    <n v="4301"/>
    <s v="Fomento a la recreación, la actividad física y el deporte"/>
    <s v="DEPORTE Y RECREACIÓN"/>
    <n v="19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Municipios implementando  programas de recreación, actividad física y deporte social comunitario"/>
    <s v="NUMERO"/>
    <n v="0"/>
    <n v="2023"/>
    <s v="IDERBOL"/>
    <n v="6"/>
    <n v="25"/>
    <n v="3"/>
    <n v="0.12"/>
    <n v="4"/>
    <n v="1"/>
    <n v="3"/>
    <n v="10"/>
    <n v="18"/>
    <n v="0.72"/>
    <n v="21"/>
    <n v="3"/>
    <n v="0.84"/>
    <n v="100000000"/>
    <m/>
    <n v="708705000"/>
    <n v="7.0870499999999996"/>
  </r>
  <r>
    <x v="3"/>
    <x v="3"/>
    <s v="BOLIVAR ME ENAMORA EN  RECREACIÓN Y DEPORTE"/>
    <s v=" Fomento del Deporte social y comunitario, la Recreacion, la Actividad Fisica  y la Participacion Ciudadana"/>
    <n v="4301"/>
    <s v="Fomento a la recreación, la actividad física y el deporte"/>
    <s v="DEPORTE Y RECREACIÓN"/>
    <n v="196"/>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Sedes educativas apoyadas con programas de fomento"/>
    <s v="NUMERO"/>
    <n v="0"/>
    <s v="N/A"/>
    <s v="IDERBOL"/>
    <n v="1"/>
    <n v="2"/>
    <n v="0"/>
    <n v="0"/>
    <n v="4"/>
    <n v="2"/>
    <n v="1"/>
    <n v="1"/>
    <n v="8"/>
    <n v="4"/>
    <n v="8"/>
    <n v="8"/>
    <n v="4"/>
    <n v="392967165"/>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7"/>
    <s v="Corresponde a la planeación, organización y realización de eventos recreativos y de esparcimiento del tiempo libre con la comunidad."/>
    <s v="4301038"/>
    <s v="Servicio de organización de eventos recreativos comunitarios"/>
    <s v="Eventos recreativos comunitarios realizados"/>
    <s v="NUMERO"/>
    <n v="6"/>
    <n v="2023"/>
    <s v="IDERBOL"/>
    <n v="3"/>
    <n v="12"/>
    <n v="0"/>
    <n v="0"/>
    <n v="2"/>
    <n v="4"/>
    <n v="0"/>
    <n v="0"/>
    <n v="6"/>
    <n v="0.5"/>
    <n v="6"/>
    <n v="2"/>
    <n v="0.5"/>
    <n v="200000000"/>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8"/>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 Personas atendidas por los programas de recreación, deporte social comunitario, actividad física y aprovechamiento del tiempo libre"/>
    <s v="NUMERO"/>
    <n v="170"/>
    <n v="2023"/>
    <s v="IDERBOL"/>
    <n v="250"/>
    <n v="1100"/>
    <n v="0"/>
    <n v="0"/>
    <n v="750"/>
    <n v="731"/>
    <n v="350"/>
    <n v="0"/>
    <n v="1831"/>
    <n v="1.6645454545454546"/>
    <n v="1831"/>
    <n v="7.3239999999999998"/>
    <n v="1.6645454545454546"/>
    <n v="200000000"/>
    <m/>
    <n v="0"/>
    <n v="0"/>
  </r>
  <r>
    <x v="3"/>
    <x v="3"/>
    <s v="BOLIVAR ME ENAMORA EN  RECREACIÓN Y DEPORTE"/>
    <s v=" Fomento del Deporte social y comunitario, la Recreacion, la Actividad Fisica  y la Participacion Ciudadana"/>
    <n v="4301"/>
    <s v="Fomento a la recreación, la actividad física y el deporte"/>
    <s v="DEPORTE Y RECREACIÓN"/>
    <n v="199"/>
    <s v="Corresponde a la planeación, organización y realización de eventos recreativos y de esparcimiento del tiempo libre con la comunidad."/>
    <s v="4301038"/>
    <s v="Servicio de organización de eventos recreativos comunitarios"/>
    <s v="Eventos recreativos comunitarios realizados"/>
    <s v="NUMERO"/>
    <n v="0"/>
    <n v="2023"/>
    <s v="IDERBOL"/>
    <n v="1"/>
    <n v="4"/>
    <n v="0"/>
    <n v="0"/>
    <n v="0"/>
    <n v="0"/>
    <n v="2"/>
    <n v="0"/>
    <n v="2"/>
    <n v="0.5"/>
    <n v="2"/>
    <n v="2"/>
    <n v="0.5"/>
    <n v="200000000"/>
    <m/>
    <n v="0"/>
    <n v="0"/>
  </r>
  <r>
    <x v="3"/>
    <x v="3"/>
    <s v="BOLIVAR ME ENAMORA EN  RECREACIÓN Y DEPORTE"/>
    <s v="Promoción de Habitos y Estilos de Vida Saludable &quot;Por tu salud, ponte pilas&quot;"/>
    <n v="4302"/>
    <s v="FORMACIÓN Y PREPARACIÓN DE DEPORTISTAS"/>
    <s v="DEPORTE Y RECREACIÓN"/>
    <n v="200"/>
    <s v="Capacitaciones en deporte, en hábitos de salud, en recreación, entre otros."/>
    <s v="4302062"/>
    <s v="Servicio de educación informal"/>
    <s v="Capacitaciones realizadas"/>
    <s v="NUMERO"/>
    <n v="4"/>
    <n v="2023"/>
    <s v="IDERBOL"/>
    <n v="2"/>
    <n v="8"/>
    <n v="0"/>
    <n v="0"/>
    <n v="0"/>
    <n v="0"/>
    <n v="2"/>
    <n v="1"/>
    <n v="3"/>
    <n v="0.375"/>
    <n v="3"/>
    <n v="1.5"/>
    <n v="0.375"/>
    <n v="350000000"/>
    <m/>
    <n v="0"/>
    <n v="0"/>
  </r>
  <r>
    <x v="3"/>
    <x v="3"/>
    <s v="BOLIVAR ME ENAMORA EN  RECREACIÓN Y DEPORTE"/>
    <s v="Promoción de Habitos y Estilos de Vida Saludable &quot;Por tu salud, ponte pilas&quot;"/>
    <n v="4302"/>
    <s v="FORMACIÓN Y PREPARACIÓN DE DEPORTISTAS"/>
    <s v="DEPORTE Y RECREACIÓN"/>
    <n v="201"/>
    <s v="Capacitaciones en deporte, en hábitos de salud, en recreación, entre otros."/>
    <s v="4302062"/>
    <s v="Servicio de educación informal"/>
    <s v="Personas capacitadas"/>
    <s v="NUMERO"/>
    <n v="600"/>
    <n v="2023"/>
    <s v="IDERBOL"/>
    <n v="200"/>
    <n v="850"/>
    <n v="0"/>
    <n v="0"/>
    <n v="0"/>
    <n v="0"/>
    <n v="1216"/>
    <n v="40"/>
    <n v="1256"/>
    <n v="1.4776470588235293"/>
    <n v="1256"/>
    <n v="6.28"/>
    <n v="1.4776470588235293"/>
    <n v="33472746"/>
    <m/>
    <n v="0"/>
    <n v="0"/>
  </r>
  <r>
    <x v="3"/>
    <x v="3"/>
    <s v="BOLIVAR ME ENAMORA EN  RECREACIÓN Y DEPORTE"/>
    <s v="Promoción de Habitos y Estilos de Vida Saludable &quot;Por tu salud, ponte pilas&quot;"/>
    <n v="4301"/>
    <s v="FORMACIÓN Y PREPARACIÓN DE DEPORTISTAS"/>
    <s v="DEPORTE Y RECREACIÓN"/>
    <n v="20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1350"/>
    <n v="2023"/>
    <s v="IDERBOL"/>
    <n v="1250"/>
    <n v="4000"/>
    <n v="1112"/>
    <n v="0.27800000000000002"/>
    <n v="5058"/>
    <n v="110"/>
    <n v="600"/>
    <n v="1633"/>
    <n v="7401"/>
    <n v="1.85025"/>
    <n v="8513"/>
    <n v="5.9207999999999998"/>
    <n v="2.12825"/>
    <n v="300000100"/>
    <m/>
    <n v="0"/>
    <n v="0"/>
  </r>
  <r>
    <x v="3"/>
    <x v="3"/>
    <s v="BOLIVAR ME ENAMORA EN  RECREACIÓN Y DEPORTE"/>
    <s v="Promoción de Habitos y Estilos de Vida Saludable &quot;Por tu salud, ponte pilas&quot;"/>
    <n v="4301"/>
    <s v="Fomento a la recreación, la actividad física y el deporte"/>
    <s v="DEPORTE Y RECREACIÓN"/>
    <n v="203"/>
    <s v="Corresponde a la planeación, organización y realización de eventos recreativos y de esparcimiento del tiempo libre con la comunidad."/>
    <s v="4301038"/>
    <s v="Servicio de organización de eventos recreativos comunitarios"/>
    <s v="Eventos recreativos comunitarios realizados"/>
    <s v="NUMERO"/>
    <n v="7"/>
    <n v="2023"/>
    <s v="IDERBOL"/>
    <n v="7"/>
    <n v="28"/>
    <n v="3"/>
    <n v="0.10714285714285714"/>
    <n v="3"/>
    <n v="1"/>
    <n v="1"/>
    <n v="10"/>
    <n v="15"/>
    <n v="0.5357142857142857"/>
    <n v="18"/>
    <n v="2.1428571428571428"/>
    <n v="0.6428571428571429"/>
    <n v="200001500"/>
    <m/>
    <n v="0"/>
    <n v="0"/>
  </r>
  <r>
    <x v="3"/>
    <x v="3"/>
    <s v="BOLIVAR ME ENAMORA EN  RECREACIÓN Y DEPORTE"/>
    <s v="Promoción de Habitos y Estilos de Vida Saludable &quot;Por tu salud, ponte pilas&quot;"/>
    <n v="4301"/>
    <s v="Fomento a la recreación, la actividad física y el deporte"/>
    <s v="DEPORTE Y RECREACIÓN"/>
    <n v="204"/>
    <s v="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
    <s v="4301037"/>
    <s v="Servicio de promoción de la actividad física, la recreación y el deporte"/>
    <s v="Municipios implementando  programas de recreación, actividad física y deporte social comunitario"/>
    <s v="NUMERO"/>
    <n v="12"/>
    <n v="2023"/>
    <s v="IDERBOL"/>
    <n v="20"/>
    <n v="18"/>
    <n v="6"/>
    <n v="0.33333333333333331"/>
    <n v="2"/>
    <n v="1"/>
    <n v="1"/>
    <n v="11"/>
    <n v="15"/>
    <n v="0.83333333333333337"/>
    <n v="21"/>
    <n v="0.75"/>
    <n v="1.1666666666666667"/>
    <n v="224712847"/>
    <m/>
    <n v="0"/>
    <n v="0"/>
  </r>
  <r>
    <x v="3"/>
    <x v="3"/>
    <s v="BOLIVAR ME ENAMORA EN  RECREACIÓN Y DEPORTE"/>
    <s v=" Fomento del Deporte social y comunitario, la Recreacion, la Actividad Fisica  y la Participacion Ciudadana"/>
    <n v="4301"/>
    <s v="Fomento a la recreación, la actividad física y el deporte"/>
    <s v="FOMENTO, DESARROLLO Y PRÁCTICA DEL DEPORTE, LA RECREACIÓN Y EL APROVECHAMIENTO DEL TIEMPO LIBRE "/>
    <n v="33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n v="4301037"/>
    <s v="Servicio de promoción de la actividad física, la recreación y el deporte"/>
    <s v="Instituciones educativas vinculadas al programa Supérate-Intercolegiados"/>
    <s v="Número"/>
    <n v="1"/>
    <n v="2023"/>
    <s v="N/A"/>
    <n v="45"/>
    <n v="45"/>
    <n v="41"/>
    <n v="0.91111111111111109"/>
    <n v="0"/>
    <n v="45"/>
    <n v="33"/>
    <n v="0"/>
    <n v="78"/>
    <n v="1.7333333333333334"/>
    <n v="119"/>
    <n v="1.7333333333333334"/>
    <n v="2.6444444444444444"/>
    <n v="0"/>
    <m/>
    <n v="0"/>
    <n v="0"/>
  </r>
  <r>
    <x v="4"/>
    <x v="3"/>
    <s v="Educación Integral"/>
    <s v=" Calidad y fomento de la educación superior"/>
    <s v="3301"/>
    <s v="PROMOCIÓN Y ACCESO EFECTIVO A PROCESOS CULTURALES Y ARTÍSTICOS"/>
    <s v="DESARROLLO COMUNITARIO"/>
    <s v="90"/>
    <s v="AMPLIACIÓN DE LA COBERTURA DE LOS PROGRAMAS DE PROYECCIÓN SOCIAL DE UNIBAC"/>
    <s v="3301087"/>
    <s v="SEDES DE INSTITUCIONES DE EDUCACIÓN SUPERIOR MEJORADAS"/>
    <s v="PERSONAS CAPACITADAS"/>
    <s v="Número "/>
    <s v="8206"/>
    <n v="2023"/>
    <s v="UNIBAC"/>
    <n v="2174"/>
    <n v="8696"/>
    <n v="2174"/>
    <n v="0.25"/>
    <n v="0"/>
    <n v="0"/>
    <n v="0"/>
    <n v="3000"/>
    <n v="3000"/>
    <n v="0.34498620055197793"/>
    <n v="5174"/>
    <n v="1.3799448022079117"/>
    <n v="0.59498620055197793"/>
    <n v="4621212746"/>
    <s v="Recursos Propios "/>
    <n v="760256858"/>
    <n v="0.16451457653795712"/>
  </r>
  <r>
    <x v="4"/>
    <x v="3"/>
    <s v="Educación Integral"/>
    <s v=" Calidad y fomento de la educación superior"/>
    <s v="2202"/>
    <s v="CALIDAD Y FOMENTO DE LA EDUCACIÓN SUPERIOR (BOLÍVAR MEJOR EN CALIDAD Y COBERTURA EN EDUCACIÓN SUPERIOR)"/>
    <s v="DESARROLLO COMUNITARIO"/>
    <s v="91"/>
    <s v="INFRAESTRUCTURA DE LA UNIVERSIDAD DE BELLAS ARTES Y CIENCIAS DE BOLÍVAR (UNIBAC) EN MATUNA"/>
    <s v="2202072"/>
    <s v="SEDES DE INSTITUCIONES DE EDUCACIÓN SUPERIOR MEJORADAS"/>
    <s v="SEDES  DE INSTITUCIONES DE EDUCACIÓN  SUPERIOR MEJORADAS"/>
    <s v="Número"/>
    <s v="2"/>
    <n v="2023"/>
    <s v="UNIBAC"/>
    <n v="0"/>
    <n v="1"/>
    <n v="0"/>
    <n v="0"/>
    <n v="0"/>
    <n v="0.2"/>
    <n v="0"/>
    <n v="0.1"/>
    <n v="0.30000000000000004"/>
    <n v="0.30000000000000004"/>
    <n v="0.30000000000000004"/>
    <n v="0.3"/>
    <n v="0.30000000000000004"/>
    <n v="6000000000"/>
    <s v="Recursos Propios "/>
    <n v="0"/>
    <n v="0"/>
  </r>
  <r>
    <x v="4"/>
    <x v="3"/>
    <s v="Educación Integral"/>
    <s v=" Calidad y fomento de la educación superior"/>
    <s v="2202"/>
    <s v="CALIDAD Y FOMENTO DE LA EDUCACIÓN SUPERIOR (BOLÍVAR MEJOR EN CALIDAD Y COBERTURA EN EDUCACIÓN SUPERIOR)"/>
    <s v="EDUCACIÓN"/>
    <s v="92"/>
    <s v="CREACIÓN DE UN NUEVO PROGRAMA PROFESIONAL PARA EL DEPARTAMENTO DE BOLÍVAR"/>
    <s v="2202066"/>
    <s v="SERVICIO DE ACREDITACIÓN DE LA CALIDAD DE LA EDUCACIÓN SUPERIOR "/>
    <s v="PROGRAMAS ACADÉMICOS EN CONDICIONES PARA EXPEDICIÓN DE REGISTRO CALIFICADO"/>
    <s v="Número"/>
    <s v="6"/>
    <n v="2023"/>
    <s v="UNIBAC"/>
    <n v="1"/>
    <n v="1"/>
    <n v="0"/>
    <n v="0"/>
    <n v="0.2"/>
    <n v="0.2"/>
    <n v="0"/>
    <n v="0"/>
    <n v="0.4"/>
    <n v="0.4"/>
    <n v="0.4"/>
    <n v="0.4"/>
    <n v="0.4"/>
    <n v="2600000000"/>
    <s v="Recursos Propios "/>
    <n v="0"/>
    <n v="0"/>
  </r>
  <r>
    <x v="4"/>
    <x v="3"/>
    <s v="Educación Integral"/>
    <s v=" Calidad y fomento de la educación superior"/>
    <s v="2202"/>
    <s v="CALIDAD Y FOMENTO DE LA EDUCACIÓN SUPERIOR (BOLÍVAR MEJOR EN CALIDAD Y COBERTURA EN EDUCACIÓN SUPERIOR)"/>
    <s v="EDUCACIÓN"/>
    <s v="94"/>
    <s v="ACREDITACIÓN DEL PROGRAMA PROFESIONAL DE ARTES ESCÉNICAS EN ALTA CALIDAD"/>
    <s v="2202066"/>
    <s v="SERVICIO DE ACREDITACIÓN DE LA CALIDAD DE LA EDUCACIÓN SUPERIOR "/>
    <s v="PROGRAMAS ACADÉMICOS CON ACREDITACIÓN DE ALTA CALIDAD EVALUADOS"/>
    <s v="Número "/>
    <s v="1"/>
    <n v="2023"/>
    <s v="UNIBAC"/>
    <n v="1"/>
    <n v="1"/>
    <n v="0.5"/>
    <n v="0.5"/>
    <n v="0.5"/>
    <n v="0"/>
    <n v="0"/>
    <n v="0"/>
    <n v="0.5"/>
    <n v="0.5"/>
    <n v="1"/>
    <n v="0.5"/>
    <n v="1"/>
    <n v="1000000000"/>
    <s v="Recursos Propios "/>
    <n v="0"/>
    <n v="0"/>
  </r>
  <r>
    <x v="4"/>
    <x v="3"/>
    <s v="Educación Integral"/>
    <s v=" Calidad y fomento de la educación superior"/>
    <s v="2202"/>
    <s v="CALIDAD Y FOMENTO DE LA EDUCACIÓN SUPERIOR (BOLÍVAR MEJOR EN CALIDAD Y COBERTURA EN EDUCACIÓN SUPERIOR)"/>
    <s v="EDUCACIÓN"/>
    <s v="94"/>
    <s v="ACREDITACIÓN DEL PROGRAMA PROFESIONAL DE ARTES PLÁSTICAS EN ALTA CALIDAD"/>
    <s v="2202066"/>
    <s v="SERVICIO DE ACREDITACIÓN DE LA CALIDAD DE LA EDUCACIÓN SUPERIOR "/>
    <s v="PROGRAMAS ACADÉMICOS CON ACREDITACIÓN DE ALTA CALIDAD EVALUADOS"/>
    <s v="Número "/>
    <s v="1"/>
    <n v="2023"/>
    <s v="UNIBAC"/>
    <n v="1"/>
    <n v="1"/>
    <n v="0.5"/>
    <n v="0.5"/>
    <n v="0.5"/>
    <n v="0"/>
    <n v="0"/>
    <n v="0"/>
    <n v="0.5"/>
    <n v="0.5"/>
    <n v="1"/>
    <n v="0.5"/>
    <n v="1"/>
    <n v="1000000000"/>
    <s v="Recursos Propios "/>
    <n v="0"/>
    <n v="0"/>
  </r>
  <r>
    <x v="5"/>
    <x v="3"/>
    <s v="Bolívar me enamora en arte, cultura y patrimonio."/>
    <s v="Cultura de Paz"/>
    <n v="3301"/>
    <s v="PROMOCIÓN Y ACCESO EFECTIVO A PROCESOS CULTURALES Y ARTÍSTICOS"/>
    <s v="FORMACIÓN, CAPACITACIÓN E INVESTIGACIÓN ARTÍSTICA Y CULTURAL"/>
    <n v="45"/>
    <s v="Oferta educativa entregada a agentes culturales "/>
    <n v="3301051"/>
    <s v="Servicio de educación informal al sector artístico y cultural"/>
    <s v="Gestores culturales capacitados"/>
    <s v="Número de personas"/>
    <n v="250"/>
    <n v="2023"/>
    <s v="ICULTUR"/>
    <n v="100"/>
    <n v="300"/>
    <n v="344"/>
    <n v="1.1466666666666667"/>
    <n v="30"/>
    <n v="37"/>
    <n v="120"/>
    <n v="500"/>
    <n v="687"/>
    <n v="2.29"/>
    <n v="1031"/>
    <n v="6.87"/>
    <n v="3.4366666666666665"/>
    <n v="9000000"/>
    <s v="Recursos propios"/>
    <n v="2000000"/>
    <n v="0.22222222222222221"/>
  </r>
  <r>
    <x v="5"/>
    <x v="3"/>
    <s v="Bolívar me enamora en arte, cultura y patrimonio."/>
    <s v="Cultura de Paz"/>
    <n v="3301"/>
    <s v="PROMOCIÓN Y ACCESO EFECTIVO A PROCESOS CULTURALES Y ARTÍSTICOS"/>
    <s v="FOMENTO, APOYO Y DIFUSIÓN DE EVENTOS Y EXPRESIONES ARTÍSTICAS Y CULTURALES"/>
    <n v="48"/>
    <s v="estímulos económicos entregados a los actores del sector artístico y cultural, "/>
    <n v="3301054"/>
    <s v="Servicio de apoyo financiero al sector artístico y cultural"/>
    <s v="Estímulos otorgados"/>
    <s v="Número"/>
    <n v="131"/>
    <n v="2023"/>
    <s v="ICULTUR"/>
    <n v="125"/>
    <n v="400"/>
    <n v="0"/>
    <n v="0"/>
    <n v="0"/>
    <n v="0"/>
    <n v="23"/>
    <n v="7"/>
    <n v="30"/>
    <n v="7.4999999999999997E-2"/>
    <n v="30"/>
    <n v="0.24"/>
    <n v="7.4999999999999997E-2"/>
    <n v="4000000000"/>
    <s v="SGR"/>
    <n v="0"/>
    <n v="0"/>
  </r>
  <r>
    <x v="5"/>
    <x v="3"/>
    <s v="Bolívar me enamora en arte, cultura y patrimonio."/>
    <s v="MEMORIA, SABERESY TERRITORIOS BIOCULTURALES"/>
    <n v="3302"/>
    <s v="PROMOCIÓN Y ACCESO EFECTIVO A PROCESOS CULTURALES Y ARTÍSTICOS"/>
    <s v="FORMACIÓN, CAPACITACIÓN E INVESTIGACIÓN ARTÍSTICA Y CULTURAL"/>
    <n v="46"/>
    <s v=" beneficio económico periódico entregado a los creadores y gestores culturales"/>
    <n v="3301128"/>
    <s v="Servicio de apoyo financiero para creadores y gestores culturales"/>
    <s v="Creadores y gestores culturales beneficiados"/>
    <s v="Número"/>
    <n v="250"/>
    <n v="2023"/>
    <s v="ICULTUR"/>
    <n v="30"/>
    <n v="150"/>
    <n v="0"/>
    <n v="0"/>
    <n v="0"/>
    <n v="0"/>
    <n v="0"/>
    <n v="49"/>
    <n v="49"/>
    <n v="0.32666666666666666"/>
    <n v="49"/>
    <n v="1.6333333333333333"/>
    <n v="0.32666666666666666"/>
    <n v="959458220"/>
    <s v="Recursos propios"/>
    <n v="0"/>
    <n v="0"/>
  </r>
  <r>
    <x v="5"/>
    <x v="3"/>
    <s v="Bolívar me enamora en arte, cultura y patrimonio."/>
    <s v="MEMORIA, SABERESY TERRITORIOS BIOCULTURALES"/>
    <n v="3302"/>
    <s v="Gestión, protección y salvaguardia del patrimonio cultural colombiano"/>
    <s v="FOMENTO, APOYO Y DIFUSIÓN DE EVENTOS Y EXPRESIONES ARTÍSTICAS Y CULTURALES"/>
    <n v="49"/>
    <s v="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
    <n v="3301095"/>
    <s v="Servicio de asistencia técnica en gestión artística y cultural"/>
    <s v="Consejos Territoriales asistidos técnicamente"/>
    <s v="Número"/>
    <n v="1"/>
    <n v="2023"/>
    <s v="ICULTUR"/>
    <n v="1"/>
    <n v="1"/>
    <n v="7"/>
    <n v="7"/>
    <n v="0"/>
    <n v="3"/>
    <n v="0"/>
    <n v="6"/>
    <n v="9"/>
    <n v="9"/>
    <n v="16"/>
    <n v="9"/>
    <n v="16"/>
    <n v="9000000"/>
    <s v="Recursos propios"/>
    <n v="0"/>
    <n v="0"/>
  </r>
  <r>
    <x v="5"/>
    <x v="3"/>
    <s v="Bolívar me enamora en arte, cultura y patrimonio."/>
    <s v="MEMORIA, SABERESY TERRITORIOS BIOCULTURALES"/>
    <n v="3302"/>
    <s v="PROMOCIÓN Y ACCESO EFECTIVO A PROCESOS CULTURALES Y ARTÍSTICOS"/>
    <s v="FOMENTO, APOYO Y DIFUSIÓN DE EVENTOS Y EXPRESIONES ARTÍSTICAS Y CULTURALES"/>
    <n v="50"/>
    <s v="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
    <n v="3302002"/>
    <s v="Documentos de lineamientos técnicos"/>
    <s v="Documentos de lineamientos técnicos"/>
    <s v="Número"/>
    <n v="0"/>
    <n v="2023"/>
    <s v="ICULTUR"/>
    <n v="1"/>
    <n v="3"/>
    <n v="0"/>
    <n v="0"/>
    <n v="0"/>
    <n v="0"/>
    <n v="0"/>
    <n v="0"/>
    <n v="0"/>
    <n v="0"/>
    <n v="0"/>
    <n v="0"/>
    <n v="0"/>
    <n v="57293600"/>
    <s v="Impuesto Nacional al Consumo"/>
    <n v="0"/>
    <n v="0"/>
  </r>
  <r>
    <x v="5"/>
    <x v="3"/>
    <s v="Bolívar me enamora en arte, cultura y patrimonio."/>
    <s v=" ECONOMÍA POPULAR CULTURAL"/>
    <n v="3301"/>
    <s v="PROMOCIÓN Y ACCESO EFECTIVO A PROCESOS CULTURALES Y ARTÍSTICOS"/>
    <s v="FOMENTO, APOYO Y DIFUSIÓN DE EVENTOS Y EXPRESIONES ARTÍSTICAS Y CULTURALES"/>
    <n v="51"/>
    <s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
    <n v="3301053"/>
    <s v="Servicio de promoción de actividades culturales"/>
    <s v="Eventos de promoción de actividades culturales realizados"/>
    <s v="Número"/>
    <n v="15"/>
    <n v="2023"/>
    <s v="ICULTUR"/>
    <n v="15"/>
    <n v="15"/>
    <n v="15"/>
    <n v="1"/>
    <n v="4"/>
    <n v="6"/>
    <n v="3"/>
    <n v="7"/>
    <n v="20"/>
    <n v="1.3333333333333333"/>
    <n v="35"/>
    <n v="1.3333333333333333"/>
    <n v="2.3333333333333335"/>
    <n v="6863899000"/>
    <s v="Recursos propios"/>
    <n v="1009713600"/>
    <n v="0.14710496177172769"/>
  </r>
  <r>
    <x v="5"/>
    <x v="3"/>
    <s v="Bolívar me enamora en arte, cultura y patrimonio."/>
    <s v=" ECONOMÍA POPULAR CULTURAL"/>
    <n v="3301"/>
    <s v="PROMOCIÓN Y ACCESO EFECTIVO A PROCESOS CULTURALES Y ARTÍSTICOS"/>
    <s v="FOMENTO, APOYO Y DIFUSIÓN DE EVENTOS Y EXPRESIONES ARTÍSTICAS Y CULTURALES"/>
    <n v="52"/>
    <s v="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
    <n v="3302044"/>
    <s v="Servicio de promoción de actividades culturales."/>
    <s v="Actividades culturales realizadas en Museos del Ministerio de Cultura"/>
    <s v="Número"/>
    <s v="ND"/>
    <n v="2023"/>
    <s v="ICULTUR"/>
    <n v="21"/>
    <n v="21"/>
    <n v="21"/>
    <n v="1"/>
    <n v="0"/>
    <n v="12"/>
    <n v="7"/>
    <n v="1"/>
    <n v="20"/>
    <n v="0.95238095238095233"/>
    <n v="41"/>
    <n v="0.95238095238095233"/>
    <n v="1.9523809523809523"/>
    <n v="36000000"/>
    <s v="Recursos propios"/>
    <n v="0"/>
    <n v="0"/>
  </r>
  <r>
    <x v="5"/>
    <x v="3"/>
    <s v="Bolívar me enamora en arte, cultura y patrimonio."/>
    <s v=" INFRAESTRUCTURAS CULTURALES PARA LA VIDA"/>
    <n v="3301"/>
    <s v="PROMOCIÓN Y ACCESO EFECTIVO A PROCESOS CULTURALES Y ARTÍSTICOS"/>
    <s v="FORMACIÓN, CAPACITACIÓN E INVESTIGACIÓN ARTÍSTICA Y CULTURAL "/>
    <n v="53"/>
    <s v="Asistencias técnicas a bibliotecarios, administraciones locales, entidades públicas y privadas entre otros, en el campo de las bibliotecas públicas y la lectura."/>
    <n v="3301065"/>
    <s v="Servicio de asistencia técnica en asuntos de gestión de bibliotecas públicas y lectura."/>
    <s v="Personas asistidas técnicamente"/>
    <s v="Personas asistidas técnicamente"/>
    <s v="ND"/>
    <n v="2023"/>
    <s v="ICULTUR"/>
    <n v="52"/>
    <n v="52"/>
    <n v="52"/>
    <n v="1"/>
    <n v="3"/>
    <n v="52"/>
    <n v="52"/>
    <n v="52"/>
    <n v="159"/>
    <n v="3.0576923076923075"/>
    <n v="211"/>
    <n v="3.0576923076923075"/>
    <n v="4.0576923076923075"/>
    <n v="627858219.60000002"/>
    <s v="Recursos propios"/>
    <n v="36000000"/>
    <n v="5.7337785627677398E-2"/>
  </r>
  <r>
    <x v="5"/>
    <x v="3"/>
    <s v="Bolívar me enamora en arte, cultura y patrimonio."/>
    <s v=" INFRAESTRUCTURAS CULTURALES PARA LA VIDA"/>
    <n v="3301"/>
    <s v="PROMOCIÓN Y ACCESO EFECTIVO A PROCESOS CULTURALES Y ARTÍSTICOS"/>
    <s v="FORMACIÓN, CAPACITACIÓN E INVESTIGACIÓN ARTÍSTICA Y CULTURAL "/>
    <n v="54"/>
    <s v="Son todas aquellas infraestructuras culturales que se construyan en un predio o terreno donde no existen elementos o construcciones previstas. "/>
    <n v="3301075"/>
    <s v="Bibliotecas construidas y dotadas"/>
    <s v="Bibliotecas construidas y dotadas"/>
    <s v="Número"/>
    <s v="ND"/>
    <n v="2023"/>
    <s v="ICULTUR"/>
    <n v="20"/>
    <n v="52"/>
    <n v="0"/>
    <n v="0"/>
    <n v="0"/>
    <n v="0"/>
    <n v="52"/>
    <n v="0"/>
    <n v="52"/>
    <n v="1"/>
    <n v="52"/>
    <n v="2.6"/>
    <n v="1"/>
    <n v="331600000"/>
    <s v="Recursos propios"/>
    <n v="0"/>
    <n v="0"/>
  </r>
  <r>
    <x v="5"/>
    <x v="3"/>
    <s v="Bolívar me enamora en arte, cultura y patrimonio."/>
    <s v=" Aprovechamiento de potencialidades y apuesta productivas"/>
    <n v="3502"/>
    <s v="PROMOCIÓN Y ACCESO EFECTIVO A PROCESOS CULTURALES Y ARTÍSTICOS"/>
    <s v="PROTECCIÓN DEL PATRIMONIO CULTURAL  "/>
    <n v="330"/>
    <s v="fortalecimiento de procesos culturales, artísticos, formación en los municipios a través de dotación de instrumentos  elementos, o desarrollo de procesos de formación"/>
    <n v="3301126"/>
    <s v="Servicio de apoyo al proceso de formación artística y cultural"/>
    <s v="Procesos de formación atendidos"/>
    <s v="Número"/>
    <s v="ND"/>
    <n v="2023"/>
    <s v="ICULTUR"/>
    <n v="5"/>
    <n v="46"/>
    <n v="5"/>
    <n v="0.10869565217391304"/>
    <n v="0"/>
    <n v="9"/>
    <n v="9"/>
    <n v="1"/>
    <n v="19"/>
    <n v="0.41304347826086957"/>
    <n v="24"/>
    <n v="3.8"/>
    <n v="0.52173913043478259"/>
    <n v="6000000"/>
    <s v="Recursos propios"/>
    <n v="0"/>
    <n v="0"/>
  </r>
  <r>
    <x v="5"/>
    <x v="1"/>
    <s v="Bolívar Me Enamora en  Turismo"/>
    <s v=" Turismo de talla mundial"/>
    <n v="3502"/>
    <s v="Productividad y competitividad de las empresas colombianas"/>
    <s v="PROMOCIÓN DEL DESARROLLO TURÍSTICO "/>
    <n v="55"/>
    <s v="Asistencia y acompañamiento a los Entes Territoriales para la promoción y competitividad turística de sus regiones."/>
    <n v="3502039"/>
    <s v="Servicio de asistencia técnica a los entes territoriales para el desarrollo turístico"/>
    <s v="Proyectos de infraestructura turística apoyados"/>
    <s v="Número"/>
    <n v="0"/>
    <n v="2023"/>
    <s v="ICULTUR"/>
    <n v="12"/>
    <n v="45"/>
    <n v="31"/>
    <n v="0.68888888888888888"/>
    <n v="1"/>
    <n v="2"/>
    <n v="1"/>
    <n v="0"/>
    <n v="4"/>
    <n v="8.8888888888888892E-2"/>
    <n v="35"/>
    <n v="0.33333333333333331"/>
    <n v="0.77777777777777779"/>
    <n v="0"/>
    <m/>
    <n v="0"/>
    <n v="0"/>
  </r>
  <r>
    <x v="5"/>
    <x v="1"/>
    <s v="Bolívar Me Enamora en  Turismo"/>
    <s v=" Turismo de talla mundial"/>
    <n v="3502"/>
    <s v="Productividad y competitividad de las empresas colombianas"/>
    <s v="PROMOCIÓN DEL DESARROLLO TURÍSTICO "/>
    <n v="56"/>
    <s v="Eventos realizados para intercambio de experiencias y generación de alianzas entre iniciativas clústeres"/>
    <n v="3502007"/>
    <s v="Servicio de asistencia técnica para el desarrollo de iniciativas clústeres"/>
    <s v="Programas de gestión empresarial ejecutados en unidades productivas"/>
    <s v="Número"/>
    <n v="0"/>
    <n v="2023"/>
    <s v="ICULTUR"/>
    <n v="35"/>
    <n v="120"/>
    <n v="112"/>
    <n v="0.93333333333333335"/>
    <n v="0"/>
    <n v="52"/>
    <n v="35"/>
    <n v="1"/>
    <n v="88"/>
    <n v="0.73333333333333328"/>
    <n v="200"/>
    <n v="2.5142857142857142"/>
    <n v="1.6666666666666667"/>
    <n v="0"/>
    <m/>
    <n v="0"/>
    <n v="0"/>
  </r>
  <r>
    <x v="5"/>
    <x v="1"/>
    <s v="Bolívar Me Enamora en  Turismo"/>
    <s v=" Turismo de talla mundial"/>
    <n v="3502"/>
    <s v="Productividad y competitividad de las empresas colombianas"/>
    <s v="PROMOCIÓN DEL DESARROLLO TURÍSTICO "/>
    <n v="57"/>
    <s v="Corresponde a documentos que contengan planes, estrategias, política públicas sobre asuntos del sector."/>
    <n v="3502047"/>
    <s v="Documentos de planeación"/>
    <s v="Documentos de planeación elaborados"/>
    <s v="Número"/>
    <n v="2"/>
    <n v="2024"/>
    <s v="ICULTUR"/>
    <n v="2"/>
    <n v="8"/>
    <n v="4"/>
    <n v="0.5"/>
    <n v="1"/>
    <n v="1"/>
    <n v="1"/>
    <n v="0"/>
    <n v="3"/>
    <n v="0.375"/>
    <n v="7"/>
    <n v="1.5"/>
    <n v="0.875"/>
    <n v="0"/>
    <m/>
    <n v="0"/>
    <n v="0"/>
  </r>
  <r>
    <x v="5"/>
    <x v="1"/>
    <s v="Bolívar Me Enamora en  Turismo"/>
    <s v=" Turismo de talla mundial"/>
    <n v="3502"/>
    <s v="Productividad y competitividad de las empresas colombianas"/>
    <s v="PROMOCIÓN DEL DESARROLLO TURÍSTICO "/>
    <n v="58"/>
    <s v="Asistencia y acompañamiento a los Entes Territoriales para la promoción y competitividad turística de sus regiones."/>
    <n v="3502039"/>
    <s v="Servicio de asistencia técnica a los entes territoriales para el desarrollo turístico"/>
    <s v="Viajes de Familiarización realizados"/>
    <s v="Número"/>
    <n v="16"/>
    <n v="2023"/>
    <s v="ICULTUR"/>
    <n v="2"/>
    <n v="8"/>
    <n v="0"/>
    <n v="0"/>
    <n v="0"/>
    <n v="3"/>
    <n v="2"/>
    <n v="0"/>
    <n v="5"/>
    <n v="0.625"/>
    <n v="5"/>
    <n v="2.5"/>
    <n v="0.625"/>
    <n v="0"/>
    <m/>
    <n v="0"/>
    <n v="0"/>
  </r>
  <r>
    <x v="5"/>
    <x v="1"/>
    <s v="Bolívar Me Enamora en  Turismo"/>
    <s v=" Turismo de talla mundial"/>
    <n v="3502"/>
    <s v="Productividad y competitividad de las empresas colombianas"/>
    <s v="PROMOCIÓN DEL DESARROLLO TURÍSTICO "/>
    <n v="59"/>
    <s v="Corresponde a campañas de divulgación y promoción de los atractivos turísticos de la zonas, así como las actividades para el posicionamiento de las regiones, departamentos y municipios como destinos turísticos."/>
    <n v="3502046"/>
    <s v="Servicio de promoción turística"/>
    <s v="Eventos de promoción realizados"/>
    <s v="Número"/>
    <n v="0"/>
    <n v="2023"/>
    <s v="ICULTUR"/>
    <n v="1"/>
    <n v="4"/>
    <n v="3"/>
    <n v="0.75"/>
    <n v="1"/>
    <n v="1"/>
    <n v="0"/>
    <n v="0"/>
    <n v="2"/>
    <n v="0.5"/>
    <n v="5"/>
    <n v="2"/>
    <n v="1.25"/>
    <n v="0"/>
    <m/>
    <n v="0"/>
    <n v="0"/>
  </r>
  <r>
    <x v="5"/>
    <x v="1"/>
    <s v="Bolívar Me Enamora en  Turismo"/>
    <s v=" Turismo de talla mundial"/>
    <n v="3502"/>
    <s v="Productividad y competitividad de las empresas colombianas"/>
    <s v="PROMOCIÓN DEL DESARROLLO TURÍSTICO "/>
    <n v="60"/>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1"/>
    <n v="0"/>
    <n v="0"/>
    <n v="0"/>
    <n v="0"/>
    <n v="0"/>
    <n v="0"/>
    <n v="0"/>
    <n v="0"/>
    <n v="0"/>
    <n v="0"/>
    <n v="0"/>
    <n v="0"/>
    <m/>
    <n v="0"/>
    <n v="0"/>
  </r>
  <r>
    <x v="5"/>
    <x v="1"/>
    <s v="Bolívar Me Enamora en  Turismo"/>
    <s v=" Turismo de talla mundial"/>
    <n v="3502"/>
    <s v="Productividad y competitividad de las empresas colombianas"/>
    <s v="PROMOCIÓN DEL DESARROLLO TURÍSTICO "/>
    <n v="62"/>
    <s v="Asistencia técnica dirigida a emprendedores con empresas en etapa temprana (menores de 5 años)."/>
    <n v="3502007"/>
    <s v="Servicio de asistencia técnica para emprendedores y/o empresas en edad temprana"/>
    <s v="Empresas asistidas técnicamente"/>
    <s v="Número"/>
    <n v="0"/>
    <n v="2023"/>
    <s v="ICULTUR"/>
    <n v="5"/>
    <n v="30"/>
    <n v="125"/>
    <n v="4.166666666666667"/>
    <n v="0"/>
    <n v="0"/>
    <n v="110"/>
    <n v="0"/>
    <n v="110"/>
    <n v="3.6666666666666665"/>
    <n v="235"/>
    <n v="22"/>
    <n v="7.833333333333333"/>
    <n v="0"/>
    <m/>
    <n v="0"/>
    <n v="0"/>
  </r>
  <r>
    <x v="5"/>
    <x v="1"/>
    <s v="Bolívar Me Enamora en  Turismo"/>
    <s v=" Turismo de talla mundial"/>
    <n v="3502"/>
    <s v="Productividad y competitividad de las empresas colombianas"/>
    <s v="PROMOCIÓN DEL DESARROLLO TURÍSTICO "/>
    <n v="63"/>
    <s v="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
    <n v="3502009"/>
    <s v="Servicio de apoyo para la transferencia y/o implementación de metodologías de aumento de la productividad"/>
    <s v="Unidades productivas  beneficiadas en la implementación de estrategias para incrementar su productividad "/>
    <s v="Número"/>
    <n v="0"/>
    <n v="2023"/>
    <s v="ICULTUR"/>
    <n v="15"/>
    <n v="60"/>
    <n v="1"/>
    <n v="1.6666666666666666E-2"/>
    <n v="3"/>
    <n v="3"/>
    <n v="1"/>
    <n v="0"/>
    <n v="7"/>
    <n v="0.11666666666666667"/>
    <n v="8"/>
    <n v="0.46666666666666667"/>
    <n v="0.13333333333333333"/>
    <n v="0"/>
    <m/>
    <n v="0"/>
    <n v="0"/>
  </r>
  <r>
    <x v="5"/>
    <x v="1"/>
    <s v="Bolívar Me Enamora en  Turismo"/>
    <s v=" Turismo de talla mundial"/>
    <n v="3502"/>
    <s v="Productividad y competitividad de las empresas colombianas"/>
    <s v="PROMOCIÓN DEL DESARROLLO TURÍSTICO "/>
    <n v="64"/>
    <s v="Asistencia y acompañamiento a los Entes Territoriales para la promoción y competitividad turística de sus regiones."/>
    <n v="3502039"/>
    <s v="Servicio de asistencia técnica a los entes territoriales para el desarrollo turístico"/>
    <s v="Entidades territoriales asistidas técnicamente"/>
    <s v="Número"/>
    <n v="0"/>
    <n v="2023"/>
    <s v="ICULTUR"/>
    <n v="3"/>
    <n v="8"/>
    <n v="1"/>
    <n v="0.125"/>
    <n v="0"/>
    <n v="2"/>
    <n v="0"/>
    <n v="1"/>
    <n v="3"/>
    <n v="0.375"/>
    <n v="4"/>
    <n v="1"/>
    <n v="0.5"/>
    <n v="0"/>
    <m/>
    <n v="0"/>
    <n v="0"/>
  </r>
  <r>
    <x v="5"/>
    <x v="1"/>
    <s v="Bolívar Me Enamora en  Turismo"/>
    <s v=" Turismo de talla mundial"/>
    <n v="3502"/>
    <s v="Productividad y competitividad de las empresas colombianas"/>
    <s v="PROMOCIÓN DEL DESARROLLO TURÍSTICO "/>
    <n v="65"/>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5"/>
    <n v="0"/>
    <n v="0"/>
    <n v="2"/>
    <n v="0"/>
    <n v="0"/>
    <n v="0"/>
    <n v="2"/>
    <n v="0.4"/>
    <n v="2"/>
    <n v="2"/>
    <n v="0.4"/>
    <n v="0"/>
    <m/>
    <n v="0"/>
    <n v="0"/>
  </r>
  <r>
    <x v="5"/>
    <x v="1"/>
    <s v="Bolívar Me Enamora en  Turismo"/>
    <s v=" Turismo de talla mundial"/>
    <n v="3502"/>
    <s v="Productividad y competitividad de las empresas colombianas"/>
    <s v="PROMOCIÓN DEL DESARROLLO TURÍSTICO "/>
    <n v="66"/>
    <s v="Asistencia y acompañamiento a los Entes Territoriales para la promoción y competitividad turística de sus regiones."/>
    <n v="3502039"/>
    <s v="Servicio de asistencia técnica a los entes territoriales para el desarrollo turístico"/>
    <s v="Convenios, alianzas estratégicas y suscripciones realizadas"/>
    <s v="Número"/>
    <n v="0"/>
    <n v="2023"/>
    <s v="ICULTUR"/>
    <n v="1"/>
    <n v="4"/>
    <n v="1"/>
    <n v="0.25"/>
    <n v="0"/>
    <n v="0"/>
    <n v="0"/>
    <n v="0"/>
    <n v="0"/>
    <n v="0"/>
    <n v="1"/>
    <n v="0"/>
    <n v="0.25"/>
    <n v="0"/>
    <m/>
    <n v="0"/>
    <n v="0"/>
  </r>
  <r>
    <x v="6"/>
    <x v="0"/>
    <s v="BOLÍVAR ME ENAMORA  CON  ATENCIÓN A VÍCTMAS"/>
    <s v="ATENCIÓN, ASISTENCIA  Y REPARACIÓN INTEGRAL A LAS VÍCTIMAS"/>
    <s v="4101"/>
    <s v="ATENCIÓN, ASISTENCIA  Y REPARACIÓN INTEGRAL A LAS VÍCTIMAS"/>
    <s v="ATENCIÓN A GRUPOS VULNERABLES - PROMOCIÓN SOCIAL "/>
    <n v="116"/>
    <s v="Atención humanitaria por subsidiariedad"/>
    <n v="410102507"/>
    <s v="Servicio de ayuda y atención humanitaria"/>
    <s v="Recursos de atención humanitaria por subsidiariedad otorgados"/>
    <s v="pesos"/>
    <n v="4.3999999999999997E-2"/>
    <n v="2021"/>
    <s v="DNP"/>
    <n v="250000000"/>
    <n v="1000000000"/>
    <n v="125000000"/>
    <n v="0.125"/>
    <n v="75000000"/>
    <n v="95000000"/>
    <n v="110000000"/>
    <n v="45000000"/>
    <n v="325000000"/>
    <n v="0.32500000000000001"/>
    <n v="450000000"/>
    <n v="1.3"/>
    <n v="0.45"/>
    <n v="250000000"/>
    <s v="Recursos propios"/>
    <n v="325000000"/>
    <n v="1.3"/>
  </r>
  <r>
    <x v="6"/>
    <x v="0"/>
    <s v="BOLÍVAR ME ENAMORA  CON  ATENCIÓN A VÍCTMAS"/>
    <s v="ATENCIÓN, ASISTENCIA  Y REPARACIÓN INTEGRAL A LAS VÍCTIMAS"/>
    <s v="4101"/>
    <s v="ATENCIÓN, ASISTENCIA  Y REPARACIÓN INTEGRAL A LAS VÍCTIMAS"/>
    <s v="EQUIPAMENTO"/>
    <n v="117"/>
    <s v="Dotación de Albergue Temporal a las víctimas que soliciten ("/>
    <n v="4101082"/>
    <s v="Edificaciones para alojamiento temporal de víctimas desplazadas por el conflicto construidas y dotadas"/>
    <s v="Infraestructura para alojamiento temporal de víctimas desplazadas por el conflicto construidas y dotadas"/>
    <s v="NUMERO"/>
    <n v="4.3999999999999997E-2"/>
    <n v="2020"/>
    <s v="DNP"/>
    <n v="1"/>
    <n v="2"/>
    <n v="0"/>
    <n v="0"/>
    <n v="0"/>
    <n v="0"/>
    <n v="2"/>
    <n v="0"/>
    <n v="2"/>
    <n v="1"/>
    <n v="2"/>
    <n v="2"/>
    <n v="1"/>
    <n v="10000000"/>
    <s v="Recursos propios"/>
    <n v="0"/>
    <n v="0"/>
  </r>
  <r>
    <x v="6"/>
    <x v="0"/>
    <s v="BOLÍVAR ME ENAMORA  CON  ATENCIÓN A VÍCTMAS"/>
    <s v="ATENCIÓN, ASISTENCIA  Y REPARACIÓN INTEGRAL A LAS VÍCTIMAS"/>
    <s v="4101"/>
    <s v="ATENCIÓN, ASISTENCIA  Y REPARACIÓN INTEGRAL A LAS VÍCTIMAS"/>
    <s v="ATENCIÓN A GRUPOS VULNERABLES - PROMOCIÓN SOCIAL "/>
    <n v="118"/>
    <s v="Asistencia Funeraria "/>
    <n v="4101027"/>
    <s v="Servicio de asistencia funeraria"/>
    <s v="Hogares subsidiados en asistencia funeraria "/>
    <s v="NUMERO"/>
    <n v="4.3999999999999997E-2"/>
    <n v="2020"/>
    <s v="DNP"/>
    <n v="1"/>
    <n v="4"/>
    <n v="4"/>
    <n v="1"/>
    <n v="0"/>
    <n v="0"/>
    <n v="0"/>
    <n v="0"/>
    <n v="0"/>
    <n v="0"/>
    <n v="4"/>
    <n v="0"/>
    <n v="1"/>
    <n v="25000000"/>
    <s v="Recursos propios"/>
    <n v="0"/>
    <n v="0"/>
  </r>
  <r>
    <x v="6"/>
    <x v="0"/>
    <s v="BOLÍVAR ME ENAMORA  CON  ATENCIÓN A VÍCTMAS"/>
    <s v="Justicia transicional"/>
    <s v="1204"/>
    <s v="Justicia transicional"/>
    <s v="ATENCIÓN A GRUPOS VULNERABLES - PROMOCIÓN SOCIAL "/>
    <n v="119"/>
    <s v="Jornadas de Atención y Asistencia Itinerante Transformadoras del Territorio"/>
    <n v="1204016"/>
    <s v="Servicio itinerante de oferta interinstitucional en materia de justicia transicional"/>
    <s v="Jornadas móviles de atención, orientación y acceso a la justicia a las víctimas del conflicto armado realizadas"/>
    <s v="NUMERO"/>
    <n v="4.3999999999999997E-2"/>
    <n v="2020"/>
    <s v="DNP"/>
    <n v="15"/>
    <n v="60"/>
    <n v="22"/>
    <n v="0.36666666666666664"/>
    <n v="3"/>
    <n v="10"/>
    <n v="13"/>
    <n v="0"/>
    <n v="26"/>
    <n v="0.43333333333333335"/>
    <n v="48"/>
    <n v="1.7333333333333334"/>
    <n v="0.8"/>
    <n v="200000000"/>
    <s v="Recursos propios"/>
    <n v="300000000"/>
    <n v="1.5"/>
  </r>
  <r>
    <x v="6"/>
    <x v="0"/>
    <s v="BOLÍVAR ME ENAMORA  CON  ATENCIÓN A VÍCT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n v="0"/>
    <n v="0"/>
    <n v="0"/>
    <n v="0"/>
    <n v="0"/>
    <n v="0"/>
    <n v="0"/>
    <n v="0"/>
    <n v="0"/>
    <n v="4500000000"/>
    <s v="Recursos propios"/>
    <n v="0"/>
    <n v="0"/>
  </r>
  <r>
    <x v="6"/>
    <x v="0"/>
    <s v="BOLÍVAR ME ENAMORA  CON  ATENCIÓN A VÍCT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n v="0"/>
    <n v="0"/>
    <n v="0"/>
    <n v="0"/>
    <n v="0"/>
    <n v="0"/>
    <n v="0"/>
    <n v="0"/>
    <n v="0"/>
    <n v="500000000"/>
    <s v="Recursos propios"/>
    <n v="0"/>
    <n v="0"/>
  </r>
  <r>
    <x v="6"/>
    <x v="0"/>
    <s v="BOLÍVAR ME ENAMORA  CON  ATENCIÓN A VÍCT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1"/>
    <n v="4"/>
    <n v="1"/>
    <n v="0.25"/>
    <n v="0"/>
    <n v="0"/>
    <n v="1"/>
    <n v="0"/>
    <n v="1"/>
    <n v="0.25"/>
    <n v="2"/>
    <n v="1"/>
    <n v="0.5"/>
    <n v="20000000"/>
    <s v="Recursos propios"/>
    <n v="30000000"/>
    <n v="1.5"/>
  </r>
  <r>
    <x v="6"/>
    <x v="0"/>
    <s v="BOLÍVAR ME ENAMORA  CON  ATENCIÓN A VÍCTMAS"/>
    <s v="Calidad y fomento de la educación superior"/>
    <s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4.3999999999999997E-2"/>
    <n v="2020"/>
    <s v="DNP"/>
    <n v="100"/>
    <n v="400"/>
    <n v="4402"/>
    <n v="11.005000000000001"/>
    <n v="0"/>
    <n v="2687"/>
    <n v="0"/>
    <n v="0"/>
    <n v="2687"/>
    <n v="6.7175000000000002"/>
    <n v="7089"/>
    <n v="26.87"/>
    <n v="17.7225"/>
    <n v="2000000"/>
    <s v="Recursos propios"/>
    <n v="0"/>
    <n v="0"/>
  </r>
  <r>
    <x v="6"/>
    <x v="0"/>
    <s v="BOLÍVAR ME ENAMORA  CON  ATENCIÓN A VÍCTMAS"/>
    <s v="Inclusión social y productiva para la población en situació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4.3999999999999997E-2"/>
    <n v="2020"/>
    <s v="DNP"/>
    <n v="50"/>
    <n v="200"/>
    <n v="110"/>
    <n v="0.55000000000000004"/>
    <n v="76"/>
    <n v="31"/>
    <n v="0"/>
    <n v="0"/>
    <n v="107"/>
    <n v="0.53500000000000003"/>
    <n v="217"/>
    <n v="2.14"/>
    <n v="1.085"/>
    <n v="50000000"/>
    <s v="Recursos propios"/>
    <n v="0"/>
    <n v="0"/>
  </r>
  <r>
    <x v="6"/>
    <x v="0"/>
    <s v="BOLÍVAR ME ENAMORA  CON  ATENCIÓN A VÍCTMAS"/>
    <s v="ATENCIÓN, ASISTENCIA  Y REPARACIÓN INTEGRAL A LAS VÍCTIMAS"/>
    <s v="4101"/>
    <s v="ATENCIÓN, ASISTENCIA  Y REPARACIÓN INTEGRAL A LAS VÍCTIMAS"/>
    <s v="DESARROLLO DE PROGRAMAS Y PROYECTOS PRODUCTIVOS EN EL MARCO DEL PLAN AGROPECUARIO  "/>
    <n v="125"/>
    <s v="Proyectos productivos con enfoque étnico y diferencial para la generación de ingresos"/>
    <n v="4101073"/>
    <s v="Servicio de apoyo para la generación de ingresos"/>
    <s v="Hogares con asistencia técnica para la generación de ingresos"/>
    <s v="NUMERO"/>
    <n v="4.3999999999999997E-2"/>
    <n v="2020"/>
    <s v="DNP"/>
    <n v="20"/>
    <n v="50"/>
    <n v="62"/>
    <n v="1.24"/>
    <n v="0"/>
    <n v="5"/>
    <n v="0"/>
    <n v="5568"/>
    <n v="5573"/>
    <n v="111.46"/>
    <n v="5635"/>
    <n v="278.64999999999998"/>
    <n v="112.7"/>
    <n v="50000000"/>
    <s v="Recursos propios"/>
    <n v="0"/>
    <n v="0"/>
  </r>
  <r>
    <x v="6"/>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6"/>
    <s v="Asistencia Técnica en Elaboración de Proyectos"/>
    <n v="4103005"/>
    <s v="Servicio de asistencia técnica para el emprendimiento"/>
    <s v="Personas asistidas técnicamente"/>
    <s v="NUMERO"/>
    <n v="4.3999999999999997E-2"/>
    <n v="2020"/>
    <s v="DNP"/>
    <n v="150"/>
    <n v="450"/>
    <n v="179"/>
    <n v="0.39777777777777779"/>
    <n v="0"/>
    <n v="27"/>
    <n v="19"/>
    <n v="0"/>
    <n v="46"/>
    <n v="0.10222222222222223"/>
    <n v="225"/>
    <n v="0.30666666666666664"/>
    <n v="0.5"/>
    <n v="50000000"/>
    <s v="Recursos propios"/>
    <n v="0"/>
    <n v="0"/>
  </r>
  <r>
    <x v="6"/>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7"/>
    <s v="Víctimas colocadas laboralmente "/>
    <n v="4103010"/>
    <s v="Servicio de gestión para la colocación de empleo"/>
    <s v="Personas vinculadas a empleo formal para población vulnerable"/>
    <s v="NUMERO"/>
    <n v="4.3999999999999997E-2"/>
    <n v="2020"/>
    <s v="DNP"/>
    <n v="750"/>
    <n v="3000"/>
    <n v="1101"/>
    <n v="0.36699999999999999"/>
    <n v="0"/>
    <n v="255"/>
    <n v="0"/>
    <n v="526"/>
    <n v="781"/>
    <n v="0.26033333333333336"/>
    <n v="1882"/>
    <n v="1.0413333333333334"/>
    <n v="0.6273333333333333"/>
    <n v="100000000"/>
    <s v="Recursos propios"/>
    <n v="0"/>
    <n v="0"/>
  </r>
  <r>
    <x v="6"/>
    <x v="0"/>
    <s v="BOLÍVAR ME ENAMORA  CON  ATENCIÓN A VÍCTMAS"/>
    <s v="Inclusión social y productiva para la población en situación de vulnerabilidad"/>
    <s v="4103"/>
    <s v="INCLUSIÓN SOCIAL Y PRODUCTIVA PARA LA POBLACIÓN EN SITUACIÓN DE VULNERABILIDAD"/>
    <s v="EDUCACIÓN SUPERIOR"/>
    <n v="128"/>
    <s v="Víctimas del conflicto armado VINCULADAS con centros de formación para el Trabajo y Desarrollo Humano con enfoque Etnico y Diferencial"/>
    <n v="4103004"/>
    <s v="Servicio de educación para el trabajo a la población vulnerable"/>
    <s v="Personas inscritas"/>
    <s v="NUMERO"/>
    <n v="4.3999999999999997E-2"/>
    <n v="2020"/>
    <s v="DNP"/>
    <n v="3750"/>
    <n v="15000"/>
    <n v="68103"/>
    <n v="4.5401999999999996"/>
    <n v="0"/>
    <n v="645"/>
    <n v="0"/>
    <n v="252"/>
    <n v="897"/>
    <n v="5.9799999999999999E-2"/>
    <n v="69000"/>
    <n v="0.2392"/>
    <n v="4.5999999999999996"/>
    <n v="100000000"/>
    <s v="Recursos propios"/>
    <n v="0"/>
    <n v="0"/>
  </r>
  <r>
    <x v="6"/>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29"/>
    <s v="Mejoramiento de las condiciones de habitabilidad a población víctima"/>
    <s v="4103062"/>
    <s v="Servicio de apoyo para el mejoramiento de condiciones físicas o dotación de vivienda de hogares  vulnerables rurales"/>
    <s v="Hogares vulnerables con mejoramiento de las condiciones físicas o dotación de vivienda realizados"/>
    <s v="NUMERO"/>
    <n v="4.3999999999999997E-2"/>
    <n v="2020"/>
    <s v="DNP"/>
    <n v="15"/>
    <n v="50"/>
    <n v="5"/>
    <n v="0.1"/>
    <n v="0"/>
    <n v="0"/>
    <n v="0"/>
    <n v="0"/>
    <n v="0"/>
    <n v="0"/>
    <n v="5"/>
    <n v="0"/>
    <n v="0.1"/>
    <n v="225000000"/>
    <s v="Recursos propios"/>
    <n v="0"/>
    <n v="0"/>
  </r>
  <r>
    <x v="6"/>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4.3999999999999997E-2"/>
    <n v="2020"/>
    <s v="DNP"/>
    <n v="500"/>
    <n v="1500"/>
    <n v="300"/>
    <n v="0.2"/>
    <n v="0"/>
    <n v="60"/>
    <n v="0"/>
    <n v="0"/>
    <n v="60"/>
    <n v="0.04"/>
    <n v="360"/>
    <n v="0.12"/>
    <n v="0.24"/>
    <n v="300000000"/>
    <s v="Recursos propios"/>
    <n v="0"/>
    <n v="0"/>
  </r>
  <r>
    <x v="6"/>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31"/>
    <s v="Construcción de vivienda nueva a población víctima rural y urbana"/>
    <s v="4103062"/>
    <s v="Servicio de apoyo para el mejoramiento de condiciones físicas o dotación de vivienda de hogares  vulnerables rurales"/>
    <s v="Hogares víctimas vulnerables con asistencia técnica para el mejoramiento de las  condiciones físicas o dotación de vivienda"/>
    <s v="NUMERO"/>
    <n v="4.3999999999999997E-2"/>
    <n v="2020"/>
    <s v="DNP"/>
    <n v="10"/>
    <n v="40"/>
    <n v="10"/>
    <n v="0.25"/>
    <n v="0"/>
    <n v="300"/>
    <n v="0"/>
    <n v="0"/>
    <n v="300"/>
    <n v="7.5"/>
    <n v="310"/>
    <n v="30"/>
    <n v="7.75"/>
    <n v="0"/>
    <s v="Recursos propios"/>
    <n v="0"/>
    <n v="0"/>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32"/>
    <s v="Articulación con la Secretaria de Interior la construcción y actualización del Plan Integral de Prevención y Protección de Violación de los Derechos Humanos"/>
    <n v="4502038"/>
    <s v="Servicio de promoción de la garantía de derechos"/>
    <s v="Estrategias de promoción de la garantía de derechos implementadas"/>
    <s v="NUMERO"/>
    <n v="4.3999999999999997E-2"/>
    <n v="2020"/>
    <s v="DNP"/>
    <n v="1"/>
    <n v="4"/>
    <n v="1"/>
    <n v="0.25"/>
    <n v="0"/>
    <n v="0"/>
    <n v="1"/>
    <n v="0"/>
    <n v="1"/>
    <n v="0.25"/>
    <n v="2"/>
    <n v="1"/>
    <n v="0.5"/>
    <n v="2000000"/>
    <s v="Recursos propios"/>
    <n v="0"/>
    <n v="0"/>
  </r>
  <r>
    <x v="6"/>
    <x v="0"/>
    <s v="BOLÍVAR ME ENAMORA  CON  ATENCIÓN A VÍCTMAS"/>
    <s v="ATENCIÓN, ASISTENCIA  Y REPARACIÓN INTEGRAL A LAS VÍCTIMAS"/>
    <n v="4502"/>
    <s v="Fortalecimiento del buen gobierno para el respeto y garantía de los derechos humanos"/>
    <s v="ATENCIÓN A GRUPOS VULNERABLES - PROMOCIÓN SOCIAL "/>
    <n v="133"/>
    <s v="Construcción y actualización del Plan de Contingencia para la Atención Inmediata a Víctimas del Conflicto Armado"/>
    <n v="4502038"/>
    <s v="Servicio de promoción de la garantía de derechos"/>
    <s v="Rutas de atención implementadas"/>
    <s v="NUMERO"/>
    <n v="4.3999999999999997E-2"/>
    <n v="2020"/>
    <s v="DNP"/>
    <n v="1"/>
    <n v="4"/>
    <n v="1"/>
    <n v="0.25"/>
    <n v="0"/>
    <n v="1"/>
    <n v="0"/>
    <n v="0"/>
    <n v="1"/>
    <n v="0.25"/>
    <n v="2"/>
    <n v="1"/>
    <n v="0.5"/>
    <n v="2000000"/>
    <s v="Recursos propios"/>
    <n v="0"/>
    <n v="0"/>
  </r>
  <r>
    <x v="6"/>
    <x v="0"/>
    <s v="BOLÍVAR ME ENAMORA  CON  ATENCIÓN A VÍCTMAS"/>
    <s v="ATENCIÓN, ASISTENCIA  Y REPARACIÓN INTEGRAL A LAS VÍCTIMAS"/>
    <s v="3702"/>
    <s v="Fortalecimiento a la gobernabilidad territorial para la seguridad, convivencia ciudadana, paz y postconflicto"/>
    <s v="ATENCIÓN A GRUPOS VULNERABLES - PROMOCIÓN SOCIAL "/>
    <n v="134"/>
    <s v="Articulación con Secretaría del Interior y/o Secretaria de Igualdad para definir las medidas para garantizar los derechos a la vida, libertad, integridad y seguridad de víctimas defensoras y defensores de derechos humanos"/>
    <n v="3702026"/>
    <s v="Servicio de apoyo financiero para la construcción de Escenarios de paz, convivencia ciudadana e inclusión social"/>
    <s v="Número de Escenarios de paz, Convivencia Ciudadana e inclusión social financiados"/>
    <s v="NUMERO"/>
    <n v="4.3999999999999997E-2"/>
    <n v="2020"/>
    <s v="DNP"/>
    <n v="1"/>
    <n v="4"/>
    <n v="1"/>
    <n v="0.25"/>
    <n v="0"/>
    <n v="1"/>
    <n v="0"/>
    <n v="0"/>
    <n v="1"/>
    <n v="0.25"/>
    <n v="2"/>
    <n v="1"/>
    <n v="0.5"/>
    <n v="2000000"/>
    <s v="Recursos propios"/>
    <n v="0"/>
    <n v="0"/>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35"/>
    <s v="Articular con Secretaria del Interior para garantizar la inclusión del plan de acción para la implementación y territorialización del Programa Integral de Garantías de Mujeres Lideresas y Defensoras de Derechos Humanos en el departamento de Bolívar"/>
    <n v="4502038"/>
    <s v="Servicio de promoción de la garantía de derechos"/>
    <s v="Estrategias de promoción de la garantía de derechos implementadas"/>
    <s v="NUMERO"/>
    <n v="4.3999999999999997E-2"/>
    <n v="2020"/>
    <s v="DNP"/>
    <n v="1"/>
    <n v="4"/>
    <n v="1"/>
    <n v="0.25"/>
    <n v="0"/>
    <n v="1"/>
    <n v="0"/>
    <n v="0"/>
    <n v="1"/>
    <n v="0.25"/>
    <n v="2"/>
    <n v="1"/>
    <n v="0.5"/>
    <n v="2000000"/>
    <s v="Recursos propios"/>
    <n v="0"/>
    <n v="0"/>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36"/>
    <s v="Asistencia Técnica para la construcción y/o actualización de los planes de Prevención y Protección y Contingencia a municipios"/>
    <n v="4502038"/>
    <s v="Servicio de promoción de la garantía de derechos"/>
    <s v="Estrategias de promoción de la garantía de derechos implementadas"/>
    <s v="NUMERO"/>
    <n v="4.3999999999999997E-2"/>
    <n v="2020"/>
    <s v="DNP"/>
    <n v="8"/>
    <n v="28"/>
    <n v="34"/>
    <n v="1.2142857142857142"/>
    <n v="0"/>
    <n v="4"/>
    <n v="0"/>
    <n v="0"/>
    <n v="4"/>
    <n v="0.14285714285714285"/>
    <n v="38"/>
    <n v="0.5"/>
    <n v="1.3571428571428572"/>
    <n v="2000000"/>
    <s v="Recursos propios"/>
    <n v="0"/>
    <n v="0"/>
  </r>
  <r>
    <x v="6"/>
    <x v="0"/>
    <s v="BOLÍVAR ME ENAMORA  CON  ATENCIÓN A VÍCTMAS"/>
    <s v="ATENCIÓN, ASISTENCIA  Y REPARACIÓN INTEGRAL A LAS VÍCTIMAS"/>
    <s v="4101"/>
    <s v="ATENCIÓN, ASISTENCIA  Y REPARACIÓN INTEGRAL A LAS VÍCTIMAS"/>
    <s v="ATENCIÓN A GRUPOS VULNERABLES - PROMOCIÓN SOCIAL "/>
    <n v="137"/>
    <s v="Acompañar y articular el seguimiento de las alertas tempranas emanadas por la Defensoría del Pueblo"/>
    <n v="4101100"/>
    <s v="Servicio de asistencia humanitaria a víctimas del conflicto armado"/>
    <s v="Hogares víctimas con atención humanitaria"/>
    <s v="NUMERO"/>
    <n v="4.3999999999999997E-2"/>
    <n v="2020"/>
    <s v="DNP"/>
    <n v="1000"/>
    <n v="3000"/>
    <n v="1192"/>
    <n v="0.39733333333333332"/>
    <n v="1922"/>
    <n v="0"/>
    <n v="0"/>
    <n v="0"/>
    <n v="1922"/>
    <n v="0.64066666666666672"/>
    <n v="3114"/>
    <n v="1.9219999999999999"/>
    <n v="1.038"/>
    <n v="40000000"/>
    <s v="Recursos propios"/>
    <n v="0"/>
    <n v="0"/>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38"/>
    <s v="Informes de acompañamiento y seguimiento PIRC"/>
    <n v="4502038"/>
    <s v="Servicio de promoción de la garantía de derechos"/>
    <s v="Estrategias de promoción de la garantía de derechos implementadas"/>
    <s v="NUMERO"/>
    <n v="4.3999999999999997E-2"/>
    <n v="2020"/>
    <s v="DNP"/>
    <n v="2"/>
    <n v="8"/>
    <n v="1"/>
    <n v="0.125"/>
    <n v="0"/>
    <n v="1"/>
    <n v="1"/>
    <n v="0"/>
    <n v="2"/>
    <n v="0.25"/>
    <n v="3"/>
    <n v="1"/>
    <n v="0.375"/>
    <n v="30000000"/>
    <s v="Recursos propios"/>
    <n v="0"/>
    <n v="0"/>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39"/>
    <s v="Acciones para el cumplimiento de los PIRC"/>
    <n v="4502038"/>
    <s v="Servicio de promoción de la garantía de derechos"/>
    <s v="Rutas de atención implementadas"/>
    <s v="NUMERO"/>
    <n v="4.3999999999999997E-2"/>
    <n v="2020"/>
    <s v="DNP"/>
    <n v="15"/>
    <n v="40"/>
    <n v="9"/>
    <n v="0.22500000000000001"/>
    <n v="0"/>
    <n v="0"/>
    <n v="13"/>
    <n v="11"/>
    <n v="24"/>
    <n v="0.6"/>
    <n v="33"/>
    <n v="1.6"/>
    <n v="0.82499999999999996"/>
    <n v="150000000"/>
    <s v="Recursos propios"/>
    <n v="150000000"/>
    <n v="1"/>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40"/>
    <s v="Acciones para el retorno, reubicaciones y/o integración local"/>
    <n v="4502039"/>
    <s v="Servicio de promoción de la garantía de derechos"/>
    <s v="Estrategias de promoción de la garantía de derechos implementadas"/>
    <s v="NUMERO"/>
    <n v="4.3999999999999997E-2"/>
    <n v="2020"/>
    <s v="DNP"/>
    <n v="5"/>
    <n v="30"/>
    <n v="3"/>
    <n v="0.1"/>
    <n v="0"/>
    <n v="2"/>
    <n v="19"/>
    <n v="10"/>
    <n v="31"/>
    <n v="1.0333333333333334"/>
    <n v="34"/>
    <n v="6.2"/>
    <n v="1.1333333333333333"/>
    <n v="150000000"/>
    <s v="Recursos propios"/>
    <n v="150000000"/>
    <n v="1"/>
  </r>
  <r>
    <x v="6"/>
    <x v="0"/>
    <s v="BOLÍVAR ME ENAMORA  CON  ATENCIÓN A VÍCTMAS"/>
    <s v="ATENCIÓN, ASISTENCIA  Y REPARACIÓN INTEGRAL A LAS VÍCTIMAS"/>
    <s v="4101"/>
    <s v="ATENCIÓN, ASISTENCIA  Y REPARACIÓN INTEGRAL A LAS VÍCTIMAS"/>
    <s v="ATENCIÓN A GRUPOS VULNERABLES - PROMOCIÓN SOCIAL "/>
    <n v="141"/>
    <s v="Acciones de Recuperación emocional Social Comunitaria"/>
    <n v="4101031"/>
    <s v="Servicios de implementaciónde medidas de satisfacción y acompañamiento a las víctimas del conflicto armado"/>
    <s v="Víctimas reconocidas, recordadas y dignificadas por el Estado."/>
    <s v="NUMERO"/>
    <n v="4.3999999999999997E-2"/>
    <n v="2020"/>
    <s v="DNP"/>
    <n v="1"/>
    <n v="4"/>
    <n v="2"/>
    <n v="0.5"/>
    <n v="1"/>
    <n v="1"/>
    <n v="0"/>
    <n v="0"/>
    <n v="2"/>
    <n v="0.5"/>
    <n v="4"/>
    <n v="2"/>
    <n v="1"/>
    <n v="0"/>
    <s v="Recursos propios"/>
    <n v="0"/>
    <n v="0"/>
  </r>
  <r>
    <x v="6"/>
    <x v="0"/>
    <s v="BOLÍVAR ME ENAMORA  CON  ATENCIÓN A VÍCTMAS"/>
    <s v="ATENCIÓN, ASISTENCIA  Y REPARACIÓN INTEGRAL A LAS VÍCTIMAS"/>
    <s v="4101"/>
    <s v="ATENCIÓN, ASISTENCIA  Y REPARACIÓN INTEGRAL A LAS VÍCTIMAS"/>
    <s v="ATENCIÓN A GRUPOS VULNERABLES - PROMOCIÓN SOCIAL "/>
    <n v="142"/>
    <s v="Acciones para cumplimiento de medidas de satisfacción, Reparación simbólica y Construcción de la Memoria Histórica."/>
    <n v="4101031"/>
    <s v="Servicios de implementaciónde medidas de satisfacción y acompañamiento a las víctimas del conflicto armado"/>
    <s v="Acciones realizadas en cumplimiento de las medidas de satisfacción, distintas al mensaje estatal de reconocimiento."/>
    <s v="NUMERO"/>
    <n v="4.3999999999999997E-2"/>
    <n v="2020"/>
    <s v="DNP"/>
    <n v="10"/>
    <n v="40"/>
    <n v="9"/>
    <n v="0.22500000000000001"/>
    <n v="0"/>
    <n v="3"/>
    <n v="13"/>
    <n v="2"/>
    <n v="18"/>
    <n v="0.45"/>
    <n v="27"/>
    <n v="1.8"/>
    <n v="0.67500000000000004"/>
    <n v="387192000"/>
    <s v="Recursos propios"/>
    <n v="387192"/>
    <n v="1E-3"/>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43"/>
    <s v="Seguimiento al cumplimiento de sentencias de restitución de tierras"/>
    <n v="4502038"/>
    <s v="Servicio de promoción de la garantía de derechos"/>
    <s v="Estrategias de promoción de la garantía de derechos implementadas"/>
    <s v="NUMERO"/>
    <n v="4.3999999999999997E-2"/>
    <n v="2020"/>
    <s v="DNP"/>
    <n v="1"/>
    <n v="1"/>
    <n v="0"/>
    <n v="0"/>
    <n v="0"/>
    <n v="1"/>
    <n v="0"/>
    <n v="0"/>
    <n v="1"/>
    <n v="1"/>
    <n v="1"/>
    <n v="1"/>
    <n v="1"/>
    <n v="2000000"/>
    <s v="Recursos propios"/>
    <n v="2000000"/>
    <n v="1"/>
  </r>
  <r>
    <x v="6"/>
    <x v="0"/>
    <s v="BOLÍVAR ME ENAMORA  CON  ATENCIÓN A VÍCTMAS"/>
    <s v="ATENCIÓN, ASISTENCIA  Y REPARACIÓN INTEGRAL A LAS VÍCTIMAS"/>
    <s v="3502"/>
    <s v="Productividad y competitividad de las empresas colombianas"/>
    <s v="ATENCIÓN A GRUPOS VULNERABLES - PROMOCIÓN SOCIAL "/>
    <n v="144"/>
    <s v="Consolidación de información de comunidades con Ruta Campesina y étnicas "/>
    <n v="3502019"/>
    <s v="Servicio de asistencia técnica y acompañamiento productivo y empresarial"/>
    <s v="Unidades productivas de grupos étnicos beneficiados "/>
    <s v="NUMERO"/>
    <n v="4.3999999999999997E-2"/>
    <n v="2020"/>
    <s v="DNP"/>
    <n v="1"/>
    <n v="4"/>
    <n v="0"/>
    <n v="0"/>
    <n v="0"/>
    <n v="0"/>
    <n v="1"/>
    <n v="0"/>
    <n v="1"/>
    <n v="0.25"/>
    <n v="1"/>
    <n v="1"/>
    <n v="0.25"/>
    <n v="2000001"/>
    <s v="Recursos propios"/>
    <n v="2000001"/>
    <n v="1"/>
  </r>
  <r>
    <x v="6"/>
    <x v="0"/>
    <s v="BOLÍVAR ME ENAMORA  CON  ATENCIÓN A VÍCTMAS"/>
    <s v="ATENCIÓN, ASISTENCIA  Y REPARACIÓN INTEGRAL A LAS VÍCTIMAS"/>
    <s v="4502"/>
    <s v="Fortalecimiento del buen gobierno para el respeto y garantía de los derechos humanos"/>
    <s v="ATENCIÓN A GRUPOS VULNERABLES - PROMOCIÓN SOCIAL "/>
    <n v="145"/>
    <s v="Estrategia de Identificación de Víctimas y su núcleo familiar con Sentencias de Restitución de tierras"/>
    <n v="4502038"/>
    <s v="Servicio de promoción de la garantía de derechos"/>
    <s v="Estrategias de promoción de la garantía de derechos implementadas"/>
    <s v="NUMERO"/>
    <n v="4.3999999999999997E-2"/>
    <n v="2020"/>
    <s v="DNP"/>
    <n v="1"/>
    <n v="1"/>
    <n v="1"/>
    <n v="1"/>
    <n v="0"/>
    <n v="0"/>
    <n v="1"/>
    <n v="0"/>
    <n v="1"/>
    <n v="1"/>
    <n v="2"/>
    <n v="1"/>
    <n v="2"/>
    <n v="2000002"/>
    <s v="Recursos propios"/>
    <n v="2000002"/>
    <n v="1"/>
  </r>
  <r>
    <x v="6"/>
    <x v="0"/>
    <s v="BOLÍVAR ME ENAMORA  CON  ATENCIÓN A VÍCTMAS"/>
    <s v="ATENCIÓN, ASISTENCIA  Y REPARACIÓN INTEGRAL A LAS VÍCTIMAS"/>
    <s v="4001"/>
    <s v="Acceso a soluciones de vivienda"/>
    <s v="ATENCIÓN A GRUPOS VULNERABLES - PROMOCIÓN SOCIAL "/>
    <n v="146"/>
    <s v="Articulación con Dirección de VIvienda  para la implementación de programas de construcción y mejoramiento de vivienda urbana y rural para atender las sentencias de restitución  "/>
    <n v="4001031"/>
    <s v="Servicio de apoyo financiero para adquisición de vivienda"/>
    <s v="Hogares beneficiados con adquisición de vivienda "/>
    <s v="NUMERO"/>
    <n v="4.3999999999999997E-2"/>
    <n v="2020"/>
    <s v="DNP"/>
    <n v="10"/>
    <n v="40"/>
    <n v="0"/>
    <n v="0"/>
    <n v="0"/>
    <n v="1"/>
    <n v="21"/>
    <n v="0"/>
    <n v="22"/>
    <n v="0.55000000000000004"/>
    <n v="22"/>
    <n v="2.2000000000000002"/>
    <n v="0.55000000000000004"/>
    <n v="300000000"/>
    <s v="Recursos propios"/>
    <n v="5000000"/>
    <n v="1.6666666666666666E-2"/>
  </r>
  <r>
    <x v="6"/>
    <x v="0"/>
    <s v="BOLÍVAR ME ENAMORA  CON  ATENCIÓN A VÍCTMAS"/>
    <s v="ATENCIÓN, ASISTENCIA  Y REPARACIÓN INTEGRAL A LAS VÍCTIMAS"/>
    <s v="4001"/>
    <s v="Acceso a soluciones de vivienda"/>
    <s v="ATENCIÓN A GRUPOS VULNERABLES - PROMOCIÓN SOCIAL "/>
    <n v="147"/>
    <s v="Articulación con Secretaría de Vivienda  para la implementación de programas de construcción y mejoramiento de vivienda urbana y rural para atender las sentencias de restitución  "/>
    <n v="4001032"/>
    <s v="Servicio de apoyo financiero para mejoramiento de vivienda"/>
    <s v="Hogares beneficiados con mejoramiento de una vivienda  "/>
    <s v="NUMERO"/>
    <n v="4.3999999999999997E-2"/>
    <n v="2020"/>
    <s v="DNP"/>
    <n v="10"/>
    <n v="40"/>
    <n v="0"/>
    <n v="0"/>
    <n v="0"/>
    <n v="0"/>
    <n v="21"/>
    <n v="0"/>
    <n v="21"/>
    <n v="0.52500000000000002"/>
    <n v="21"/>
    <n v="2.1"/>
    <n v="0.52500000000000002"/>
    <n v="50000000"/>
    <s v="Recursos propios"/>
    <n v="5000000"/>
    <n v="0.1"/>
  </r>
  <r>
    <x v="6"/>
    <x v="0"/>
    <s v="BOLÍVAR ME ENAMORA  CON  ATENCIÓN A VÍCTMAS"/>
    <s v="ATENCIÓN, ASISTENCIA  Y REPARACIÓN INTEGRAL A LAS VÍCTIMAS"/>
    <s v="1704"/>
    <s v="Ordenamiento social y uso productivo del territorio rural"/>
    <s v="ATENCIÓN A GRUPOS VULNERABLES - PROMOCIÓN SOCIAL "/>
    <n v="148"/>
    <s v="acciones interinstitucionales  con Secretaria de Agricultura, Agencia Nacional de Tierras, Instituto Geográfico Agustín Codazzi, Superintendencia de Notariado y Registro, con el fin de fortalecer los procesos de regularización de la propiedad rural."/>
    <n v="1704017"/>
    <s v="Servicio de apoyo para el fomento de la formalidad"/>
    <s v="Municipíos sensibilizadas en la formalización "/>
    <s v="NUMERO"/>
    <n v="4.3999999999999997E-2"/>
    <n v="2020"/>
    <s v="DNP"/>
    <n v="2"/>
    <n v="8"/>
    <n v="0"/>
    <n v="0"/>
    <n v="0"/>
    <n v="1"/>
    <n v="1"/>
    <n v="0"/>
    <n v="2"/>
    <n v="0.25"/>
    <n v="2"/>
    <n v="1"/>
    <n v="0.25"/>
    <n v="2000000"/>
    <s v="Recursos propios"/>
    <n v="2000000"/>
    <n v="1"/>
  </r>
  <r>
    <x v="6"/>
    <x v="0"/>
    <s v="BOLÍVAR ME ENAMORA  CON  ATENCIÓN A VÍCTMAS"/>
    <s v="ATENCIÓN, ASISTENCIA  Y REPARACIÓN INTEGRAL A LAS VÍCTIMAS"/>
    <s v="4101"/>
    <s v="ATENCIÓN, ASISTENCIA  Y REPARACIÓN INTEGRAL A LAS VÍCTIMAS"/>
    <s v="ATENCIÓN A GRUPOS VULNERABLES - PROMOCIÓN SOCIAL "/>
    <n v="149"/>
    <s v="Espacios de participación e incidencia  en la implementación de la política pública de víctimas por parte de la mesa departamental de víctimas"/>
    <s v="4101038"/>
    <s v="Servicio de asistencia técnica para la participación de las víctimas"/>
    <s v="Mesas de participación en funcionamiento"/>
    <s v="Número"/>
    <n v="4.3999999999999997E-2"/>
    <n v="2020"/>
    <s v="DNP"/>
    <n v="36"/>
    <n v="140"/>
    <n v="36"/>
    <n v="0.25714285714285712"/>
    <n v="0"/>
    <n v="8"/>
    <n v="13"/>
    <n v="15"/>
    <n v="36"/>
    <n v="0.25714285714285712"/>
    <n v="72"/>
    <n v="1"/>
    <n v="0.51428571428571423"/>
    <n v="300000000"/>
    <s v="Recursos propios"/>
    <n v="300000000"/>
    <n v="1"/>
  </r>
  <r>
    <x v="6"/>
    <x v="0"/>
    <s v="BOLÍVAR ME ENAMORA  CON  ATENCIÓN A VÍCTMAS"/>
    <s v="ATENCIÓN, ASISTENCIA  Y REPARACIÓN INTEGRAL A LAS VÍCTIMAS"/>
    <s v="4101"/>
    <s v="ATENCIÓN, ASISTENCIA  Y REPARACIÓN INTEGRAL A LAS VÍCTIMAS"/>
    <s v="ATENCIÓN A GRUPOS VULNERABLES - PROMOCIÓN SOCIAL "/>
    <n v="150"/>
    <s v="Asistencia Técnica a las Mesas Municipales"/>
    <s v="4101038"/>
    <s v="Servicio de asistencia técnica para la participación de las víctimas"/>
    <s v="Mesas de participación en funcionamiento"/>
    <s v="Número"/>
    <n v="4.3999999999999997E-2"/>
    <n v="2020"/>
    <s v="DNP"/>
    <n v="15"/>
    <n v="45"/>
    <n v="8"/>
    <n v="0.17777777777777778"/>
    <n v="0"/>
    <n v="4"/>
    <n v="7"/>
    <n v="4"/>
    <n v="15"/>
    <n v="0.33333333333333331"/>
    <n v="23"/>
    <n v="1"/>
    <n v="0.51111111111111107"/>
    <n v="12000000"/>
    <s v="Recursos propios"/>
    <n v="12000000"/>
    <n v="1"/>
  </r>
  <r>
    <x v="6"/>
    <x v="0"/>
    <s v="BOLÍVAR ME ENAMORA  CON  ATENCIÓN A VÍCTMAS"/>
    <s v="ATENCIÓN, ASISTENCIA  Y REPARACIÓN INTEGRAL A LAS VÍCTIMAS"/>
    <s v="4101"/>
    <s v="ATENCIÓN, ASISTENCIA  Y REPARACIÓN INTEGRAL A LAS VÍCTIMAS"/>
    <s v="ATENCIÓN A GRUPOS VULNERABLES - PROMOCIÓN SOCIAL "/>
    <n v="151"/>
    <s v="Plan de Acción de Mesa Departamental concertado y ejecutado"/>
    <s v="4101038"/>
    <s v="Servicio de asistencia técnica para la participación de las víctimas"/>
    <s v="Eventos de participación realizados"/>
    <s v="Número"/>
    <n v="4.3999999999999997E-2"/>
    <n v="2020"/>
    <s v="DNP"/>
    <n v="1"/>
    <n v="4"/>
    <n v="1"/>
    <n v="0.25"/>
    <n v="0"/>
    <n v="1"/>
    <n v="0"/>
    <n v="0"/>
    <n v="1"/>
    <n v="0.25"/>
    <n v="2"/>
    <n v="1"/>
    <n v="0.5"/>
    <n v="50000000"/>
    <s v="Recursos propios"/>
    <n v="50000000"/>
    <n v="1"/>
  </r>
  <r>
    <x v="6"/>
    <x v="0"/>
    <s v="BOLÍVAR ME ENAMORA  CON  ATENCIÓN A VÍCTMAS"/>
    <s v="ATENCIÓN, ASISTENCIA  Y REPARACIÓN INTEGRAL A LAS VÍCTIMAS"/>
    <s v="4101"/>
    <s v="ATENCIÓN, ASISTENCIA  Y REPARACIÓN INTEGRAL A LAS VÍCTIMAS"/>
    <s v="ATENCIÓN A GRUPOS VULNERABLES - PROMOCIÓN SOCIAL "/>
    <n v="152"/>
    <s v="Asistencia Técnica a Entidades Territoriales en Protocolos de Participación, Ley 1448 y Decretos Reglamentarios"/>
    <s v="4101038"/>
    <s v="Servicio de asistencia técnica para la participación de las víctimas"/>
    <s v="Mesas de participación en funcionamiento"/>
    <s v="Número"/>
    <n v="4.3999999999999997E-2"/>
    <n v="2020"/>
    <s v="DNP"/>
    <n v="15"/>
    <n v="60"/>
    <n v="8"/>
    <n v="0.13333333333333333"/>
    <n v="0"/>
    <n v="4"/>
    <n v="7"/>
    <n v="4"/>
    <n v="15"/>
    <n v="0.25"/>
    <n v="23"/>
    <n v="1"/>
    <n v="0.38333333333333336"/>
    <n v="12000000"/>
    <s v="Recursos propios"/>
    <n v="12000000"/>
    <n v="1"/>
  </r>
  <r>
    <x v="6"/>
    <x v="0"/>
    <s v="BOLÍVAR ME ENAMORA  CON  ATENCIÓN A VÍCTMAS"/>
    <s v="ATENCIÓN, ASISTENCIA  Y REPARACIÓN INTEGRAL A LAS VÍCTIMAS"/>
    <s v="4101"/>
    <s v="ATENCIÓN, ASISTENCIA  Y REPARACIÓN INTEGRAL A LAS VÍCTIMAS"/>
    <s v="ATENCIÓN A GRUPOS VULNERABLES - PROMOCIÓN SOCIAL "/>
    <n v="153"/>
    <s v="Asistencia Técnica Mesas Municipales de Víctimas y Entidades Territoriales en Decretos Ley 4635 y 4633 de 2011 para comunidades Étnicas"/>
    <s v="4101038"/>
    <s v="Servicio de asistencia técnica para la participación de las víctimas"/>
    <s v="Mesas de participación en funcionamiento"/>
    <s v="Número"/>
    <n v="4.3999999999999997E-2"/>
    <n v="2020"/>
    <s v="DNP"/>
    <n v="12"/>
    <n v="46"/>
    <n v="11"/>
    <n v="0.2391304347826087"/>
    <n v="0"/>
    <n v="4"/>
    <n v="7"/>
    <n v="1"/>
    <n v="12"/>
    <n v="0.2608695652173913"/>
    <n v="23"/>
    <n v="1"/>
    <n v="0.5"/>
    <n v="12000000"/>
    <s v="Recursos propios"/>
    <n v="12000000"/>
    <n v="1"/>
  </r>
  <r>
    <x v="6"/>
    <x v="0"/>
    <s v="BOLÍVAR ME ENAMORA  CON  ATENCIÓN A VÍCTMAS"/>
    <s v="ATENCIÓN, ASISTENCIA  Y REPARACIÓN INTEGRAL A LAS VÍCTIMAS"/>
    <s v="4101"/>
    <s v="ATENCIÓN, ASISTENCIA  Y REPARACIÓN INTEGRAL A LAS VÍCTIMAS"/>
    <s v="ATENCIÓN A GRUPOS VULNERABLES - PROMOCIÓN SOCIAL "/>
    <n v="156"/>
    <s v="Asistencia Técnica a municipios para la caracterización de las víctimas con enfoque diferencial y étnico"/>
    <n v="4101014"/>
    <s v="Servicio de caracterización de la población víctima para su posterior atención, asistencia y reparación integral"/>
    <s v="Víctimas caracterizadas"/>
    <s v="Número"/>
    <n v="4.3999999999999997E-2"/>
    <n v="2020"/>
    <s v="DNP"/>
    <n v="10"/>
    <n v="20"/>
    <n v="0"/>
    <n v="0"/>
    <n v="0"/>
    <n v="0"/>
    <n v="0"/>
    <n v="0"/>
    <n v="0"/>
    <n v="0"/>
    <n v="0"/>
    <n v="0"/>
    <n v="0"/>
    <n v="4000000"/>
    <s v="Recursos propios"/>
    <n v="4000000"/>
    <n v="1"/>
  </r>
  <r>
    <x v="6"/>
    <x v="0"/>
    <s v="BOLÍVAR ME ENAMORA  CON  ATENCIÓN A VÍCTMAS"/>
    <s v="ATENCIÓN, ASISTENCIA  Y REPARACIÓN INTEGRAL A LAS VÍCTIMAS"/>
    <s v="4103"/>
    <s v="INCLUSIÓN SOCIAL Y PRODUCTIVA PARA LA POBLACIÓN EN SITUACIÓN DE VULNERABILIDAD"/>
    <s v="ATENCIÓN A GRUPOS VULNERABLES - PROMOCIÓN SOCIAL "/>
    <n v="158"/>
    <s v="Seguimiento del modelo de gestión transversal para garantizar la implementación de la política pública de víctimas y garantías de no repetición"/>
    <n v="4103054"/>
    <s v="Servicio de monitoreo y seguimiento a las intervenciones implementadas para la inclusión social y productiva de la población en situación de vulnerabilidad"/>
    <s v="Informes de monitoreo y seguimiento elaborados"/>
    <s v="NUMERO"/>
    <n v="4.3999999999999997E-2"/>
    <n v="2020"/>
    <s v="DNP"/>
    <n v="1"/>
    <n v="1"/>
    <n v="1"/>
    <n v="1"/>
    <n v="0.25"/>
    <n v="0.25"/>
    <n v="0.25"/>
    <n v="0.25"/>
    <n v="1"/>
    <n v="1"/>
    <n v="2"/>
    <n v="1"/>
    <n v="2"/>
    <n v="2000000"/>
    <s v="Recursos propios"/>
    <n v="2000000"/>
    <n v="1"/>
  </r>
  <r>
    <x v="6"/>
    <x v="0"/>
    <s v="BOLÍVAR ME ENAMORA  CON  ATENCIÓN A VÍCTMAS"/>
    <s v="ATENCIÓN, ASISTENCIA  Y REPARACIÓN INTEGRAL A LAS VÍCTIMAS"/>
    <s v="4103"/>
    <s v="INCLUSIÓN SOCIAL Y PRODUCTIVA PARA LA POBLACIÓN EN SITUACIÓN DE VULNERABILIDAD"/>
    <s v="ATENCIÓN A GRUPOS VULNERABLES - PROMOCIÓN SOCIAL "/>
    <n v="159"/>
    <s v="Sistemas de Información actualizados en las plataformas acordes a los cronogramas del orden nacional"/>
    <s v="4103054"/>
    <s v="Servicio de monitoreo y seguimiento a las intervenciones implementadas para la inclusión social y productiva de la población en situación de vulnerabilidad"/>
    <s v="Sistemas de información implementados"/>
    <s v="NUMERO"/>
    <n v="4.3999999999999997E-2"/>
    <n v="2020"/>
    <s v="DNP"/>
    <n v="1"/>
    <n v="1"/>
    <n v="1"/>
    <n v="1"/>
    <n v="0.25"/>
    <n v="0.25"/>
    <n v="0.25"/>
    <n v="0.25"/>
    <n v="1"/>
    <n v="1"/>
    <n v="2"/>
    <n v="1"/>
    <n v="2"/>
    <n v="2000000"/>
    <s v="Recursos propios"/>
    <n v="2000000"/>
    <n v="1"/>
  </r>
  <r>
    <x v="6"/>
    <x v="0"/>
    <s v="BOLÍVAR ME ENAMORA  CON  ATENCIÓN A VÍCTMAS"/>
    <s v="ATENCIÓN, ASISTENCIA  Y REPARACIÓN INTEGRAL A LAS VÍCTIMAS"/>
    <s v="4103"/>
    <s v="INCLUSIÓN SOCIAL Y PRODUCTIVA PARA LA POBLACIÓN EN SITUACIÓN DE VULNERABILIDAD"/>
    <s v="ATENCIÓN A GRUPOS VULNERABLES - PROMOCIÓN SOCIAL "/>
    <n v="160"/>
    <s v="Asistencia Técnica a Municipios que lo requieran para la construcción de los PAT municipales en acompañamiento con la unidad para las victimas "/>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10"/>
    <n v="0.5"/>
    <n v="0"/>
    <n v="3"/>
    <n v="2"/>
    <n v="0"/>
    <n v="5"/>
    <n v="0.25"/>
    <n v="15"/>
    <n v="1"/>
    <n v="0.75"/>
    <n v="2000000"/>
    <s v="Recursos propios"/>
    <n v="2000000"/>
    <n v="1"/>
  </r>
  <r>
    <x v="6"/>
    <x v="0"/>
    <s v="BOLÍVAR ME ENAMORA  CON  ATENCIÓN A VÍCTMAS"/>
    <s v="ATENCIÓN, ASISTENCIA  Y REPARACIÓN INTEGRAL A LAS VÍCTIMAS"/>
    <s v="4103"/>
    <s v="INCLUSIÓN SOCIAL Y PRODUCTIVA PARA LA POBLACIÓN EN SITUACIÓN DE VULNERABILIDAD"/>
    <s v="ATENCIÓN A GRUPOS VULNERABLES - PROMOCIÓN SOCIAL "/>
    <n v="161"/>
    <s v="Asistencia Técnica a_x000d_municipios para la_x000d_formulación, ejecución y_x000d_seguimiento del plan de_x000d_acción territorial,_x000d_contingencia, Prevención y_x000d_protección."/>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5"/>
    <n v="0.25"/>
    <n v="0"/>
    <n v="3"/>
    <n v="2"/>
    <n v="0"/>
    <n v="5"/>
    <n v="0.25"/>
    <n v="10"/>
    <n v="1"/>
    <n v="0.5"/>
    <n v="2000000"/>
    <s v="Recursos propios"/>
    <n v="2000000"/>
    <n v="1"/>
  </r>
  <r>
    <x v="6"/>
    <x v="0"/>
    <s v="BOLÍVAR ME ENAMORA  CON  ATENCIÓN A VÍCTMAS"/>
    <s v="Inclusión social y productiva para la población en situación de vulnerabilidad"/>
    <n v="1204"/>
    <s v="Justicia Transicional "/>
    <s v="ATENCIÓN A GRUPOS VULNERABLES - PROMOCIÓN SOCIAL "/>
    <n v="162"/>
    <s v="funcionarios sensibilizados en tema de Atención a Víctimas,  Derechos Humanos, Paz y Reconciliación"/>
    <n v="1204009"/>
    <s v="Servicio de educación informal en temas de justicia transicional"/>
    <s v="Eventos de formación a los operadores de justicia y autoridades locales realizados"/>
    <s v="NUMERO"/>
    <n v="4.3999999999999997E-2"/>
    <n v="2020"/>
    <s v="DNP"/>
    <n v="50"/>
    <n v="300"/>
    <n v="200"/>
    <n v="0.66666666666666663"/>
    <n v="15"/>
    <n v="100"/>
    <n v="52"/>
    <n v="0"/>
    <n v="167"/>
    <n v="0.55666666666666664"/>
    <n v="367"/>
    <n v="3.34"/>
    <n v="1.2233333333333334"/>
    <n v="2000000"/>
    <s v="Recursos propios"/>
    <n v="0"/>
    <n v="0"/>
  </r>
  <r>
    <x v="6"/>
    <x v="0"/>
    <s v="BOLÍVAR ME ENAMORA  CON  ATENCIÓN A VÍCTMAS"/>
    <s v="Inclusión social y productiva para la población en situación de vulnerabilidad"/>
    <s v="1204"/>
    <s v="Justicia transicional"/>
    <s v="ATENCIÓN A GRUPOS VULNERABLES - PROMOCIÓN SOCIAL "/>
    <n v="163"/>
    <s v="Sensibilización a Enlaces Municipales de Víctimas de las Alcaldías en atención a Víctimas con enfoque diferencial"/>
    <n v="1204009"/>
    <s v="Servicio de educación informal en temas de justicia transicional"/>
    <s v="Eventos de fortalecimiento a la ciudadanía en al acceso a la justicia en materia de justicia transicional realizados"/>
    <s v="NUMERO"/>
    <n v="4.3999999999999997E-2"/>
    <n v="2020"/>
    <s v="DNP"/>
    <n v="12"/>
    <n v="46"/>
    <n v="15"/>
    <n v="0.32608695652173914"/>
    <n v="0"/>
    <n v="18"/>
    <n v="9"/>
    <n v="0"/>
    <n v="27"/>
    <n v="0.58695652173913049"/>
    <n v="42"/>
    <n v="2.25"/>
    <n v="0.91304347826086951"/>
    <n v="2000000"/>
    <s v="Recursos propios"/>
    <n v="0"/>
    <n v="0"/>
  </r>
  <r>
    <x v="6"/>
    <x v="0"/>
    <s v="BOLÍVAR ME ENAMORA  CON  ATENCIÓN A VÍCTMAS"/>
    <s v="Inclusión social y productiva para la población en situación de vulnerabilidad"/>
    <s v="1204"/>
    <s v="Justicia transicional"/>
    <s v="ATENCIÓN A GRUPOS VULNERABLES - PROMOCIÓN SOCIAL "/>
    <n v="164"/>
    <s v="Gestión de Proyecto de Paz, Reconciliación y Memoria Histórica para municipios PDET"/>
    <n v="1204018"/>
    <s v="Servicio de asistencia técnica para la articulación de los mecanismos de justicia transicional"/>
    <s v="Asistencias técnicas realizadas"/>
    <s v="NUMERO"/>
    <n v="4.3999999999999997E-2"/>
    <n v="2020"/>
    <s v="DNP"/>
    <n v="1"/>
    <n v="4"/>
    <n v="0"/>
    <n v="0"/>
    <n v="0"/>
    <n v="0"/>
    <n v="1"/>
    <n v="0"/>
    <n v="1"/>
    <n v="0.25"/>
    <n v="1"/>
    <n v="1"/>
    <n v="0.25"/>
    <n v="2000000000"/>
    <s v="Recursos propios"/>
    <n v="0"/>
    <n v="0"/>
  </r>
  <r>
    <x v="6"/>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5"/>
    <s v="Jornadas para Promover la cultura de la legalidad para la sustitución de economías ilícitas"/>
    <n v="4102052"/>
    <s v="Servicio de protección integral a niños, niñas, adolescentes y jóvenes"/>
    <s v="Niños, niñas, adolescentes y jóvenes beneficiados"/>
    <s v="NUMERO"/>
    <n v="4.3999999999999997E-2"/>
    <n v="2020"/>
    <s v="DNP"/>
    <n v="1"/>
    <n v="4"/>
    <n v="0"/>
    <n v="0"/>
    <n v="0"/>
    <n v="1"/>
    <n v="1"/>
    <n v="0"/>
    <n v="2"/>
    <n v="0.5"/>
    <n v="2"/>
    <n v="2"/>
    <n v="0.5"/>
    <n v="0"/>
    <s v="Recursos propios"/>
    <n v="0"/>
    <n v="0"/>
  </r>
  <r>
    <x v="6"/>
    <x v="0"/>
    <s v="BOLÍVAR ME ENAMORA  CON  ATENCIÓN A VÍCTMAS"/>
    <s v="Inclusión social y productiva para la población en situación de vulnerabilidad"/>
    <s v="4103"/>
    <s v="INCLUSIÓN SOCIAL Y PRODUCTIVA PARA LA POBLACIÓN EN SITUACIÓN DE VULNERABILIDAD"/>
    <s v="ATENCIÓN A GRUPOS VULNERABLES - PROMOCIÓN SOCIAL "/>
    <n v="166"/>
    <s v="Jornadas de Lectura para la Paz"/>
    <n v="4103004"/>
    <s v="Servicio de educación para el trabajo a la población vulnerable"/>
    <s v="Personas inscritas"/>
    <s v="Número"/>
    <n v="4.3999999999999997E-2"/>
    <n v="2020"/>
    <s v="DNP"/>
    <n v="5"/>
    <n v="20"/>
    <n v="20"/>
    <n v="1"/>
    <n v="0"/>
    <n v="2"/>
    <n v="0"/>
    <n v="0"/>
    <n v="2"/>
    <n v="0.1"/>
    <n v="22"/>
    <n v="0.4"/>
    <n v="1.1000000000000001"/>
    <n v="0"/>
    <s v="Recursos propios"/>
    <n v="0"/>
    <n v="0"/>
  </r>
  <r>
    <x v="6"/>
    <x v="0"/>
    <s v="BOLÍVAR ME ENAMORA  CON  ATENCIÓN A VÍCT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7"/>
    <s v="Cumplimiento del Auto 068 de la JEP"/>
    <n v="4101031"/>
    <s v="Servicios de implementaciónde medidas de satisfacción y acompañamiento a las víctimas del conflicto armado"/>
    <s v="Víctimas reconocidas, recordadas y dignificadas por el Estado."/>
    <s v="Número"/>
    <n v="4.3999999999999997E-2"/>
    <n v="2020"/>
    <s v="DNP"/>
    <n v="1"/>
    <n v="1"/>
    <n v="0"/>
    <n v="0"/>
    <n v="0"/>
    <n v="0.5"/>
    <n v="0"/>
    <n v="0"/>
    <n v="0.5"/>
    <n v="0.5"/>
    <n v="0.5"/>
    <n v="0.5"/>
    <n v="0.5"/>
    <n v="0"/>
    <s v="Recursos propios"/>
    <n v="0"/>
    <n v="0"/>
  </r>
  <r>
    <x v="6"/>
    <x v="0"/>
    <s v="BOLÍVAR ME ENAMORA  CON  ATENCIÓN A VÍCTMAS"/>
    <s v="Inclusión social y productiva para la población en situación de vulnerabilidad"/>
    <s v="1204"/>
    <s v="Justicia transicional"/>
    <s v="JUSTICIA Y SEGURIDAD"/>
    <n v="168"/>
    <s v="Gestiones ante la Dirección de vivienda y el Ministerio Público para la implementación de programas de construcción y mejoramiento de vivienda urbana y rural para atender a población Firmante de Paz"/>
    <n v="1204002"/>
    <s v="Servicio para la articulación de los mecanismos de justicia transicional"/>
    <s v="Espacios de articulación interinstitucional celebrados"/>
    <s v="Número"/>
    <n v="4.3999999999999997E-2"/>
    <n v="2020"/>
    <s v="DNP"/>
    <n v="1"/>
    <n v="4"/>
    <n v="1"/>
    <n v="0.25"/>
    <n v="0"/>
    <n v="0"/>
    <n v="0"/>
    <n v="0"/>
    <n v="0"/>
    <n v="0"/>
    <n v="1"/>
    <n v="0"/>
    <n v="0.25"/>
    <n v="0"/>
    <s v="Recursos propios"/>
    <n v="0"/>
    <n v="0"/>
  </r>
  <r>
    <x v="6"/>
    <x v="0"/>
    <s v="BOLÍVAR ME ENAMORA  CON  ATENCIÓN A VÍCTMAS"/>
    <s v="Inclusión social y productiva para la población en situación de vulnerabilidad"/>
    <s v="4103"/>
    <s v="INCLUSIÓN SOCIAL Y PRODUCTIVA PARA LA POBLACIÓN EN SITUACIÓN DE VULNERABILIDAD"/>
    <s v="JUSTICIA Y SEGURIDAD"/>
    <n v="169"/>
    <s v="Elección del Consejo de Paz del Departamento de Bolívar"/>
    <n v="4103052"/>
    <s v="Servicio de gestión de oferta social para la población vulnerable"/>
    <s v="Planes de acción territoriales de acompañamiento social para los proyectos del Subsidio Familiar de Vivienda en Especie  aprobados y con seguimiento"/>
    <s v="Número"/>
    <n v="4.3999999999999997E-2"/>
    <n v="2020"/>
    <s v="DNP"/>
    <n v="1"/>
    <n v="1"/>
    <n v="0"/>
    <n v="0"/>
    <n v="0"/>
    <n v="0"/>
    <n v="1"/>
    <n v="0"/>
    <n v="1"/>
    <n v="1"/>
    <n v="1"/>
    <n v="1"/>
    <n v="1"/>
    <n v="0"/>
    <s v="Recursos propios"/>
    <n v="0"/>
    <n v="0"/>
  </r>
  <r>
    <x v="6"/>
    <x v="0"/>
    <s v="BOLÍVAR ME ENAMORA  CON  ATENCIÓN A VÍCTMAS"/>
    <s v="Inclusión social y productiva para la población en situación de vulnerabilidad"/>
    <s v="1202"/>
    <s v=" Promoción al acceso a la justicia"/>
    <s v="JUSTICIA Y SEGURIDAD"/>
    <n v="170"/>
    <s v="Fortalecimiento y Funcionamiento del Consejo de Paz de Bolívar"/>
    <n v="1202032"/>
    <s v="Servicio de articulación entre la Rama Ejecutiva y la Rama Judicial"/>
    <s v="Compromisos suscritos"/>
    <s v="Número"/>
    <n v="4.3999999999999997E-2"/>
    <n v="2020"/>
    <s v="DNP"/>
    <n v="3"/>
    <n v="12"/>
    <n v="4"/>
    <n v="0.33333333333333331"/>
    <n v="0"/>
    <n v="0"/>
    <n v="1"/>
    <n v="2"/>
    <n v="3"/>
    <n v="0.25"/>
    <n v="7"/>
    <n v="1"/>
    <n v="0.58333333333333337"/>
    <n v="0"/>
    <s v="Recursos propios"/>
    <n v="0"/>
    <n v="0"/>
  </r>
  <r>
    <x v="6"/>
    <x v="0"/>
    <s v="BOLÍVAR ME ENAMORA  CON  ATENCIÓN A VÍCTMAS"/>
    <s v="Inclusión social y productiva para la población en situación de vulnerabilidad"/>
    <s v="1202"/>
    <s v=" Promoción al acceso a la justicia"/>
    <s v="JUSTICIA Y SEGURIDAD"/>
    <n v="171"/>
    <s v="Ruedas de Negocio para la promoción y comercialización de los proyectos Productivos de los Firmantes de Paz"/>
    <n v="1202032"/>
    <s v="Servicio de articulación entre la Rama Ejecutiva y la Rama Judicial"/>
    <s v="Compromisos suscritos"/>
    <s v="Número"/>
    <n v="4.3999999999999997E-2"/>
    <n v="2020"/>
    <s v="DNP"/>
    <n v="1"/>
    <n v="2"/>
    <n v="0"/>
    <n v="0"/>
    <n v="0"/>
    <n v="0"/>
    <n v="0"/>
    <n v="0"/>
    <n v="0"/>
    <n v="0"/>
    <n v="0"/>
    <n v="0"/>
    <n v="0"/>
    <n v="0"/>
    <s v="Recursos propios"/>
    <n v="0"/>
    <n v="0"/>
  </r>
  <r>
    <x v="6"/>
    <x v="0"/>
    <s v="BOLÍVAR ME ENAMORA  CON  ATENCIÓN A VÍCTMAS"/>
    <s v="Inclusión social y productiva para la población en situación de vulnerabilidad"/>
    <s v="1203"/>
    <s v=" Promoción al acceso a la justicia"/>
    <s v="JUSTICIA Y SEGURIDAD"/>
    <n v="172"/>
    <s v="Realización de la Mesa Técnica de Reincorporación del Departamento de Bolívar"/>
    <n v="1202032"/>
    <s v="Servicio de articulación entre la Rama Ejecutiva y la Rama Judicial"/>
    <s v="Compromisos suscritos"/>
    <s v="Número"/>
    <n v="4.3999999999999997E-2"/>
    <n v="2020"/>
    <s v="DNP"/>
    <n v="3"/>
    <n v="12"/>
    <n v="3"/>
    <n v="0.25"/>
    <n v="0"/>
    <n v="2"/>
    <n v="2"/>
    <n v="0"/>
    <n v="4"/>
    <n v="0.33333333333333331"/>
    <n v="7"/>
    <n v="1.3333333333333333"/>
    <n v="0.58333333333333337"/>
    <n v="4444444434"/>
    <s v="Recursos propios"/>
    <n v="0"/>
    <n v="0"/>
  </r>
  <r>
    <x v="6"/>
    <x v="0"/>
    <s v="BOLÍVAR ME ENAMORA  CON  ATENCIÓN A VÍCTMAS"/>
    <s v="Inclusión social y productiva para la población en situación de vulnerabilidad"/>
    <s v="4101"/>
    <s v="ATENCIÓN, ASISTENCIA  Y REPARACIÓN INTEGRAL A LAS VÍCTIMAS"/>
    <s v="JUSTICIA Y SEGURIDAD"/>
    <n v="173"/>
    <s v="Fortalecer las garantías para la participación política de diversos sectores, entre ellos, mujeres y excombatientes"/>
    <n v="4101038"/>
    <s v="Servicio de asistencia técnica para la participación de las víctimas"/>
    <s v="Eventos de participación realizados"/>
    <s v="Número"/>
    <n v="4.3999999999999997E-2"/>
    <n v="2020"/>
    <s v="DNP"/>
    <n v="2"/>
    <n v="4"/>
    <n v="1"/>
    <n v="0.25"/>
    <n v="0"/>
    <n v="0"/>
    <n v="0"/>
    <n v="0"/>
    <n v="0"/>
    <n v="0"/>
    <n v="1"/>
    <n v="0"/>
    <n v="0.25"/>
    <n v="0"/>
    <s v="Recursos propios"/>
    <n v="0"/>
    <n v="0"/>
  </r>
  <r>
    <x v="6"/>
    <x v="0"/>
    <s v="Bolívar Me Enamora  Paz y Reconciliación"/>
    <s v="ATENCIÓN, ASISTENCIA  Y REPARACIÓN INTEGRAL A LAS VÍCTIMAS"/>
    <s v="1204"/>
    <s v="Justicia transicional"/>
    <s v="JUSTICIA Y SEGURIDAD "/>
    <n v="369"/>
    <s v="Articular acciones de difusión, pedagogía y apropiación territorial del mandato de la UBPD extrajudicial, humanitario y confidencial."/>
    <n v="120402"/>
    <s v="Servicio para la articulación de los mecanismos de justicia transicional"/>
    <s v="Espacios de articulación interinstitucional celebrados"/>
    <s v="NUMERO"/>
    <n v="4.3999999999999997E-2"/>
    <n v="2020"/>
    <s v="DNP"/>
    <n v="4"/>
    <n v="8"/>
    <n v="2"/>
    <n v="0.25"/>
    <n v="0"/>
    <n v="1"/>
    <n v="0"/>
    <n v="0"/>
    <n v="1"/>
    <n v="0.125"/>
    <n v="3"/>
    <n v="0.25"/>
    <n v="0.375"/>
    <n v="0"/>
    <s v="Recursos propios"/>
    <n v="0"/>
    <n v="0"/>
  </r>
  <r>
    <x v="6"/>
    <x v="0"/>
    <s v="Bolívar Me Enamora  Paz y Reconciliación"/>
    <s v="Inclusión social y productiva para la población en situación de vulnerabilidad"/>
    <s v="1204"/>
    <s v="Justicia transicional"/>
    <s v="JUSTICIA Y SEGURIDAD "/>
    <n v="370"/>
    <s v="Apoyo en la gestión y acompañamiento a la UBPD en el acceso y protección de sitios de interés forense para la búsqueda de personas dadas por desaparecidas en el marco y en razón del conflicto armado."/>
    <n v="120402"/>
    <s v="Servicio para la articulación de los mecanismos de justicia transicional"/>
    <s v="Espacios de articulación interinstitucional celebrados"/>
    <s v="NUMERO"/>
    <n v="9.2999999999999992E-3"/>
    <n v="2014"/>
    <s v="DNP"/>
    <n v="4"/>
    <n v="8"/>
    <n v="0"/>
    <n v="0"/>
    <n v="0"/>
    <n v="2"/>
    <n v="0"/>
    <n v="0"/>
    <n v="2"/>
    <n v="0.25"/>
    <n v="2"/>
    <n v="0.5"/>
    <n v="0.25"/>
    <n v="0"/>
    <s v="Recursos propios"/>
    <n v="0"/>
    <n v="0"/>
  </r>
  <r>
    <x v="6"/>
    <x v="0"/>
    <s v="Bolívar Me Enamora  Paz y Reconciliación"/>
    <s v="Inclusión social y productiva para la población en situación de vulnerabilidad"/>
    <n v="4103"/>
    <s v="INCLUSIÓN SOCIAL Y PRODUCTIVA PARA LA POBLACIÓN EN SITUACIÓN DE VULNERABILIDAD"/>
    <s v="PROGRAMAS Y PROYECTOS DE ASISTENCIA TÉCNICA DIRECTA RURAL "/>
    <n v="371"/>
    <s v="Asistencia Técnica y fortalecimiento en proyectos a población Firmante de PAZ"/>
    <n v="4103005"/>
    <s v="Servicio de asistencia técnica para el emprendimiento"/>
    <s v="Personas asistidas técnicamente"/>
    <s v="NUMERO"/>
    <n v="4.3999999999999997E-2"/>
    <n v="2020"/>
    <s v="DNP"/>
    <n v="4"/>
    <n v="8"/>
    <n v="0"/>
    <n v="0"/>
    <n v="0"/>
    <n v="0"/>
    <n v="0"/>
    <n v="0"/>
    <n v="0"/>
    <n v="0"/>
    <n v="0"/>
    <n v="0"/>
    <n v="0"/>
    <n v="0"/>
    <s v="Recursos propios"/>
    <n v="0"/>
    <n v="0"/>
  </r>
  <r>
    <x v="7"/>
    <x v="1"/>
    <s v="Bolívar Me Enamora en  Minería sostenible y nuevas fuentes de energías limpias"/>
    <s v="Minería con sostenibilidad"/>
    <n v="2104"/>
    <s v="Consolidación productiva del sector minero"/>
    <s v="PROMOCIÓN DEL DESARROLLO "/>
    <n v="67"/>
    <s v="FORMALIZACIÓN DE LA ACTIVIDAD MINERA EN EL DEPARTAMENTO DE BOLIVAR"/>
    <n v="2104009"/>
    <s v="Servicio de divulgación del sector minero"/>
    <s v="Eventos de divulgación realizados"/>
    <s v="NUMERO"/>
    <n v="0.66"/>
    <n v="2011"/>
    <s v="CENSO MINERO 2011"/>
    <n v="5"/>
    <n v="20"/>
    <n v="5"/>
    <n v="0.25"/>
    <n v="1"/>
    <n v="1"/>
    <n v="1"/>
    <n v="2"/>
    <n v="5"/>
    <n v="0.25"/>
    <n v="10"/>
    <n v="1"/>
    <n v="0.5"/>
    <n v="0"/>
    <s v="ND"/>
    <n v="0"/>
    <n v="0"/>
  </r>
  <r>
    <x v="7"/>
    <x v="1"/>
    <s v="Bolívar Me Enamora en  Minería sostenible y nuevas fuentes de energías limpias"/>
    <s v="Minería con sostenibilidad"/>
    <n v="2104"/>
    <s v="Consolidación productiva del sector minero"/>
    <s v="PROMOCIÓN DEL DESARROLLO "/>
    <n v="68"/>
    <s v="ASISTIR TECNICA Y TECNOLOGICAMENTE A LOS PEQUEÑOS MINEROS EN EL SUR DE BOLÍVAR"/>
    <n v="2104004"/>
    <s v="Servicio de asistencia técnica en actividades de explotación minera de pequeña y mediana escala"/>
    <s v="Unidades de producción minera asistidas técnicamente"/>
    <s v="NUMERO"/>
    <n v="0"/>
    <s v="N/A"/>
    <s v="ND"/>
    <n v="375"/>
    <n v="1500"/>
    <n v="380"/>
    <n v="0.25333333333333335"/>
    <n v="0"/>
    <n v="85"/>
    <n v="170"/>
    <n v="225"/>
    <n v="480"/>
    <n v="0.32"/>
    <n v="860"/>
    <n v="1.28"/>
    <n v="0.57333333333333336"/>
    <n v="1675200000"/>
    <s v="ICLD"/>
    <n v="1581800000"/>
    <n v="0.9442454632282713"/>
  </r>
  <r>
    <x v="7"/>
    <x v="1"/>
    <s v="Bolívar Me Enamora en  Minería sostenible y nuevas fuentes de energías limpias"/>
    <s v="Minería con sostenibilidad"/>
    <n v="2104"/>
    <s v="Consolidación productiva del sector minero"/>
    <s v="ATENCIÓN Y APOYO A LA MUJER "/>
    <n v="70"/>
    <s v="PREVENCIÓN DEL TRABAJO INFANTIL Y FORTALECIMIENTO SOCIAL Y ECONOMICO DE LA MUJER MINERA"/>
    <n v="2104018"/>
    <s v="Servicio de asistencia técnica para la regularización de las actividades mineras"/>
    <s v="Trabajadores infantiles erradicados de la actividad minera"/>
    <s v="NUMERO"/>
    <n v="0"/>
    <s v="N/A"/>
    <s v="ND"/>
    <n v="125"/>
    <n v="500"/>
    <n v="129"/>
    <n v="0.25800000000000001"/>
    <n v="0"/>
    <n v="0"/>
    <n v="0"/>
    <n v="150"/>
    <n v="150"/>
    <n v="0.3"/>
    <n v="279"/>
    <n v="1.2"/>
    <n v="0.55800000000000005"/>
    <n v="0"/>
    <s v="ND"/>
    <n v="0"/>
    <n v="0"/>
  </r>
  <r>
    <x v="7"/>
    <x v="1"/>
    <s v="Bolívar Me Enamora en  Minería sostenible y nuevas fuentes de energías limpias"/>
    <s v="Minería con sostenibilidad"/>
    <n v="2105"/>
    <s v="Desarrollo ambiental sostenible del sector minero energético"/>
    <s v="FOMENTO Y APOYO A LA APROPIACIÓN DE TECNOLOGÍA EN PROCESOS EMPRESARIALES "/>
    <n v="71"/>
    <s v="MEJORAR LA PRODUCTIVIDAD, COMPETITIVIDAD  Y REDUCIR LOS INDICES DE CONTAMINACIÓN MEDIANTE LA CONSTRUCCIÓN DE UNA PLANTA PILOTO DE BENEFICIOS PARA LA ELIMINACIÓN DEL USO DEL MERCURIO"/>
    <n v="2104026"/>
    <s v="Plantas de beneficio comunitarias construidas y dotadas"/>
    <s v="Plantas de beneficio construidas y dotadas"/>
    <s v="NUMERO"/>
    <n v="0"/>
    <s v="N/A"/>
    <s v="ND"/>
    <n v="1"/>
    <n v="1"/>
    <n v="0"/>
    <n v="0"/>
    <n v="0"/>
    <n v="0"/>
    <n v="1"/>
    <n v="0"/>
    <n v="1"/>
    <n v="1"/>
    <n v="1"/>
    <n v="1"/>
    <n v="1"/>
    <n v="0"/>
    <s v="ND"/>
    <n v="0"/>
    <n v="0"/>
  </r>
  <r>
    <x v="7"/>
    <x v="1"/>
    <s v="Bolívar Me Enamora en  Minería sostenible y nuevas fuentes de energías limpias"/>
    <s v="TRANSICION ENERGETICA"/>
    <n v="2101"/>
    <s v="Acceso al servicio público domiciliario de gas combustible"/>
    <s v="SERVICIOS PÚBLICOS DIFERENTES A ACUEDUCTO ALCANTARILLADO Y ASEO (SIN INCLUIR PROYECTOS DE VIVIENDA DE INTERÉS SOCIAL) "/>
    <n v="73"/>
    <s v="AUMENTAR LA COBERTURA GAS NATURAL DEL DEPARTAMENTO DE BOLÍVAR"/>
    <n v="2101016"/>
    <s v="Redes domiciliarias de gas combustible instaladas"/>
    <s v="Viviendas conectadas a la red local de gas combustible"/>
    <s v="NUMERO"/>
    <n v="4521000"/>
    <n v="2023"/>
    <s v="SURTIGAS"/>
    <n v="1090"/>
    <n v="1890"/>
    <n v="0"/>
    <n v="0"/>
    <n v="0"/>
    <n v="0"/>
    <n v="981"/>
    <n v="109"/>
    <n v="1090"/>
    <n v="0.57671957671957674"/>
    <n v="1090"/>
    <n v="1"/>
    <n v="0.57671957671957674"/>
    <n v="1711300000"/>
    <s v="ICLD"/>
    <n v="1540170000"/>
    <n v="0.9"/>
  </r>
  <r>
    <x v="7"/>
    <x v="1"/>
    <s v="Bolívar Me Enamora en  Minería sostenible y nuevas fuentes de energías limpias"/>
    <s v="TRANSICION ENERGETICA"/>
    <n v="2102"/>
    <s v="Consolidación productiva del sector de energía eléctrica"/>
    <s v="OBRAS DE ELECTRIFICACIÓN RURAL "/>
    <n v="74"/>
    <s v="AUMENTAR LA COBERTURA ELECTRICA CON SISTEMA DE ENERGÍA RENOVABLE DEL DEPARTAMENTO DE BOLÍVAR"/>
    <n v="2102045"/>
    <s v="Unidades de generación fotovoltaica de energía eléctrica instaladas"/>
    <s v="Unidades de generación fotovoltaica de energía eléctrica instaladas"/>
    <s v="NUMERO"/>
    <n v="30354"/>
    <n v="2023"/>
    <s v="UPME"/>
    <n v="400"/>
    <n v="400"/>
    <n v="0"/>
    <n v="0"/>
    <n v="0"/>
    <n v="0"/>
    <n v="500"/>
    <n v="0"/>
    <n v="500"/>
    <n v="1.25"/>
    <n v="500"/>
    <n v="1.25"/>
    <n v="1.25"/>
    <n v="0"/>
    <s v="FONDO FENOGE -MIN MINAS"/>
    <n v="0"/>
    <n v="0"/>
  </r>
  <r>
    <x v="8"/>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2"/>
    <s v="GENERAR ESTRATEGIA DE CIUDADES Y TERRITORIOS INTELIGENTES "/>
    <n v="2302101"/>
    <s v="SERVICIOS TECNOLÓGICOS"/>
    <s v="INDICE DE CAPACIDAD EN LA PRESTACIÓN DE SERVICIOS DE TECNOLOGÍA"/>
    <s v="Número"/>
    <n v="0"/>
    <s v="N/A"/>
    <s v="N/A"/>
    <n v="2"/>
    <n v="8"/>
    <n v="4"/>
    <n v="0.5"/>
    <n v="1"/>
    <n v="0"/>
    <n v="1"/>
    <n v="0"/>
    <n v="2"/>
    <n v="0.25"/>
    <n v="6"/>
    <n v="1"/>
    <n v="0.75"/>
    <n v="2000000000"/>
    <s v="Cofinanciación"/>
    <n v="1945966587"/>
    <n v="0.97298329350000001"/>
  </r>
  <r>
    <x v="8"/>
    <x v="3"/>
    <s v="TIC, CONECTIVIDAD, HABILIDADES DIGITALES, CIUDADES, TERRITORIOS INTELIGENTES Y GOVTECH"/>
    <s v="BOLIVAR INTELIGENTE Y TRANSFORMADO"/>
    <n v="2301"/>
    <s v="FOMENTO DEL DESARROLLO DE  APLICACIONES, SOFTWARE Y CONTENIDOS _x000d_PARA IMPULSAR LA APROPIACIÓN DE LAS (TIC)"/>
    <s v="PROMOCIÓN DEL DESARROLLO"/>
    <n v="373"/>
    <s v="FACILITAR EL ACCESO Y USO DE LAS TECNOLOGÍAS DE LA INFORMACIÓN Y LAS COMUNICACIONES EN TODO EL TERRITORIO NACIONAL "/>
    <n v="2301061"/>
    <s v="CENTRO INTEGRADO DE SERVICIOS ADECUADO"/>
    <s v="CENTRO INTEGRADO DE SERVICIOS ADECUADO"/>
    <s v="NÚMERO DE CENTROS"/>
    <n v="0"/>
    <n v="2023"/>
    <s v="N/A"/>
    <n v="1"/>
    <n v="4"/>
    <n v="0"/>
    <n v="0"/>
    <n v="1"/>
    <n v="0"/>
    <n v="0"/>
    <n v="0"/>
    <n v="1"/>
    <n v="0.25"/>
    <n v="1"/>
    <n v="1"/>
    <n v="0.25"/>
    <n v="0"/>
    <m/>
    <n v="0"/>
    <n v="0"/>
  </r>
  <r>
    <x v="8"/>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4"/>
    <s v="ASISTENCIA EN LA IMPLEMENTACIÓN DE LA ESTRATEGIA DE GOBIERNO DIGITAL"/>
    <n v="2302024"/>
    <s v="SERVICIO DE ASISTENCIA TÉCNICA _x000d_PARA LA IMPLEMENTACIÓN DE _x000d_LA ESTRATEGIA DE GOBIERNO _x000d_DIGITAL"/>
    <s v="ENTIDADES ASISTIDAS TÉCNICAMENTE"/>
    <s v="Número"/>
    <n v="0"/>
    <n v="2022"/>
    <s v="N/A"/>
    <n v="9"/>
    <n v="30"/>
    <n v="30"/>
    <n v="1"/>
    <n v="7"/>
    <n v="8"/>
    <n v="0"/>
    <n v="0"/>
    <n v="15"/>
    <n v="0.5"/>
    <n v="45"/>
    <n v="1.6666666666666667"/>
    <n v="1.5"/>
    <n v="602000000"/>
    <s v="Propios"/>
    <n v="602000000"/>
    <n v="1"/>
  </r>
  <r>
    <x v="8"/>
    <x v="3"/>
    <s v="TIC, CONECTIVIDAD, HABILIDADES DIGITALES, CIUDADES, TERRITORIOS INTELIGENTES Y GOVTECH"/>
    <s v="ACCESO Y USO DE LAS _x000d_TECNOLOGÍAS DE LA INFORMACIÓN Y LAS _x000d_COMUNICACIONES EN EL _x000d_TERRITORIO "/>
    <n v="2301"/>
    <s v="SERVICIO DE ACCESO ZONAS _x000d_DIGITALES"/>
    <s v="PROMOCIÓN DEL DESARROLLO"/>
    <n v="375"/>
    <s v="INFRAESTRUCTURA DE RED DE TELECOMUNICACIONES   PARA CONECTAR MUNICIPIOS Y ÁREAS NO MUNICIPALIZADAS "/>
    <n v="2301028"/>
    <s v=" SERVICIO DE CONEXIONES A _x000d_REDES DE SERVICIO PORTADOR"/>
    <s v="MUNICIPIOS Y ÁREAS NO _x000d_MUNICIPALIZADAS CONECTADOS A _x000d_REDES DE SERVICIO"/>
    <s v="Número"/>
    <n v="0"/>
    <s v="N/A"/>
    <s v="N/A"/>
    <n v="10"/>
    <n v="40"/>
    <n v="17"/>
    <n v="0.42499999999999999"/>
    <n v="0"/>
    <n v="6"/>
    <n v="0"/>
    <n v="12"/>
    <n v="18"/>
    <n v="0.45"/>
    <n v="35"/>
    <n v="1.8"/>
    <n v="0.875"/>
    <n v="0"/>
    <m/>
    <n v="0"/>
    <n v="0"/>
  </r>
  <r>
    <x v="8"/>
    <x v="3"/>
    <s v="TIC, CONECTIVIDAD, HABILIDADES DIGITALES, CIUDADES, TERRITORIOS INTELIGENTES Y GOVTECH"/>
    <s v="ACCESO Y USO DE LAS _x000d_TECNOLOGÍAS DE LA INFORMACIÓN Y LAS _x000d_COMUNICACIONES EN EL _x000d_TERRITORIO"/>
    <n v="2301"/>
    <s v="FACILITAR EL ACCESO Y USO DE LAS TECNOLOGÍAS DE LA INFORMACIÓN Y LAS COMUNICACIONES EN EL TERRITORIO"/>
    <s v="PROMOCIÓN DEL DESARROLLO"/>
    <n v="376"/>
    <s v=" SERVICIO DE ASISTENCIA TÉCNICA PARA LA PROMOCIÓN DEL DESPLIEGUE DE INFRAESTRUCTURA TIC EN LOS POT, PBOT Y EOT "/>
    <n v="2301014"/>
    <s v="SERVICIO DE ASISTENCIA TÉCNICA PARA PROMOCIONAR EL DESPLIEGUE DE INFRAESTRUCTURA DE LAS TECNOLOGÍAS DE LA INFORMACIÓN Y LAS COMUNICACIONES"/>
    <s v="MUNICIPIOS ASISTIDOS EN DESPLIEGUE DE INFRAESTRUCTURA"/>
    <s v="NÚMERO DE MUNICIPIOS"/>
    <n v="0"/>
    <n v="2023"/>
    <s v="N/A"/>
    <n v="10"/>
    <n v="24"/>
    <n v="24"/>
    <n v="1"/>
    <n v="18"/>
    <n v="4"/>
    <n v="0"/>
    <n v="0"/>
    <n v="22"/>
    <n v="0.91666666666666663"/>
    <n v="46"/>
    <n v="2.2000000000000002"/>
    <n v="1.9166666666666667"/>
    <n v="0"/>
    <m/>
    <n v="0"/>
    <n v="0"/>
  </r>
  <r>
    <x v="8"/>
    <x v="3"/>
    <s v="TIC, CONECTIVIDAD, HABILIDADES DIGITALES, CIUDADES, TERRITORIOS INTELIGENTES Y GOVTECH"/>
    <s v="INFRAESTRUCTURA DE TELECOMUNICACIONES DE ÚLTIMA MILLA "/>
    <n v="2301"/>
    <s v="FACILITAR EL ACCESO Y USO DE LAS TECNOLOGÍAS DE LA INFORMACIÓN Y LAS COMUNICACIONES EN EL TERRITORIO"/>
    <s v="DESARROLLO COMUNITARIO"/>
    <n v="377"/>
    <s v="CONEXIÓN EN LAS ZONAS MÁS APARTADAS  TENIENDO COMO ALIADAS A LAS COMUNIDADES DE CONECTIVIDAD Y EMPRESAS DE MENOR TAMAÑO"/>
    <n v="2301027"/>
    <s v="INFRAESTRUCTURA DE TELECOMUNICACIONES DE ÚLTIMA MILLA Y TERMINAL DE USUARIO PARA PERMITIR EL ACCESO A INTERNET EN HOGARES DE BAJOS INGRESOS"/>
    <s v="CONEXIONES A INTERNET FIJO Y / O MÓVIL"/>
    <s v="Número"/>
    <n v="0"/>
    <n v="2023"/>
    <s v="MINTIC"/>
    <n v="4200"/>
    <n v="7000"/>
    <n v="0"/>
    <n v="0"/>
    <n v="0"/>
    <n v="2903"/>
    <n v="725"/>
    <n v="653"/>
    <n v="4281"/>
    <n v="0.61157142857142854"/>
    <n v="4281"/>
    <n v="1.0192857142857144"/>
    <n v="0.61157142857142854"/>
    <n v="0"/>
    <m/>
    <n v="0"/>
    <n v="0"/>
  </r>
  <r>
    <x v="8"/>
    <x v="3"/>
    <s v="TIC, CONECTIVIDAD, HABILIDADES DIGITALES, CIUDADES, TERRITORIOS INTELIGENTES Y GOVTECH"/>
    <s v="CONECTIVIDAD Y HERRAMIENTAS TIC PARA LA EDUCACIÓN"/>
    <n v="2301"/>
    <s v=" ACCESO A INTERNET A SEDES  EDUCATIVAS OFICIALES, BIBLIOTECAS Y CASAS DE LA CULTURA REGIONALES"/>
    <s v="EDUCACIÓN"/>
    <n v="378"/>
    <s v="INFRAESTRUCTURA DE TELECOMUNICACIONES PARA BRINDAR EL SERVICIO DE ACCESO A INTERNET A SEDES  EDUCATIVAS OFICIALES, BIBLIOTECAS Y CASAS DE LA CULTURA REGIONALES"/>
    <n v="2301027"/>
    <s v="SERVICIO A SEDES EDUCATIVAS, BIBLIOTECAS Y CASAS DE CULTURA CON EQUIPOS DE CÓMPUTO, TECNOLOGÍAS EMERGENTES Y CONTENIDOS DIGITALES PARA LA MEJORA DE LA CALIDAD DE LA EDUCACIÓN."/>
    <s v="CONEXIONES A INTENET DE BIBLIOTECAS PUBLICAS"/>
    <s v="Número"/>
    <n v="0"/>
    <n v="2023"/>
    <s v="MINTIC"/>
    <n v="6"/>
    <n v="12"/>
    <n v="0"/>
    <n v="0"/>
    <n v="0"/>
    <n v="0"/>
    <n v="0"/>
    <n v="0"/>
    <n v="0"/>
    <n v="0"/>
    <n v="0"/>
    <n v="0"/>
    <n v="0"/>
    <n v="0"/>
    <m/>
    <n v="0"/>
    <n v="0"/>
  </r>
  <r>
    <x v="8"/>
    <x v="3"/>
    <s v="TIC, CONECTIVIDAD, HABILIDADES DIGITALES, CIUDADES, TERRITORIOS INTELIGENTES Y GOVTECH"/>
    <s v="CONECTIVIDAD Y HERRAMIENTAS TIC PARA LA EDUCACIÓN"/>
    <n v="2302"/>
    <s v="FOMENTO DEL DESARROLLO DE  APLICACIONES, SOFTWARE Y CONTENIDOS _x000d_PARA IMPULSAR LA APROPIACIÓN DE LAS (TIC)"/>
    <s v="EDUCACIÓN"/>
    <n v="379"/>
    <s v="SERVICIO A SEDES EDUCATIVAS, BIBLIOTECAS Y CASAS DE CULTURA CON EQUIPOS DE CÓMPUTO, TECNOLOGÍAS EMERGENTES Y CONTENIDOS DIGITALES PARA LA MEJORA DE LA CALIDAD DE LA EDUCACIÓN."/>
    <n v="2301062"/>
    <s v="SERVICIO DE APOYO EN TECNOLOGÍAS TIC PARA LA EDUCACIÓN BÁSICA Y SECUNDARIA"/>
    <s v="ESTUDIANTES EN SEDES EDUCATIVAS OFICIALES BENEFICIADOS CON EL SERVICIO DE APOYO TIC PARA LA EDUCACIÓN"/>
    <s v="NÚMERO DE ESTUDIANTES"/>
    <n v="11987"/>
    <n v="2023"/>
    <s v="SECRETARIA DE EDUCACIÓN"/>
    <n v="2000"/>
    <n v="16987"/>
    <n v="766"/>
    <n v="4.5093306646258907E-2"/>
    <n v="580"/>
    <n v="1108"/>
    <n v="100"/>
    <n v="3795"/>
    <n v="5583"/>
    <n v="0.32866309530817683"/>
    <n v="6349"/>
    <n v="2.7915000000000001"/>
    <n v="0.37375640195443577"/>
    <n v="0"/>
    <m/>
    <n v="0"/>
    <n v="0"/>
  </r>
  <r>
    <x v="8"/>
    <x v="3"/>
    <s v="TIC, CONECTIVIDAD, HABILIDADES DIGITALES, CIUDADES, TERRITORIOS INTELIGENTES Y GOVTECH"/>
    <s v="ZONAS COMUNITARIAS PARA LA PAZ"/>
    <n v="2301"/>
    <s v=" ACCESO A INTERNET A SEDES  EDUCATIVAS OFICIALES, BIBLIOTECAS Y CASAS DE LA CULTURA REGIONALES"/>
    <s v="EDUCACIÓN"/>
    <n v="380"/>
    <s v="ZONAS COMUNITARIAS PARA LA PAZ CON INTERNET PARA LLEVAR ACCESO A LA POBLACIÓN Y CONECTIVIDAD A ESCUELAS"/>
    <n v="2301027"/>
    <s v="SERVICIO DE CONEXIONES A _x000d_REDES DE ACCESO"/>
    <s v="CONEXIONES A INTENET DE SEDES _x000d_EDUCATIVAS OFICIALES"/>
    <s v="Número"/>
    <n v="220"/>
    <n v="2023"/>
    <s v="MINTIC"/>
    <n v="80"/>
    <n v="540"/>
    <n v="622"/>
    <n v="1.1518518518518519"/>
    <n v="0"/>
    <n v="0"/>
    <n v="0"/>
    <n v="0"/>
    <n v="0"/>
    <n v="0"/>
    <n v="622"/>
    <n v="0"/>
    <n v="1.1518518518518519"/>
    <n v="0"/>
    <m/>
    <n v="0"/>
    <n v="0"/>
  </r>
  <r>
    <x v="8"/>
    <x v="1"/>
    <s v="TIC, CONECTIVIDAD, HABILIDADES DIGITALES, CIUDADES, TERRITORIOS INTELIGENTES Y GOVTECH"/>
    <s v="TIC+"/>
    <n v="2302"/>
    <s v="FOMENTO DEL DESARROLLO DE  APLICACIONES, SOFTWARE Y CONTENIDOS _x000d_PARA IMPULSAR LA APROPIACIÓN DE LAS (TIC)"/>
    <s v="PROMOCIÓN DEL DESARROLLO"/>
    <n v="381"/>
    <s v="SERVICIO DE EDUCACIÓN  INFORMAL PARA AUMENTAR LA _x000d_CALIDAD Y CANTIDAD DE TALENTO  HUMANO PARA LA INDUSTRIA TI"/>
    <n v="2302068"/>
    <s v="CAPACITACIONES Y SENSIBILIZACIONES PARA AUMENTAR LA CALIDAD Y CANTIDAD DE TALENTO HUMANO PARA LA_x000d_INDUSTRIA TI"/>
    <s v="PERSONAS CAPACITADAS EN PROGRAMAS INFORMALES DE TECNOLOGÍAS DE LA INFORMACIÓN"/>
    <s v="Número"/>
    <n v="0"/>
    <n v="2023"/>
    <s v="N/A"/>
    <n v="500"/>
    <n v="2000"/>
    <n v="838"/>
    <n v="0.41899999999999998"/>
    <n v="413"/>
    <n v="244"/>
    <n v="961"/>
    <n v="98"/>
    <n v="1716"/>
    <n v="0.85799999999999998"/>
    <n v="2554"/>
    <n v="3.4319999999999999"/>
    <n v="1.2769999999999999"/>
    <n v="0"/>
    <m/>
    <n v="0"/>
    <n v="0"/>
  </r>
  <r>
    <x v="8"/>
    <x v="1"/>
    <s v="TIC, CONECTIVIDAD, HABILIDADES DIGITALES, CIUDADES, TERRITORIOS INTELIGENTES Y GOVTECH"/>
    <s v="  MIPYMES DIGITALES"/>
    <n v="2302"/>
    <s v="FOMENTO DEL DESARROLLO DE  APLICACIONES, SOFTWARE Y CONTENIDOS _x000d_PARA IMPULSAR LA APROPIACIÓN DE LAS (TIC)"/>
    <s v="PROMOCIÓN DEL DESARROLLO"/>
    <n v="382"/>
    <s v="SERVICIO DE ASISTENCIA _x000d_TÉCNICAS A EMPRENDEDORES Y _x000d_EMPRESAS"/>
    <n v="2302021"/>
    <s v="EMPRENDEDORES Y EMPRESAS _x000d_ASISTIDAS TÉCNICAMENTE"/>
    <s v="NÚMERO DE EMPRENDEDORES Y EMPRESAS ASISTIDAS"/>
    <s v="Número"/>
    <n v="0"/>
    <n v="2023"/>
    <s v="N/A"/>
    <n v="15"/>
    <n v="60"/>
    <n v="58"/>
    <n v="0.96666666666666667"/>
    <n v="15"/>
    <n v="0"/>
    <n v="37"/>
    <n v="56"/>
    <n v="108"/>
    <n v="1.8"/>
    <n v="166"/>
    <n v="7.2"/>
    <n v="2.7666666666666666"/>
    <n v="0"/>
    <m/>
    <n v="0"/>
    <n v="0"/>
  </r>
  <r>
    <x v="9"/>
    <x v="4"/>
    <s v="TRANSPARENCIA, ÉTICA PÚBLICA, EFICIENCIA Y PLANEACIÓN INSTITUCIONAL"/>
    <s v="TRANSPARENCIA INSTITUCIONAL"/>
    <n v="4599"/>
    <s v="FORTALECIMIENTO A LA GESTIÓN Y_x000d_DIRECCIÓN DE LA_x000d_ADMINISTRACIÓN PÚBLICA_x000d_TERRITORIAL"/>
    <s v="DESARROLLO COMUNITARIO"/>
    <n v="21"/>
    <s v="IMPLEMENTAR UNA PLATAFORMA PARA CIUDADANOS NO PRENSENCIALES EN EL DEPARTAMENTO DE BOLÍVAR"/>
    <n v="4599025"/>
    <s v="SERVICIOS DE INFORMACIÓN IMPLEMENTADOS"/>
    <s v="SISTEMAS DE INFORMACIÓN IMPLEMENTADOS"/>
    <s v="NUMERO"/>
    <n v="0"/>
    <s v="N/A"/>
    <s v="N/A"/>
    <n v="1"/>
    <n v="1"/>
    <n v="0"/>
    <n v="0"/>
    <n v="0"/>
    <n v="0"/>
    <n v="0.5"/>
    <n v="0.5"/>
    <n v="1"/>
    <n v="1"/>
    <n v="1"/>
    <n v="1"/>
    <n v="1"/>
    <n v="309600000"/>
    <s v="ICLD"/>
    <n v="309600000"/>
    <n v="1"/>
  </r>
  <r>
    <x v="9"/>
    <x v="4"/>
    <s v="TRANSPARENCIA, ÉTICA PÚBLICA, EFICIENCIA Y PLANEACIÓN INSTITUCIONAL"/>
    <s v="TRANSPARENCIA INSTITUCIONAL"/>
    <n v="4599"/>
    <s v="FORTALECIMIENTO A LA GESTIÓN Y_x000d_DIRECCIÓN DE LA_x000d_ADMINISTRACIÓN PÚBLICA_x000d_TERRITORIAL"/>
    <s v="FORTALECIMIENTO INSTITUCIONAL"/>
    <n v="22"/>
    <s v="REALIZAR 2 JORNADAS ANUALES PARA LA EXPEDICIÓN DE PASAPORTES"/>
    <n v="4599029"/>
    <s v="SERVICIO DE INTEGRACIÓN DE LA OFERTA PÚBLICA"/>
    <s v="ESPACIOS DE INTEGRACIÓN DE OFERTA PÚBLICA GENERADOS"/>
    <s v="NUMERO"/>
    <n v="0"/>
    <s v="N/A"/>
    <s v="N/A"/>
    <n v="2"/>
    <n v="8"/>
    <n v="3"/>
    <n v="0.375"/>
    <n v="0"/>
    <n v="2"/>
    <n v="1"/>
    <n v="3"/>
    <n v="6"/>
    <n v="0.75"/>
    <n v="9"/>
    <n v="3"/>
    <n v="1.125"/>
    <n v="0"/>
    <s v="ICLD"/>
    <n v="0"/>
    <n v="0"/>
  </r>
  <r>
    <x v="9"/>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4"/>
    <s v="5 PLANES DE MANTENIMIENTO INTEGRAL, 1 POR SEDE POR AÑO, SEDES:  CAD, PROCLAMACIÓN, MODENA, MAGANGUE, EL CARMEN"/>
    <n v="4599016"/>
    <s v="SEDES MANTENIDAS"/>
    <s v="SEDES MANTENIDAS"/>
    <s v="NUMERO"/>
    <n v="3"/>
    <n v="2023"/>
    <s v="SECRETARÍA GENERAL - DIRECCIÓN ADMINISTRATIVA LOGISTICA DAL"/>
    <n v="1"/>
    <n v="5"/>
    <n v="1"/>
    <n v="0.2"/>
    <n v="0.4"/>
    <n v="0.3"/>
    <n v="0.2"/>
    <n v="0.1"/>
    <n v="0.99999999999999989"/>
    <n v="0.19999999999999998"/>
    <n v="2"/>
    <n v="0.99999999999999989"/>
    <n v="0.4"/>
    <n v="3121020000"/>
    <s v="ICLD"/>
    <n v="2528410319"/>
    <n v="0.81012307482810109"/>
  </r>
  <r>
    <x v="9"/>
    <x v="4"/>
    <s v="TRANSPARENCIA, ÉTICA PÚBLICA, EFICIENCIA Y PLANEACIÓN INSTITUCIONAL"/>
    <s v="FORTALECIMIENTO DE CAPACIDADES INSTITUCIONALES"/>
    <n v="4599"/>
    <s v="FORTALECIMIENTO A LA GESTIÓN Y_x000d_DIRECCIÓN DE LA_x000d_ADMINISTRACIÓN PÚBLICA_x000d_TERRITORIAL"/>
    <s v="FORTALECIMIENTO INSTITUCIONAL"/>
    <n v="29"/>
    <s v="REALIZAR INTERVENCIÓN PARA RESTAURAR LOS BIENES DE INTERES CULTURAL - BIC EN PROPIEDAD DE LA GOBERNACIÓN, CASA DE LA ASAMBLEA, CASA DEL CONSULADO, COLEGIO COPPERATIVO, TEATRO MOMPOX."/>
    <n v="4599013"/>
    <s v="SEDES RESTAURADAS"/>
    <s v="SEDES RESTAURADAS"/>
    <s v="NUMERO"/>
    <n v="0"/>
    <n v="2023"/>
    <s v="SECRETARÍA GENERAL - DIRECCIÓN ADMINISTRATIVA LOGISTICA DAL"/>
    <n v="1"/>
    <n v="4"/>
    <n v="1"/>
    <n v="0.25"/>
    <n v="0.3"/>
    <n v="0.3"/>
    <n v="0.2"/>
    <n v="0.2"/>
    <n v="1"/>
    <n v="0.25"/>
    <n v="2"/>
    <n v="1"/>
    <n v="0.5"/>
    <n v="2460000000"/>
    <s v="ICLD"/>
    <n v="2455166667"/>
    <n v="0.99803523048780485"/>
  </r>
  <r>
    <x v="9"/>
    <x v="4"/>
    <s v="TRANSPARENCIA, ÉTICA PÚBLICA, EFICIENCIA Y PLANEACIÓN INSTITUCIONAL"/>
    <s v="TRANSPARENCIA INSTITUCIONAL"/>
    <n v="4599"/>
    <s v="FORTALECIMIENTO A LA GESTIÓN Y_x000d_DIRECCIÓN DE LA_x000d_ADMINISTRACIÓN PÚBLICA_x000d_TERRITORIAL"/>
    <s v="FORTALECIMIENTO INSTITUCIONAL"/>
    <n v="23"/>
    <s v="SERVICIO DE ASISTENCIA TECNICA (FORTALECIMIENTO INSTITUCIONAL DE LA SECRETARIA GENERAL)"/>
    <n v="4599031"/>
    <s v="SERVICIO DE ASISTENCIA TECNICA"/>
    <s v=" Entidades, organismos y dependencias asistidos técnicamente"/>
    <s v="NUMERO "/>
    <n v="0"/>
    <s v="N/A"/>
    <s v="N/A"/>
    <n v="1"/>
    <n v="1"/>
    <n v="0"/>
    <n v="0"/>
    <n v="0"/>
    <n v="0"/>
    <n v="0.5"/>
    <n v="0.5"/>
    <n v="1"/>
    <n v="1"/>
    <n v="1"/>
    <n v="1"/>
    <n v="1"/>
    <n v="2400000000"/>
    <s v="ICLD"/>
    <n v="2360283300"/>
    <n v="0.98345137500000002"/>
  </r>
  <r>
    <x v="9"/>
    <x v="4"/>
    <s v="TRANSPARENCIA, ÉTICA PÚBLICA, EFICIENCIA Y PLANEACIÓN INSTITUCIONAL"/>
    <s v="TRANSPARENCIA INSTITUCIONAL"/>
    <n v="4599"/>
    <s v="FORTALECIMIENTO A LA GESTIÓN Y_x000d_DIRECCIÓN DE LA_x000d_ADMINISTRACIÓN PÚBLICA_x000d_TERRITORIAL"/>
    <s v="FORTALECIMIENTO INSTITUCIONAL"/>
    <n v="23"/>
    <s v="Implementar el Archivo_x000d_Historico de la Gobernación_x000d_de Bolívar"/>
    <n v="4599017"/>
    <s v="Servicio de_x000d_gestión_x000d_documental"/>
    <s v="Sistema de gestión_x000d_documental_x000d_implementado"/>
    <s v="NUMERO"/>
    <n v="0"/>
    <s v="N/A"/>
    <s v="N/A"/>
    <n v="1"/>
    <n v="1"/>
    <n v="0"/>
    <n v="0"/>
    <n v="0"/>
    <n v="0"/>
    <n v="0"/>
    <n v="1"/>
    <n v="1"/>
    <n v="1"/>
    <n v="1"/>
    <n v="1"/>
    <n v="1"/>
    <n v="1100000000"/>
    <s v="ICLD"/>
    <n v="1100000000"/>
    <n v="1"/>
  </r>
  <r>
    <x v="9"/>
    <x v="4"/>
    <s v="COMPONENTE DE TRANSPARENCIA, ÉTICA PÚBLICA, EFICIENCIA Y PLANEACIÓN INSTITUCIONAL_x000d_"/>
    <s v="FORTALECIMIENTO DE CAPACIDADES INSTITUCIONALES"/>
    <n v="4599"/>
    <s v="FORTALECIMIENTO A LA GESTIÓN Y_x000d_DIRECCIÓN DE LA_x000d_ADMINISTRACIÓN PÚBLICA_x000d_TERRITORIAL"/>
    <s v="FORTALECIMIENTO INSTITUCIONAL"/>
    <n v="25"/>
    <s v="MEJORAMIENTO INTEGRAL AL CAD_x000d_CON INTERVENCIÓN A TODOS LOS_x000d_SUBSISTEMAS"/>
    <n v="4599011"/>
    <s v="Sedes adecuadas"/>
    <s v="Numero de sedes "/>
    <s v="NUMERO "/>
    <n v="0"/>
    <n v="2023"/>
    <s v="Secretaria_x000d_General -_x000d_Dirección_x000d_Administrativa_x000d_Logistica - DAL"/>
    <n v="1"/>
    <n v="1"/>
    <n v="0"/>
    <n v="0"/>
    <n v="0"/>
    <n v="0"/>
    <n v="0"/>
    <n v="1"/>
    <n v="1"/>
    <n v="1"/>
    <n v="1"/>
    <n v="1"/>
    <n v="1"/>
    <n v="3899969765"/>
    <s v="ICLD"/>
    <n v="3812000521"/>
    <n v="0.97744360871987424"/>
  </r>
  <r>
    <x v="10"/>
    <x v="2"/>
    <s v="BOLÍVAR ME ENAMORA EN  GESTIÓN DE RIESGO DE DESASTRES"/>
    <s v=" CONOCIMIENTO DE RIESGO DE DESASTRE"/>
    <s v="4503"/>
    <s v="GESTIÓN DEL RIESGO DE DESASTRES Y EMERGENCIAS"/>
    <s v="ATENCIÓN A GRUPOS VULNERABLES - PROMOCIÓN SOCIAL"/>
    <s v="81"/>
    <s v="INCREMENTAR EL NÚMERO DE BENEFICIADOS CON EDUCACIÓN Y/O CAPACITACIÓN EN TEMAS DE GRD "/>
    <s v="4503002"/>
    <s v="SERVICIO DE EDUCACIÓN INFORMAL"/>
    <s v="PERSONAS CAPACITADAS"/>
    <s v="Número de personas"/>
    <s v="0"/>
    <s v="N/A"/>
    <s v="N/A"/>
    <n v="200"/>
    <n v="800"/>
    <n v="670"/>
    <n v="3.35"/>
    <n v="0"/>
    <n v="89"/>
    <n v="80"/>
    <n v="31"/>
    <n v="200"/>
    <n v="0.25"/>
    <n v="870"/>
    <n v="1"/>
    <n v="1.0874999999999999"/>
    <n v="500000000"/>
    <s v="ICLD"/>
    <n v="498924833"/>
    <n v="0.99784966600000002"/>
  </r>
  <r>
    <x v="10"/>
    <x v="2"/>
    <s v="BOLÍVAR ME ENAMORA EN  GESTIÓN DE RIESGO DE DESASTRES"/>
    <s v=" CONOCIMIENTO DE RIESGO DE DESASTRE"/>
    <s v="4503"/>
    <s v="GESTIÓN DEL RIESGO DE DESASTRES Y EMERGENCIAS"/>
    <s v="ATENCIÓN A GRUPOS VULNERABLES - PROMOCIÓN SOCIAL"/>
    <s v="82"/>
    <s v="BRINDARE ASISTENCIA TECNICA ANUALMENTE A LOS 46 COMITES MUNICIPALES DE GESTION DEL RIESGO DE DESASTRES, EN LA FORMULACION DE PROGRAMAS DE APOYO, ASESORÍAS, PLANES Y PROYECTOS."/>
    <s v="4503003"/>
    <s v="SERVICIO DE ASISTENCIA TÉCNICA"/>
    <s v="INSTANCIAS TERRITORIALES ASISTIDAS"/>
    <s v="NÚMERO DE INSTANCIAS TERRITORIALES"/>
    <s v="0"/>
    <s v="N/A"/>
    <s v="N/A"/>
    <n v="46"/>
    <n v="0"/>
    <n v="46"/>
    <n v="1"/>
    <n v="7"/>
    <n v="37"/>
    <n v="1"/>
    <n v="1"/>
    <n v="46"/>
    <n v="0"/>
    <n v="92"/>
    <n v="1"/>
    <n v="0.92"/>
    <n v="100000000"/>
    <s v="ICLD"/>
    <n v="848250000"/>
    <n v="8.4824999999999999"/>
  </r>
  <r>
    <x v="10"/>
    <x v="2"/>
    <s v="BOLÍVAR ME ENAMORA EN  GESTIÓN DE RIESGO DE DESASTRES"/>
    <s v=" ATENCIÓN DE DESASTRE"/>
    <s v="4503"/>
    <s v="GESTIÓN DEL RIESGO DE DESASTRES Y EMERGENCIAS"/>
    <s v="ATENCIÓN A GRUPOS VULNERABLES - PROMOCIÓN SOCIAL"/>
    <s v="83"/>
    <s v="FORTALECER LAS ENTIDADES OPERATIVAS CON DOTACIONES Y EQUIPOS DE EMERGENCIAS Y DESASTRES."/>
    <s v="4503016"/>
    <s v="SERVICIO DE FORTALECIMIENTO A LAS SALAS DE CRISIS TERRITORIAL"/>
    <s v="ORGANISMOS DE ATENCIÓN DE EMERGENCIAS FORTALECIDOS"/>
    <s v="NÚMERO DE ORGANISMOS"/>
    <s v="0"/>
    <s v="N/A"/>
    <s v="N/A"/>
    <n v="1"/>
    <n v="0"/>
    <n v="0"/>
    <n v="0"/>
    <n v="0"/>
    <n v="0"/>
    <n v="0"/>
    <n v="0"/>
    <n v="0"/>
    <n v="0"/>
    <n v="0"/>
    <n v="0"/>
    <n v="0"/>
    <n v="150000000"/>
    <s v="ICLD"/>
    <n v="0"/>
    <n v="0"/>
  </r>
  <r>
    <x v="10"/>
    <x v="2"/>
    <s v="BOLÍVAR ME ENAMORA EN  GESTIÓN DE RIESGO DE DESASTRES"/>
    <s v=" ATENCIÓN DE DESASTRE"/>
    <s v="4503"/>
    <s v="GESTIÓN DEL RIESGO DE DESASTRES Y EMERGENCIAS"/>
    <s v="ATENCIÓN A GRUPOS VULNERABLES - PROMOCIÓN SOCIAL"/>
    <s v="84"/>
    <s v="IMPLEMENTAR GRADUALMENTE  UN SISTEMA DE RECOLECCION DE DATOS DE EVENTOS NATURALES Y FACTORES AMBIENTALES PARA PROYECCION DE MEDIDAS DE INTERVENCIÓN"/>
    <s v="4503019"/>
    <s v="SERVICIOS DE INFORMACIÓN IMPLEMENTADOS"/>
    <s v="SISTEMAS DE INFORMACIÓN IMPLEMENTADOS"/>
    <s v="NÚMERO DE SISTEMAS"/>
    <s v="0"/>
    <s v="N/A"/>
    <s v="N/A"/>
    <n v="0.25"/>
    <n v="0"/>
    <n v="0"/>
    <n v="0"/>
    <n v="0"/>
    <n v="0"/>
    <n v="0"/>
    <n v="0"/>
    <n v="0"/>
    <n v="0"/>
    <n v="0"/>
    <n v="0"/>
    <n v="0"/>
    <n v="125000000"/>
    <s v="ICLD"/>
    <n v="0"/>
    <n v="0"/>
  </r>
  <r>
    <x v="10"/>
    <x v="2"/>
    <s v="BOLÍVAR ME ENAMORA EN  GESTIÓN DE RIESGO DE DESASTRES"/>
    <s v=" ATENCIÓN DE DESASTRE"/>
    <s v="4503"/>
    <s v="GESTIÓN DEL RIESGO DE DESASTRES Y EMERGENCIAS"/>
    <s v="ATENCIÓN A GRUPOS VULNERABLES - PROMOCIÓN SOCIAL"/>
    <s v="85"/>
    <s v="PROPENDER POR DISMINUIR LA ENTREGA DE RECURSOS EN ESPECIE O MONETARIOS A LA POBLACIÓN AFECTADA POR SITUACIONES  DE EMERGENCIAS SANITARIAS, NATURALES,  EVENTOS CATASTRÓFICOS O CALAMIDAD PÚBLICA DECLARADA."/>
    <s v="4503028"/>
    <s v="SERVICIOS DE APOYO PARA ATENCIÓN DE  POBLACIÓN AFECTADA POR SITUACIONES DE EMERGENCIA, DESASTRE O DECLARATORIAS DE CALAMIDAD PÚBLICA"/>
    <s v="PERSONAS AFECTADAS POR SITUACIONES DE EMERGENCIA, DESASTRE O DECLARATORIAS DE CALAMIDAD PÚBLICA APOYADAS"/>
    <s v="Número de personas"/>
    <s v="0"/>
    <s v="N/A"/>
    <s v="N/A"/>
    <n v="2500"/>
    <n v="0"/>
    <n v="4296"/>
    <n v="1.7183999999999999"/>
    <n v="516"/>
    <n v="1462"/>
    <n v="21"/>
    <n v="102"/>
    <n v="2101"/>
    <n v="0"/>
    <n v="6397"/>
    <n v="0.84040000000000004"/>
    <n v="0"/>
    <n v="200000000"/>
    <s v="ICLD"/>
    <n v="2042209960"/>
    <n v="10.2110498"/>
  </r>
  <r>
    <x v="10"/>
    <x v="2"/>
    <s v="BOLÍVAR ME ENAMORA EN  GESTIÓN DE RIESGO DE DESASTRES"/>
    <s v=" REDUCCIÓN DE RIESGO DE DESASTRE"/>
    <s v="4503"/>
    <s v="GESTIÓN DEL RIESGO DE DESASTRES Y EMERGENCIAS"/>
    <s v="ATENCIÓN A GRUPOS VULNERABLES - PROMOCIÓN SOCIAL"/>
    <s v="86"/>
    <s v="IMPLEMENTAR ACCIONES DE MEDIDAS DE REDUCCION DEL RIESGO POR MEDIO DE INTERVENCIONES CORRECTIVAS CONSIDERANDO LAS SOLUCIONES BASADAS EN LA NATURALEZA (SBN) CON ENFASIS EN ECO-REDUCCION (ECO RRD)"/>
    <s v="4503022"/>
    <s v="OBRAS DE INFRAESTRUCTURA PARA LA REDUCCIÓN DEL RIESGO DE DESASTRES"/>
    <s v="OBRAS DE INFRAESTRUCTURA PARA LA REDUCCIÓN DEL RIESGO DE DESASTRES REALIZADAS"/>
    <s v="NÚMERO DE OBRAS"/>
    <s v="0"/>
    <s v="N/A"/>
    <s v="N/A"/>
    <n v="5"/>
    <n v="20"/>
    <n v="3"/>
    <n v="0.6"/>
    <n v="2"/>
    <n v="2"/>
    <n v="0"/>
    <n v="1"/>
    <n v="5"/>
    <n v="0.25"/>
    <n v="8"/>
    <n v="1"/>
    <n v="0.4"/>
    <n v="8800000000"/>
    <s v="ICLD"/>
    <n v="39030898768.059998"/>
    <n v="4.4353294054613635"/>
  </r>
  <r>
    <x v="10"/>
    <x v="2"/>
    <s v="BOLÍVAR ME ENAMORA EN  GESTIÓN DE RIESGO DE DESASTRES"/>
    <s v=" REDUCCIÓN DE RIESGO DE DESASTRE"/>
    <s v="4503"/>
    <s v="GESTIÓN DEL RIESGO DE DESASTRES Y EMERGENCIAS"/>
    <s v="ATENCIÓN A GRUPOS VULNERABLES - PROMOCIÓN SOCIAL"/>
    <s v="87"/>
    <s v="FORMULAR LA ESTRATEGIA DEPARTAMENAL (EDRE) PARA LA RESPUESTA DE EMERGENCIA, ARTICULADA CON EL PLAN DEPARTAMENTAL DE GESTION DEL RIESGO (PDGRD)"/>
    <s v="4503023"/>
    <s v="DOCUMENTOS DE PLANEACIÓN"/>
    <s v="ESTRATEGIA PARA LA RESPUESTA A EMERGENCIAS FORMULADA"/>
    <s v="NÚMERO DE DOCUMENTOS"/>
    <s v="0"/>
    <s v="N/A"/>
    <s v="N/A"/>
    <n v="0.25"/>
    <n v="0"/>
    <n v="0"/>
    <n v="0"/>
    <n v="0"/>
    <n v="0"/>
    <n v="0"/>
    <n v="0"/>
    <n v="0"/>
    <n v="0"/>
    <n v="0"/>
    <n v="0"/>
    <n v="0"/>
    <n v="100000000"/>
    <s v="ICLD"/>
    <n v="0"/>
    <n v="0"/>
  </r>
  <r>
    <x v="10"/>
    <x v="2"/>
    <s v="BOLÍVAR ME ENAMORA EN  GESTIÓN DE RIESGO DE DESASTRES"/>
    <s v=" REDUCCIÓN DE RIESGO DE DESASTRE"/>
    <s v="4503"/>
    <s v="GESTIÓN DEL RIESGO DE DESASTRES Y EMERGENCIAS"/>
    <s v="ATENCIÓN A GRUPOS VULNERABLES - PROMOCIÓN SOCIAL"/>
    <s v="88"/>
    <s v="IMPLEMENTAR GRADUALMENTE UN SISTEMA DE ALERTAS TEMPRANA Y MONITOREO POR FENOMENOS HIDROMETEREOLOGICOS CON COBERTURA DEPARTAMENTAL"/>
    <s v="4503018"/>
    <s v="SERVICIO DE MONITOREO Y SEGUIMIENTO PARA LA GESTIÓN DEL RIESGO"/>
    <s v="SISTEMAS DE ALERTA TEMPRANA IMPLEMENTADOS"/>
    <s v="NÚMERO DE SISTEMAS"/>
    <s v="0"/>
    <s v="N/A"/>
    <s v="N/A"/>
    <n v="0.25"/>
    <n v="0"/>
    <n v="0"/>
    <n v="0"/>
    <n v="0"/>
    <n v="0"/>
    <n v="0.25"/>
    <n v="0"/>
    <n v="0.25"/>
    <n v="0"/>
    <n v="0.25"/>
    <n v="1"/>
    <n v="1"/>
    <n v="2325000000"/>
    <s v="ICLD"/>
    <n v="0"/>
    <n v="0"/>
  </r>
  <r>
    <x v="11"/>
    <x v="4"/>
    <s v="TRANSPARENCIA ÉTICA PÚBLICA EFICIENCIA Y PLANEACIÓN INSTITUCIONAL"/>
    <s v="PROGRAMA DE FINANZAS PÚBLICAS."/>
    <n v="4599"/>
    <s v="FORTALECIMIENTO A LA GESTIÓN Y DIRECCIÓN DE LA ADMINISTRACIÓN PÚBLICA TERRITORIAL"/>
    <s v="FORTALECIMIENTO INSTITUCIONAL"/>
    <n v="108"/>
    <s v="NÚMERO DE SISTEMAS FINANCIEROS Y CONTABLES FORTALECIDOS"/>
    <n v="4599028"/>
    <s v="SERVICIO DE INFORMACIÓN ACTUALIZADO"/>
    <s v="SISTEMAS DE INFORMACIÓN ACTUALIZADOS"/>
    <s v="NUMERO"/>
    <n v="3"/>
    <n v="2023"/>
    <s v="SECRETARÍA DE HACIENDA"/>
    <n v="2"/>
    <n v="4"/>
    <n v="0"/>
    <n v="0"/>
    <n v="0.25"/>
    <n v="0.25"/>
    <n v="0.75"/>
    <n v="1"/>
    <n v="2.25"/>
    <n v="0.5625"/>
    <n v="2.25"/>
    <n v="1.125"/>
    <n v="0.5625"/>
    <n v="76625000"/>
    <s v=" ICLD "/>
    <n v="76625000"/>
    <n v="1"/>
  </r>
  <r>
    <x v="11"/>
    <x v="4"/>
    <s v="TRANSPARENCIA ÉTICA PÚBLICA EFICIENCIA Y PLANEACIÓN INSTITUCIONAL"/>
    <s v="PROGRAMA DE FINANZAS PÚBLICAS."/>
    <n v="4599"/>
    <s v="FORTALECIMIENTO A LA GESTIÓN Y DIRECCIÓN DE LA ADMINISTRACIÓN PÚBLICA TERRITORIAL"/>
    <s v="FORTALECIMIENTO INSTITUCIONAL"/>
    <n v="383"/>
    <s v="ACTUALIZACIÓN DEL ESTATUTO TRIBUTARIO,  Y ORDENANZAS QUE PROMUEVAN UNA BUENA GESTIÓN TRIBUTARIA"/>
    <n v="4599021"/>
    <s v="DOCUMENTOS NORMATIVOS"/>
    <s v="DOCUMENTOS NORMATIVOS REALIZADOS"/>
    <s v="NUMERO"/>
    <s v="NA"/>
    <s v="N/A"/>
    <s v="SECRETARÍA DE HACIENDA"/>
    <n v="2"/>
    <n v="2"/>
    <n v="2"/>
    <n v="1"/>
    <n v="0"/>
    <n v="0"/>
    <n v="0"/>
    <n v="0"/>
    <n v="0"/>
    <n v="0"/>
    <n v="2"/>
    <n v="0"/>
    <n v="1"/>
    <n v="0"/>
    <s v=" ICLD "/>
    <n v="0"/>
    <n v="0"/>
  </r>
  <r>
    <x v="11"/>
    <x v="4"/>
    <s v="TRANSPARENCIA ÉTICA PÚBLICA EFICIENCIA Y PLANEACIÓN INSTITUCIONAL"/>
    <s v="PROGRAMA DE FINANZAS PÚBLICAS."/>
    <n v="4599"/>
    <s v="FORTALECIMIENTO A LA GESTIÓN Y DIRECCIÓN DE LA ADMINISTRACIÓN PÚBLICA TERRITORIAL"/>
    <s v="FORTALECIMIENTO INSTITUCIONAL"/>
    <n v="423"/>
    <s v="IMPLEMENTACIÓN DE PROGRAMAS DE SANEAMIENTO FISCAL"/>
    <n v="4599002"/>
    <s v="SERVICIO DE SANEAMIENTO FISCAL Y FINANCIERO"/>
    <s v="PROGRAMA DE SANEMIENTO FISCAL Y FINANCIERO EJECUTADO"/>
    <s v="PORCENTAJE"/>
    <n v="0.97330000000000005"/>
    <n v="2023"/>
    <s v="SECRETARÍA DE HACIENDA"/>
    <n v="1"/>
    <n v="100"/>
    <n v="25"/>
    <n v="0.25"/>
    <n v="0.14000000000000001"/>
    <n v="0.45"/>
    <n v="0.3"/>
    <n v="0.12"/>
    <n v="1.0100000000000002"/>
    <n v="1.0100000000000003E-2"/>
    <n v="26.01"/>
    <n v="1.0100000000000002"/>
    <n v="0.2601"/>
    <n v="374388333"/>
    <s v=" ICLD "/>
    <n v="374388333"/>
    <n v="1"/>
  </r>
  <r>
    <x v="11"/>
    <x v="4"/>
    <s v="TRANSPARENCIA ÉTICA PÚBLICA EFICIENCIA Y PLANEACIÓN INSTITUCIONAL"/>
    <s v="PROGRAMA DE FINANZAS PÚBLICAS."/>
    <n v="4599"/>
    <s v="FORTALECIMIENTO A LA GESTIÓN Y DIRECCIÓN DE LA ADMINISTRACIÓN PÚBLICA TERRITORIAL"/>
    <s v="FORTALECIMIENTO INSTITUCIONAL"/>
    <n v="424"/>
    <s v="CONVENIOS PARA EL APOYO FINANCIERO Y OPERATIVO DE LA SECRETARÍA DE HACIENDA PARA LUCHA CONTRA EL CONTRABANDO Y LA EVASIÓN."/>
    <n v="4599002"/>
    <s v="SERVICIO DE SANEAMIENTO FISCAL Y FINANCIERO"/>
    <s v="PROGRAMA DE SANEMIENTO FISCAL Y FINANCIERO EJECUTADO"/>
    <s v="NUMERO"/>
    <s v="NA"/>
    <n v="2023"/>
    <s v="SECRETARÍA DE HACIENDA"/>
    <n v="1"/>
    <n v="4"/>
    <n v="1"/>
    <n v="0.25"/>
    <n v="0"/>
    <n v="0"/>
    <n v="0"/>
    <n v="1"/>
    <n v="1"/>
    <n v="0.25"/>
    <n v="2"/>
    <n v="1"/>
    <n v="0.5"/>
    <n v="106662968"/>
    <s v=" FND "/>
    <n v="103776256"/>
    <n v="0.97293613656053524"/>
  </r>
  <r>
    <x v="11"/>
    <x v="4"/>
    <s v="TRANSPARENCIA ÉTICA PÚBLICA EFICIENCIA Y PLANEACIÓN INSTITUCIONAL"/>
    <s v="PROGRAMA DE FINANZAS PÚBLICAS."/>
    <n v="4599"/>
    <s v="FORTALECIMIENTO A LA GESTIÓN Y DIRECCIÓN DE LA ADMINISTRACIÓN PÚBLICA TERRITORIAL"/>
    <s v="FORTALECIMIENTO INSTITUCIONAL"/>
    <n v="425"/>
    <s v="MEJORAMIENTO DE PROCESOS FINANCIEROS, PRESUPUESTALES, DE RECAUDO DE INGRESOS, CONTABLES Y DE TESORERÍA"/>
    <n v="4599031"/>
    <s v="SERVICIO DE ASISTENCIA TÉCNICA  "/>
    <s v="ENTIDADES, ORGANISMOS Y DEPENDENCIAS ASISTIDOS TÉCNICAMENTE"/>
    <s v="NUMERO"/>
    <s v="NA"/>
    <s v="N/A"/>
    <s v="SECRETARÍA DE HACIENDA"/>
    <n v="2"/>
    <n v="5"/>
    <n v="0"/>
    <n v="0"/>
    <n v="0.3"/>
    <n v="0.5"/>
    <n v="1"/>
    <n v="0.5"/>
    <n v="2.2999999999999998"/>
    <n v="0.45999999999999996"/>
    <n v="2.2999999999999998"/>
    <n v="1.1499999999999999"/>
    <n v="0.45999999999999996"/>
    <n v="500000000"/>
    <s v=" ICLD "/>
    <n v="499845000"/>
    <n v="0.99968999999999997"/>
  </r>
  <r>
    <x v="11"/>
    <x v="4"/>
    <s v="TRANSPARENCIA ÉTICA PÚBLICA EFICIENCIA Y PLANEACIÓN INSTITUCIONAL"/>
    <s v="PROGRAMA DE FINANZAS PÚBLICAS."/>
    <n v="4599"/>
    <s v="FORTALECIMIENTO A LA GESTIÓN Y DIRECCIÓN DE LA ADMINISTRACIÓN PÚBLICA TERRITORIAL"/>
    <s v="FORTALECIMIENTO INSTITUCIONAL"/>
    <n v="426"/>
    <s v="DISEÑO E IMPLEMENTACIÓN DE ESTRATEGIAS PARA CONSECUCIÓN DE RECURSOS DE CRÉDITO"/>
    <n v="4599031"/>
    <s v="SERVICIO DE ASISTENCIA TÉCNICA     "/>
    <s v="ENTIDADES, ORGANISMOS Y DEPENDENCIAS ASISTIDOS TÉCNICAMENTE"/>
    <s v="NUMERO"/>
    <s v="NA"/>
    <s v="N/A"/>
    <s v="SECRETARÍA DE HACIENDA"/>
    <n v="2"/>
    <n v="4"/>
    <n v="0"/>
    <n v="0"/>
    <n v="0.5"/>
    <n v="0.8"/>
    <n v="0.5"/>
    <n v="0"/>
    <n v="1.8"/>
    <n v="0.45"/>
    <n v="1.8"/>
    <n v="0.9"/>
    <n v="0.45"/>
    <n v="454875000"/>
    <s v=" ICLD "/>
    <n v="454875000"/>
    <n v="1"/>
  </r>
  <r>
    <x v="12"/>
    <x v="3"/>
    <s v="BOLÍVAR ME ENAMORA EN  SUPERACIÓN DE LA POBREZA Y DESIGUALDAD"/>
    <s v="GENERACIÓN DE INGRESOS"/>
    <n v="4103"/>
    <s v="INCLUSIÓN SOCIAL Y PRODUCTIVA PARA LA POBLACIÓN EN SITUACIÓN DE VULNERABILIDAD"/>
    <s v="ATENCIÓN A GRUPOS VULNERABLES - PROMOCIÓN SOCIAL"/>
    <n v="96"/>
    <s v="DESARROLLO DE UNA FERIA DE SERVICIOS PARA POBLACIÓN VULNERABLE CON ENFOQUE DIFERENCIAL"/>
    <n v="4103052"/>
    <s v="SERVICIO DE INTEGRACIÓN DE LA OFERTA PÚBLICA"/>
    <s v="ESPACIOS DE INTEGRACIÓN DE OFERTA PÚBLICA GENERADOS"/>
    <s v="NUMERO"/>
    <n v="0.47499999999999998"/>
    <n v="2022"/>
    <s v="DANE - GEIH"/>
    <n v="4"/>
    <n v="15"/>
    <n v="3"/>
    <n v="0.2"/>
    <n v="1"/>
    <n v="1"/>
    <n v="0"/>
    <n v="2"/>
    <n v="4"/>
    <n v="0.26666666666666666"/>
    <n v="7"/>
    <n v="1"/>
    <n v="0.46666666666666667"/>
    <n v="0"/>
    <s v="N/A"/>
    <n v="0"/>
    <n v="0"/>
  </r>
  <r>
    <x v="12"/>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7"/>
    <s v="DISEÑO E IMPLEMENTACIÓN DE UN PROYECTO PARA LA FORMACIÓN A NNA "/>
    <n v="4102045"/>
    <s v="SERVICIOS DE EDUCACIÓN INFORMAL A NIÑOS, NIÑAS, ADOLESCENTES  Y JÓVENES PARA EL RECONOCIMIENTO DE SUS DERECHOS"/>
    <s v="ADOLESCENTES ATENDIDOS"/>
    <s v="NUMERO"/>
    <n v="24.71"/>
    <n v="2022"/>
    <s v="Estadísticas Vitales - DANE"/>
    <n v="300"/>
    <n v="1200"/>
    <n v="350"/>
    <n v="0.29166666666666669"/>
    <n v="138"/>
    <n v="313"/>
    <n v="382"/>
    <n v="0"/>
    <n v="833"/>
    <n v="0.69416666666666671"/>
    <n v="1183"/>
    <n v="2.7766666666666668"/>
    <n v="0.98583333333333334"/>
    <n v="166666667"/>
    <s v=" ICLD "/>
    <n v="66666666"/>
    <n v="0.39999999520000001"/>
  </r>
  <r>
    <x v="12"/>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8"/>
    <s v="IMPLEMENTACIÓN DE  UNA ESCUELA DE FORMACIÓN"/>
    <n v="4102045"/>
    <s v="SERVICIOS DE EDUCACIÓN INFORMAL A NIÑOS, NIÑAS, ADOLESCENTES  Y JÓVENES PARA EL RECONOCIMIENTO DE SUS DERECHOS"/>
    <s v="PERSONAS CAPACITADAS"/>
    <s v="NUMERO"/>
    <n v="11.76"/>
    <n v="2022"/>
    <s v="Instituto Nacional de Medicina Legal y Ciencias Forenses"/>
    <n v="100"/>
    <n v="400"/>
    <n v="100"/>
    <n v="0.25"/>
    <n v="156"/>
    <n v="134"/>
    <n v="218"/>
    <n v="0"/>
    <n v="508"/>
    <n v="1.27"/>
    <n v="608"/>
    <n v="5.08"/>
    <n v="1.52"/>
    <n v="166666667"/>
    <s v=" ICLD "/>
    <n v="66666666"/>
    <n v="0.39999999520000001"/>
  </r>
  <r>
    <x v="12"/>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9"/>
    <s v="CAMPAÑA PARA LA PROMOCIÓN DE LOS DERECHOS DE LA NNA"/>
    <n v="4102046"/>
    <s v="SERVICIOS DE PROMOCIÓN DE LOS DERECHOS DE LOS NIÑOS, NIÑAS, ADOLESCENTES Y JÓVENES"/>
    <s v="CAMPAÑAS DE PROMOCIÓN REALIZADAS"/>
    <s v="NUMERO"/>
    <n v="11.76"/>
    <n v="2022"/>
    <s v="Instituto Nacional de Medicina Legal y Ciencias Forenses"/>
    <n v="3"/>
    <n v="12"/>
    <n v="3"/>
    <n v="0.25"/>
    <n v="1"/>
    <n v="1"/>
    <n v="1"/>
    <n v="0"/>
    <n v="3"/>
    <n v="0.25"/>
    <n v="6"/>
    <n v="1"/>
    <n v="0.5"/>
    <n v="166666667"/>
    <s v=" ICLD "/>
    <n v="66666666"/>
    <n v="0.39999999520000001"/>
  </r>
  <r>
    <x v="12"/>
    <x v="3"/>
    <s v="BOLÍVAR ME ENAMORA EN  ATENCIÓN AL ADULTO MAYOR"/>
    <s v="ATENCIÓN Y PARTICIPACIÓN DE ADULTO MAYOR"/>
    <n v="4104"/>
    <s v="ATENCIÓN INTEGRAL DE POBLACIÓN EN SITUACIÓN PERMANENTE DE DESPROTECCIÓN SOCIAL Y/O FAMILIAR"/>
    <s v="ATENCIÓN A GRUPOS VULNERABLES - PROMOCIÓN SOCIAL"/>
    <n v="100"/>
    <s v="APOYO A CENTROS DE PROTECCIÓN CON RECURSOS DE LA ESTAMPILLA DE BIENESTAR PARA EL ADULTO MAYOR"/>
    <n v="4104007"/>
    <s v="CENTROS DE PROTECCIÓN SOCIAL PARA EL ADULTO MAYOR DOTADOS"/>
    <s v="CENTROS DE PROTECCIÓN SOCIAL PARA EL ADULTO MAYOR DOTADOS"/>
    <s v="NUMERO"/>
    <n v="0.47499999999999998"/>
    <n v="2022"/>
    <s v="DANE - GEIH"/>
    <n v="8"/>
    <n v="8"/>
    <n v="7"/>
    <n v="0.875"/>
    <n v="3"/>
    <n v="7"/>
    <n v="7"/>
    <n v="7"/>
    <n v="24"/>
    <n v="3"/>
    <n v="31"/>
    <n v="3"/>
    <n v="3.875"/>
    <n v="5953770878"/>
    <s v=" ICLD "/>
    <n v="4292306338"/>
    <n v="0.72093912008953198"/>
  </r>
  <r>
    <x v="12"/>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1"/>
    <s v="APOYO A CENTROS DÍA CON RECURSOS DE LA ESTAMPILLA DE BIENESTAR PARA EL ADULTO MAYOR"/>
    <n v="4104014"/>
    <s v="CENTROS DE PROTECCIÓN SOCIAL DE DÍA PARA EL ADULTO MAYOR DOTADOS"/>
    <s v="CENTROS DE DÍA PARA EL ADULTO MAYOR DOTADOS"/>
    <s v="NUMERO"/>
    <n v="0.47499999999999998"/>
    <n v="2022"/>
    <s v="DANE - GEIH"/>
    <n v="48"/>
    <n v="48"/>
    <n v="42"/>
    <n v="0.875"/>
    <s v="0"/>
    <n v="42"/>
    <n v="42"/>
    <n v="47"/>
    <n v="131"/>
    <n v="2.7291666666666665"/>
    <n v="173"/>
    <n v="2.7291666666666665"/>
    <n v="3.6041666666666665"/>
    <n v="5953770878"/>
    <s v=" ICLD "/>
    <n v="4292306338"/>
    <n v="0.72093912008953198"/>
  </r>
  <r>
    <x v="12"/>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2"/>
    <s v="FORTALECIMIENTO DE CAPACIDADES PARA CUIDADORES DE PERSONA MAYOR Y PROMOCIÓN DEL BUEN TRATO."/>
    <n v="4104010"/>
    <s v="SERVICIO DE EDUCACIÓN INFORMAL A LOS CUIDADORES DEL ADULTO MAYOR"/>
    <s v="CUIDADORES CUALIFICADOS"/>
    <s v="NUMERO"/>
    <n v="0.47499999999999998"/>
    <n v="2022"/>
    <s v="DANE - GEIH"/>
    <n v="50"/>
    <n v="200"/>
    <n v="100"/>
    <n v="0.5"/>
    <s v="0"/>
    <n v="0"/>
    <n v="39"/>
    <n v="0"/>
    <n v="39"/>
    <n v="0.19500000000000001"/>
    <n v="139"/>
    <n v="0.78"/>
    <n v="0.69499999999999995"/>
    <n v="153564444"/>
    <s v=" ICLD "/>
    <n v="104448416"/>
    <n v="0.68016015478166292"/>
  </r>
  <r>
    <x v="12"/>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3"/>
    <s v="IMPLEMENTAR ACCIONES PARA LA DIGNIFICACIÓN  LAS PERSONAS MAYORES"/>
    <n v="4104008"/>
    <s v="SERVICIO DE ATENCIÓN Y PROTECCIÓN INTEGRAL AL ADULTO MAYOR"/>
    <s v="NÚMERO DE ADULTOS MAYORES BENEFICIADOS"/>
    <s v="NUMERO"/>
    <n v="0.47499999999999998"/>
    <n v="2022"/>
    <s v="DANE - GEIH"/>
    <n v="400"/>
    <n v="1600"/>
    <n v="401"/>
    <n v="0.25062499999999999"/>
    <s v="0"/>
    <n v="98"/>
    <n v="125"/>
    <n v="203"/>
    <n v="426"/>
    <n v="0.26624999999999999"/>
    <n v="827"/>
    <n v="1.0649999999999999"/>
    <n v="0.51687499999999997"/>
    <n v="153564444"/>
    <s v=" ICLD "/>
    <n v="104448416"/>
    <n v="0.68016015478166292"/>
  </r>
  <r>
    <x v="12"/>
    <x v="3"/>
    <s v="BOLÍVAR ME ENAMORA EN LA ATENCIÓN Y PARTICIPACIÓN DE ADULTO MAYOR"/>
    <s v="ATENCIÓN Y PARTICIPACIÓN DE ADULTO MAYOR"/>
    <n v="4599"/>
    <s v="FORTALECIMIENTO A LA GESTIÓN Y DIRECCIÓN DE LA ADMINISTRACIÓN PÚBLICA TERRITORIAL"/>
    <s v="ATENCIÓN A GRUPOS VULNERABLES - PROMOCIÓN SOCIAL"/>
    <n v="104"/>
    <s v="FORMULACIÓN Y ADOPCIÓN DE LA POLITICA PÚBLICA DE LA PERSONA MAYOR 2025 - 2034"/>
    <n v="4599032"/>
    <s v="DOCUMENTOS DE POLÍTICA"/>
    <s v="DOCUMENTOS DE POLÍTICA ELABORADOS"/>
    <s v="NUMERO"/>
    <n v="0.47499999999999998"/>
    <n v="2022"/>
    <s v="DANE - GEIH"/>
    <n v="1"/>
    <n v="1"/>
    <n v="0"/>
    <n v="0"/>
    <s v="0"/>
    <n v="0"/>
    <n v="0"/>
    <n v="0"/>
    <n v="0"/>
    <n v="0"/>
    <n v="0"/>
    <n v="0"/>
    <n v="0"/>
    <n v="153564444"/>
    <s v=" ICLD "/>
    <n v="104448416"/>
    <n v="0.68016015478166292"/>
  </r>
  <r>
    <x v="12"/>
    <x v="3"/>
    <s v="BOLÍVAR ME ENAMORA EN LA ATENCIÓN Y PARTICIPACIÓN DE ADULTO MAYOR"/>
    <s v="ATENCIÓN Y PARTICIPACIÓN DE ADULTO MAYOR"/>
    <n v="4501"/>
    <s v="FORTALECIMIENTO DE LA CONVIVENCIA Y LA SEGURIDAD CIUDADANA"/>
    <s v="ATENCIÓN Y APOYO A LA MUJER "/>
    <n v="105"/>
    <s v="IMPLEMENTACIÓN DE CASA REFUGIO"/>
    <n v="4501006"/>
    <s v="SERVICIO DE PROTECCIÓN INDIVIDUAL EN RIESGO EXTRAORDINARIO Y EXTREMO"/>
    <s v="PERSONAS EN RIESGO EXTRAORDINARIO Y EXTREMO PROTEGIDAS"/>
    <s v="NUMERO"/>
    <s v="31.9"/>
    <n v="2015"/>
    <s v="Indicadores y metas definidos por Colombia frente al ODS 5"/>
    <n v="50"/>
    <n v="200"/>
    <n v="48"/>
    <n v="0.24"/>
    <n v="7"/>
    <n v="27"/>
    <n v="9"/>
    <n v="15"/>
    <n v="58"/>
    <n v="0.28999999999999998"/>
    <n v="106"/>
    <n v="1.1599999999999999"/>
    <n v="0.53"/>
    <n v="1000000000"/>
    <s v="ICLD"/>
    <n v="1000000000"/>
    <n v="1"/>
  </r>
  <r>
    <x v="12"/>
    <x v="3"/>
    <s v="BOLÍVAR ME ENAMORA EN LA ATENCIÓN Y PARTICIPACIÓN DE ADULTO MAYOR"/>
    <s v="ATENCIÓN Y PARTICIPACIÓN DE ADULTO MAYOR"/>
    <n v="4502"/>
    <s v="FORTALECIMIENTO DEL BUEN GOBIERNO PARA EL RESPETO Y GARANTÍA DE LOS DERECHOS HUMANOS"/>
    <s v="ATENCIÓN Y APOYO A LA MUJER "/>
    <n v="106"/>
    <s v="CREACIÓN DE ESPACIOS PARA LA ATENCIÓN ESPECIALIZADA A MUJERES"/>
    <n v="4502024"/>
    <s v="SERVICIO DE APOYO PARA LA IMPLEMENTACIÓN DE MEDIDAS EN DERECHOS HUMANOS Y DERECHO INTERNACIONAL HUMANITARIO"/>
    <s v="CASAS DE IGUALDAD DE OPORTUNIDADES PARA LA MUJER Y EL JOVEN"/>
    <s v="NUMERO"/>
    <s v="31.9"/>
    <n v="2015"/>
    <s v="Indicadores y metas definidos por Colombia frente al ODS 5"/>
    <n v="2"/>
    <n v="2"/>
    <n v="2"/>
    <n v="1"/>
    <s v="0"/>
    <n v="2"/>
    <n v="2"/>
    <n v="2"/>
    <n v="6"/>
    <n v="3"/>
    <n v="8"/>
    <n v="3"/>
    <n v="4"/>
    <n v="62500000"/>
    <s v="ICLD"/>
    <n v="62500000"/>
    <n v="1"/>
  </r>
  <r>
    <x v="12"/>
    <x v="3"/>
    <s v="BOLÍVAR ME ENAMORA EN  EQUIDAD DE GÉNERO"/>
    <s v="EMPODERAMIENTO Y AUTONOMÍA DE LAS MUJERES BOLIVARENSES"/>
    <n v="4502"/>
    <s v="FORTALECIMIENTO DEL BUEN GOBIERNO PARA EL RESPETO Y GARANTÍA DE LOS DERECHOS HUMANOS"/>
    <s v="ATENCIÓN Y APOYO A LA MUJER "/>
    <n v="107"/>
    <s v="ATENCIÓN A LAS VIOLENCIAS CONTRA LAS MUJERES EN EL DEPARTAMENTO DE BOLÍVAR."/>
    <n v="4502038"/>
    <s v="SERVICIO DE PROMOCIÓN DE LA GARANTÍA DE DERECHOS"/>
    <s v="ESTRATEGIAS DE PROMOCIÓN DE LA GARANTÍA DE DERECHOS IMPLEMENTADA"/>
    <s v="Número de estrategias"/>
    <s v="31.9"/>
    <n v="2015"/>
    <s v="Indicadores y metas definidos por Colombia frente al ODS 5"/>
    <n v="1"/>
    <n v="4"/>
    <n v="1"/>
    <n v="0.25"/>
    <s v="0"/>
    <n v="1"/>
    <n v="0"/>
    <n v="0"/>
    <n v="1"/>
    <n v="0.25"/>
    <n v="2"/>
    <n v="1"/>
    <n v="0.5"/>
    <n v="62500000"/>
    <s v="ICLD"/>
    <n v="62500000"/>
    <n v="1"/>
  </r>
  <r>
    <x v="12"/>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09"/>
    <s v="DESARROLLO DE UNA ESTRATEGIA DE PREVENCIÓN  DE LA VIOLENCIAS CONTRA LAS MUJERES"/>
    <n v="4502034"/>
    <s v="SERVICIO DE EDUCACIÓN INFORMAL "/>
    <s v="ESTRATEGIAS PARA LA TRANSFORMACIÓN DE IMAGINARIOS, REPRESENTACIONES Y ESTEREOTIPOS DE DISCRIMINACIÓN IMPLEMENTADAS"/>
    <s v="Número de personas"/>
    <s v="31.9"/>
    <n v="2015"/>
    <s v="Indicadores y metas definidos por Colombia frente al ODS 5"/>
    <n v="300"/>
    <n v="1200"/>
    <n v="300"/>
    <n v="0.25"/>
    <n v="310"/>
    <n v="1"/>
    <n v="0"/>
    <n v="0"/>
    <n v="311"/>
    <n v="0.25916666666666666"/>
    <n v="611"/>
    <n v="1.0366666666666666"/>
    <n v="0.50916666666666666"/>
    <n v="62500000"/>
    <s v="ICLD"/>
    <n v="62500000"/>
    <n v="1"/>
  </r>
  <r>
    <x v="12"/>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0"/>
    <s v="ACCIONES  A MUJERES CUIDADORAS."/>
    <n v="4502033"/>
    <s v="SERVICIO DE INTEGRACIÓN DE LA OFERTA PÚBLICA"/>
    <s v="ESPACIOS DE INTEGRACIÓN DE OFERTA PÚBLICA GENERADOS"/>
    <s v="Número de espacios de integración de oferta pública generados"/>
    <n v="0.47499999999999998"/>
    <n v="2022"/>
    <s v="DANE - GEIH"/>
    <n v="2"/>
    <n v="8"/>
    <n v="2"/>
    <n v="0.25"/>
    <s v="0"/>
    <n v="3"/>
    <n v="1"/>
    <n v="0"/>
    <n v="4"/>
    <n v="0.5"/>
    <n v="6"/>
    <n v="2"/>
    <n v="0.75"/>
    <n v="62500000"/>
    <s v="ICLD"/>
    <n v="62500000"/>
    <n v="1"/>
  </r>
  <r>
    <x v="12"/>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1"/>
    <s v="ACCIONES PARA LA TRANSVERSALIZACIÓN DEL ENFOQUE DE GÉNERO"/>
    <n v="4502022"/>
    <s v="SERVICIO DE PROMOCIÓN DE LA GARANTÍA DE DERECHOS"/>
    <s v="ESTRATEGIAS DE PROMOCIÓN DE LA GARANTÍA DE DERECHOS IMPLEMENTADAS"/>
    <s v="Número de instancias"/>
    <s v="31.9"/>
    <n v="2015"/>
    <s v="Indicadores y metas definidos por Colombia frente al ODS 5"/>
    <n v="1"/>
    <n v="1"/>
    <n v="1"/>
    <n v="1"/>
    <n v="1"/>
    <n v="1"/>
    <n v="1"/>
    <n v="0"/>
    <n v="3"/>
    <n v="3"/>
    <n v="4"/>
    <n v="3"/>
    <n v="4"/>
    <n v="62500000"/>
    <s v="ICLD"/>
    <n v="62500000"/>
    <n v="1"/>
  </r>
  <r>
    <x v="12"/>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2"/>
    <s v="PROCESOS DE FORMACIÓN EN ARTES, OFICIOS Y HABILIDADES PARA LA VIDA "/>
    <n v="4502034"/>
    <s v="SERVICIO DE EDUCACIÓN INFORMAL "/>
    <s v="ESTRATEGIAS DE FOMENTO DE PARTICIPACIÓN PARA LAS MUJERES"/>
    <s v="Número de mujeres formadas"/>
    <n v="0.47499999999999998"/>
    <n v="2022"/>
    <s v="DANE - GEIH"/>
    <n v="250"/>
    <n v="1000"/>
    <n v="290"/>
    <n v="0.28999999999999998"/>
    <n v="60"/>
    <n v="160"/>
    <n v="95"/>
    <n v="131"/>
    <n v="446"/>
    <n v="0.44600000000000001"/>
    <n v="736"/>
    <n v="1.784"/>
    <n v="0.73599999999999999"/>
    <n v="62500000"/>
    <s v="ICLD"/>
    <n v="62500000"/>
    <n v="1"/>
  </r>
  <r>
    <x v="12"/>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3"/>
    <s v="FOMENTAR LA PARTICIPACIÓN SOCIAL Y POLÍTICA DE LAS MUJERES "/>
    <n v="4502001"/>
    <s v="SERVICIO DE PROMOCIÓN A LA PARTICIPACIÓN CIUDADANA"/>
    <s v="ESTRATEGIAS PARA EL FOMENTO DE A LA PARTICIPACIÓN DE LAS MUJERES EN LOS ESPACIOS DE PARTICIPACIÓN POLÍTICA Y DE TOMA DE DECISIÓN IMPLEMENTADAS"/>
    <s v="Número de iniciativas"/>
    <n v="0.47499999999999998"/>
    <n v="2022"/>
    <s v="DANE - GEIH"/>
    <n v="3"/>
    <n v="4"/>
    <n v="1"/>
    <n v="0.25"/>
    <s v="0"/>
    <n v="1"/>
    <n v="2"/>
    <n v="0"/>
    <n v="3"/>
    <n v="0.75"/>
    <n v="4"/>
    <n v="1"/>
    <n v="1"/>
    <n v="62500000"/>
    <s v="ICLD"/>
    <n v="62500000"/>
    <n v="1"/>
  </r>
  <r>
    <x v="12"/>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4"/>
    <s v="CREACIÓN DE UNA ESTRATEGIA PARA PROMOVER LA EQUIDAD DE GÉNERO"/>
    <n v="4502022"/>
    <s v="SERVICIO DE PROMOCIÓN DE LA GARANTÍA DE DERECHOS"/>
    <s v="ESTRATEGIAS DE PROMOCIÓN DE LA GARANTÍA DE DERECHOS IMPLEMENTADAS"/>
    <s v="Número de estrategias"/>
    <n v="0.47499999999999998"/>
    <n v="2022"/>
    <s v="DANE - GEIH"/>
    <n v="1"/>
    <n v="1"/>
    <n v="1"/>
    <n v="1"/>
    <s v="0"/>
    <n v="0"/>
    <n v="0"/>
    <n v="0"/>
    <n v="0"/>
    <n v="0"/>
    <n v="1"/>
    <n v="0"/>
    <n v="1"/>
    <n v="62500000"/>
    <s v="ICLD"/>
    <n v="62500000"/>
    <n v="1"/>
  </r>
  <r>
    <x v="13"/>
    <x v="3"/>
    <s v="BOLÍVAR ME ENAMORA EN  HÁBITAT, VIVIENDA Y SERVICIOS PÚBLICOS"/>
    <s v=" SANEAMIENTO BÁSICO"/>
    <n v="4003"/>
    <s v="ACCESO DE LA POBLACIÓN A LOS SERVICIOS DE AGUA POTABLE Y SANEAMIENTO BÁSICO"/>
    <s v="AGUA POTABLE Y SANEAMIENTO BÁSICO (SIN INCLUIR PROYECTOS DE VIS)"/>
    <n v="31"/>
    <s v="REALIZAR 2 ESTUDIOS O DISEÑOS"/>
    <n v="4003042"/>
    <s v="ESTUDIOS DE PREINVERSIÓN E INVERSIÓN"/>
    <s v="ESTUDIOS O DISEÑOS REALIZADOS"/>
    <s v="Número"/>
    <n v="0"/>
    <s v="2024"/>
    <s v="PDA BOLIVAR"/>
    <n v="1"/>
    <n v="2"/>
    <n v="0"/>
    <n v="0"/>
    <n v="0"/>
    <n v="0"/>
    <n v="0"/>
    <n v="1"/>
    <n v="1"/>
    <n v="0.5"/>
    <n v="1"/>
    <n v="1"/>
    <n v="0.5"/>
    <n v="73800000"/>
    <s v="_x000d_RECURSOS PROPIOS"/>
    <n v="73800000"/>
    <n v="1"/>
  </r>
  <r>
    <x v="13"/>
    <x v="3"/>
    <s v="BOLÍVAR ME ENAMORA CON SERVICIOS PÚBLICOS"/>
    <s v=" SANEAMIENTO BÁSICO"/>
    <s v="4003"/>
    <s v="ACCESO DE LA POBLACIÓN A LOS SERVICIOS DE AGUA POTABLE Y SANEAMIENTO BÁSICO"/>
    <s v="AGUA POTABLE Y SANEAMIENTO BÁSICO (SIN INCLUIR PROYECTOS DE VIS)"/>
    <n v="32"/>
    <s v="AUMENTAR LA COBERTURA DE ALCANTARILLADO"/>
    <s v="4003018, 4003019 y 4003020"/>
    <s v="ALCANTARILLADOS CONSTRUIDOS, AMPLIADOS Y OPTIMIZADOS"/>
    <s v="ALCANTARILLADOS CONSTRUIDOS, AMPLIADOS Y OPTIMIZADOS"/>
    <s v="Número"/>
    <n v="1"/>
    <s v="2024"/>
    <s v="PDA BOLIVAR"/>
    <n v="1"/>
    <n v="4"/>
    <n v="1"/>
    <n v="0.25"/>
    <n v="0"/>
    <n v="0"/>
    <n v="0"/>
    <n v="1"/>
    <n v="1"/>
    <n v="0.25"/>
    <n v="2"/>
    <n v="1"/>
    <n v="0.5"/>
    <n v="5000000000"/>
    <s v="_x000d_RECURSOS PROPIOS"/>
    <n v="5000000000"/>
    <n v="1"/>
  </r>
  <r>
    <x v="13"/>
    <x v="3"/>
    <s v="BOLÍVAR ME ENAMORA EN  HÁBITAT, VIVIENDA Y SERVICIOS PÚBLICOS"/>
    <s v=" SERVICIOS PÚBLICOS"/>
    <s v="4003"/>
    <s v="ACCESO DE LA POBLACIÓN A LOS SERVICIOS DE AGUA POTABLE Y SANEAMIENTO BÁSICO"/>
    <s v="AGUA POTABLE Y SANEAMIENTO BÁSICO (SIN INCLUIR PROYECTOS DE VIS)"/>
    <n v="35"/>
    <s v="AUMENTAR LA COBERTURA DE ACUEDUCTO"/>
    <n v="4003042"/>
    <s v="ESTUDIOS DE PREINVERSIÓN E INVERSIÓN "/>
    <s v="ESTUDIOS O DISEÑOS REALIZADOS"/>
    <s v="Número"/>
    <n v="0"/>
    <s v="2024"/>
    <s v="PDA BOLIVAR"/>
    <n v="1"/>
    <n v="2"/>
    <n v="0"/>
    <n v="0"/>
    <n v="1"/>
    <n v="0"/>
    <n v="0"/>
    <n v="0"/>
    <n v="1"/>
    <n v="0.5"/>
    <n v="1"/>
    <n v="1"/>
    <n v="0.5"/>
    <n v="100000000"/>
    <s v="_x000d_RECURSOS PROPIOS"/>
    <n v="100000000"/>
    <n v="1"/>
  </r>
  <r>
    <x v="13"/>
    <x v="3"/>
    <s v="BOLÍVAR ME ENAMORA EN  HÁBITAT, VIVIENDA Y SERVICIOS PÚBLICOS"/>
    <s v=" SERVICIOS PÚBLICOS"/>
    <s v="4003"/>
    <s v="ACCESO DE LA POBLACIÓN A LOS SERVICIOS DE AGUA POTABLE Y SANEAMIENTO BÁSICO"/>
    <s v="AGUA POTABLE Y SANEAMIENTO BÁSICO (SIN INCLUIR PROYECTOS DE VIS)"/>
    <n v="36"/>
    <s v="AUMENTAR LA COBERTURA DE ACUEDUCTO"/>
    <s v="4003015, 4003016 y 4003017"/>
    <s v="ACUEDUCTOS CONSTRUIDOS"/>
    <s v="ACUEDUCTOS CONSTRUIDOS, AMPLIADOS Y OPTIMIZADOS"/>
    <s v="Número"/>
    <n v="1"/>
    <s v="2024"/>
    <s v="PDA BOLIVAR"/>
    <n v="1"/>
    <n v="4"/>
    <n v="1"/>
    <n v="0.25"/>
    <n v="0"/>
    <n v="0"/>
    <n v="0"/>
    <n v="1"/>
    <n v="1"/>
    <n v="0.25"/>
    <n v="2"/>
    <n v="1"/>
    <n v="0.5"/>
    <n v="5000000000"/>
    <s v="_x000d_RECURSOS PROPIOS"/>
    <n v="5000000000"/>
    <n v="1"/>
  </r>
  <r>
    <x v="14"/>
    <x v="3"/>
    <s v="BOLÍVAR ME ENAMORA EN  HÁBITAT, VIVIENDA Y SERVICIOS PÚBLICOS"/>
    <s v=" Saneamiento Básico"/>
    <n v="4003"/>
    <s v="Acceso de la población a los servicios de agua potable y saneamiento básico"/>
    <s v="Agua potable y saneamiento básico (sin incluir proyectos de vis)"/>
    <n v="33"/>
    <s v="Aumentar la cobertura de alcantarillado"/>
    <s v="4003018, 4003019 y 4003020"/>
    <s v="Alcantarillados construidos, ampliados y optimizados"/>
    <s v="No. Alcantarillados construidos, Ampliados y Optimizados"/>
    <s v="Número"/>
    <n v="1"/>
    <n v="2024"/>
    <s v="PDA BOLIVAR"/>
    <n v="1"/>
    <n v="6"/>
    <n v="2"/>
    <n v="0.33"/>
    <n v="0"/>
    <n v="0"/>
    <n v="0"/>
    <n v="0"/>
    <n v="0"/>
    <n v="0"/>
    <n v="2"/>
    <n v="0"/>
    <n v="0.33333333333333331"/>
    <n v="176278165065.47"/>
    <s v=" NACIÓN, SGP DPTO, SGP MUNICIPIOS, REGALÍAS  "/>
    <n v="75627781857.820007"/>
    <n v="0.42902523877379667"/>
  </r>
  <r>
    <x v="14"/>
    <x v="3"/>
    <s v="BOLÍVAR ME ENAMORA EN  HÁBITAT, VIVIENDA Y SERVICIOS PÚBLICOS"/>
    <s v=" Servicios Públicos"/>
    <n v="4003"/>
    <s v="Acceso de la población a los servicios de agua potable y saneamiento básico"/>
    <s v="Agua potable y saneamiento básico (sin incluir proyectos de vis)"/>
    <n v="37"/>
    <s v="Aumentar la cobertura de acueducto"/>
    <s v="4003015, 4003016 y 4003017"/>
    <s v="Acueductos construidos"/>
    <s v="No. Acueductos construidos"/>
    <s v="Número"/>
    <n v="4"/>
    <n v="2024"/>
    <s v="PDA BOLIVAR"/>
    <n v="2"/>
    <n v="14"/>
    <n v="4"/>
    <n v="0.28999999999999998"/>
    <n v="0"/>
    <n v="0"/>
    <n v="1"/>
    <n v="0"/>
    <n v="1"/>
    <n v="7.1428571428571425E-2"/>
    <n v="5"/>
    <n v="0.5"/>
    <n v="0.35714285714285715"/>
    <n v="209433944893.98001"/>
    <m/>
    <n v="52825686266.669998"/>
    <n v="0.25223077516594317"/>
  </r>
  <r>
    <x v="14"/>
    <x v="3"/>
    <s v="BOLÍVAR ME ENAMORA EN  HÁBITAT, VIVIENDA Y SERVICIOS PÚBLICOS"/>
    <s v=" Servicios Públicos"/>
    <n v="4003"/>
    <s v="Aseguramiento de la prestación de servicios"/>
    <s v="Agua potable y saneamiento básico (sin incluir proyectos de vis)"/>
    <n v="38"/>
    <s v="Aumentar asistencia técnica a municipios para la prestación de los servicios"/>
    <n v="4003002"/>
    <s v="Servicio de asistencia técnica en regulación de Agua Potable y Saneamiento Básico"/>
    <s v="No. Servicio de asistencia técnica en regulación de Agua Potable y Saneamiento Básico"/>
    <s v="Número"/>
    <n v="18"/>
    <n v="2024"/>
    <s v="PDA BOLIVAR"/>
    <n v="10"/>
    <n v="45"/>
    <n v="10"/>
    <n v="0.22"/>
    <n v="2"/>
    <n v="4"/>
    <n v="4"/>
    <n v="0"/>
    <n v="10"/>
    <n v="0.22222222222222221"/>
    <n v="20"/>
    <n v="1"/>
    <n v="0.44444444444444442"/>
    <n v="600000000"/>
    <m/>
    <n v="12000000"/>
    <n v="0.02"/>
  </r>
  <r>
    <x v="15"/>
    <x v="3"/>
    <s v="BOLÍVAR ME ENAMORA  CON  ATENCIÓN A VÍCTMAS"/>
    <s v="CALIDAD Y FOMENTO DE LA EDUCACIÓN SUPERIOR"/>
    <n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321"/>
    <n v="2023"/>
    <s v="UDC"/>
    <n v="100"/>
    <n v="400"/>
    <n v="203"/>
    <n v="0.51"/>
    <n v="96"/>
    <n v="0"/>
    <n v="0"/>
    <n v="54"/>
    <n v="150"/>
    <n v="0.375"/>
    <n v="353"/>
    <n v="1.5"/>
    <n v="0.88249999999999995"/>
    <n v="0"/>
    <s v="icld recursos propios"/>
    <n v="0"/>
    <n v="0"/>
  </r>
  <r>
    <x v="15"/>
    <x v="4"/>
    <s v="BOLÍVAR ME ENAMORA EN  PARTICIPACIÓN CIUDADANA"/>
    <s v=" TRANSPARENCIA INSTITUCIONAL"/>
    <n v="4502"/>
    <s v="FORTALECIMIENTO DEL BUEN GOBIERNO PARA EL RESPETO Y GARANTÍA DE LOS DERECHOS HUMANOS"/>
    <s v="FOMENTO Y APOYO A LA APROPIACIÓN DE TECNOLOGÍA EN PROCESOS EMPRESARIALES "/>
    <n v="326"/>
    <s v="REALIZAR 4 PROCESOS DE RENDICIÓN PUBLICA DE CUENTAS A LA CIUDADANÍA        "/>
    <n v="4502001"/>
    <s v="SERVICIO DE PROMOCIÓN A LA PARTICIPACIÓN CIUDADANA"/>
    <s v="RENDICION DE CUENTAS"/>
    <s v="NUMERO"/>
    <n v="1"/>
    <n v="2023"/>
    <s v="SECRETARIA PRIVADA"/>
    <n v="1"/>
    <n v="4"/>
    <n v="1"/>
    <n v="0.25"/>
    <n v="0"/>
    <n v="0"/>
    <n v="1"/>
    <n v="0"/>
    <n v="1"/>
    <n v="0.25"/>
    <n v="2"/>
    <n v="1"/>
    <n v="0.5"/>
    <n v="0"/>
    <s v="icld recursos propios"/>
    <n v="0"/>
    <n v="0"/>
  </r>
  <r>
    <x v="15"/>
    <x v="4"/>
    <s v="BOLÍVAR ME ENAMORA EN  PARTICIPACIÓN CIUDADANA"/>
    <s v=" INSTANCIA DE PARTICIPACIÓN CIUDADANA"/>
    <n v="4599"/>
    <s v="FORTALECIMIENTO A LA GESTIÓN Y DIRECCIÓN DE LA ADMINISTRACIÓN PÚBLICA TERRITORIAL"/>
    <s v="INSTANCIAS O ESPACIOS DE PARTICIPACIÓN "/>
    <n v="327"/>
    <s v="REALIZAR 4 CUMBRES DE PARTICIPACION ENTRE ALCALDES Y GOBERNACION"/>
    <n v="4599029"/>
    <s v="SERVICIO DE INTEGRACIÓN DE LA OFERTA PÚBLICA"/>
    <s v="ESPACIOS DE INTEGRACIÓN DE OFERTA PÚBLICA GENERADOS"/>
    <s v="NUMERO"/>
    <n v="1"/>
    <n v="2023"/>
    <s v="SECRETARIA PRIVADA"/>
    <n v="1"/>
    <n v="4"/>
    <n v="1"/>
    <n v="0.25"/>
    <n v="0"/>
    <n v="0"/>
    <n v="0"/>
    <n v="0"/>
    <n v="0"/>
    <n v="0"/>
    <n v="1"/>
    <n v="0"/>
    <n v="0.25"/>
    <n v="0"/>
    <s v="icld recursos propios"/>
    <n v="0"/>
    <n v="0"/>
  </r>
  <r>
    <x v="15"/>
    <x v="4"/>
    <s v="BOLÍVAR ME ENAMORA EN  PARTICIPACIÓN CIUDADANA"/>
    <s v=" INSTANCIA DE PARTICIPACIÓN CIUDADANA"/>
    <n v="4502"/>
    <s v="FORTALECIMIENTO DEL BUEN GOBIERNO PARA EL RESPETO Y GARANTÍA DE LOS DERECHOS HUMANOS"/>
    <s v="INSTANCIAS O ESPACIOS DE PARTICIPACIÓN "/>
    <n v="328"/>
    <s v="RUTA DE LA GOBERNANZA"/>
    <n v="4502001"/>
    <s v="SERVICIO DE PROMOCIÓN A LA PARTICIPACIÓN CIUDADANA"/>
    <s v="ESPACIOS DE PARTICIPACIÓN PROMOVIDOS"/>
    <s v="NUMERO"/>
    <n v="0"/>
    <n v="2023"/>
    <s v="SECRETARIA PRIVADA"/>
    <n v="5"/>
    <n v="20"/>
    <n v="6"/>
    <n v="0.3"/>
    <n v="2"/>
    <n v="2"/>
    <n v="0"/>
    <n v="2"/>
    <n v="6"/>
    <n v="0.3"/>
    <n v="12"/>
    <n v="1.2"/>
    <n v="0.6"/>
    <n v="1261000000"/>
    <s v="icld recursos propios"/>
    <n v="1258300000"/>
    <n v="0.9978588421887391"/>
  </r>
  <r>
    <x v="15"/>
    <x v="4"/>
    <s v="BOLÍVAR ME ENAMORA EN  PARTICIPACIÓN CIUDADANA"/>
    <s v="CONSTRUCCIONES MOTIVADORAS CON PARTICIPACIÓN INTEGRAL – COMPI"/>
    <n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UMERO"/>
    <n v="0"/>
    <n v="2023"/>
    <s v="SECRETARIA DEL INTERIOR"/>
    <n v="15"/>
    <n v="45"/>
    <n v="6"/>
    <n v="0.13"/>
    <n v="0"/>
    <n v="2"/>
    <n v="13"/>
    <n v="15"/>
    <n v="30"/>
    <n v="0.66666666666666663"/>
    <n v="36"/>
    <n v="2"/>
    <n v="0.8"/>
    <n v="7426300000"/>
    <s v="icld recursos propios"/>
    <n v="14173098127"/>
    <n v="1.908500616323068"/>
  </r>
  <r>
    <x v="15"/>
    <x v="1"/>
    <s v="BOLÍVAR ME ENAMORA EN DESARROLLO ECONÓMICO"/>
    <s v="APROVECHAMIENTO DE POTENCIALIDADES Y APUESTA PRODUCTIVAS"/>
    <n v="3502"/>
    <s v="PRODUCTIVIDAD Y COMPETITIVIDAD DE LAS EMPRESAS COLOMBIANAS"/>
    <s v="COMERCIO, INDUSTRIA Y TURISMO"/>
    <n v="329"/>
    <s v="IMPLEMENTACION DE LA MARCABOLÍVAR A TRAVÉSDE LA_x000d_CURADURÍA Y VENTA_x000d_DE PRODUCTOS_x000d_ARTESANALES Y AGRO"/>
    <n v="3502024"/>
    <s v="SERVICIO DE ASISTENCIA TÉCNICA_x000d_PARA LAACTIVIDAD_x000d_ARTESANAL"/>
    <s v="ASISTENCIAS TÉCNICAS PARAEL_x000d_FORTALECIMIENTO DE_x000d_LAACTIVIDAD_x000d_ARTESANAL PRESTADAS"/>
    <s v="NUMERO"/>
    <n v="0"/>
    <n v="2023"/>
    <s v="SECRETARIA PRIVADA"/>
    <n v="1"/>
    <n v="4"/>
    <n v="1"/>
    <n v="0.25"/>
    <n v="1"/>
    <n v="0"/>
    <n v="0"/>
    <n v="0"/>
    <n v="1"/>
    <n v="0.25"/>
    <n v="2"/>
    <n v="1"/>
    <n v="0.5"/>
    <n v="2000000000"/>
    <s v="icld recursos propios"/>
    <n v="2170000000"/>
    <n v="1.085"/>
  </r>
  <r>
    <x v="16"/>
    <x v="4"/>
    <s v="BOLÍVAR ME ENAMORA EN  ORDENAMIENTO TERRITORIAL"/>
    <s v="PLAN DE ORDENAMIENTO TERRITORIAL DEL DEPARTAMENTO DE BOLIVAR"/>
    <s v="4002"/>
    <s v="ORDENAMIENTO TERRITORIAL Y DESARROLLO URBANO"/>
    <s v="ELABORACIÓN Y ACTUALIZACIÓN DEL PLAN DE ORDENAMIENTO TERRITORIAL"/>
    <s v="400201602"/>
    <s v=""/>
    <s v="4002016"/>
    <s v="DOCUMENTOS DE PLANEACIÓN"/>
    <s v="DOCUMENTOS DE PLANEACIÓN DE LA ETAPA DE ALISTAMIENTO Y DIAGNÓSTICO DEL PLAN DE ORDENAMIENTO DEPARTAMENTAL ELABORADOS"/>
    <s v="Número "/>
    <s v="0"/>
    <s v="N/A"/>
    <s v="ICLD"/>
    <s v="1"/>
    <n v="1"/>
    <n v="0"/>
    <n v="0"/>
    <s v="1"/>
    <n v="0"/>
    <n v="0"/>
    <n v="0"/>
    <n v="1"/>
    <n v="1"/>
    <n v="1"/>
    <n v="1"/>
    <n v="1"/>
    <n v="0"/>
    <s v="ICLD"/>
    <n v="0"/>
    <n v="0"/>
  </r>
  <r>
    <x v="16"/>
    <x v="4"/>
    <s v="BOLÍVAR ME ENAMORA EN  ORDENAMIENTO TERRITORIAL"/>
    <s v="PLAN DE ORDENAMIENTO TERRITORIAL DEL DEPARTAMENTO DE BOLIVAR"/>
    <s v="4002"/>
    <s v="ORDENAMIENTO TERRITORIAL Y DESARROLLO URBANO"/>
    <s v="ELABORACIÓN Y ACTUALIZACIÓN DEL PLAN DE ORDENAMIENTO TERRITORIAL"/>
    <n v="400201603"/>
    <s v=""/>
    <s v="4002016"/>
    <s v="DOCUMENTOS DE PLANEACIÓN"/>
    <s v="DOCUMENTOS DE FORMULACIÓN DEL PLAN DE ORDENAMIENTO DEPARTAMENTAL ELABORADOS"/>
    <s v="Número "/>
    <s v="0"/>
    <s v="N/A"/>
    <s v="ICLD"/>
    <s v="1"/>
    <n v="1"/>
    <n v="0"/>
    <n v="0"/>
    <s v="1"/>
    <n v="0"/>
    <n v="0"/>
    <n v="0"/>
    <n v="1"/>
    <n v="1"/>
    <n v="1"/>
    <n v="1"/>
    <n v="1"/>
    <n v="111500000"/>
    <s v="ICLD"/>
    <n v="111500000"/>
    <n v="1"/>
  </r>
  <r>
    <x v="16"/>
    <x v="3"/>
    <s v="BOLÍVAR ME ENAMORA EN  HÁBITAT, VIVIENDA Y SERVICIOS PÚBLICOS"/>
    <s v="FORMALIZACIÓN DE LA TIERRA"/>
    <s v="4001"/>
    <s v="ACCESO A SOLUCIONES DE VIVIENDA"/>
    <s v="PROYECTOS DE TITULACIÓN Y LEGALIZACIÓN DE PREDIOS"/>
    <s v="400100700"/>
    <s v=""/>
    <s v="4001007"/>
    <s v="SERVICIO DE SANEAMIENTO Y TITULACIÓN DE BIENES FISCALES"/>
    <s v="BIENES FISCALES SANEADOS Y TITULADOS"/>
    <s v="Número "/>
    <s v="0"/>
    <s v="N/A"/>
    <s v="ICLD"/>
    <s v="250"/>
    <n v="1000"/>
    <n v="470"/>
    <n v="0.47"/>
    <s v="0"/>
    <n v="39"/>
    <n v="0"/>
    <n v="0"/>
    <n v="39"/>
    <n v="3.9E-2"/>
    <n v="509"/>
    <n v="0.156"/>
    <n v="0.50900000000000001"/>
    <n v="100000000"/>
    <s v="ICLD"/>
    <n v="100000000"/>
    <n v="1"/>
  </r>
  <r>
    <x v="16"/>
    <x v="4"/>
    <s v="BOLÍVAR ME ENAMORA CON INSTRUMENTOS DE PLANEACIÓN"/>
    <s v="INSTRUMENTOS DE PLANEACIÓN TERRTORIAL  A LOS MUNICIPIOS"/>
    <s v="4501"/>
    <s v="FORTALECIMIENTO DE LA CONVIVENCIA Y LA SEGURIDAD CIUDADANA"/>
    <s v="PROGRAMAS DE CAPACITACIÓN Y ASISTENCIA TÉCNICA ORIENTADOS AL DESARROLLO EFICIENTE DE LAS COMPETENCIAS DE LEY"/>
    <s v="459903101"/>
    <s v=""/>
    <s v="4599031"/>
    <s v="SERVICIO DE ASISTENCIA TÉCNICA"/>
    <s v="ENTIDADES TERRITORIALES ASISTIDAS TÉCNICAMENTE"/>
    <s v="Número "/>
    <s v="45"/>
    <s v="N/A"/>
    <s v="ICLD"/>
    <s v="5"/>
    <n v="20"/>
    <n v="5"/>
    <n v="0.25"/>
    <s v="0"/>
    <n v="9"/>
    <n v="0"/>
    <n v="0"/>
    <n v="9"/>
    <n v="0.45"/>
    <n v="14"/>
    <n v="1.8"/>
    <n v="0.7"/>
    <n v="237500000"/>
    <s v="ICLD"/>
    <n v="237500000"/>
    <n v="1"/>
  </r>
  <r>
    <x v="16"/>
    <x v="4"/>
    <s v="BOLÍVAR ME ENAMORA EN INSTRUMENTOS DE PLANEACIÓN"/>
    <s v="CONSEJO TERRITORIAL DE PLANEACIÓN DE BOLIVAR"/>
    <s v="4502"/>
    <s v="FORTALECIMIENTO DEL BUEN GOBIERNO PARA EL RESPETO Y GARANTÍA DE LOS DERECHOS HUMANOS"/>
    <s v="INSTANCIAS O ESPACIOS DE PARTICIPACIÓN"/>
    <s v=""/>
    <s v=""/>
    <s v="4502001"/>
    <s v="SERVICIO DE PROMOCIÓN A LA PARTICIPACIÓN CIUDADANA"/>
    <s v="INSTANCIAS FORMALES Y NO FORMALES DE PARTICIPACIÓN FORTALECIDAS"/>
    <s v="Número "/>
    <s v="0"/>
    <s v="N/A"/>
    <s v="ICLD"/>
    <s v="1"/>
    <n v="4"/>
    <n v="0"/>
    <n v="0"/>
    <s v="1"/>
    <n v="0"/>
    <n v="0"/>
    <n v="0"/>
    <n v="1"/>
    <n v="0.25"/>
    <n v="1"/>
    <n v="1"/>
    <n v="0.25"/>
    <n v="50000000"/>
    <s v="ICLD"/>
    <n v="50000000"/>
    <n v="1"/>
  </r>
  <r>
    <x v="16"/>
    <x v="4"/>
    <s v="BOLÍVAR ME ENAMORA EN INSTRUMENTOS DE PLANEACIÓN"/>
    <s v="MODERNIZACIÓN SISTEMAS DE INFORMACIÓN EN PLANEACIÓN"/>
    <s v="4599"/>
    <s v="FORTALECIMIENTO A LA GESTIÓN Y DIRECCIÓN DE LA ADMINISTRACIÓN PÚBLICA TERRITORIAL"/>
    <s v="FORTALECIMIENTO INSTITUCIONAL"/>
    <s v="459902500"/>
    <s v=""/>
    <s v="4599025"/>
    <s v="SERVICIOS DE INFORMACIÓN IMPLEMENTADOS"/>
    <s v="SISTEMAS DE INFORMACIÓN IMPLEMENTADOS"/>
    <s v="Número "/>
    <s v="0"/>
    <s v="N/A"/>
    <s v="ICLD"/>
    <s v="1"/>
    <n v="3"/>
    <n v="0"/>
    <n v="0"/>
    <s v="0"/>
    <n v="1"/>
    <n v="0"/>
    <n v="0"/>
    <n v="1"/>
    <n v="0.33333333333333331"/>
    <n v="1"/>
    <n v="1"/>
    <n v="0.33333333333333331"/>
    <n v="140000000"/>
    <s v="ICLD"/>
    <n v="140000000"/>
    <n v="1"/>
  </r>
  <r>
    <x v="16"/>
    <x v="4"/>
    <s v="BOLÍVAR ME ENAMORA EN INSTRUMENTOS DE PLANEACIÓN"/>
    <s v="FORTALECIMIENTO DE CAPACIDADES INSTITUCIONALES"/>
    <s v="4599"/>
    <s v="FORTALECIMIENTO A LA GESTIÓN Y DIRECCIÓN DE LA ADMINISTRACIÓN PÚBLICA TERRITORIAL"/>
    <s v="FORTALECIMIENTO INSTITUCIONAL"/>
    <s v="459903100"/>
    <s v=""/>
    <s v="4599031"/>
    <s v="SERVICIO DE ASISTENCIA TÉCNICA"/>
    <s v="ENTIDADES, ORGANISMOS Y DEPENDENCIAS ASISTIDOS TÉCNICAMENTE"/>
    <s v="Número "/>
    <s v="45"/>
    <s v="2023"/>
    <s v="ICLD"/>
    <s v="45"/>
    <n v="45"/>
    <n v="45"/>
    <n v="1"/>
    <s v="10"/>
    <n v="15"/>
    <n v="0"/>
    <n v="0"/>
    <n v="25"/>
    <n v="0.55555555555555558"/>
    <n v="70"/>
    <n v="0.55555555555555558"/>
    <n v="1.5555555555555556"/>
    <n v="97500000"/>
    <s v="ICLD"/>
    <n v="97500000"/>
    <n v="1"/>
  </r>
  <r>
    <x v="16"/>
    <x v="3"/>
    <s v="BOLÍVAR ME ENAMORA CON CIENCIA, TECNOLOGIA E INNOVACIÓN"/>
    <s v="CIENCIA, TECNOLOGIA E INNOVACIÓN PARA EL DESARROLLO"/>
    <s v="3906"/>
    <s v="FOMENTO A VOCACIONES Y FORMACIÓN, GENERACIÓN, USO Y APROPIACIÓN SOCIAL DEL CONOCIMIENTO DE LA CIENCIA, TECNOLOGÍA E INNOVACIÓN"/>
    <s v="PROMOCIÓN DEL DESARROLLO"/>
    <s v=""/>
    <s v=""/>
    <s v="3906011"/>
    <s v="SERVICIO DE APROPIACIÓN SOCIAL DEL CONOCIMIENTO"/>
    <s v="ESTRATEGIAS DE APROPIACIÓN REALIZADAS"/>
    <s v="Número "/>
    <s v="0"/>
    <s v="N/A"/>
    <s v="ICLD"/>
    <s v="1"/>
    <n v="3"/>
    <n v="0"/>
    <n v="0"/>
    <s v="0"/>
    <n v="2"/>
    <n v="0"/>
    <n v="0"/>
    <n v="2"/>
    <n v="0.66666666666666663"/>
    <n v="2"/>
    <n v="2"/>
    <n v="0.66666666666666663"/>
    <n v="15000000"/>
    <s v="ICLD"/>
    <n v="15000000"/>
    <n v="1"/>
  </r>
  <r>
    <x v="16"/>
    <x v="3"/>
    <s v="BOLÍVAR ME ENAMORA CON CIENCIA, TECNOLOGIA E INNOVACIÓN"/>
    <s v="CIENCIA, TECNOLOGIA E INNOVACIÓN PARA EL DESARROLLO"/>
    <s v="3999"/>
    <s v="FORTALECIMIENTO DE LA GESTIÓN Y DIRECCIÓN DEL SECTOR CIENCIA, TECNOLOGÍA E INNOVACIÓN "/>
    <s v="PROMOCIÓN DEL DESARROLLO"/>
    <s v=""/>
    <s v=""/>
    <s v="3999054"/>
    <s v="DOCUMENTOS DE PLANEACIÓN"/>
    <s v="PLANES ESTRATÉGICOS ELABORADOS"/>
    <s v="Número "/>
    <s v="0"/>
    <s v="N/A"/>
    <s v="ICLD"/>
    <s v="1"/>
    <n v="4"/>
    <n v="1"/>
    <n v="0.25"/>
    <s v="0"/>
    <n v="1"/>
    <n v="0"/>
    <n v="0"/>
    <n v="1"/>
    <n v="0.25"/>
    <n v="2"/>
    <n v="1"/>
    <n v="0.5"/>
    <n v="22500000"/>
    <s v="ICLD"/>
    <n v="22500000"/>
    <n v="1"/>
  </r>
  <r>
    <x v="16"/>
    <x v="3"/>
    <s v="BOLÍVAR ME ENAMORA CON CIENCIA, TECNOLOGIA E INNOVACIÓN"/>
    <s v="CIENCIA, TECNOLOGIA E INNOVACIÓN PARA EL DESARROLLO"/>
    <s v="3999"/>
    <s v="FORTALECIMIENTO DE LA GESTIÓN Y DIRECCIÓN DEL SECTOR CIENCIA, TECNOLOGÍA E INNOVACIÓN "/>
    <s v="PROMOCIÓN DEL DESARROLLO"/>
    <s v=""/>
    <s v=""/>
    <s v="3999065"/>
    <s v="DOCUMENTOS DE POLÍTICA"/>
    <s v="DOCUMENTOS DE POLÍTICA ELABORADOS"/>
    <s v="Número "/>
    <s v="0"/>
    <s v="N/A"/>
    <s v="ICLD"/>
    <s v="1"/>
    <n v="1"/>
    <n v="0"/>
    <n v="0"/>
    <s v="0"/>
    <n v="0"/>
    <n v="0"/>
    <n v="0"/>
    <n v="0"/>
    <n v="0"/>
    <n v="0"/>
    <n v="0"/>
    <n v="0"/>
    <n v="60000000"/>
    <s v="ICLD"/>
    <n v="60000000"/>
    <n v="1"/>
  </r>
  <r>
    <x v="16"/>
    <x v="3"/>
    <s v="BOLÍVAR ME ENAMORA CON CIENCIA, TECNOLOGIA E INNOVACIÓN"/>
    <s v="CIENCIA, TECNOLOGIA E INNOVACIÓN PARA EL DESARROLLO"/>
    <s v="3999"/>
    <s v="FORTALECIMIENTO DE LA GESTIÓN Y DIRECCIÓN DEL SECTOR CIENCIA, TECNOLOGÍA E INNOVACIÓN "/>
    <s v="PROMOCIÓN DEL DESARROLLO"/>
    <s v=""/>
    <s v=""/>
    <s v="2301034"/>
    <s v="SERVICIO DE EDUCACIÓN PARA EL TRABAJO EN TECNOLOGÍAS DE LA INFORMACIÓN Y LAS COMUNICACIONES"/>
    <s v="PERSONAS CERTIFICADAS EN ALFABETIZACIÓN DIGITAL"/>
    <s v="Número "/>
    <s v="0"/>
    <s v="N/A"/>
    <s v="ICLD"/>
    <s v="25"/>
    <n v="100"/>
    <n v="68"/>
    <n v="0.68"/>
    <s v="0"/>
    <n v="0"/>
    <n v="0"/>
    <n v="0"/>
    <n v="0"/>
    <n v="0"/>
    <n v="68"/>
    <n v="0"/>
    <n v="0.68"/>
    <n v="0"/>
    <s v="N/A"/>
    <n v="0"/>
    <n v="0"/>
  </r>
  <r>
    <x v="16"/>
    <x v="3"/>
    <s v="BOLÍVAR ME ENAMORA CON CIENCIA, TECNOLOGIA E INNOVACIÓN"/>
    <s v="CIENCIA, TECNOLOGIA E INNOVACIÓN PARA EL DESARROLLO"/>
    <s v="3999"/>
    <s v="FORTALECIMIENTO DE LA GESTIÓN Y DIRECCIÓN DEL SECTOR CIENCIA, TECNOLOGÍA E INNOVACIÓN "/>
    <s v="PROMOCIÓN DEL DESARROLLO"/>
    <s v=""/>
    <s v=""/>
    <s v="2301062"/>
    <s v="SERVICIO DE APOYO EN TECNOLOGÍAS DE LA INFORMACIÓN Y LAS COMUNICACIONES PARA LA EDUCACIÓN BÁSICA, PRIMARIA Y SECUNDARIA"/>
    <s v="ESTUDIANTES DE SEDES EDUCATIVAS OFICIALES BENEFICIADOS CON EL SERVICIO DE APOYO EN TECNOLOGÍAS DE LA INFORMACIÓN Y LAS COMUNICACIONES PARA LA EDUCACIÓN"/>
    <s v="Número "/>
    <s v="0"/>
    <s v="N/A"/>
    <s v="ICLD"/>
    <s v="150"/>
    <n v="500"/>
    <n v="0"/>
    <n v="0"/>
    <s v="0"/>
    <n v="2035"/>
    <n v="0"/>
    <n v="0"/>
    <n v="2035"/>
    <n v="4.07"/>
    <n v="2035"/>
    <n v="13.566666666666666"/>
    <n v="4.07"/>
    <n v="22000000"/>
    <s v="ICLD"/>
    <n v="22000000"/>
    <n v="1"/>
  </r>
  <r>
    <x v="16"/>
    <x v="3"/>
    <s v="BOLÍVAR ME ENAMORA CON CIENCIA, TECNOLOGIA E INNOVACIÓN"/>
    <s v="CIENCIA, TECNOLOGIA E INNOVACIÓN PARA EL DESARROLLO"/>
    <n v="3905"/>
    <s v="FORTALECIMIENTO DE LA GOBERNANZA E INSTITUCIONALIDAD MULTINIVEL DEL SECTOR DE CTEI"/>
    <s v="PROMOCIÓN DEL DESARROLLO"/>
    <m/>
    <s v=""/>
    <s v="3905007"/>
    <s v="SERVICIO DE COOPERACIÓN INTERNACIONAL PARA LA CTEI"/>
    <s v="ACUERDOS DE COOPERACIÓN SUSCRITOS"/>
    <s v="Número "/>
    <n v="0"/>
    <s v="N/A"/>
    <s v="ICLD"/>
    <n v="1"/>
    <n v="3"/>
    <n v="0"/>
    <n v="0"/>
    <s v="0"/>
    <n v="3"/>
    <n v="0"/>
    <n v="0"/>
    <n v="3"/>
    <n v="1"/>
    <n v="3"/>
    <n v="3"/>
    <n v="1"/>
    <n v="0"/>
    <s v="N/A"/>
    <n v="0"/>
    <n v="0"/>
  </r>
  <r>
    <x v="17"/>
    <x v="3"/>
    <s v="Bolívar Me Enamora en  Salud oportuna y de calidad"/>
    <s v=" Aseguramiento y prestación integral de servicios de salud"/>
    <s v="1906"/>
    <s v="ASEGURAMIENTO Y PRESTACIÓN INTEGRAL DE SERVICIOS DE SALUD"/>
    <s v="PRESTACION DE SERVICIOS DE SALUD PARA LA POBLACIÓN POBRE NO ASEGURADA "/>
    <s v="226"/>
    <s v="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
    <s v="1906041"/>
    <s v="SERVICIO DE ASISTENCIA TÉCNICA"/>
    <s v="Asistencisa técnicas realizadas"/>
    <s v="Número"/>
    <n v="180"/>
    <n v="2023"/>
    <s v="Dirección de Aseguramiento y Prestación de Servicios - Secretaría de Salud de Bolívar"/>
    <n v="90"/>
    <n v="360"/>
    <n v="90"/>
    <n v="0.25"/>
    <n v="15"/>
    <n v="17"/>
    <n v="33"/>
    <n v="25"/>
    <n v="90"/>
    <n v="0.25"/>
    <n v="180"/>
    <n v="1"/>
    <n v="0.5"/>
    <n v="518598267"/>
    <s v="Rentas cedidas"/>
    <n v="518598267"/>
    <n v="1"/>
  </r>
  <r>
    <x v="17"/>
    <x v="3"/>
    <s v="Bolívar Me Enamora en  Salud oportuna y de calidad"/>
    <s v=" Aseguramiento y prestación integral de servicios de salud"/>
    <s v="1906"/>
    <s v="ASEGURAMIENTO Y PRESTACIÓN INTEGRAL DE SERVICIOS DE SALUD"/>
    <s v="PRESTACION DE SERVICIOS DE SALUD PARA LA POBLACIÓN POBRE NO ASEGURADA "/>
    <s v="227"/>
    <s v="REALIZAR LA AFILIACIÓN DE LA POBLACIÓN AL RÉGIMEN SUBSIDIADO CONFORME A LAS CONDICIONES DEL SISTEMA GENERAL DE SEGURIDAD SOCIAL; INCLUYE EL REGISTRO, REPORTE, SISTEMATIZACIÓN Y SEGUIMIENTO DE AFILIADOS EN LOS SISTEMAS DE INFORMACIÓN CORRESPONDIENTES. "/>
    <s v="1906044"/>
    <s v="SERVICIO DE AFILIACIONES AL RÉGIMEN SUBSIDIADO DEL SISTEMA GENERAL DE SEGURIDAD SOCIAL"/>
    <s v="Personas afiliadas al régimen subsidiado"/>
    <s v="Número"/>
    <n v="938220"/>
    <n v="2023"/>
    <s v="BDUA - SISPRO MSPS"/>
    <n v="940420"/>
    <n v="947522"/>
    <n v="942164"/>
    <n v="0.99434525003113383"/>
    <n v="240193"/>
    <n v="213465"/>
    <n v="634000"/>
    <n v="300"/>
    <n v="1087958"/>
    <n v="1.1482139728681762"/>
    <n v="2030122"/>
    <n v="1.156885221496778"/>
    <n v="2.14255922289931"/>
    <n v="83107356230"/>
    <s v="Rentas cedidas"/>
    <n v="52528032184.659988"/>
    <n v="0.63205033305702096"/>
  </r>
  <r>
    <x v="17"/>
    <x v="3"/>
    <s v="Bolívar Me Enamora en  Salud oportuna y de calidad"/>
    <s v=" Aseguramiento y prestación integral de servicios de salud"/>
    <s v="1907"/>
    <s v="ASEGURAMIENTO Y PRESTACIÓN INTEGRAL DE SERVICIOS DE SALUD"/>
    <s v="PRESTACION DE SERVICIOS DE SALUD PARA LA POBLACIÓN POBRE NO ASEGURADA "/>
    <s v="228"/>
    <s v="GARANTIZAR RECURSOS MONETARIOS A LAS EMPRESAS SOCIALES DEL ESTADO O A TERCEROS QUE ADMINISTRAN INFRAESTRUCTURA PÚBLICA PARA LA ATENCIÓN EN SALUD A LA POBLACIÓN"/>
    <s v="1906035"/>
    <s v="SERVICIO DE APOYO FINANCIERO PARA LA ATENCIÓN EN SALUD A LA POBLACIÓN"/>
    <s v="Empresas sociales del estado financiadas"/>
    <s v="Número"/>
    <n v="15"/>
    <n v="2023"/>
    <s v="Dirección de Aseguramiento y Prestación de Servicios - Secretaría de Salud de Bolívar"/>
    <n v="5"/>
    <n v="15"/>
    <n v="1"/>
    <n v="6.6666666666666666E-2"/>
    <n v="1"/>
    <n v="0"/>
    <n v="0"/>
    <n v="0"/>
    <n v="1"/>
    <n v="6.6666666666666666E-2"/>
    <n v="2"/>
    <n v="0.2"/>
    <n v="0.13333333333333333"/>
    <n v="83107356230"/>
    <s v="Rentas cedidas - SGP"/>
    <n v="52528032184.659988"/>
    <n v="0.63205033305702096"/>
  </r>
  <r>
    <x v="17"/>
    <x v="3"/>
    <s v="Bolívar Me Enamora en  Salud oportuna y de calidad"/>
    <s v=" Aseguramiento y prestación integral de servicios de salud"/>
    <s v="1908"/>
    <s v="ASEGURAMIENTO Y PRESTACIÓN INTEGRAL DE SERVICIOS DE SALUD"/>
    <s v="PRESTACION DE SERVICIOS DE SALUD PARA LA POBLACIÓN POBRE NO ASEGURADA "/>
    <s v="22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úmero"/>
    <n v="180"/>
    <n v="2023"/>
    <s v="Dirección de Aseguramiento y Prestación de Servicios - Secretaría de Salud de Bolívar"/>
    <n v="90"/>
    <n v="360"/>
    <n v="90"/>
    <n v="0.25"/>
    <n v="15"/>
    <n v="17"/>
    <n v="33"/>
    <n v="25"/>
    <n v="90"/>
    <n v="0.25"/>
    <n v="180"/>
    <n v="1"/>
    <n v="0.5"/>
    <n v="483500000"/>
    <s v="Rentas cedidas"/>
    <n v="483500000"/>
    <n v="1"/>
  </r>
  <r>
    <x v="17"/>
    <x v="3"/>
    <s v="Bolívar Me Enamora en  Salud oportuna y de calidad"/>
    <s v=" Aseguramiento y prestación integral de servicios de salud"/>
    <s v="1909"/>
    <s v="ASEGURAMIENTO Y PRESTACIÓN INTEGRAL DE SERVICIOS DE SALUD"/>
    <s v="PRESTACION DE SERVICIOS DE SALUD PARA LA POBLACIÓN POBRE NO ASEGURADA "/>
    <s v="23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m/>
    <s v="Número"/>
    <n v="180"/>
    <n v="2023"/>
    <s v="Dirección de Aseguramiento y Prestación de Servicios - Secretaría de Salud de Bolívar"/>
    <n v="135"/>
    <n v="540"/>
    <n v="135"/>
    <n v="0.25"/>
    <n v="3"/>
    <n v="66"/>
    <n v="54"/>
    <n v="12"/>
    <n v="135"/>
    <n v="0.25"/>
    <n v="270"/>
    <n v="1"/>
    <n v="0.5"/>
    <n v="483500000"/>
    <s v="Rentas cedidas"/>
    <n v="483500000"/>
    <n v="1"/>
  </r>
  <r>
    <x v="17"/>
    <x v="3"/>
    <s v="Bolívar Me Enamora en  Salud oportuna y de calidad"/>
    <s v=" Aseguramiento y prestación integral de servicios de salud"/>
    <s v="1903"/>
    <s v="INSPECCIÓN, VIGILANCIA Y CONTROL"/>
    <s v="VIGILANCIA Y CONTROL EN SALUD PUBLICA "/>
    <s v="231"/>
    <s v="INCREMENTAR  LA COBERTURA DE ACCIONES DE INSPECCIÓN, VIGILANCIA Y CONTROL AL SISTEMA GENERAL DE SEGURIDAD SOCIAL EN SALUD EN EL DEPARTAMENTO DE BOLÍVAR."/>
    <s v="1903016"/>
    <s v="SERVICIO DE AUDITORÍA Y VISITAS INSPECTIVAS"/>
    <s v="Adquisición de ambulancia"/>
    <s v="Número"/>
    <n v="100"/>
    <n v="2023"/>
    <s v="IVC - SSDB"/>
    <n v="90"/>
    <n v="360"/>
    <n v="507"/>
    <n v="1.4083333333333334"/>
    <n v="31"/>
    <n v="30"/>
    <n v="35"/>
    <n v="15"/>
    <n v="111"/>
    <n v="0.30833333333333335"/>
    <n v="618"/>
    <n v="1.2333333333333334"/>
    <n v="1.7166666666666666"/>
    <n v="4332003280"/>
    <s v="Rentas cedidas"/>
    <n v="4332003280"/>
    <n v="1"/>
  </r>
  <r>
    <x v="17"/>
    <x v="3"/>
    <s v="Bolívar Me Enamora en  Salud oportuna y de calidad"/>
    <s v=" Aseguramiento y prestación integral de servicios de salud"/>
    <s v="1903"/>
    <s v="INSPECCIÓN, VIGILANCIA Y CONTROL"/>
    <s v="INSPECCIÓN, VIGILANCIA Y CONTROL SANITARIO "/>
    <s v="232"/>
    <s v="AUMENTAR LA COBERTURA EN LA VIGILANCIA DE LOS EVENTOS DE INTERÉS EN SALUD PÚBLICA POR LOS LABORATORIOS DE LA RED DEL DEPARTAMENTO DE BOLÍVAR  E INVESTIGACIÓN EN LA VIGILANCIA DE LOS EVENTOS DE INTERÉS DE SALUD PÚBLICA POR EL LABORATORIO DEPARTAMENTAL"/>
    <s v="1903012"/>
    <s v="SERVICIO DE ANÁLISIS DE LABORATORIO"/>
    <s v="Asistencias técnicas realizadas"/>
    <s v="Número"/>
    <n v="44880"/>
    <n v="2023"/>
    <s v="Laboratorio de Salud Pública-SSDB"/>
    <n v="14000"/>
    <n v="56000"/>
    <n v="11732"/>
    <n v="0.20949999999999999"/>
    <n v="2780"/>
    <n v="2987"/>
    <n v="2536"/>
    <n v="5032"/>
    <n v="13335"/>
    <n v="0.238125"/>
    <n v="25067"/>
    <n v="0.95250000000000001"/>
    <n v="0.447625"/>
    <n v="3100000000"/>
    <s v="Rentas cedidas - SGP"/>
    <n v="3100000000"/>
    <n v="1"/>
  </r>
  <r>
    <x v="17"/>
    <x v="3"/>
    <s v="Bolívar Me Enamora en  Salud oportuna y de calidad"/>
    <s v=" Aseguramiento y prestación integral de servicios de salud"/>
    <s v="1905"/>
    <s v="SALUD PÚBLICA"/>
    <s v="CONVIVENCIA SOCIAL  Y SALUD MENTAL "/>
    <s v="233"/>
    <s v="FORTALECER LAS ACCIONES DE GESTIÓN INTEGRAL QUE MINIMICEN LOS RIESGOS ASOCIADOS A LA SALUD MENTAL Y CONVIVENCIA SOCIAL EN EL DEPARTAMENTO DE BOLÍVAR"/>
    <s v="1905050"/>
    <s v="SERVICIO DE ASISTENCIA TÉCNICA"/>
    <s v="Asistencias técnicas realizadas"/>
    <s v="Número"/>
    <n v="1215"/>
    <n v="2023"/>
    <s v="Secretaría de Salud de Bolívar"/>
    <n v="945"/>
    <n v="3780"/>
    <n v="550"/>
    <n v="0.14550264550264549"/>
    <n v="230"/>
    <n v="245"/>
    <n v="0"/>
    <n v="137"/>
    <n v="612"/>
    <n v="0.16190476190476191"/>
    <n v="1162"/>
    <n v="0.64761904761904765"/>
    <n v="0.30740740740740741"/>
    <n v="2920000000"/>
    <s v="Rentas cedidas - SGP"/>
    <n v="2920000000"/>
    <n v="1"/>
  </r>
  <r>
    <x v="17"/>
    <x v="3"/>
    <s v="Bolívar Me Enamora en  Salud oportuna y de calidad"/>
    <s v=" Inspección, vigilancia y control en Salud"/>
    <s v="1905"/>
    <s v="SALUD PÚBLICA"/>
    <s v="CONVIVENCIA SOCIAL  Y SALUD MENTAL "/>
    <s v="234"/>
    <s v="REALIZAR ACOMPAÑAMIENTO, ASESORÍA Y SEGUIMIENTO TÉCNICO PARA LA TRANSFERENCIA DE HERRAMIENTAS DE GESTIÓN Y CONOCIMIENTO SOBRE TEMAS DE SALUD MENTAL"/>
    <s v="1905022"/>
    <s v="SERVICIO DE GESTIÓN DEL RIESGO EN TEMAS DE TRASTORNOS MENTALES"/>
    <s v="Auditorías y visitas inspectivas realizadas"/>
    <s v="Número"/>
    <n v="48"/>
    <n v="2023"/>
    <s v="Secretaría de Salud de Bolívar"/>
    <n v="12"/>
    <n v="48"/>
    <n v="12"/>
    <n v="0.25"/>
    <n v="2"/>
    <n v="3"/>
    <n v="7"/>
    <n v="0"/>
    <n v="12"/>
    <n v="0.25"/>
    <n v="24"/>
    <n v="1"/>
    <n v="0.5"/>
    <n v="2920000000"/>
    <s v="Rentas cedidas - SGP"/>
    <n v="2920000000"/>
    <n v="1"/>
  </r>
  <r>
    <x v="17"/>
    <x v="3"/>
    <s v="Bolívar Me Enamora en  Salud oportuna y de calidad"/>
    <s v=" Inspección, vigilancia y control en Salud"/>
    <s v="1905"/>
    <s v="SALUD PÚBLICA"/>
    <s v="GESTIÓN DIFERENCIAL DE POBLACIONES VULNERABLES "/>
    <s v="235"/>
    <s v="FORTALECER LA ATENCIÓN INTEGRAL Y DIFERENCIAL EN SALUD A MUJERES, PERSONAS LGTBIQ+, VÍCTIMAS DE VIOLENCIA DE GÉNERO Y VIOLENCIA SEXUAL EN MUNICIPIOS PRIORIZADOS DEL DEPARTAMENTO DE BOLÍVAR."/>
    <s v="1905050"/>
    <s v="SERVICIO DE ASISTENCIA TÉCNICA"/>
    <s v="Análisis realizados"/>
    <s v="Número"/>
    <n v="40"/>
    <n v="2023"/>
    <s v="Secretaría de Salud de Bolívar"/>
    <n v="80"/>
    <n v="320"/>
    <n v="80"/>
    <n v="0.25"/>
    <n v="20"/>
    <n v="25"/>
    <n v="20"/>
    <n v="15"/>
    <n v="80"/>
    <n v="0.25"/>
    <n v="160"/>
    <n v="1"/>
    <n v="0.5"/>
    <n v="8898102243"/>
    <s v="Rentas cedidas - SGP"/>
    <n v="8898102243"/>
    <n v="1"/>
  </r>
  <r>
    <x v="17"/>
    <x v="3"/>
    <s v="Bolívar Me Enamora en  Salud oportuna y de calidad"/>
    <s v="Salud Pública"/>
    <s v="1905"/>
    <s v="SALUD PÚBLICA"/>
    <s v="SALUD PÚBLICA "/>
    <s v="236"/>
    <s v="DISMINUIR PORCENTAJE DE ENFERMEDADES ADQUIRIDAS POR FACTORES AMBIENTALES Y SANITARIOS EN LOS MUNICIPIOS DEL DEPARTAMENTO DE BOLÍVAR."/>
    <s v="1905024"/>
    <s v="SERVICIO DE GESTIÓN DEL RIESGO PARA ABORDAR SITUACIONES DE SALUD RELACIONADAS CON CONDICIONES AMBIENTALES"/>
    <s v="Asistencias técnicas realizadas"/>
    <s v="Número"/>
    <n v="18"/>
    <n v="2023"/>
    <s v="Gestión programática y PIC - SSDB"/>
    <n v="6"/>
    <n v="20"/>
    <n v="3"/>
    <n v="0.15"/>
    <s v="0"/>
    <n v="2"/>
    <n v="4"/>
    <n v="0"/>
    <n v="6"/>
    <n v="0.3"/>
    <n v="9"/>
    <n v="1"/>
    <n v="0.45"/>
    <n v="1992274506"/>
    <s v="Rentas cedidas - SGP"/>
    <n v="1992274506"/>
    <n v="1"/>
  </r>
  <r>
    <x v="17"/>
    <x v="3"/>
    <s v="Bolívar Me Enamora en  Salud oportuna y de calidad"/>
    <m/>
    <s v="1905"/>
    <s v="SALUD PÚBLICA"/>
    <s v="SALUD PÚBLICA "/>
    <s v="237"/>
    <s v="DISMINUIR LAS ENFERMEDADES ADQUIRIDAS POR FACTORES AMBIENTALES Y SANITARIOS EN LOS MUNICIPIOS DEL DEPARTAMENTO DE BOLÍVAR."/>
    <s v="1903042"/>
    <s v="SERVICIO DE VIGILANCIA Y CONTROL SANITARIO DE LOS FACTORES DE RIESGO PARA LA SALUD, EN LOS ESTABLECIMIENTOS Y ESPACIOS QUE PUEDEN GENERAR RIESGOS PARA LA POBLACIÓN."/>
    <s v="Campañas de gestión del riesgo para abordar situaciones de salud relacionadas con condiciones ambientales implementadas"/>
    <s v="Número"/>
    <s v="Sin dato"/>
    <n v="2023"/>
    <s v="Secretaría de Salud de Bolívar"/>
    <n v="528"/>
    <n v="2112"/>
    <n v="528"/>
    <n v="0.25"/>
    <n v="88"/>
    <n v="132"/>
    <n v="132"/>
    <n v="176"/>
    <n v="528"/>
    <n v="0.25"/>
    <n v="1056"/>
    <n v="1"/>
    <n v="0.5"/>
    <n v="1070428963"/>
    <s v="SGP"/>
    <n v="1070428963"/>
    <n v="1"/>
  </r>
  <r>
    <x v="17"/>
    <x v="3"/>
    <s v="Bolívar Me Enamora en  Salud oportuna y de calidad"/>
    <s v="Salud Pública"/>
    <s v="1905"/>
    <s v="SALUD PÚBLICA"/>
    <s v="SALUD PÚBLICA "/>
    <s v="238"/>
    <s v="DISMINUIR LAS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úmero"/>
    <n v="7"/>
    <n v="2023"/>
    <s v="Gestión programática y PIC - SSDB"/>
    <n v="2"/>
    <n v="8"/>
    <n v="2"/>
    <n v="0.25"/>
    <s v="0"/>
    <n v="1"/>
    <n v="1"/>
    <n v="0"/>
    <n v="2"/>
    <n v="0.25"/>
    <n v="4"/>
    <n v="1"/>
    <n v="0.5"/>
    <n v="1070428963"/>
    <s v="SGP"/>
    <n v="1070428963"/>
    <n v="1"/>
  </r>
  <r>
    <x v="17"/>
    <x v="3"/>
    <s v="Bolívar Me Enamora en  Salud oportuna y de calidad"/>
    <s v="Salud Pública"/>
    <s v="1905"/>
    <s v="SALUD PÚBLICA"/>
    <s v="PROTECCIÓN INTEGRAL A LA PRIMERA INFANCIA "/>
    <s v="239"/>
    <s v="REALIZAR SERVICIO DE EDUCACIÓN INFORMAL EN TEMAS DE SALUD PÚBLICA A LA POBLACIÓN DE LA PRIMERA INFANCIA Y ADOLESCENCIA "/>
    <s v="1905019"/>
    <s v="SERVICIO DE EDUCACIÓN INFORMAL EN TEMAS DE SALUD PÚBLICA"/>
    <s v="Establecimientos abiertos al público vigilados y controlados"/>
    <s v="Número"/>
    <n v="0"/>
    <n v="2023"/>
    <s v="Secretaría de Salud de Bolívar"/>
    <n v="135"/>
    <n v="540"/>
    <n v="135"/>
    <n v="0.25"/>
    <s v="0"/>
    <n v="65"/>
    <n v="43"/>
    <n v="27"/>
    <n v="135"/>
    <n v="0.25"/>
    <n v="270"/>
    <n v="1"/>
    <n v="0.5"/>
    <n v="1293680320"/>
    <s v="SGP"/>
    <n v="1293680320"/>
    <n v="1"/>
  </r>
  <r>
    <x v="17"/>
    <x v="3"/>
    <s v="Bolívar Me Enamora en  Salud oportuna y de calidad"/>
    <s v="Salud Pública"/>
    <s v="1905"/>
    <s v="SALUD PÚBLICA"/>
    <s v="DESARROLLO INTEGRAL DE LAS NIÑAS, NIÑOS "/>
    <s v="240"/>
    <s v="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
    <s v="1905050"/>
    <s v="SERVICIO DE ASISTENCIA TÉCNICA"/>
    <s v="Campañas de gestión del riesgo para abordar situaciones de salud relacionadas con condiciones ambientales implementadas"/>
    <s v="Número"/>
    <n v="160"/>
    <n v="2023"/>
    <s v="Secretaría de Salud de Bolívar"/>
    <n v="80"/>
    <n v="300"/>
    <n v="70"/>
    <n v="0.23333333333333334"/>
    <n v="2"/>
    <n v="26"/>
    <n v="48"/>
    <n v="8"/>
    <n v="84"/>
    <n v="0.28000000000000003"/>
    <n v="154"/>
    <n v="1.05"/>
    <n v="0.51333333333333331"/>
    <n v="1293680320"/>
    <s v="SGP"/>
    <n v="1293680320"/>
    <n v="1"/>
  </r>
  <r>
    <x v="17"/>
    <x v="3"/>
    <s v="Bolívar Me Enamora en  Salud oportuna y de calidad"/>
    <s v="Salud Pública"/>
    <s v="1905"/>
    <s v="SALUD PÚBLICA"/>
    <s v="ETNIA, DISCAPACIDAD, GÉNERO, NIÑEZ, ADOLESCENCIA, PERSONAS MAYORES "/>
    <s v="241"/>
    <s v="REALIZAR ASISTENCIAS TÉCNICAS PARA ORTALECER LA ARTICULACIÓN INTERSECTORIAL Y EL CUMPLIMIENTO DE LA RUTA DE ABORDAJE INTEGRAL DE LAS VIOLENCIAS DE GÉNERO EN MUNICIPIOS DEL DEPARTAMENTO DE BOLÍVAR."/>
    <s v="1905050"/>
    <s v="SERVICIO DE ASISTENCIA TÉCNICA"/>
    <s v="Asistencias técnicas realizadas"/>
    <s v="Número"/>
    <n v="360"/>
    <n v="2023"/>
    <s v="Secretaría de Salud de Bolívar"/>
    <n v="135"/>
    <n v="540"/>
    <n v="135"/>
    <n v="0.25"/>
    <n v="10"/>
    <n v="25"/>
    <n v="62"/>
    <n v="38"/>
    <n v="135"/>
    <n v="0.25"/>
    <n v="270"/>
    <n v="1"/>
    <n v="0.5"/>
    <n v="949241129"/>
    <s v="Rentas cedidas - SGP"/>
    <n v="949241129"/>
    <n v="1"/>
  </r>
  <r>
    <x v="17"/>
    <x v="3"/>
    <s v="Bolívar Me Enamora en  Salud oportuna y de calidad"/>
    <s v="Salud Pública"/>
    <s v="1905"/>
    <s v="SALUD PÚBLICA"/>
    <s v="ETNIA, DISCAPACIDAD, GÉNERO, NIÑEZ, ADOLESCENCIA, PERSONAS MAYORES "/>
    <s v="242"/>
    <s v="REALIZAR ACCIONES RELACIONADAS CON LA PREVENCIÓN DEL RIESGOS QUE AFECTAN LA SALUD SEXUAL Y REPRODUCTIVA DE LAS PERSONAS EN EL CURSO DE SU VIDA DESDE UN ENFOQUE DE DERECHOS."/>
    <s v="1905021"/>
    <s v="SERVICIO DE GESTIÓN DEL RIESGO EN TEMAS DE SALUD SEXUAL Y REPRODUCTIVA"/>
    <s v="Servicio de promoción de la salud "/>
    <s v="Número"/>
    <n v="14"/>
    <n v="2023"/>
    <s v="Secretaría de Salud de Bolívar"/>
    <n v="7"/>
    <n v="28"/>
    <n v="7"/>
    <n v="0.25"/>
    <s v="0"/>
    <n v="1"/>
    <n v="4"/>
    <n v="2"/>
    <n v="7"/>
    <n v="0.25"/>
    <n v="14"/>
    <n v="1"/>
    <n v="0.5"/>
    <n v="2770939207"/>
    <s v="Rentas cedidas - SGP"/>
    <n v="2770939207"/>
    <n v="1"/>
  </r>
  <r>
    <x v="17"/>
    <x v="3"/>
    <s v="Bolívar Me Enamora en  Salud oportuna y de calidad"/>
    <s v="Salud Pública"/>
    <s v="1905"/>
    <s v="SALUD PÚBLICA"/>
    <s v="GESTIÓN DEL RIESGO (PREVENCIÓN Y ATENCIÓN INTEGRAL EN SSR DESDE UN ENFOQUE DE DERECHOS) "/>
    <s v="243"/>
    <s v="REALIZAR ACCIONES RELACIONADAS CON LA PREVENCIÓN DEL RIESGOS QUE AFECTAN LA SALUD SEXUAL Y REPRODUCTIVA DE LAS PERSONAS EN EL CURSO DE SU VIDA DESDE UN ENFOQUE DE DERECHOS."/>
    <s v="1905021"/>
    <s v="SERVICIO DE GESTIÓN DEL RIESGO EN TEMAS DE SALUD SEXUAL Y REPRODUCTIVA"/>
    <s v="Asistencias técnicas realizadas"/>
    <s v="Número"/>
    <n v="60"/>
    <n v="2023"/>
    <s v="Salud Sexual y Reproductiva Secretaría de Salud de Bolívar"/>
    <n v="15"/>
    <n v="62"/>
    <n v="13"/>
    <n v="0.20967741935483872"/>
    <n v="3"/>
    <n v="6"/>
    <n v="4"/>
    <n v="2"/>
    <n v="15"/>
    <n v="0.24193548387096775"/>
    <n v="28"/>
    <n v="1"/>
    <n v="0.45161290322580644"/>
    <n v="2770939207"/>
    <s v="Rentas cedidas - SGP"/>
    <n v="2770939207"/>
    <n v="1"/>
  </r>
  <r>
    <x v="17"/>
    <x v="3"/>
    <s v="Bolívar Me Enamora en  Salud oportuna y de calidad"/>
    <s v="Salud Pública"/>
    <s v="1905"/>
    <s v="SALUD PÚBLICA"/>
    <s v="GESTIÓN DEL RIESGO (PREVENCIÓN Y ATENCIÓN INTEGRAL EN SSR DESDE UN ENFOQUE DE DERECHOS) "/>
    <s v="244"/>
    <s v="REALIZAR ACOMPAÑAMIENTO, ASESORÍA Y SEGUIMIENTO TÉCNICO PARA FORTALECER LA  IMPLEMENTACIÓN  DE ESTRATEGIAS Y LINEAMIENTOS PARA LA PREVENCIÓN Y ATENCIÓN INTEGRAL DE LAS ITS/VIH SIDA EN EL DEPARTAMENTO DE BOLÍVAR"/>
    <s v="1905050"/>
    <s v="SERVICIO DE ASISTENCIA TÉCNICA"/>
    <s v="Personas capacitadas"/>
    <s v="Número"/>
    <n v="120"/>
    <n v="2023"/>
    <s v="Salud Sexual y Reproductiva Secretaría de Salud de Bolívar"/>
    <n v="110"/>
    <n v="460"/>
    <n v="100"/>
    <n v="0.21739130434782608"/>
    <n v="5"/>
    <n v="25"/>
    <n v="42"/>
    <n v="38"/>
    <n v="110"/>
    <n v="0.2391304347826087"/>
    <n v="210"/>
    <n v="1"/>
    <n v="0.45652173913043476"/>
    <n v="2770939207"/>
    <s v="SGP"/>
    <n v="2770939207"/>
    <n v="1"/>
  </r>
  <r>
    <x v="17"/>
    <x v="3"/>
    <s v="Bolívar Me Enamora en  Salud oportuna y de calidad"/>
    <s v="Salud Pública"/>
    <s v="1905"/>
    <s v="SALUD PÚBLICA"/>
    <s v="GESTIÓN DEL RIESGO (PREVENCIÓN Y ATENCIÓN INTEGRAL EN SSR DESDE UN ENFOQUE DE DERECHOS) "/>
    <s v="245"/>
    <s v="FORTALECER LAS ACCIONES DE PROMOCIÓN DE LA SALUD Y PREVENCIÓN EN RIESGOS LABORALES EN LA POBLACIÓN DE LOS SECTORES INFORMALES DE LA ECONOMÍA EN EL DEPARTAMENTO DE BOLÍVAR."/>
    <s v="1905054"/>
    <s v="SERVICIO DE PROMOCIÓN DE LA SALUD"/>
    <s v="Asistencias técnicas realizadas"/>
    <s v="Número"/>
    <n v="3"/>
    <n v="2023"/>
    <s v="Programa laboral  Secretaría de Salud de Bolívar"/>
    <n v="3"/>
    <n v="12"/>
    <n v="3"/>
    <n v="0.25"/>
    <s v="0"/>
    <n v="2"/>
    <n v="1"/>
    <n v="0"/>
    <n v="3"/>
    <n v="0.25"/>
    <n v="6"/>
    <n v="1"/>
    <n v="0.5"/>
    <n v="350000000"/>
    <s v="SGP"/>
    <n v="350000000"/>
    <n v="1"/>
  </r>
  <r>
    <x v="17"/>
    <x v="3"/>
    <s v="Bolívar Me Enamora en  Salud oportuna y de calidad"/>
    <s v="Salud Pública"/>
    <s v="1905"/>
    <s v="SALUD PÚBLICA"/>
    <s v="GESTIÓN DEL RIESGO (PREVENCIÓN Y ATENCIÓN INTEGRAL EN SSR DESDE UN ENFOQUE DE DERECHOS) "/>
    <s v="246"/>
    <s v="REALIZAR ACOMPAÑAMIENTO, ASESORÍA Y SEGUIMIENTO TÉCNICO EN RIESGOS LABORALES EN LA POBLACIÓN DE LOS SECTORES INFORMALES DE LA ECONOMÍA EN EL DEPARTAMENTO DE BOLÍVAR."/>
    <s v="1905050"/>
    <s v="SERVICIO DE ASISTENCIA TÉCNICA"/>
    <s v="Asistencias técnicas realizadas"/>
    <s v="Número"/>
    <n v="120"/>
    <n v="2023"/>
    <s v="Programa laboral  Secretaría de Salud de Bolívar"/>
    <n v="90"/>
    <n v="360"/>
    <n v="90"/>
    <n v="0.25"/>
    <n v="0"/>
    <n v="40"/>
    <n v="40"/>
    <n v="10"/>
    <n v="90"/>
    <n v="0.25"/>
    <n v="180"/>
    <n v="1"/>
    <n v="0.5"/>
    <n v="181000000"/>
    <s v="SGP"/>
    <n v="181000000"/>
    <n v="1"/>
  </r>
  <r>
    <x v="17"/>
    <x v="3"/>
    <s v="Bolívar Me Enamora en  Salud oportuna y de calidad"/>
    <s v="Salud Pública"/>
    <s v="1905"/>
    <s v="SALUD PÚBLICA"/>
    <s v="GESTIÓN DEL RIESGO (PREVENCIÓN Y ATENCIÓN INTEGRAL EN SSR DESDE UN ENFOQUE DE DERECHOS) "/>
    <s v="247"/>
    <s v="REALIZAR ACOMPAÑAMIENTO, ASESORÍA Y SEGUIMIENTO TÉCNICO PARA EVALUAR EL AVANCE DE LA IMPLEMENTACIÓN DE LAS RUTAS INTEGRALES DE ATENCIÓN MATERNO PERINATAL Y DE PROMOCIÓN Y MANTENIMIENTO EN MUNICIPIOS PRIORIZADOS DEL DEPARTAMENTO DE BOLÍVAR"/>
    <s v="1905050"/>
    <s v="SERVICIO DE ASISTENCIA TÉCNICA"/>
    <s v="Asistencias técnicas realizadas"/>
    <s v="Número"/>
    <n v="120"/>
    <n v="2023"/>
    <s v="Salud Sexual y Reproductiva Secretaría de Salud de Bolívar"/>
    <n v="110"/>
    <n v="460"/>
    <n v="100"/>
    <n v="0.21739130434782608"/>
    <n v="13"/>
    <n v="25"/>
    <n v="35"/>
    <n v="37"/>
    <n v="110"/>
    <n v="0.2391304347826087"/>
    <n v="210"/>
    <n v="1"/>
    <n v="0.45652173913043476"/>
    <n v="2770939207"/>
    <s v="Rentas cedidas - SGP"/>
    <n v="2770939207"/>
    <n v="1"/>
  </r>
  <r>
    <x v="17"/>
    <x v="3"/>
    <s v="Bolívar Me Enamora en  Salud oportuna y de calidad"/>
    <s v="Salud Pública"/>
    <s v="1905"/>
    <s v="SALUD PÚBLICA"/>
    <s v="GESTIÓN DEL RIESGO (PREVENCIÓN Y ATENCIÓN INTEGRAL EN SSR DESDE UN ENFOQUE DE DERECHOS) "/>
    <s v="248"/>
    <s v="REALIZAR ACCIONES RELACIONADAS CON LA PREVENCIÓN Y MITIGACIÓN DE RIESGOS QUE AFECTAN LA SALUD SEXUAL Y REPRODUCTIVA DE LAS PERSONAS EN EL CURSO DE SU VIDA DESDE UN ENFOQUE DE DERECHOS."/>
    <s v="1905021"/>
    <s v="SERVICIO DE GESTIÓN DEL RIESGO EN TEMAS DE SALUD SEXUAL Y REPRODUCTIVA"/>
    <s v="Estrategias de promoción de la salud implementadas"/>
    <s v="Número"/>
    <n v="45"/>
    <n v="2023"/>
    <s v="Salud Sexual y Reproductiva Secretaría de Salud de Bolívar"/>
    <n v="20"/>
    <n v="90"/>
    <n v="30"/>
    <n v="0.33333333333333331"/>
    <n v="5"/>
    <n v="8"/>
    <n v="7"/>
    <n v="0"/>
    <n v="20"/>
    <n v="0.22222222222222221"/>
    <n v="50"/>
    <n v="1"/>
    <n v="0.55555555555555558"/>
    <n v="2770939207"/>
    <s v="Rentas cedidas - SGP"/>
    <n v="2770939207"/>
    <n v="1"/>
  </r>
  <r>
    <x v="17"/>
    <x v="3"/>
    <s v="Bolívar Me Enamora en  Salud oportuna y de calidad"/>
    <s v="Salud Pública"/>
    <s v="1905"/>
    <s v="SALUD PÚBLICA"/>
    <s v="GESTIÓN DEL RIESGO (SITUACIONES DE SALUD RELACIONADAS CON CONDICIONES AMBIENTALES) "/>
    <s v="24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Personas capacitadas"/>
    <s v="Número"/>
    <n v="180"/>
    <n v="2023"/>
    <s v="Secretaría de Salud de Bolívar"/>
    <n v="90"/>
    <n v="360"/>
    <n v="90"/>
    <n v="0.25"/>
    <n v="0"/>
    <n v="30"/>
    <n v="40"/>
    <n v="20"/>
    <n v="90"/>
    <n v="0.25"/>
    <n v="180"/>
    <n v="1"/>
    <n v="0.5"/>
    <n v="1891479453"/>
    <s v="Rentas cedidas - SGP"/>
    <n v="1891479453"/>
    <n v="1"/>
  </r>
  <r>
    <x v="17"/>
    <x v="3"/>
    <s v="Bolívar Me Enamora en  Salud oportuna y de calidad"/>
    <s v="Salud Pública"/>
    <s v="1905"/>
    <s v="SALUD PÚBLICA"/>
    <s v="GESTIÓN DEL RIESGO (SITUACIONES DE SALUD RELACIONADAS CON CONDICIONES AMBIENTALES) "/>
    <s v="250"/>
    <s v="GARANTIZAR LA ATENCIÓN DE EVENTOS EN SALUD PÚBLICA ANTE SITUACIONES DE EMERGENCIAS Y DESASTRES DE LA POBLACIÓN DEL DEPARTAMENTO DE BOLÍVAR "/>
    <s v="1905042"/>
    <s v="SERVICIO DE ATENCIÓN EN CENTROS REGULADORES DE URGENCIAS, EMERGENCIAS Y DESASTRES"/>
    <s v="Asistencias técnicas realizadas"/>
    <s v="Número"/>
    <n v="9805"/>
    <n v="2023"/>
    <s v="Secretaría de Salud de Bolívar"/>
    <n v="9000"/>
    <n v="36000"/>
    <n v="11238"/>
    <n v="0.31216666666666665"/>
    <n v="2230"/>
    <n v="2245"/>
    <n v="3442"/>
    <n v="1730"/>
    <n v="9647"/>
    <n v="0.26797222222222222"/>
    <n v="20885"/>
    <n v="1.0718888888888889"/>
    <n v="0.58013888888888887"/>
    <n v="895200000"/>
    <s v="Rentas cedidas"/>
    <n v="895200000"/>
    <n v="1"/>
  </r>
  <r>
    <x v="17"/>
    <x v="3"/>
    <s v="Bolívar Me Enamora en  Salud oportuna y de calidad"/>
    <s v="Salud Pública"/>
    <s v="1905"/>
    <s v="SALUD PÚBLICA"/>
    <s v="TUBERCULOSIS "/>
    <s v="251"/>
    <s v="MEJORAR LA APLICACIÓN DE LAS ESTRATEGIAS DE PREVENCIÓN Y ATENCIÓN DE LA TUBERCULOSIS Y HANSEN EN LOS MUNICIPIOS DEL DEPARTAMENTO DE BOLÍVAR"/>
    <s v="1905050"/>
    <s v="SERVICIO DE ASISTENCIA TÉCNICA"/>
    <s v="Asistencias técnicas realizadas"/>
    <s v="Número"/>
    <n v="135"/>
    <n v="2023"/>
    <s v="Programa TBC HANSE - Secretaría de Salud"/>
    <n v="135"/>
    <n v="540"/>
    <n v="135"/>
    <n v="0.25"/>
    <n v="20"/>
    <n v="31"/>
    <n v="61"/>
    <n v="23"/>
    <n v="135"/>
    <n v="0.25"/>
    <n v="270"/>
    <n v="1"/>
    <n v="0.5"/>
    <n v="1269315629"/>
    <s v="SGP - NACION"/>
    <n v="1269315629"/>
    <n v="1"/>
  </r>
  <r>
    <x v="17"/>
    <x v="3"/>
    <s v="Bolívar Me Enamora en  Salud oportuna y de calidad"/>
    <s v="Salud Pública"/>
    <s v="1905"/>
    <s v="SALUD PÚBLICA"/>
    <s v="LEPRA O HANSEN "/>
    <s v="252"/>
    <s v="MEJORAR LA APLICACIÓN DE LAS ESTRATEGIAS DE PREVENCIÓN Y ATENCIÓN DE LA TUBERCULOSIS Y HANSEN EN LOS MUNICIPIOS DEL DEPARTAMENTO DE BOLÍVAR"/>
    <s v="1905050"/>
    <s v="SERVICIO DE ASISTENCIA TÉCNICA"/>
    <s v="Campañas de gestión del riesgo en temas de salud sexual y reproductiva implementadas"/>
    <s v="Número"/>
    <n v="135"/>
    <n v="2023"/>
    <s v="Programa TBC HANSE - Secretaría de Salud"/>
    <n v="135"/>
    <n v="540"/>
    <n v="135"/>
    <n v="0.25"/>
    <n v="20"/>
    <n v="31"/>
    <n v="61"/>
    <n v="23"/>
    <n v="135"/>
    <n v="0.25"/>
    <n v="270"/>
    <n v="1"/>
    <n v="0.5"/>
    <n v="1269315629"/>
    <s v="SGP - NACION"/>
    <n v="1269315629"/>
    <n v="1"/>
  </r>
  <r>
    <x v="17"/>
    <x v="3"/>
    <s v="Bolívar Me Enamora en  Salud oportuna y de calidad"/>
    <s v="Salud Pública"/>
    <s v="1905"/>
    <s v="SALUD PÚBLICA"/>
    <s v="GESTIÓN DEL RIESGO EN ENFERMEDADES INMUNOPREVENIBLES - PAI "/>
    <s v="253"/>
    <s v="REALIZAR ACCIONES RELACIONADAS CON INTERVENCIONES SECTORIALES Y COMUNITARIAS PARA LA PREVENCIÓN, CONTROL, MITIGACIÓN Y MINIMIZACIÓN DE LOS RIESGOS DE LAS ENFERMEDADES INMUNOPREVENIBLES"/>
    <s v="1905027"/>
    <s v="SERVICIO DE GESTIÓN DEL RIESGO PARA ENFERMEDADES INMUNOPREVENIBLES"/>
    <s v="Asistencias técnicas realizadas"/>
    <s v="Número"/>
    <n v="31"/>
    <n v="2023"/>
    <s v="PAI - Secretaría de Salud de Bolívar"/>
    <n v="18"/>
    <n v="72"/>
    <n v="18"/>
    <n v="0.25"/>
    <n v="4"/>
    <n v="5"/>
    <n v="8"/>
    <n v="3"/>
    <n v="20"/>
    <n v="0.27777777777777779"/>
    <n v="38"/>
    <n v="1.1111111111111112"/>
    <n v="0.52777777777777779"/>
    <n v="914000000"/>
    <s v="SGP"/>
    <n v="914000000"/>
    <n v="1"/>
  </r>
  <r>
    <x v="17"/>
    <x v="3"/>
    <s v="Bolívar Me Enamora en  Salud oportuna y de calidad"/>
    <s v="Salud Pública"/>
    <s v="1905"/>
    <s v="SALUD PÚBLICA"/>
    <s v="GESTIÓN DEL RIESGO EN ENFERMEDADES INMUNOPREVENIBLES - PAI "/>
    <s v="254"/>
    <s v="BRINDAR ASISTENCIA TÉCNICA A LAS ENTIDADES TERRITORIALES E IPS SOBRE EL MANEJO Y APLICACIÓN DE BIOLÓGICOS"/>
    <s v="1905050"/>
    <s v="SERVICIO DE ASISTENCIA TÉCNICA"/>
    <s v="Campaña de gestion de riegos en temas de salud sexual y reproductivas implementadas"/>
    <s v="Número"/>
    <n v="360"/>
    <n v="2023"/>
    <s v="PAI - Secretaría de Salud de Bolívar"/>
    <n v="135"/>
    <n v="540"/>
    <n v="135"/>
    <n v="0.25"/>
    <n v="30"/>
    <n v="36"/>
    <n v="44"/>
    <n v="25"/>
    <n v="135"/>
    <n v="0.25"/>
    <n v="270"/>
    <n v="1"/>
    <n v="0.5"/>
    <n v="1715041129"/>
    <s v="RENTAS CEDIDAS -SGP"/>
    <n v="1715041129"/>
    <n v="1"/>
  </r>
  <r>
    <x v="17"/>
    <x v="3"/>
    <s v="Bolívar Me Enamora en  Salud oportuna y de calidad"/>
    <s v="Salud Pública"/>
    <s v="1905"/>
    <s v="SALUD PÚBLICA"/>
    <s v="DESARROLLO INTEGRAL DE LAS NIÑAS, NIÑOS "/>
    <s v="255"/>
    <s v="FORTALECER LA GESTIÓN EN LA IMPLEMENTACIÓN DE LA POLÍTICA DE SEGURIDAD ALIMENTARIA Y_x000d_NUTRICIONAL CON ENFOQUE AL DERECHO HUMANO DE LA ALIMENTACIÓN ADECUADA EN NIÑOS Y NIÑAS_x000d_DE 0 A 59 MESES, MUJERES LACTANTES Y GESTANTES EN EL DEPARTAMENTO DE BOLÍVAR"/>
    <s v="1905050"/>
    <s v="SERVICIO DE ASISTENCIA TÉCNICA"/>
    <s v="Asistencias técnicas realizadas"/>
    <s v="Número"/>
    <n v="90"/>
    <n v="2023"/>
    <s v="Secretaría de Salud de Bolívar"/>
    <n v="90"/>
    <n v="360"/>
    <n v="90"/>
    <n v="0.25"/>
    <n v="3"/>
    <n v="30"/>
    <n v="0"/>
    <n v="57"/>
    <n v="90"/>
    <n v="0.25"/>
    <n v="180"/>
    <n v="1"/>
    <n v="0.5"/>
    <n v="2925549055"/>
    <s v="Rentas cedidas - SGP"/>
    <n v="2925549055"/>
    <n v="1"/>
  </r>
  <r>
    <x v="17"/>
    <x v="3"/>
    <s v="Bolívar Me Enamora en  Salud oportuna y de calidad"/>
    <s v="Salud Pública"/>
    <s v="1906"/>
    <s v="SALUD PÚBLICA"/>
    <s v="GESTIÓN EN SALUD PUBLICA "/>
    <s v="257"/>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Estrategias de promoción de la salud implementadas"/>
    <s v="Número"/>
    <n v="140"/>
    <n v="2023"/>
    <s v="Sistema de Información - SSDB"/>
    <n v="48"/>
    <n v="192"/>
    <n v="48"/>
    <n v="0.25"/>
    <n v="0"/>
    <n v="0"/>
    <n v="54"/>
    <n v="0"/>
    <n v="54"/>
    <n v="0.28125"/>
    <n v="102"/>
    <n v="1.125"/>
    <n v="0.53125"/>
    <n v="1891479453"/>
    <s v="Rentas cedidas - SGP"/>
    <n v="1891479453"/>
    <n v="1"/>
  </r>
  <r>
    <x v="17"/>
    <x v="3"/>
    <s v="Bolívar Me Enamora en  Salud oportuna y de calidad"/>
    <s v="Salud Pública"/>
    <s v="1906"/>
    <s v="SALUD PÚBLICA"/>
    <s v="GESTIÓN EN SALUD PUBLICA "/>
    <s v="258"/>
    <s v="REALIZAR ACOMPAÑAMIENTO, ASESORÍA Y SEGUIMIENTO TÉCNICO PARA LA TRANSFERENCIA DE HERRAMIENTAS DE GESTIÓN Y CONOCIMIENTO A ENTIDADES TERRITORIALES, ENTIDADES DEL SECTOR QUE PRESTAN SERVICIOS DE SALUD, CIUDADANOS, ENTRE OTROS."/>
    <s v="1905050"/>
    <s v="SERVICIO DE ASISTENCIA TÉCNICA"/>
    <s v="Asistencias técnicas realizadas"/>
    <s v="Número"/>
    <n v="400"/>
    <n v="2023"/>
    <s v="Vgilancia Salud Pública-Sistema de Información - SSDB"/>
    <n v="150"/>
    <n v="600"/>
    <n v="150"/>
    <n v="0.25"/>
    <n v="37"/>
    <n v="39"/>
    <n v="55"/>
    <n v="19"/>
    <n v="150"/>
    <n v="0.25"/>
    <n v="300"/>
    <n v="1"/>
    <n v="0.5"/>
    <n v="4019120547"/>
    <s v="SGP"/>
    <n v="3617208492"/>
    <n v="0.89999999992535684"/>
  </r>
  <r>
    <x v="17"/>
    <x v="3"/>
    <s v="Bolívar Me Enamora en  Salud oportuna y de calidad"/>
    <s v="Salud Pública"/>
    <s v="1905"/>
    <s v="SALUD PÚBLICA"/>
    <s v="GESTIÓN EN SALUD PUBLICA "/>
    <s v="259"/>
    <s v="REALIZAR DOCUMENTOS CUYO OBJETIVO ES DESCRIBIR Y EXPLICAR MÉTODOS, HERRAMIENTAS ANALÍTICAS, O PROCESOS QUE DETERMINAN UN CAMINO O FORMA DE REALIZAR UN ANÁLISIS EN PARTICULAR."/>
    <s v="1905036"/>
    <s v="DOCUMENTOS METODOLÓGICOS"/>
    <s v="Asistencias técnicas realizadas"/>
    <s v="Número"/>
    <n v="40"/>
    <n v="2023"/>
    <s v="Planeación - SSDB"/>
    <n v="30"/>
    <n v="46"/>
    <n v="20"/>
    <n v="0.43478260869565216"/>
    <n v="7"/>
    <n v="11"/>
    <n v="15"/>
    <n v="1"/>
    <n v="34"/>
    <n v="0.73913043478260865"/>
    <n v="54"/>
    <n v="1.1333333333333333"/>
    <n v="1.173913043478261"/>
    <n v="1891479453"/>
    <s v="Rentas cedidas - SGP"/>
    <n v="1891479453"/>
    <n v="1"/>
  </r>
  <r>
    <x v="17"/>
    <x v="3"/>
    <s v="Bolívar Me Enamora en  Salud oportuna y de calidad"/>
    <s v="Salud Pública"/>
    <s v="1905"/>
    <s v="SALUD PÚBLICA"/>
    <s v="GESTIÓN EN SALUD PUBLICA "/>
    <s v="26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as técnicas realizadas"/>
    <s v="Número"/>
    <n v="45"/>
    <n v="2023"/>
    <s v="Secretaría de Salud de Bolívar"/>
    <n v="20"/>
    <n v="90"/>
    <n v="30"/>
    <n v="0.33333333333333331"/>
    <n v="5"/>
    <n v="8"/>
    <n v="6"/>
    <n v="2"/>
    <n v="21"/>
    <n v="0.23333333333333334"/>
    <n v="51"/>
    <n v="1.05"/>
    <n v="0.56666666666666665"/>
    <n v="1891479453"/>
    <s v="Rentas cedidas - SGP"/>
    <n v="1891479453"/>
    <n v="1"/>
  </r>
  <r>
    <x v="17"/>
    <x v="3"/>
    <s v="Bolívar Me Enamora en  Salud oportuna y de calidad"/>
    <s v="Salud Pública"/>
    <s v="1905"/>
    <s v="SALUD PÚBLICA"/>
    <s v="GESTIÓN EN SALUD PUBLICA "/>
    <s v="261"/>
    <s v="ELABORAR DOCUMENTOS CUYO OBJETIVO ES PLASMAR UNA VISIÓN DE FUTURO A NIVEL PAÍS, ENTIDAD TERRITORIAL, COMUNIDAD, SECTOR, REGIÓN, ENTIDAD O CUALQUIER NIVEL DE DESAGREGACIÓN QUE SE REQUIERA. INCLUYE OBJETIVOS, ESTRATEGIAS, METAS E INDICADORES."/>
    <s v="1905015"/>
    <s v="DOCUMENTOS DE PLANEACIÓN"/>
    <s v="Campañas de gestión del riesgo para enfermedades inmunoprevenibles  implementadas"/>
    <s v="Número"/>
    <n v="92"/>
    <n v="2023"/>
    <s v="BDUA - SISPRO MSPS"/>
    <n v="35"/>
    <n v="151"/>
    <n v="30"/>
    <n v="0.19867549668874171"/>
    <n v="8"/>
    <n v="12"/>
    <n v="12"/>
    <n v="3"/>
    <n v="35"/>
    <n v="0.23178807947019867"/>
    <n v="65"/>
    <n v="1"/>
    <n v="0.43046357615894038"/>
    <n v="1891479453"/>
    <s v="Rentas cedidas - SGP"/>
    <n v="1891479453"/>
    <n v="1"/>
  </r>
  <r>
    <x v="17"/>
    <x v="3"/>
    <s v="Bolívar Me Enamora en  Salud oportuna y de calidad"/>
    <s v="Salud Pública"/>
    <s v="1905"/>
    <s v="SALUD PÚBLICA"/>
    <s v="GESTIÓN EN SALUD PUBLICA "/>
    <s v="262"/>
    <s v="IMPLEMENTAR EL PLAN DE DESARROLLO DE CAPACIDADES PARA EL FORTALECIMIENTO DE LOS PROCESOS DE LA GESTION DE LA SALUD PUBLICA PARA ENTIDADES TERRITORIALES DE SALUD"/>
    <s v="1905050"/>
    <s v="SERVICIO DE ASISTENCIA TÉCNICA"/>
    <s v="Entidades territoriales asistidas técnicamente"/>
    <s v="Número"/>
    <n v="135"/>
    <n v="2023"/>
    <s v="Secretaría de Salud de Bolívar"/>
    <n v="135"/>
    <n v="540"/>
    <n v="135"/>
    <n v="0.25"/>
    <n v="6"/>
    <n v="25"/>
    <n v="52"/>
    <n v="52"/>
    <n v="135"/>
    <n v="0.25"/>
    <n v="270"/>
    <n v="1"/>
    <n v="0.5"/>
    <n v="1891479454"/>
    <s v="Rentas cedidas - SGP"/>
    <n v="1891479454"/>
    <n v="1"/>
  </r>
  <r>
    <x v="17"/>
    <x v="3"/>
    <s v="Bolívar Me Enamora en  Salud oportuna y de calidad"/>
    <s v="Salud Pública"/>
    <s v="1905"/>
    <s v="SALUD PÚBLICA"/>
    <s v="GESTIÓN EN SALUD PUBLICA "/>
    <s v="263"/>
    <s v="DESCRIBIR Y EXPLICAR MÉTODOS, HERRAMIENTAS ANALÍTICAS, O PROCESOS QUE DETERMINAN UN CAMINO O FORMA DE REALIZAR UN ANÁLISIS EN PARTICULAR."/>
    <s v="1905036"/>
    <s v="DOCUMENTOS METODOLÓGICOS"/>
    <s v="Asistencias técnicas realizadas"/>
    <s v="Número"/>
    <n v="188"/>
    <n v="2023"/>
    <s v="Secretaría de Salud de Bolívar"/>
    <n v="50"/>
    <n v="200"/>
    <n v="50"/>
    <n v="0.25"/>
    <n v="10"/>
    <n v="16"/>
    <n v="18"/>
    <n v="6"/>
    <n v="50"/>
    <n v="0.25"/>
    <n v="100"/>
    <n v="1"/>
    <n v="0.5"/>
    <n v="1891479453"/>
    <s v="Rentas cedidas - SGP"/>
    <n v="1891479453"/>
    <n v="1"/>
  </r>
  <r>
    <x v="17"/>
    <x v="3"/>
    <s v="Bolívar Me Enamora en  Salud oportuna y de calidad"/>
    <s v="Salud Pública"/>
    <s v="1905"/>
    <s v="SALUD PÚBLICA"/>
    <s v="SALUD PÚBLICA "/>
    <s v="264"/>
    <s v="DISMINUIR PORCENTAJE DE ENFERMEDADES ADQUIRIDAS POR FACTORES AMBIENTALES Y SANITARIOS EN LOS MUNICIPIOS DEL DEPARTAMENTO DE BOLÍVAR."/>
    <s v="1905050"/>
    <s v="SERVICIO DE ASISTENCIA TÉCNICA"/>
    <s v="Asistencias técnicas realizadas"/>
    <s v="Número"/>
    <n v="180"/>
    <n v="2023"/>
    <s v="Seguridad alimentaria - SSDB"/>
    <n v="135"/>
    <n v="540"/>
    <n v="135"/>
    <n v="0.25"/>
    <n v="6"/>
    <n v="25"/>
    <n v="52"/>
    <n v="52"/>
    <n v="135"/>
    <n v="0.25"/>
    <n v="270"/>
    <n v="1"/>
    <n v="0.5"/>
    <n v="1992274506"/>
    <s v="Rentas cedidas - SGP"/>
    <n v="1992274506"/>
    <n v="1"/>
  </r>
  <r>
    <x v="17"/>
    <x v="3"/>
    <s v="Bolívar Me Enamora en  Salud oportuna y de calidad"/>
    <s v="Salud Pública"/>
    <s v="1905"/>
    <s v="SALUD PÚBLICA"/>
    <s v="SALUD PÚBLICA "/>
    <s v="265"/>
    <s v="DISMINUIR PORCENTAJE DE ENFERMEDADES ADQUIRIDAS POR FACTORES AMBIENTALES Y SANITARIOS EN LOS MUNICIPIOS DEL DEPARTAMENTO DE BOLÍVAR."/>
    <s v="1905050"/>
    <s v="SERVICIO DE ASISTENCIA TÉCNICA"/>
    <s v="Documentos metodológicos realizados"/>
    <s v="Número"/>
    <n v="180"/>
    <n v="2023"/>
    <s v="Programa médicamentos-SSDB"/>
    <n v="135"/>
    <n v="540"/>
    <n v="135"/>
    <n v="0.25"/>
    <n v="35"/>
    <n v="40"/>
    <n v="50"/>
    <n v="12"/>
    <n v="137"/>
    <n v="0.25370370370370371"/>
    <n v="272"/>
    <n v="1.0148148148148148"/>
    <n v="0.50370370370370365"/>
    <n v="1992274506"/>
    <s v="Rentas cedidas - SGP"/>
    <n v="1992274506"/>
    <n v="1"/>
  </r>
  <r>
    <x v="17"/>
    <x v="3"/>
    <s v="Bolívar Me Enamora en  Salud oportuna y de calidad"/>
    <s v="Salud Pública"/>
    <s v="1905"/>
    <s v="SALUD PÚBLICA"/>
    <s v="GESTIÓN DIFERENCIAL DE POBLACIONES VULNERABLES "/>
    <s v="266"/>
    <s v="FORTALECER LA ARTICULACIÓN INTERINSTITUCIONAL PARA LA VINCULACIÓN ACTIVA DE LAS DIFERENTES ENTIDADES RESPONSABLES DE LA ATENCIÓN INTEGRAL A POBLACIONES ÉTNICAS (NARP) PARA LA ADAPTABILIDAD DE LAS INTERVENCIONES EN SALUD."/>
    <s v="1905050"/>
    <s v="SERVICIO DE ASISTENCIA TÉCNICA"/>
    <s v="Asistencias técnicas realizadas"/>
    <s v="Número"/>
    <n v="12"/>
    <n v="2023"/>
    <s v="Secretaría de Salud de Bolívar"/>
    <n v="18"/>
    <n v="60"/>
    <n v="18"/>
    <n v="0.3"/>
    <s v="0"/>
    <n v="4"/>
    <n v="15"/>
    <n v="2"/>
    <n v="21"/>
    <n v="0.35"/>
    <n v="39"/>
    <n v="1.1666666666666667"/>
    <n v="0.65"/>
    <n v="1230000000"/>
    <s v="RENTAS CEDIDAS -SGP"/>
    <n v="1230000000"/>
    <n v="1"/>
  </r>
  <r>
    <x v="17"/>
    <x v="3"/>
    <s v="Bolívar Me Enamora en  Salud oportuna y de calidad"/>
    <s v="Salud Pública"/>
    <s v="1905"/>
    <s v="SALUD PÚBLICA"/>
    <s v="GESTIÓN DIFERENCIAL DE POBLACIONES VULNERABLES "/>
    <s v="267"/>
    <s v="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
    <s v="190505400"/>
    <s v="SERVICIO DE PROMOCIÓN DE LA SALUD"/>
    <s v="Documentos de planeación elaborados"/>
    <s v="Número"/>
    <n v="20"/>
    <n v="2023"/>
    <s v="Programa envejecimiento y vejez- SSDB"/>
    <n v="5"/>
    <n v="20"/>
    <n v="5"/>
    <n v="0.25"/>
    <s v="0"/>
    <n v="2"/>
    <n v="3"/>
    <n v="0"/>
    <n v="5"/>
    <n v="0.25"/>
    <n v="10"/>
    <n v="1"/>
    <n v="0.5"/>
    <n v="3062703469"/>
    <s v="Rentas cedidas - SGP"/>
    <n v="3062703469"/>
    <n v="1"/>
  </r>
  <r>
    <x v="17"/>
    <x v="3"/>
    <s v="Bolívar Me Enamora en  Salud oportuna y de calidad"/>
    <s v="Salud Pública"/>
    <s v="1905"/>
    <s v="SALUD PÚBLICA"/>
    <s v="PROMOCIÓN DE LA SALUD (MODOS, CONDICIONES Y ESTILOS DE VIDA SALUDABLES) "/>
    <s v="268"/>
    <s v="AUMENTAR LA IMPLEMENTACIÓN DE LAS ACCIONES DE DETECCIÓN TEMPRANA DE LOS TIPOS DE CÁNCER PRIORIZADOS EN EL_x000d_MARCO DE LA RUTA DE CÁNCER INFANTIL Y DE LA RUTA INTEGRAL DE ATENCIÓN DE PROMOCIÓN Y MANTENIMIENTO DE LA SALUD_x000d_POR PARTE DE DIRECCIONES LOCALES DE SALUD, ENTIDADES ADMINISTRADORAS DE PLANES DE BENEFICIOS DE SALUD,_x000d_ENTIDADES PROMOTORAS DE SALUD E INSTITUCIONES PRESTADORAS DE SALUD EN MUNICIPIOS PRIORIZADOS DEL_x000d_DEPARTAMENTO DE BOLÍVAR"/>
    <s v="1905031"/>
    <s v="SERVICIO DE PROMOCIÓN DE LA SALUD Y PREVENCIÓN DE RIESGOS ASOCIADOS A CONDICIONES NO TRANSMISIBLES"/>
    <s v="Asistencias técnicas realizadas"/>
    <s v="Número"/>
    <n v="90"/>
    <n v="2023"/>
    <s v="Componente de salud cáncer - SSDB"/>
    <n v="75"/>
    <n v="225"/>
    <n v="50"/>
    <n v="0.22222222222222221"/>
    <n v="5"/>
    <n v="22.222222222222221"/>
    <n v="16"/>
    <n v="32"/>
    <n v="75.222222222222229"/>
    <n v="0.334320987654321"/>
    <n v="125.22222222222223"/>
    <n v="1.0029629629629631"/>
    <n v="0.55654320987654327"/>
    <n v="461900000"/>
    <s v="SGP"/>
    <n v="459300000"/>
    <n v="0.99437107599047414"/>
  </r>
  <r>
    <x v="17"/>
    <x v="3"/>
    <s v="Bolívar Me Enamora en  Salud oportuna y de calidad"/>
    <s v="Salud Pública"/>
    <s v="1905"/>
    <s v="SALUD PÚBLICA"/>
    <s v="VIDA SALUDABLE Y CONDICIONES NO TRANSMISIBLES "/>
    <s v="269"/>
    <s v="_x000d_REALIZAR ASISTENCIA TÉCNICA CON EL FIN DE AUMENTAR LA ADHERENCIA A LOS LINEAMIENTOS NACIONALES SOBRE LA PREVENCIÓN Y MANEJO DE LAS _x000d_CONDICIONES NO TRANSMISIBLES EN LOS MUNICIPIOS DEL DEPARTAMENTO DE BOLÍVAR"/>
    <s v="1905050"/>
    <s v="SERVICIO DE ASISTENCIA TÉCNICA"/>
    <s v="Estrategias de promoción de la participación social en salud implementadas"/>
    <s v="Número"/>
    <n v="60"/>
    <n v="2023"/>
    <s v="Componente de salud cardiovascular y metabólico -SSDB"/>
    <n v="60"/>
    <n v="240"/>
    <n v="60"/>
    <n v="0.25"/>
    <s v="0"/>
    <n v="25"/>
    <n v="20"/>
    <n v="15"/>
    <n v="60"/>
    <n v="0.25"/>
    <n v="120"/>
    <n v="1"/>
    <n v="0.5"/>
    <n v="1525995247"/>
    <s v="SGP"/>
    <n v="1393195247"/>
    <n v="0.91297482724072998"/>
  </r>
  <r>
    <x v="17"/>
    <x v="3"/>
    <s v="Bolívar Me Enamora en  Salud oportuna y de calidad"/>
    <s v="Salud Pública"/>
    <s v="1905"/>
    <s v="SALUD PÚBLICA"/>
    <s v="GESTIÓN DEL RIESGO (CONDICIONES CRÓNICAS PREVALENTES) "/>
    <s v="270"/>
    <s v="REALIZAR ACCIONES PARA GARANTIZAR LA PREVENCIÓN Y EL ABORDAJE DE ENFERMEDADES NO TRANSMISIBLES Y DE ALTERACIONES DE LA SALUD BUCAL, VISUAL Y AUDITIVA, GESTIÓN DEL RIESGO DISMINUCIÓN DE LA ENFERMEDAD Y LA DISCAPACIDAD EVITABLE."/>
    <s v="1905050"/>
    <s v="SERVICIO DE ASISTENCIA TÉCNICA"/>
    <s v="Asistencias técnicas realizadas"/>
    <s v="Número"/>
    <n v="340"/>
    <n v="2023"/>
    <s v="Programa de salud bucal"/>
    <n v="90"/>
    <n v="350"/>
    <n v="70"/>
    <n v="0.2"/>
    <n v="2"/>
    <n v="50"/>
    <n v="31"/>
    <n v="7"/>
    <n v="90"/>
    <n v="0.25714285714285712"/>
    <n v="160"/>
    <n v="1"/>
    <n v="0.45714285714285713"/>
    <n v="1525995247"/>
    <s v="SGP"/>
    <n v="1525995247"/>
    <n v="1"/>
  </r>
  <r>
    <x v="17"/>
    <x v="3"/>
    <s v="Bolívar Me Enamora en  Salud oportuna y de calidad"/>
    <s v="Salud Pública"/>
    <s v="1905"/>
    <s v="SALUD PÚBLICA"/>
    <s v="GESTIÓN DEL RIESGO (CONDICIONES CRÓNICAS PREVALENTES) "/>
    <s v="271"/>
    <s v="REALIZAR ACCIONES PARA GARANTIZAR LA PREVENCIÓN Y EL ABORDAJE DE ENFERMEDADES NO TRANSMISIBLES Y DE ALTERACIONES DE LA SALUD BUCAL, VISUAL Y AUDITIVA, GESTIÓN DEL RIESGO DISMINUCIÓN DE LA ENFERMEDAD Y LA DISCAPACIDAD EVITABLE."/>
    <s v="1905023"/>
    <s v="SERVICIO DE GESTIÓN DEL RIESGO PARA ABORDAR CONDICIONES CRÓNICAS PREVALENTES"/>
    <s v="Estrategias de promoción de la salud  y prevención de riesgos asociados a condiciones no transmisibles implementadas"/>
    <s v="Número"/>
    <n v="15"/>
    <n v="2023"/>
    <s v="Programa de salud bucal-SSDB"/>
    <n v="4"/>
    <n v="16"/>
    <n v="4"/>
    <n v="0.25"/>
    <s v="0"/>
    <n v="1"/>
    <n v="3"/>
    <n v="0"/>
    <n v="4"/>
    <n v="0.25"/>
    <n v="8"/>
    <n v="1"/>
    <n v="0.5"/>
    <n v="1525995247"/>
    <s v="SGP"/>
    <n v="1525995247"/>
    <n v="1"/>
  </r>
  <r>
    <x v="17"/>
    <x v="3"/>
    <s v="Bolívar Me Enamora en  Salud oportuna y de calidad"/>
    <s v="Salud Pública"/>
    <s v="1905"/>
    <s v="SALUD PÚBLICA"/>
    <s v="DISCAPACIDAD "/>
    <s v="272"/>
    <s v="FORTALECER LA GESTIÓN PARA EL DESARROLLO DE ACCIONES DE ATENCIÓN INTEGRAL CON ENFOQUE DIFERENCIAL Y PRIORITARIO EN LA GARANTÍA Y RESTABLECIMIENTO DE LOS DERECHOS DE LA POBLACIÓN CON DISCAPACIDAD EN MUNICIPIOS PRIORIZADOS EL DEPARTAMENTO DE BOLÍVAR."/>
    <s v="1905019"/>
    <s v="SERVICIO DE EDUCACIÓN INFORMAL EN TEMAS DE SALUD PÚBLICA"/>
    <s v="Asistencias técnicas realizadas"/>
    <s v="Número"/>
    <n v="175"/>
    <n v="2023"/>
    <s v="Programa de discapacidad-SSDB"/>
    <n v="150"/>
    <n v="600"/>
    <n v="150"/>
    <n v="0.25"/>
    <s v="0"/>
    <n v="37"/>
    <n v="3"/>
    <n v="110"/>
    <n v="150"/>
    <n v="0.25"/>
    <n v="300"/>
    <n v="1"/>
    <n v="0.5"/>
    <n v="2084122795"/>
    <s v="NACION, SGP, RENTAS CEDIDAS"/>
    <n v="2084122795"/>
    <n v="1"/>
  </r>
  <r>
    <x v="17"/>
    <x v="3"/>
    <s v="Bolívar Me Enamora en  Salud oportuna y de calidad"/>
    <s v="Salud Pública"/>
    <s v="1905"/>
    <s v="SALUD PÚBLICA"/>
    <s v="VICTIMAS DEL CONFLICTO ARMADO "/>
    <s v="273"/>
    <s v="GARANTIZAR LA CONTINUIDAD Y SEGUIMIENTO DE LA ATENCIÓN INTEGRAL EN EL MARCO DEL PAPSIVI A LAS VÍCTIMAS DEL CONFLICTO ARMADO EN LOS MUNICIPIOS PRIORIZADOS POR EL MINISTERIO DE SALUD Y PROTECCIÓN SOCIAL Y EL DEPARTAMENTO DE BOLIVAR."/>
    <s v="1905050"/>
    <s v="SERVICIO DE ASISTENCIA TÉCNICA"/>
    <s v="Asistencias técnicas realizadas"/>
    <s v="Número"/>
    <n v="210"/>
    <n v="2023"/>
    <s v="Programa de Víctimas - SSDB"/>
    <n v="115"/>
    <n v="460"/>
    <n v="115"/>
    <n v="0.25"/>
    <n v="15"/>
    <n v="39"/>
    <n v="41"/>
    <n v="20"/>
    <n v="115"/>
    <n v="0.25"/>
    <n v="230"/>
    <n v="1"/>
    <n v="0.5"/>
    <n v="1209000000"/>
    <s v="Rentas cedidas - SGP"/>
    <n v="1209000000"/>
    <n v="1"/>
  </r>
  <r>
    <x v="17"/>
    <x v="3"/>
    <s v="Bolívar Me Enamora en  Salud oportuna y de calidad"/>
    <s v="Salud Pública"/>
    <s v="1905"/>
    <s v="SALUD PÚBLICA"/>
    <s v="DESARROLLO DE CAPACIDADES PARA LA GESTION DE SALUD PUBLICA "/>
    <s v="274"/>
    <s v="MEJORAR LA GESTION EN LA OPERACIONALIZACION DEL PLAN  INTERVECIONES COLECTIVAS (PIC) Y DE LOS PROCESOS DE LA GESTION DE LA SALUD PUBLICA EN EL MARCO DE LA GESTION DEL RIESGO COLECTIVO Y DE LA SALUD PUBLICA"/>
    <s v="1905050"/>
    <s v="SERVICIO DE ASISTENCIA TÉCNICA"/>
    <s v="Campañas de gestión del riesgo para abordar condiciones crónicas prevalentes implementadas"/>
    <s v="Número"/>
    <n v="135"/>
    <n v="2023"/>
    <s v="Gestión programática y PIC - SSDB"/>
    <n v="135"/>
    <n v="540"/>
    <n v="135"/>
    <n v="0.25"/>
    <n v="6"/>
    <n v="25"/>
    <n v="52"/>
    <n v="52"/>
    <n v="135"/>
    <n v="0.25"/>
    <n v="270"/>
    <n v="1"/>
    <n v="0.5"/>
    <n v="1824565547"/>
    <s v="Rentas cedidas - SGP"/>
    <n v="1824565547"/>
    <n v="1"/>
  </r>
  <r>
    <x v="17"/>
    <x v="3"/>
    <s v="Bolívar Me Enamora en  Salud oportuna y de calidad"/>
    <s v="Salud Pública"/>
    <s v="1905"/>
    <s v="SALUD PÚBLICA"/>
    <s v="SERVICIO DE PROMOCIÓN DE LA PARTICIPACIÓN SOCIAL EN SALUD"/>
    <s v="275"/>
    <s v="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
    <s v="1905049"/>
    <s v="SERVICIO DE PROMOCIÓN DE LA PARTICIPACIÓN SOCIAL EN SALUD"/>
    <s v="Asistencias técnicas realizadas"/>
    <s v="Número"/>
    <n v="20"/>
    <n v="2023"/>
    <s v="Participación social - SSDB"/>
    <n v="12"/>
    <n v="45"/>
    <n v="12"/>
    <n v="0.26666666666666666"/>
    <s v="0"/>
    <n v="4"/>
    <n v="6"/>
    <n v="2"/>
    <n v="12"/>
    <n v="0.26666666666666666"/>
    <n v="24"/>
    <n v="1"/>
    <n v="0.53333333333333333"/>
    <n v="561600000"/>
    <s v="RENTAS CEDIDAS -SGP"/>
    <n v="561600000"/>
    <n v="1"/>
  </r>
  <r>
    <x v="17"/>
    <x v="3"/>
    <s v="Bolívar Me Enamora en  Salud oportuna y de calidad"/>
    <s v="Salud Pública"/>
    <s v="1905"/>
    <s v="SALUD PÚBLICA"/>
    <s v="ENFERMEDADES TRANSMITIDAS POR VECTORES-ETV "/>
    <s v="276"/>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s v="1905050"/>
    <s v="SERVICIO DE ASISTENCIA TÉCNICA"/>
    <s v="Asistencias técnicas realizadas"/>
    <s v="Número"/>
    <n v="180"/>
    <n v="2023"/>
    <s v="Programa de enfermedades endemoepidemicas -SSDB"/>
    <n v="135"/>
    <n v="540"/>
    <n v="135"/>
    <n v="0.25"/>
    <n v="14"/>
    <n v="53"/>
    <n v="52"/>
    <n v="16"/>
    <n v="135"/>
    <n v="0.25"/>
    <n v="270"/>
    <n v="1"/>
    <n v="0.5"/>
    <n v="1206680717"/>
    <s v="SGP"/>
    <n v="1198880717"/>
    <n v="0.99353598686867883"/>
  </r>
  <r>
    <x v="17"/>
    <x v="3"/>
    <s v="Bolívar Me Enamora en  Salud oportuna y de calidad"/>
    <s v="Salud Pública"/>
    <s v="1905"/>
    <s v="SALUD PÚBLICA"/>
    <s v="ENFERMEDADES TRANSMITIDAS POR VECTORES-ETV "/>
    <s v="277"/>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
    <s v="1905029"/>
    <s v="SERVICIO DE SUMINISTRO DE INSUMOS PARA EL MANEJO DE EVENTOS DE INTERÉS EN SALUD PÚBLICA"/>
    <s v="Entidades territoriales con servicio de suministro de insumos para el manejo de eventos de interés en salud pública"/>
    <s v="Número"/>
    <n v="10"/>
    <n v="2023"/>
    <s v="Programa de enfermedades endemoepidemicas "/>
    <n v="10"/>
    <n v="10"/>
    <n v="10"/>
    <n v="1"/>
    <n v="3"/>
    <n v="2"/>
    <n v="5"/>
    <n v="0"/>
    <n v="10"/>
    <n v="1"/>
    <n v="20"/>
    <n v="1"/>
    <n v="2"/>
    <n v="1206680717"/>
    <s v="SGP"/>
    <n v="1198880717"/>
    <n v="0.99353598686867883"/>
  </r>
  <r>
    <x v="17"/>
    <x v="3"/>
    <s v="Bolívar Me Enamora en  Salud oportuna y de calidad"/>
    <s v="Salud Pública"/>
    <s v="1905"/>
    <s v="SALUD PÚBLICA"/>
    <s v="ENFERMEDADES TRANSMITIDAS POR VECTORES-ETV "/>
    <s v="278"/>
    <s v="_x000d_FORTALECER ESTRATEGIAS PARA LA REDUCCIÓN DE ÍNDICE DE MORBILIDAD Y PROPAGACIÓN DE_x000d_ENFERMEDADES TRASMITIDAS POR ANIMALES DOMÉSTICOS Y SILVESTRES EN EL DEPARTAMENTO DE BOLÍVAR"/>
    <s v="1905029"/>
    <s v="SERVICIO DE SUMINISTRO DE INSUMOS PARA EL MANEJO DE EVENTOS DE INTERÉS EN SALUD PÚBLICA"/>
    <s v="Entidades territoriales con servicio de suministro de insumos para el manejo de eventos de interés en salud pública"/>
    <s v="Número"/>
    <n v="176"/>
    <n v="2023"/>
    <s v="Programa de enfermedades endemoepidemicas "/>
    <n v="44"/>
    <n v="176"/>
    <n v="44"/>
    <n v="0.25"/>
    <n v="10"/>
    <n v="16"/>
    <n v="15"/>
    <n v="3"/>
    <n v="44"/>
    <n v="0.25"/>
    <n v="88"/>
    <n v="1"/>
    <n v="0.5"/>
    <n v="1206680717"/>
    <s v="SGP"/>
    <n v="1198880717"/>
    <n v="0.99353598686867883"/>
  </r>
  <r>
    <x v="17"/>
    <x v="3"/>
    <s v="Bolívar Me Enamora en  Salud oportuna y de calidad"/>
    <s v="Salud Pública"/>
    <s v="1905"/>
    <s v="SALUD PÚBLICA"/>
    <s v="GESTIÓN DEL RIESGO (SITUACIONES DE SALUD RELACIONADAS CON CONDICIONES AMBIENTALES) "/>
    <s v="279"/>
    <s v="GARANTIZAR LA ATENCIÓN ANTE SITUACIONES DE EMERGENCIAS Y DESASTRES DE LA POBLACIÓN DEL DEPARTAMENTO DE BOLÍVAR "/>
    <s v="1905042"/>
    <s v="SERVICIO DE ATENCIÓN EN CENTROS REGULADORES DE URGENCIAS, EMERGENCIAS Y DESASTRES"/>
    <s v="Personas atendidas en centros reguladores de urgencias, emergencias y desastres"/>
    <s v="Número"/>
    <n v="9805"/>
    <n v="2023"/>
    <s v="CRUE- Secretaría de Salud de Bolívar"/>
    <n v="9000"/>
    <n v="36000"/>
    <n v="11238"/>
    <n v="0.31216666666666665"/>
    <n v="2780"/>
    <n v="2797"/>
    <n v="2340"/>
    <n v="2838"/>
    <n v="10755"/>
    <n v="0.29875000000000002"/>
    <n v="21993"/>
    <n v="1.1950000000000001"/>
    <n v="0.61091666666666666"/>
    <n v="646000000"/>
    <s v="RENTAS CEDIDAS -SGP"/>
    <n v="646000000"/>
    <n v="1"/>
  </r>
  <r>
    <x v="18"/>
    <x v="3"/>
    <s v="Bolívar Me Enamora en  Educación integral"/>
    <s v=" Calidad Educativa"/>
    <n v="2201"/>
    <s v="Calidad, cobertura y fortalecimiento de la educación inicial, prescolar, básica y media"/>
    <s v="CALIDAD - MATRÍCULA "/>
    <n v="292"/>
    <s v="Facilitar y estimular el proceso de aprendizaje de los estudiantes mediante la dotación de material didáctico, pedagógico, tecnológico o especializado para laboratorios y/o media técnica, permitiendo así el desarrollo de cada asignatura y la acción docente y la evaluación."/>
    <n v="2201070"/>
    <s v="Ambientes de aprendizaje para la educación inicial preescolar, básica y media dotados"/>
    <s v="Ambientes de aprendizaje para la educación inicial, preescolar y básica primaria con dotaciones pedagógicas en el marco de la atención integral "/>
    <s v="NUMERO"/>
    <s v="N/D"/>
    <n v="2023"/>
    <s v="Sec Educación"/>
    <n v="10"/>
    <n v="30"/>
    <n v="0"/>
    <n v="0"/>
    <n v="9"/>
    <n v="33"/>
    <n v="0"/>
    <n v="6"/>
    <n v="48"/>
    <n v="1.6"/>
    <n v="48"/>
    <n v="4.8"/>
    <n v="1.6"/>
    <n v="1058357136"/>
    <s v="SGP"/>
    <n v="674556267"/>
    <n v="0.63736166559942764"/>
  </r>
  <r>
    <x v="18"/>
    <x v="3"/>
    <s v="Bolívar Me Enamora en  Educación integral"/>
    <s v=" Calidad Educativa"/>
    <n v="2201"/>
    <s v="Calidad, cobertura y fortalecimiento de la educación inicial, prescolar, básica y media"/>
    <s v="CALIDAD - MATRÍCULA "/>
    <n v="293"/>
    <s v="Aprobación e implementación de la política pública educativa del departamento de Bolívar"/>
    <n v="2201004"/>
    <s v="Documentos normativos"/>
    <s v="Documentos normativos para la educación inicial, preescolar, básica y media expedidos"/>
    <s v="Número"/>
    <s v="N/D"/>
    <n v="2023"/>
    <s v="Sec Educación"/>
    <n v="1"/>
    <n v="1"/>
    <n v="0"/>
    <n v="0"/>
    <n v="0"/>
    <n v="0"/>
    <n v="0"/>
    <n v="0"/>
    <n v="0"/>
    <n v="0"/>
    <n v="0"/>
    <n v="0"/>
    <n v="0"/>
    <n v="774962500"/>
    <s v="SGP"/>
    <n v="720400000"/>
    <n v="0.92959336742100429"/>
  </r>
  <r>
    <x v="18"/>
    <x v="3"/>
    <s v="Bolívar Me Enamora en Calidad Educativa"/>
    <s v=" Calidad Educativa"/>
    <n v="2201"/>
    <s v="Calidad, cobertura y fortalecimiento de la educación inicial, prescolar, básica y media"/>
    <s v="CALIDAD - MATRÍCULA "/>
    <n v="294"/>
    <s v="Fortalecer la articulación de la media técnica en el departamento a través de la actualizacion curricular"/>
    <n v="2201035"/>
    <s v="Servicio de articulación entre la educación media y el sector productivo."/>
    <s v="Lineamientos curriculares para las especializadas de media tecnica desarrollados (actualización curricular de la Instituciones educativas con media tecnica)"/>
    <s v="Número"/>
    <s v="N/D"/>
    <n v="2023"/>
    <s v="Sec Educación"/>
    <n v="40"/>
    <n v="115"/>
    <n v="0"/>
    <n v="0"/>
    <n v="0"/>
    <n v="0"/>
    <n v="0"/>
    <n v="0"/>
    <n v="0"/>
    <n v="0"/>
    <n v="0"/>
    <n v="0"/>
    <n v="0"/>
    <n v="0"/>
    <s v="SGP"/>
    <n v="0"/>
    <n v="0"/>
  </r>
  <r>
    <x v="18"/>
    <x v="3"/>
    <s v="Bolívar Me Enamora en Calidad Educativa"/>
    <s v=" Calidad Educativa"/>
    <n v="2201"/>
    <s v="Calidad, cobertura y fortalecimiento de la educación inicial, prescolar, básica y media"/>
    <s v="CALIDAD - MATRÍCULA "/>
    <n v="295"/>
    <s v="Desarrollar el Foro Educativo Departamental"/>
    <n v="2201049"/>
    <s v="Servicio de educación informal"/>
    <s v="Foros educativos territoriales realizados"/>
    <s v="Número"/>
    <n v="1"/>
    <n v="2023"/>
    <s v="Sec Educación"/>
    <n v="1"/>
    <n v="4"/>
    <n v="1"/>
    <n v="0"/>
    <n v="0"/>
    <n v="0"/>
    <n v="0"/>
    <n v="1"/>
    <n v="1"/>
    <n v="0.25"/>
    <n v="2"/>
    <n v="1"/>
    <n v="0.5"/>
    <n v="568000000"/>
    <s v="SGP"/>
    <n v="568000000"/>
    <n v="1"/>
  </r>
  <r>
    <x v="18"/>
    <x v="3"/>
    <s v="Bolívar Me Enamora en Calidad Educativa"/>
    <s v=" Calidad Educativa"/>
    <n v="2201"/>
    <s v="Calidad, cobertura y fortalecimiento de la educación inicial, prescolar, básica y media"/>
    <s v="CALIDAD - MATRÍCULA "/>
    <n v="296"/>
    <s v="Fortalecer el proceso etnoeducativo"/>
    <n v="2201056"/>
    <s v="Servicio de acompañamiento para el desarrollo de modelos educativos interculturales"/>
    <s v="Modelos educativos para grupos étnicos acompañados"/>
    <s v="Número"/>
    <n v="10"/>
    <n v="2023"/>
    <s v="Sec Educación"/>
    <n v="6"/>
    <n v="10"/>
    <n v="0"/>
    <n v="0"/>
    <n v="0"/>
    <n v="0"/>
    <n v="0"/>
    <n v="10"/>
    <n v="10"/>
    <n v="1"/>
    <n v="10"/>
    <n v="1.6666666666666667"/>
    <n v="1"/>
    <n v="90000000"/>
    <s v="SGP"/>
    <n v="88900000"/>
    <n v="0.98777777777777775"/>
  </r>
  <r>
    <x v="18"/>
    <x v="3"/>
    <s v="Bolívar Me Enamora en Calidad Educativa"/>
    <s v=" Calidad Educativa"/>
    <n v="2201"/>
    <s v="Calidad, cobertura y fortalecimiento de la educación inicial, prescolar, básica y media"/>
    <s v="CALIDAD - MATRÍCULA "/>
    <n v="297"/>
    <s v="Fortalecer la implementación de los proyectos pedagógicos productivos de las instituciones educativas técnicas."/>
    <n v="2201061"/>
    <s v="Servicio de apoyo a proyectos pedagógicos productivos"/>
    <s v="Establecimientos educativos beneficiados"/>
    <s v="Número"/>
    <s v="N/D"/>
    <n v="2023"/>
    <s v="Sec Educación"/>
    <n v="7"/>
    <n v="20"/>
    <n v="0"/>
    <n v="0"/>
    <n v="0"/>
    <n v="0"/>
    <n v="0"/>
    <n v="0"/>
    <n v="0"/>
    <n v="0"/>
    <n v="0"/>
    <n v="0"/>
    <n v="0"/>
    <n v="311563000"/>
    <s v="SGP"/>
    <n v="0"/>
    <n v="0"/>
  </r>
  <r>
    <x v="18"/>
    <x v="3"/>
    <s v="Bolívar Me Enamora en Calidad Educativa"/>
    <s v=" Calidad Educativa"/>
    <n v="2201"/>
    <s v="Calidad, cobertura y fortalecimiento de la educación inicial, prescolar, básica y media"/>
    <s v="CALIDAD - MATRÍCULA "/>
    <n v="298"/>
    <s v="Fortalecer la convivencia escolar"/>
    <n v="2201067"/>
    <s v="Servicio de apoyo para el fortalecimiento de escuelas de padres"/>
    <s v="Escuelas de padres apoyadas"/>
    <s v="Número"/>
    <n v="15"/>
    <n v="2023"/>
    <s v="Sec Educación"/>
    <n v="30"/>
    <n v="100"/>
    <n v="15"/>
    <n v="0"/>
    <n v="48"/>
    <n v="96"/>
    <n v="0"/>
    <n v="0"/>
    <n v="144"/>
    <n v="1.44"/>
    <n v="159"/>
    <n v="4.8"/>
    <n v="1.59"/>
    <n v="66542500"/>
    <s v="SGP"/>
    <n v="66542500"/>
    <n v="1"/>
  </r>
  <r>
    <x v="18"/>
    <x v="3"/>
    <s v="Bolívar Me Enamora en Calidad Educativa"/>
    <s v=" Calidad Educativa"/>
    <n v="2201"/>
    <s v="Calidad, cobertura y fortalecimiento de la educación inicial, prescolar, básica y media"/>
    <s v="CALIDAD - MATRÍCULA "/>
    <n v="299"/>
    <s v="Generar capacidades en los docentes de básica y media para la implementación del sistemas de evaluación Pruebas Saber 11"/>
    <n v="2201074"/>
    <s v="Servicio de fortalecimiento a las capacidades de los docentes de educación Inicial, preescolar, básica y media"/>
    <s v="Docentes de educación inicial, preescolar, básica y media beneficiados con estrategias de mejoramiento de sus capacidades"/>
    <s v="Número"/>
    <s v="N/D"/>
    <n v="2023"/>
    <s v="Sec Educación"/>
    <n v="380"/>
    <n v="1130"/>
    <n v="0"/>
    <n v="0"/>
    <n v="295"/>
    <n v="780"/>
    <n v="636"/>
    <n v="0"/>
    <n v="1711"/>
    <n v="1.5141592920353983"/>
    <n v="1711"/>
    <n v="4.5026315789473683"/>
    <n v="1.5141592920353983"/>
    <n v="107000000"/>
    <s v="SGP"/>
    <n v="107000000"/>
    <n v="1"/>
  </r>
  <r>
    <x v="18"/>
    <x v="3"/>
    <s v="Bolívar Me Enamora en  Educación integral"/>
    <s v=" Calidad Educativa"/>
    <n v="2201"/>
    <s v="Calidad, cobertura y fortalecimiento de la educación inicial, prescolar, básica y media"/>
    <s v="CALIDAD - MATRÍCULA "/>
    <n v="300"/>
    <s v="Mejorar los niveles de competencia de los estudiantes en las pruebas Saber"/>
    <n v="2201073"/>
    <s v="Servicio de evaluación de la calidad de la educación inicial, preescolar, básica y media"/>
    <s v="Estudiantes evaluados a través de simulacros"/>
    <s v="Número"/>
    <s v="N/D"/>
    <n v="2023"/>
    <s v="Sec Educación"/>
    <n v="12000"/>
    <n v="12000"/>
    <n v="0"/>
    <n v="0"/>
    <n v="12216"/>
    <n v="10122"/>
    <n v="8781"/>
    <n v="0"/>
    <n v="31119"/>
    <n v="2.5932499999999998"/>
    <n v="31119"/>
    <n v="2.5932499999999998"/>
    <n v="2.5932499999999998"/>
    <n v="0"/>
    <s v="Propios"/>
    <n v="0"/>
    <n v="0"/>
  </r>
  <r>
    <x v="18"/>
    <x v="3"/>
    <s v="Bolívar Me Enamora en Calidad Educativa"/>
    <s v=" Calidad Educativa"/>
    <n v="2201"/>
    <s v="Calidad, cobertura y fortalecimiento de la educación inicial, prescolar, básica y media"/>
    <s v="CALIDAD - MATRÍCULA "/>
    <n v="302"/>
    <s v="Mejorar las competencias de los docentes en bilingüismo a través de formación y de la implementación de proyectos en las instituciones educativas que fomenten el uso de una segunda lengua"/>
    <n v="2201060"/>
    <s v="Servicio educativo de promoción del bilingüismo para docentes"/>
    <s v="Docentes beneficiados con estrategias de promoción del bilingüismo"/>
    <s v="Número"/>
    <n v="60"/>
    <n v="2023"/>
    <s v="Sec Educación"/>
    <n v="100"/>
    <n v="300"/>
    <n v="0"/>
    <n v="0"/>
    <n v="0"/>
    <n v="0"/>
    <n v="0"/>
    <n v="0"/>
    <n v="0"/>
    <n v="0"/>
    <n v="0"/>
    <n v="0"/>
    <n v="0"/>
    <n v="200000000"/>
    <s v="SGP"/>
    <n v="0"/>
    <n v="0"/>
  </r>
  <r>
    <x v="18"/>
    <x v="3"/>
    <s v="Bolívar Me Enamora en Calidad Educativa"/>
    <s v=" Calidad Educativa"/>
    <n v="2201"/>
    <s v="Calidad, cobertura y fortalecimiento de la educación inicial, prescolar, básica y media"/>
    <s v="Calidad"/>
    <n v="303"/>
    <s v="Fortalecer las capacidades de los docentes a través de la implementación del plan de formación a nivel de cursos, talleres y/o diplomados"/>
    <n v="2201049"/>
    <s v="Servicio de educación informal"/>
    <s v="Docentes capacitados"/>
    <s v="Número"/>
    <n v="5000"/>
    <n v="2023"/>
    <s v="Sec Educación"/>
    <n v="500"/>
    <n v="2000"/>
    <n v="342"/>
    <n v="0"/>
    <n v="0"/>
    <n v="0"/>
    <n v="0"/>
    <n v="13"/>
    <n v="13"/>
    <n v="6.4999999999999997E-3"/>
    <n v="355"/>
    <n v="2.5999999999999999E-2"/>
    <n v="0.17749999999999999"/>
    <n v="700000000"/>
    <s v="SGP"/>
    <n v="0"/>
    <n v="0"/>
  </r>
  <r>
    <x v="18"/>
    <x v="3"/>
    <s v="Bolívar Me Enamora en Calidad Educativa"/>
    <s v=" Calidad Educativa"/>
    <n v="2201"/>
    <s v="Calidad, cobertura y fortalecimiento de la educación inicial, prescolar, básica y media"/>
    <s v="Fortalecer las capacidades de los docentes a través de la implementación del plan de formación a nivel de cursos, talleres y/o diplomados"/>
    <n v="304"/>
    <s v="Implementación de programas de fortalecimiento de las competencias de lectura en las instituciones educativas."/>
    <n v="2201049"/>
    <s v="Servicio de educación informal"/>
    <s v="Docentes capacitados"/>
    <s v="Número"/>
    <s v="N/D"/>
    <n v="2023"/>
    <s v="Sec Educación"/>
    <n v="300"/>
    <n v="300"/>
    <n v="262"/>
    <n v="0"/>
    <n v="0"/>
    <n v="0"/>
    <n v="0"/>
    <n v="0"/>
    <n v="0"/>
    <n v="0"/>
    <n v="262"/>
    <n v="0"/>
    <n v="0.87333333333333329"/>
    <n v="0"/>
    <s v="SGP"/>
    <n v="0"/>
    <n v="0"/>
  </r>
  <r>
    <x v="18"/>
    <x v="3"/>
    <s v="Bolívar Me Enamora en  Educación integral"/>
    <s v=" Calidad Educativa"/>
    <n v="2201"/>
    <s v="Calidad, cobertura y fortalecimiento de la educación inicial, prescolar, básica y media"/>
    <s v="CALIDAD - MATRÍCULA "/>
    <n v="305"/>
    <s v="Promover la consolidación de una sociedad digital para que todos los ciudadanos tengan las herramientas necesarias para hacer del Internet y de las tecnologías digitales un instrumento de transformación social. "/>
    <n v="2201070"/>
    <s v="Ambientes de aprendizaje para la educación inicial preescolar, básica y media dotados"/>
    <s v="Ambientes de aprendizaje para la educación inicial, preescolar y básica primaria con dotaciones pedagógicas en el marco de la atención integral (Educación mas innovadora con mejores ambientes digitales y recursos tecnológicos)"/>
    <s v="Número"/>
    <n v="226"/>
    <n v="2023"/>
    <s v="Sec Educación"/>
    <n v="226"/>
    <n v="226"/>
    <n v="226"/>
    <n v="0"/>
    <n v="0"/>
    <n v="226"/>
    <n v="226"/>
    <n v="226"/>
    <n v="678"/>
    <n v="3"/>
    <n v="904"/>
    <n v="3"/>
    <n v="4"/>
    <n v="2403998805"/>
    <s v="SGP"/>
    <n v="2402931298"/>
    <n v="0.99955594528675318"/>
  </r>
  <r>
    <x v="18"/>
    <x v="3"/>
    <s v="Bolívar Me Enamora en  Educación integral"/>
    <s v=" Cobertura Educativa"/>
    <n v="2201"/>
    <s v="Calidad, cobertura y fortalecimiento de la educación inicial, prescolar, básica y media"/>
    <s v="COBERTURA "/>
    <n v="306"/>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
    <n v="2201051"/>
    <s v="Infraestructura educativa construida"/>
    <s v="Aulas nuevas construidas (incluye ambientes pedagógicos básicos)"/>
    <s v="NUMERO"/>
    <n v="312"/>
    <n v="2023"/>
    <s v="Sec Educación"/>
    <n v="80"/>
    <n v="720"/>
    <n v="247"/>
    <n v="0"/>
    <n v="27"/>
    <n v="0"/>
    <n v="0"/>
    <n v="53"/>
    <n v="80"/>
    <n v="0.1111111111111111"/>
    <n v="327"/>
    <n v="1"/>
    <n v="0.45416666666666666"/>
    <n v="11985024086"/>
    <s v="PREFERENTES"/>
    <n v="2126685064"/>
    <n v="0.17744520567832925"/>
  </r>
  <r>
    <x v="18"/>
    <x v="3"/>
    <s v="Bolívar Me Enamora en  Educación integral"/>
    <s v=" Cobertura Educativa"/>
    <n v="2201"/>
    <s v="Calidad, cobertura y fortalecimiento de la educación inicial, prescolar, básica y media"/>
    <s v="COBERTURA "/>
    <n v="307"/>
    <s v="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
    <n v="2201051"/>
    <s v="Infraestructura educativa construida"/>
    <s v="Ambientes pedagogicos nuevo construido complementarios (incluye Comedor – Cocina, baterias sanitarias, aulas de informatica, laboratorios, rectoris, sala de profesores, canchas multiples )"/>
    <s v="NUMERO"/>
    <n v="62"/>
    <n v="2023"/>
    <s v="Sec Educación"/>
    <n v="20"/>
    <n v="250"/>
    <n v="161"/>
    <n v="0"/>
    <n v="4"/>
    <n v="0"/>
    <n v="0"/>
    <n v="4"/>
    <n v="8"/>
    <n v="3.2000000000000001E-2"/>
    <n v="169"/>
    <n v="0.4"/>
    <n v="0.67600000000000005"/>
    <n v="5496405835"/>
    <s v="PREFERENTES"/>
    <n v="5327733779"/>
    <n v="0.96931229951654396"/>
  </r>
  <r>
    <x v="18"/>
    <x v="3"/>
    <s v="Bolívar Me Enamora en  Educación integral"/>
    <s v=" Cobertura Educativa"/>
    <n v="2201"/>
    <s v="Calidad, cobertura y fortalecimiento de la educación inicial, prescolar, básica y media"/>
    <s v="COBERTURA "/>
    <n v="308"/>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ulas mejoradas intervenidas (incluye Ambientes pedagogicos basicos )"/>
    <s v="NUMERO"/>
    <n v="450"/>
    <n v="2023"/>
    <s v="Sec Educación"/>
    <n v="50"/>
    <n v="300"/>
    <n v="76"/>
    <n v="0"/>
    <n v="0"/>
    <n v="0"/>
    <n v="0"/>
    <n v="0"/>
    <n v="0"/>
    <n v="0"/>
    <n v="76"/>
    <n v="0"/>
    <n v="0.25333333333333335"/>
    <n v="203776836"/>
    <s v="PREFERENTES"/>
    <n v="203776836"/>
    <n v="1"/>
  </r>
  <r>
    <x v="18"/>
    <x v="3"/>
    <s v="Bolívar Me Enamora en  Educación integral"/>
    <s v=" Cobertura Educativa"/>
    <n v="2201"/>
    <s v="Calidad, cobertura y fortalecimiento de la educación inicial, prescolar, básica y media"/>
    <s v="COBERTURA "/>
    <n v="309"/>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mbientes pedagogicos mejorados intervenidos (incluye Comedor – Cocina, baterias sanitarias, aulas de informaticas, laboratorios zonas administrativas, salas de profesores )"/>
    <s v="NUMERO"/>
    <n v="56"/>
    <n v="2023"/>
    <s v="Sec Educación"/>
    <n v="50"/>
    <n v="250"/>
    <n v="13"/>
    <n v="0"/>
    <n v="0"/>
    <n v="0"/>
    <n v="0"/>
    <n v="0"/>
    <n v="0"/>
    <n v="0"/>
    <n v="13"/>
    <n v="0"/>
    <n v="5.1999999999999998E-2"/>
    <n v="203776836"/>
    <s v="PREFERENTES"/>
    <n v="203776836"/>
    <n v="1"/>
  </r>
  <r>
    <x v="18"/>
    <x v="3"/>
    <s v="Bolívar Me Enamora en  Educación integral"/>
    <s v=" Cobertura Educativa"/>
    <n v="2201"/>
    <s v="Calidad, cobertura y fortalecimiento de la educación inicial, prescolar, básica y media"/>
    <s v="COBERTURA "/>
    <n v="310"/>
    <s v="Mejorar condiciones para la formacion y desarrollo de las copencias basicas y sociales de la poblacion escolar en las I.E. O."/>
    <n v="2201069"/>
    <s v="Infraestructura educativa dotada"/>
    <s v="Sedes dotadas con mobiliario"/>
    <s v="NUMERO"/>
    <n v="35"/>
    <n v="2023"/>
    <s v="Sec Educación"/>
    <n v="100"/>
    <n v="600"/>
    <n v="327"/>
    <n v="0"/>
    <n v="1"/>
    <n v="0"/>
    <n v="0"/>
    <n v="69"/>
    <n v="70"/>
    <n v="0.11666666666666667"/>
    <n v="397"/>
    <n v="0.7"/>
    <n v="0.66166666666666663"/>
    <n v="5111691705"/>
    <s v="PREFERENTES"/>
    <n v="5101791705"/>
    <n v="0.99806326348079322"/>
  </r>
  <r>
    <x v="18"/>
    <x v="3"/>
    <s v="Bolívar Me Enamora en  Educación integral"/>
    <s v=" Cobertura Educativa"/>
    <n v="2201"/>
    <s v="Calidad, cobertura y fortalecimiento de la educación inicial, prescolar, básica y media"/>
    <s v="COBERTURA "/>
    <n v="311"/>
    <s v="Desarrollar estrategias de ampliación de matrícula en el grado de transición, y ampliación de los grados de preescolar. PRIMERA INFANCIA "/>
    <n v="2201022"/>
    <s v="Infraestructura para educación inicial construida"/>
    <s v="Personas beneficiadas con estrategias de fomento para el acceso a la educación inicial, preescolar, básica y media. "/>
    <s v="Número"/>
    <n v="12668"/>
    <n v="2023"/>
    <s v="Ministerio de Educación"/>
    <n v="14000"/>
    <n v="14000"/>
    <n v="16420"/>
    <n v="0"/>
    <n v="15777"/>
    <n v="16332"/>
    <n v="16335"/>
    <n v="15993"/>
    <n v="64437"/>
    <n v="4.6026428571428575"/>
    <n v="80857"/>
    <n v="4.6026428571428575"/>
    <n v="5.7755000000000001"/>
    <n v="16964308216"/>
    <s v="SGP"/>
    <n v="11400356783"/>
    <n v="0.67202014004011534"/>
  </r>
  <r>
    <x v="18"/>
    <x v="3"/>
    <s v="Bolívar Me Enamora en  Educación integral"/>
    <s v=" Cobertura Educativa"/>
    <n v="2201"/>
    <s v="Calidad, cobertura y fortalecimiento de la educación inicial, prescolar, básica y media"/>
    <s v="COBERTURA "/>
    <n v="312"/>
    <s v="Incrementar la cantidad de población estudiantil dentro del sistema educativo en el departamento de Bolívar."/>
    <n v="2201017"/>
    <s v="Servicio de fomento para el acceso a la educación inicial, preescolar, básica y media."/>
    <s v="Personas beneficiadas con estrategias de fomento para el acceso a la educación inicial, preescolar, básica y media. "/>
    <s v="Número"/>
    <n v="219276"/>
    <n v="2023"/>
    <s v="Secretaría de  Educación"/>
    <n v="220276"/>
    <n v="222276"/>
    <n v="207867"/>
    <n v="0"/>
    <n v="225184"/>
    <n v="211447"/>
    <n v="208690"/>
    <n v="214409"/>
    <n v="859730"/>
    <n v="3.8678489805467078"/>
    <n v="1067597"/>
    <n v="3.9029671866204216"/>
    <n v="4.8030241681513077"/>
    <n v="1211533507556"/>
    <s v="SGP"/>
    <n v="1207601032472"/>
    <n v="0.99675413427736481"/>
  </r>
  <r>
    <x v="18"/>
    <x v="3"/>
    <s v="Bolívar Me Enamora en  Educación integral"/>
    <s v=" Cobertura Educativa"/>
    <n v="2201"/>
    <s v="Calidad, cobertura y fortalecimiento de la educación inicial, prescolar, básica y media"/>
    <s v="COBERTURA "/>
    <n v="313"/>
    <s v="Mejorar los procesos de Inclusión mediante la implementación de estrategias que garanticen el derecho y el goce efectivo de la educación a los estudiantes con discapacidad  del Departamento de Bolívar."/>
    <n v="2201084"/>
    <s v="Servicio de apoyo pedagógico para  la oferta de educación inclusiva para preescolar, básica y media"/>
    <s v="Beneficiarios de apoyo pedagógico para  la oferta de educación inclusiva para preescolar, básica y media"/>
    <s v="PORCENTAJE"/>
    <n v="100"/>
    <n v="2023"/>
    <s v="Secretaría de  Educación"/>
    <n v="100"/>
    <n v="100"/>
    <n v="66"/>
    <n v="0"/>
    <n v="25"/>
    <n v="46.9"/>
    <n v="0"/>
    <n v="4.4400000000000004"/>
    <n v="76.34"/>
    <n v="0.76340000000000008"/>
    <n v="142.34"/>
    <n v="0.76340000000000008"/>
    <n v="1.4234"/>
    <n v="1732721604"/>
    <s v="SGP"/>
    <n v="1496333332"/>
    <n v="0.86357400320149758"/>
  </r>
  <r>
    <x v="18"/>
    <x v="3"/>
    <s v="Bolívar Me Enamora en  Educación integral"/>
    <s v=" Cobertura Educativa"/>
    <n v="2201"/>
    <s v="Calidad, cobertura y fortalecimiento de la educación inicial, prescolar, básica y media"/>
    <s v="COBERTURA "/>
    <n v="314"/>
    <s v="Mejorar los procesos de Inclusión mediante la implementación de estrategias que garanticen el derecho y el goce efectivo de la educación a los estudiantes con Talentos excepcionales  del Departamento de Bolívar."/>
    <n v="2201084"/>
    <s v="Servicio de apoyo pedagógico para  la oferta de educación inclusiva para preescolar, básica y media"/>
    <s v="Beneficiarios de apoyo pedagógico para  la oferta de educación inclusiva para preescolar, básica y media"/>
    <s v="Número"/>
    <n v="100"/>
    <n v="2023"/>
    <s v="Secretaría de  Educación"/>
    <n v="100"/>
    <n v="400"/>
    <n v="0"/>
    <n v="0"/>
    <n v="0"/>
    <n v="0"/>
    <n v="139"/>
    <n v="0"/>
    <n v="139"/>
    <n v="0.34749999999999998"/>
    <n v="139"/>
    <n v="1.39"/>
    <n v="0.34749999999999998"/>
    <n v="331019020"/>
    <s v="SGP"/>
    <n v="328954620"/>
    <n v="0.99376350035716976"/>
  </r>
  <r>
    <x v="18"/>
    <x v="3"/>
    <s v="Bolívar Me Enamora en  Educación integral"/>
    <s v=" Cobertura Educativa"/>
    <n v="2201"/>
    <s v="Calidad, cobertura y fortalecimiento de la educación inicial, prescolar, básica y media"/>
    <s v="COBERTURA "/>
    <n v="315"/>
    <s v=" Proveer de complementos alimentarios a estudientes en edad escolar en las instituciones educativas oficiales del departamento"/>
    <n v="2201028"/>
    <s v="Servicio de apoyo a la permanencia con alimentación escolar"/>
    <s v="Estudiantes beneficiados del programa de alimentación escolar"/>
    <s v="Número"/>
    <n v="126000"/>
    <n v="2023"/>
    <s v="Secretaría de  Educación"/>
    <n v="127000"/>
    <n v="127000"/>
    <n v="129050"/>
    <n v="0"/>
    <n v="129700"/>
    <n v="129700"/>
    <n v="129700"/>
    <n v="129700"/>
    <n v="518800"/>
    <n v="4.0850393700787402"/>
    <n v="647850"/>
    <n v="4.0850393700787402"/>
    <n v="5.1011811023622045"/>
    <n v="77939529067"/>
    <s v="Propios"/>
    <n v="74215376159"/>
    <n v="0.95221740556324674"/>
  </r>
  <r>
    <x v="18"/>
    <x v="3"/>
    <s v="Bolívar Me Enamora en  Educación integral"/>
    <s v=" Cobertura Educativa"/>
    <n v="2201"/>
    <s v="Calidad, cobertura y fortalecimiento de la educación inicial, prescolar, básica y media"/>
    <s v="COBERTURA "/>
    <n v="316"/>
    <s v="Fortalecer las residencias escolares en el sector educativo."/>
    <n v="2201082"/>
    <s v="Servicio de apoyo para la implementación de la estrategia de residencia escolar"/>
    <s v="Sedes educativas apoyadas en la implementación de la estrategia de residencia escolar"/>
    <s v="Número"/>
    <n v="6"/>
    <n v="2023"/>
    <s v="Secretaría de  Educación"/>
    <n v="6"/>
    <n v="6"/>
    <n v="6"/>
    <n v="0"/>
    <n v="6"/>
    <n v="5"/>
    <n v="5"/>
    <n v="5"/>
    <n v="21"/>
    <n v="3.5"/>
    <n v="27"/>
    <n v="3.5"/>
    <n v="4.5"/>
    <n v="309705320"/>
    <s v="SGP"/>
    <n v="309705320"/>
    <n v="1"/>
  </r>
  <r>
    <x v="18"/>
    <x v="3"/>
    <s v="Bolívar Me Enamora en  Educación integral"/>
    <s v=" Cobertura Educativa"/>
    <n v="2201"/>
    <s v="Calidad, cobertura y fortalecimiento de la educación inicial, prescolar, básica y media"/>
    <s v="COBERTURA "/>
    <n v="317"/>
    <s v="Garantizar el derecho a la educación propiciando la igualdad de oportunidades para la permanencia y el logro educativo de todas las niñas, niños, adolescentes, jóvenes y adultos del departamento en la educación preescolar, básica y media superando el abandono escolar."/>
    <n v="2201033"/>
    <s v="Servicio de fomento para la permanencia en programas de educación formal"/>
    <s v="Personas beneficiarias de estrategias de permanencia"/>
    <s v="Número"/>
    <n v="114582"/>
    <n v="2023"/>
    <s v="Secretaría de  Educación"/>
    <n v="119582"/>
    <n v="473328"/>
    <n v="188963"/>
    <n v="0"/>
    <n v="121145"/>
    <n v="153452"/>
    <n v="189268"/>
    <n v="189268"/>
    <n v="653133"/>
    <n v="1.3798739985802657"/>
    <n v="842096"/>
    <n v="5.4618002709437876"/>
    <n v="1.7790961024912957"/>
    <n v="1740729000"/>
    <s v="Propios"/>
    <n v="1724036400"/>
    <n v="0.99041056936490401"/>
  </r>
  <r>
    <x v="18"/>
    <x v="3"/>
    <s v="Bolívar Me Enamora en  Educación integral"/>
    <s v=" Calidad Educativa"/>
    <n v="2201"/>
    <s v="Calidad, cobertura y fortalecimiento de la educación inicial, prescolar, básica y media"/>
    <s v="EFICIENCIA EN LA ADMINISTRACIÓN DEL SERVICIO EDUCATIVO "/>
    <n v="318"/>
    <s v="Seguimiento anual a las Instituciones Educativas oficiales sobre el manejo de recursos recibidos"/>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34166666666666667"/>
    <n v="115000000"/>
    <s v="SGP"/>
    <n v="115000000"/>
    <n v="1"/>
  </r>
  <r>
    <x v="18"/>
    <x v="3"/>
    <s v="Bolívar Me Enamora en  Educación integral"/>
    <s v=" Calidad Educativa"/>
    <n v="2201"/>
    <s v="Calidad, cobertura y fortalecimiento de la educación inicial, prescolar, básica y media"/>
    <s v="EFICIENCIA EN LA ADMINISTRACIÓN DEL SERVICIO EDUCATIVO "/>
    <n v="318"/>
    <s v="por gratuidad educativa"/>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34166666666666667"/>
    <n v="115000000"/>
    <s v="SGP"/>
    <n v="115000000"/>
    <n v="1"/>
  </r>
  <r>
    <x v="18"/>
    <x v="3"/>
    <s v="Bolívar Me Enamora en  Educación integral"/>
    <s v=" Calidad Educativa"/>
    <n v="2201"/>
    <s v="Calidad, cobertura y fortalecimiento de la educación inicial, prescolar, básica y media"/>
    <s v="EFICIENCIA EN LA ADMINISTRACIÓN DEL SERVICIO EDUCATIVO "/>
    <n v="319"/>
    <s v="Fortalecimiento de las capacidades institucionales de los establecimientos educativos oficiales"/>
    <n v="2201013"/>
    <s v="Servicio de asistencia técnica en inspección, vigilancia y control del sector educativo"/>
    <s v="Entidades asistidas técnicamente"/>
    <s v="Número"/>
    <n v="226"/>
    <n v="2023"/>
    <s v="Secretaria de Educación"/>
    <n v="226"/>
    <n v="904"/>
    <n v="226"/>
    <n v="0"/>
    <n v="53"/>
    <n v="21"/>
    <n v="159"/>
    <n v="45"/>
    <n v="278"/>
    <n v="0.30752212389380529"/>
    <n v="504"/>
    <n v="1.2300884955752212"/>
    <n v="0.55752212389380529"/>
    <n v="400000000"/>
    <s v="SGP"/>
    <n v="320317500"/>
    <n v="0.80079374999999997"/>
  </r>
  <r>
    <x v="19"/>
    <x v="2"/>
    <s v="Bolívar Me Enamora en  Gestión de riesgo de desastres"/>
    <s v="Cuerpo de Bomberos: Héroes de Bolívar"/>
    <n v="4503"/>
    <s v="Gestión del riesgo de desastres y emergencias"/>
    <s v="Fotalecimiento institucional"/>
    <n v="205"/>
    <s v="Aumentar 3 Cuerpos de Bomberos en funcionamiento. _x000d_(A. Municipal)"/>
    <n v="4503035"/>
    <s v="Servicio prevención y control de incendios"/>
    <s v="Cuerpos de Bomberos disponibles para la prevención y control de incendios en la entidad territorial"/>
    <s v="Número"/>
    <n v="25"/>
    <n v="2023"/>
    <s v="Junta Departamental de Bomberos"/>
    <n v="1"/>
    <n v="3"/>
    <n v="0"/>
    <n v="0"/>
    <n v="0"/>
    <n v="0"/>
    <n v="0"/>
    <n v="0"/>
    <n v="0"/>
    <n v="0"/>
    <n v="0"/>
    <n v="0"/>
    <n v="0"/>
    <n v="200000000"/>
    <s v="CONTRIBUCIÓN ESPECIAL"/>
    <n v="200000000"/>
    <n v="1"/>
  </r>
  <r>
    <x v="19"/>
    <x v="2"/>
    <s v="Bolívar Me Enamora en  Gestión de riesgo de desastres"/>
    <s v="Cuerpo de Bomberos: Héroes de Bolívar"/>
    <n v="4501"/>
    <s v="Gestión del riesgo de desastres y emergencias"/>
    <s v="Fotalecimiento institucional"/>
    <n v="206"/>
    <s v="Fortalecer a los municipios tecnicamente en la creación de Cuerpos de Bomberos. _x000d_(A. Municipal)"/>
    <n v="4503003"/>
    <s v="Servicio de asistencia técnica"/>
    <s v="Instancias territoriales asistidas"/>
    <s v="Número"/>
    <n v="18"/>
    <n v="2023"/>
    <s v="Junta Departamental de Bomberos"/>
    <n v="5"/>
    <n v="18"/>
    <n v="3"/>
    <n v="0.16666666666666666"/>
    <n v="10"/>
    <n v="0"/>
    <n v="3"/>
    <n v="0"/>
    <n v="13"/>
    <n v="0.72222222222222221"/>
    <n v="16"/>
    <n v="2.6"/>
    <n v="0.88888888888888884"/>
    <n v="175984341"/>
    <s v="CONTRIBUCIÓN ESPECIAL"/>
    <n v="175984341"/>
    <n v="1"/>
  </r>
  <r>
    <x v="19"/>
    <x v="4"/>
    <s v="Bolívar Me Enamora en  Participación ciudadana"/>
    <s v="Elecciones libres y seguras"/>
    <s v="4502"/>
    <s v="Fortalecimiento del buen gobierno para el respeto y garantía de los derechos humanos"/>
    <s v="Desarrollo Comunitario"/>
    <n v="207"/>
    <s v="Procesos Electorales: _x000d_1. JAC, 2. Juventudes, 3. Congreso, 4. Presidencia y 5. Territoriales. _x000d_(A. Municipal)"/>
    <s v="4502025"/>
    <s v="Servicio de organización de procesos electorales"/>
    <s v="Procesos electorales realizados"/>
    <s v="Número"/>
    <s v="N/A"/>
    <n v="2023"/>
    <s v="Registraduría Nacional del Estado Civil"/>
    <n v="1"/>
    <n v="5"/>
    <n v="0"/>
    <n v="0"/>
    <n v="0"/>
    <n v="0"/>
    <n v="0"/>
    <n v="1"/>
    <n v="1"/>
    <n v="0.2"/>
    <n v="1"/>
    <n v="1"/>
    <n v="0.2"/>
    <n v="0"/>
    <s v="N/A"/>
    <n v="0"/>
    <n v="0"/>
  </r>
  <r>
    <x v="19"/>
    <x v="4"/>
    <s v="Bolívar Me Enamora en  Participación ciudadana"/>
    <s v="Liderazgo Comunal"/>
    <s v="4502"/>
    <s v="Fortalecimiento del buen gobierno para el respeto y garantía de los derechos humanos"/>
    <s v="Desarrollo Comunitario"/>
    <n v="208"/>
    <s v="Realizar  400 espacios de participacion ciudadana para la formación, el emprendimiento, la comunicación y el desarrollo comutario saostenible"/>
    <n v="4502001"/>
    <s v="Servicio de promoción a la participación ciudadana"/>
    <s v="Espacios de participación promovidos"/>
    <s v="Número"/>
    <n v="1484"/>
    <n v="2023"/>
    <s v="Secretaria del Interior y Alcaldias municipales"/>
    <n v="100"/>
    <n v="400"/>
    <n v="109"/>
    <n v="0.27250000000000002"/>
    <n v="8"/>
    <n v="10"/>
    <n v="22"/>
    <n v="11"/>
    <n v="51"/>
    <n v="0.1275"/>
    <n v="160"/>
    <n v="0.51"/>
    <n v="0.4"/>
    <n v="135000000"/>
    <s v="ICLD"/>
    <n v="114250000"/>
    <n v="0.84629629629629632"/>
  </r>
  <r>
    <x v="19"/>
    <x v="4"/>
    <s v="Bolívar Me Enamora en  Participación ciudadana"/>
    <s v="Liderazgo Comunal"/>
    <s v="4502"/>
    <s v="Fortalecimiento del buen gobierno para el respeto y garantía de los derechos humanos"/>
    <s v="Desarrollo Comunitario"/>
    <n v="209"/>
    <s v="Desarrollar en 45 municipios el proceso de inspeccion, vigilancia, control y alistamiento administrativo de OAC"/>
    <s v="450202207"/>
    <s v="Servicio de asistencia técnica"/>
    <s v="Entidades asistidas técnicamente"/>
    <s v="Número"/>
    <n v="0"/>
    <n v="2023"/>
    <s v="Secretaria del Interior y Alcaldias municipales"/>
    <n v="15"/>
    <n v="45"/>
    <n v="5"/>
    <n v="0.1111111111111111"/>
    <n v="0"/>
    <n v="8"/>
    <n v="4"/>
    <n v="2"/>
    <n v="14"/>
    <n v="0.31111111111111112"/>
    <n v="19"/>
    <n v="0.93333333333333335"/>
    <n v="0.42222222222222222"/>
    <n v="400000000"/>
    <s v="ICLD"/>
    <n v="400000000"/>
    <n v="1"/>
  </r>
  <r>
    <x v="19"/>
    <x v="4"/>
    <s v="Bolívar Me Enamora en  Participación ciudadana"/>
    <s v="Bolivar Global - Ecosistema de Participacion Ciudadana"/>
    <n v="4599"/>
    <s v="Fortalecimiento a la gestión y dirección de la administración pública territorial"/>
    <s v="Desarrollo Comunitario"/>
    <n v="210"/>
    <s v="Formular y aprobar 1 política pública de participación ciudadana y 1 politica publica de organismos comunales"/>
    <s v="4599032"/>
    <s v="Documentos de política"/>
    <s v="Documentos de política elaborados"/>
    <s v="Número"/>
    <n v="0"/>
    <n v="2023"/>
    <s v="Secretaria del Interior"/>
    <n v="1"/>
    <n v="2"/>
    <n v="0"/>
    <n v="0"/>
    <n v="0"/>
    <n v="0"/>
    <n v="0"/>
    <n v="0"/>
    <n v="0"/>
    <n v="0"/>
    <n v="0"/>
    <n v="0"/>
    <n v="0"/>
    <n v="150000000"/>
    <s v="ICLD"/>
    <n v="0"/>
    <n v="0"/>
  </r>
  <r>
    <x v="19"/>
    <x v="4"/>
    <s v="Bolívar Me Enamora en  Participación ciudadana"/>
    <s v="Politica Publica de Libertad Religiosa"/>
    <s v="4502"/>
    <s v="Fortalecimiento del buen gobierno para el respeto y garantía de los derechos humanos"/>
    <s v="Fortalecimiento Institucional  "/>
    <n v="211"/>
    <s v="Acompañamiento, apoyo,  asesoría y seguimiento técnico para implementación de la política publica de libertad religiosa"/>
    <n v="4502001"/>
    <s v="Servicio de promoción a la participación ciudadana"/>
    <s v="Estrategias de promoción a la participación ciudadana implementadas"/>
    <s v="Número"/>
    <n v="38"/>
    <n v="2023"/>
    <s v="Dirección Nacional de Libertad Religiosa de Mininterior"/>
    <n v="15"/>
    <n v="48"/>
    <n v="33"/>
    <n v="0.6875"/>
    <n v="1"/>
    <n v="6"/>
    <n v="10"/>
    <n v="11"/>
    <n v="28"/>
    <n v="0.58333333333333337"/>
    <n v="61"/>
    <n v="1.8666666666666667"/>
    <n v="1.2708333333333333"/>
    <n v="159984519"/>
    <s v="ICLD"/>
    <n v="159984519"/>
    <n v="1"/>
  </r>
  <r>
    <x v="19"/>
    <x v="4"/>
    <s v="Bolívar Me Enamora en  Gobernanza"/>
    <s v="Escuela de Gobernanza"/>
    <n v="4599"/>
    <s v="Fortalecimiento a la gestión y dirección de la administración pública territorial"/>
    <s v="Fortalecimiento institucional"/>
    <n v="212"/>
    <s v="Fortalecer el conocimiento de los servidores públicos (Gobernanza)"/>
    <s v="4599030"/>
    <s v="Servicio de educación informal "/>
    <s v="Capacitaciones realizadas"/>
    <s v="Número"/>
    <n v="0"/>
    <n v="2023"/>
    <s v="N/A"/>
    <n v="2"/>
    <n v="8"/>
    <n v="12"/>
    <n v="1.5"/>
    <n v="1"/>
    <n v="7"/>
    <n v="9"/>
    <n v="8"/>
    <n v="25"/>
    <n v="3.125"/>
    <n v="37"/>
    <n v="12.5"/>
    <n v="4.625"/>
    <n v="100000000"/>
    <s v="RECURSOS PROPIOS 2025"/>
    <n v="58200000"/>
    <n v="0.58199999999999996"/>
  </r>
  <r>
    <x v="19"/>
    <x v="4"/>
    <s v="Bolívar Me Enamora en  Gobernanza"/>
    <s v="Escuela de Gobernanza"/>
    <s v="4502"/>
    <s v="Fortalecimiento del buen gobierno para el respeto y garantía de los derechos humanos"/>
    <s v="Desarrollo Comunitario"/>
    <n v="213"/>
    <s v="Reafirmación del Sentido de Pertenencia y Orgullo Bolivarense (Gobernanza)"/>
    <n v="4502001"/>
    <s v="Servicio de promoción a la participación ciudadana"/>
    <s v="Iniciativas creadas"/>
    <s v="Número"/>
    <n v="0"/>
    <n v="2024"/>
    <s v="N/A"/>
    <n v="2"/>
    <n v="6"/>
    <n v="4"/>
    <n v="0.66666666666666663"/>
    <n v="1"/>
    <n v="4"/>
    <n v="1"/>
    <n v="0"/>
    <n v="6"/>
    <n v="1"/>
    <n v="10"/>
    <n v="3"/>
    <n v="1.6666666666666667"/>
    <n v="700000000"/>
    <s v="RECURSOS PROPIOS 2025"/>
    <n v="574778750"/>
    <n v="0.82111250000000002"/>
  </r>
  <r>
    <x v="19"/>
    <x v="4"/>
    <s v="Bolívar Me Enamora en  Gobernanza"/>
    <s v="Escuela de Gobernanza"/>
    <s v="4502"/>
    <s v="Fortalecimiento del buen gobierno para el respeto y garantía de los derechos humanos"/>
    <s v="Desarrollo Comunitario"/>
    <n v="214"/>
    <s v="Renovar o profundizar conocimientos, habilidades, técnicas y prácticas en liderazgo. (Gobernanza)"/>
    <s v="4502034"/>
    <s v="Servicio de educación informal "/>
    <s v="Eventos de formación en liderazgo "/>
    <s v="Número"/>
    <n v="0"/>
    <n v="2024"/>
    <s v="N/A"/>
    <n v="30"/>
    <n v="100"/>
    <n v="20"/>
    <n v="0.2"/>
    <n v="6"/>
    <n v="19"/>
    <n v="14"/>
    <n v="8"/>
    <n v="47"/>
    <n v="0.47"/>
    <n v="67"/>
    <n v="1.5666666666666667"/>
    <n v="0.67"/>
    <n v="200000000"/>
    <s v="RECURSOS PROPIOS 2025"/>
    <n v="81000000"/>
    <n v="0.40500000000000003"/>
  </r>
  <r>
    <x v="19"/>
    <x v="3"/>
    <s v="Bolívar Me Enamora en Acceso a la Justicia"/>
    <s v="Promocion al Acceso a la Justicia"/>
    <n v="1202"/>
    <s v=" Promoción al acceso a la justicia"/>
    <s v="Justicia y Seguridad"/>
    <n v="215"/>
    <s v="Servicios de información y orientación sobre herramientas y mecanismos legales, formales y no formales, para protección de los derechos"/>
    <s v="1202002"/>
    <s v="Servicio de justicia a los ciudadanos"/>
    <s v="Ciudadanos con servicio de justicia prestado"/>
    <s v="Número"/>
    <n v="0"/>
    <n v="2024"/>
    <s v="Min Justicia"/>
    <n v="1500"/>
    <n v="5000"/>
    <n v="28940"/>
    <n v="5.7880000000000003"/>
    <n v="0"/>
    <n v="5586"/>
    <n v="9102"/>
    <n v="824"/>
    <n v="15512"/>
    <n v="3.1023999999999998"/>
    <n v="44452"/>
    <n v="10.341333333333333"/>
    <n v="8.8903999999999996"/>
    <n v="317895545"/>
    <s v="RECURSOS PROPIOS 2026"/>
    <n v="317895545"/>
    <n v="1"/>
  </r>
  <r>
    <x v="19"/>
    <x v="3"/>
    <s v="Bolívar Me Enamora en Acceso a la Justicia"/>
    <s v="Promocion al Acceso a la Justicia"/>
    <n v="1202"/>
    <s v=" Promoción al acceso a la justicia"/>
    <s v="Justicia y Seguridad"/>
    <n v="216"/>
    <s v="Asesoría y acompañamiento a entidades territoriales para que haya una adecuada articulación entre los operadores de los servicio de justicia"/>
    <s v="1202004"/>
    <s v="Servicio de asistencia técnica para la articulación de los operadores de los servicio de justicia"/>
    <s v="Sistemas locales de justicia implementados"/>
    <s v="Número"/>
    <n v="0"/>
    <n v="2024"/>
    <s v="Min Justicia"/>
    <n v="8"/>
    <n v="24"/>
    <n v="5"/>
    <n v="0.20833333333333334"/>
    <n v="0"/>
    <n v="0"/>
    <n v="0"/>
    <n v="9"/>
    <n v="9"/>
    <n v="0.375"/>
    <n v="14"/>
    <n v="1.125"/>
    <n v="0.58333333333333337"/>
    <n v="607902214"/>
    <s v="RECURSOS PROPIOS 2027"/>
    <n v="607902214"/>
    <n v="1"/>
  </r>
  <r>
    <x v="19"/>
    <x v="3"/>
    <s v="Bolívar Me Enamora en Acceso a la Justicia"/>
    <s v="Promocion al Acceso a la Justicia"/>
    <n v="1202"/>
    <s v=" Promoción al acceso a la justicia"/>
    <s v="Justicia y Seguridad"/>
    <n v="217"/>
    <s v="Asesoría y acompañamiento a entidades territoriales para fortalecer la descentralización de los Servicio de justicia"/>
    <s v="1202005"/>
    <s v="Servicio de asistencia técnica para la descentralización de los Servicio de justicia en los territorios"/>
    <s v="Jornadas móviles de acceso a la justicia realizadas"/>
    <s v="Número"/>
    <n v="0"/>
    <n v="2024"/>
    <s v="Min Justicia"/>
    <n v="5"/>
    <n v="20"/>
    <n v="29"/>
    <n v="1.45"/>
    <n v="0"/>
    <n v="14"/>
    <n v="14"/>
    <n v="2"/>
    <n v="30"/>
    <n v="1.5"/>
    <n v="59"/>
    <n v="6"/>
    <n v="2.95"/>
    <n v="450000000"/>
    <s v="RECURSOS PROPIOS 2028"/>
    <n v="450000000"/>
    <n v="1"/>
  </r>
  <r>
    <x v="19"/>
    <x v="4"/>
    <s v="Bolívar Me Enamora en  Participación ciudadana"/>
    <s v="Construcciones motivadoras con participación integral – COMPI"/>
    <s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úmero"/>
    <n v="0"/>
    <n v="2023"/>
    <s v="Secretaria del Interior"/>
    <n v="45"/>
    <n v="180"/>
    <n v="17"/>
    <n v="9.4444444444444442E-2"/>
    <n v="0"/>
    <n v="12"/>
    <n v="5"/>
    <n v="3"/>
    <n v="20"/>
    <n v="0.1111111111111111"/>
    <n v="37"/>
    <n v="0.44444444444444442"/>
    <n v="0.20555555555555555"/>
    <n v="10678600000"/>
    <s v="ICLD - ACPM"/>
    <n v="9087664798"/>
    <n v="0.85101650010300978"/>
  </r>
  <r>
    <x v="19"/>
    <x v="5"/>
    <s v="Bolivar Me Enamora  en Seguridad"/>
    <s v="Condiciones de Seguriddad"/>
    <n v="4502"/>
    <s v="Fortalecimiento del buen gobierno para el respeto y garantía de los derechos humanos"/>
    <s v="Justicia y Seguridad"/>
    <n v="384"/>
    <s v="Brindar apoyo en sanamiento a reclusos de centros penitenciarios de Cartagena y Magangué"/>
    <n v="4502038"/>
    <s v="Servicio de promoción de la garantía de derechos"/>
    <s v="Estrategias de promoción de la garantía de derechos implementadas"/>
    <s v="Número"/>
    <s v="N/A"/>
    <n v="2023"/>
    <s v="Ministerio de Justicia y del Derecho"/>
    <n v="1"/>
    <n v="4"/>
    <n v="0"/>
    <n v="0"/>
    <n v="0"/>
    <n v="0"/>
    <n v="0"/>
    <n v="0"/>
    <n v="0"/>
    <n v="0"/>
    <n v="0"/>
    <n v="0"/>
    <n v="0"/>
    <n v="0"/>
    <s v="N/A"/>
    <n v="0"/>
    <n v="0"/>
  </r>
  <r>
    <x v="19"/>
    <x v="5"/>
    <s v="Bolivar Me Enamora  en Seguridad"/>
    <s v="Condiciones de Seguriddad"/>
    <n v="4102"/>
    <s v="Desarrollo integral de la primera infancia a la juventud, y fortalecimiento de las capacidades de las familias de niñas, niños y adolescentes"/>
    <s v="Justicia y Seguridad"/>
    <n v="385"/>
    <s v="Servicios enfocados a garantizar los derechos fundamentales , la prevención de amenazas o vulneración y restablecimiento de derechos."/>
    <n v="4102052"/>
    <s v="Servicio de protección integral a niños, niñas, adolescentes y jóvenes"/>
    <s v="Niños, niñas, adolescentes y jóvenes beneficiados con acciones de restablecimiento de derechos"/>
    <s v="Número"/>
    <n v="0"/>
    <n v="2023"/>
    <s v="ICBF "/>
    <n v="135"/>
    <n v="135"/>
    <n v="151"/>
    <n v="1.1185185185185185"/>
    <n v="0"/>
    <n v="0"/>
    <n v="0"/>
    <n v="135"/>
    <n v="135"/>
    <n v="1"/>
    <n v="286"/>
    <n v="1"/>
    <n v="2.1185185185185187"/>
    <n v="173984519"/>
    <s v="ICLD"/>
    <n v="173984519"/>
    <n v="1"/>
  </r>
  <r>
    <x v="19"/>
    <x v="5"/>
    <s v="Bolivar Me Enamora  en Seguridad"/>
    <s v="Bolivar sin cadenas: estrategia de lucha contra la trata de personas"/>
    <n v="4502"/>
    <s v="Fortalecimiento del buen gobierno para el respeto y garantía de los derechos humanos"/>
    <s v="Justicia y Seguridad"/>
    <n v="386"/>
    <s v="Reducir la cantidad de victimas de trata de personas en el departamento de Bolivar"/>
    <n v="4502038"/>
    <s v="Servicio de promoción de la garantía de derechos"/>
    <s v="Rutas de atención implementadas"/>
    <s v="Número"/>
    <s v="ND"/>
    <n v="2023"/>
    <s v="Ministerio de Justicia y del Derecho"/>
    <n v="12"/>
    <n v="12"/>
    <n v="5"/>
    <n v="0.41666666666666669"/>
    <n v="0"/>
    <n v="8"/>
    <n v="12"/>
    <n v="7"/>
    <n v="27"/>
    <n v="2.25"/>
    <n v="32"/>
    <n v="2.25"/>
    <n v="2.6666666666666665"/>
    <n v="184500000"/>
    <s v="ICLD"/>
    <n v="184500000"/>
    <n v="1"/>
  </r>
  <r>
    <x v="19"/>
    <x v="5"/>
    <s v="Bolívar Me Enamora en Instrumentos de Planeación"/>
    <s v="Centro de Observación e Investigación Social de Bolívar - COISBOL"/>
    <s v="4501"/>
    <s v="Fortalecimiento de la convivencia y la seguridad ciudadana"/>
    <s v="Justicia y Seguridad"/>
    <n v="387"/>
    <s v="Aumentar el flujo de información, conocimiento y el análisis sobre el estado de la convivencia y la seguridad ciudadana a través de la generación de información."/>
    <s v="4501045"/>
    <s v="Documentos de investigación"/>
    <s v="Documentos de investigación elaborados"/>
    <s v="Número"/>
    <n v="1"/>
    <n v="2023"/>
    <s v="Gobernación de Bolívar"/>
    <n v="2"/>
    <n v="8"/>
    <n v="2"/>
    <n v="0.25"/>
    <n v="0"/>
    <n v="0"/>
    <n v="0"/>
    <n v="3"/>
    <n v="3"/>
    <n v="0.375"/>
    <n v="5"/>
    <n v="1.5"/>
    <n v="0.625"/>
    <n v="2000000000"/>
    <s v="ICLD"/>
    <n v="1778800000"/>
    <n v="0.88939999999999997"/>
  </r>
  <r>
    <x v="20"/>
    <x v="5"/>
    <s v="Bolívar Me Enamora en Seguridad"/>
    <s v="Seguridad ciudadana"/>
    <n v="4501"/>
    <s v="Fortalecimiento de la convivencia y la seguridad ciudadana"/>
    <s v="Justicia Y Seguridad"/>
    <n v="218"/>
    <s v="PISCC"/>
    <n v="4501026"/>
    <s v="Documentos Planeacion"/>
    <s v="Planes Integrales de Seguridad y Convivencia -PISCC "/>
    <s v="Número"/>
    <s v="N/A"/>
    <n v="2024"/>
    <s v="DNP"/>
    <n v="1"/>
    <n v="1"/>
    <n v="1"/>
    <n v="1"/>
    <n v="0"/>
    <n v="0"/>
    <n v="0"/>
    <n v="1"/>
    <n v="1"/>
    <n v="1"/>
    <n v="2"/>
    <n v="1"/>
    <n v="2"/>
    <n v="5619527872"/>
    <s v="Recursos Propios"/>
    <n v="5619527872"/>
    <n v="1"/>
  </r>
  <r>
    <x v="20"/>
    <x v="5"/>
    <s v="Bolívar Me Enamora en Seguridad"/>
    <s v="Seguridad ciudadana"/>
    <n v="4501"/>
    <s v="Fortalecimiento de la convivencia y la seguridad ciudadana"/>
    <s v="Justicia Y Seguridad"/>
    <n v="219"/>
    <s v="Reducción gradual de las estadísticas de delitos y comportamientos contrarios a la convivencia en aumento gradual en eldepartamento de Bolívar."/>
    <n v="4501029"/>
    <s v="Servicio de apoyo financiero para proyectos de convivencia y seguridad ciudadana"/>
    <s v="Proyectos de convivencia y seguridad ciudadana apoyados financieramente"/>
    <s v="Número"/>
    <n v="3"/>
    <n v="2024"/>
    <s v="DNP"/>
    <n v="1"/>
    <n v="4"/>
    <n v="1"/>
    <n v="0.25"/>
    <n v="0.25"/>
    <n v="0"/>
    <n v="0"/>
    <n v="0.75"/>
    <n v="1"/>
    <n v="0.25"/>
    <n v="2"/>
    <n v="1"/>
    <n v="0.5"/>
    <n v="1916000000"/>
    <s v="Recursos Propios"/>
    <n v="1472093337"/>
    <n v="0.76831593789144048"/>
  </r>
  <r>
    <x v="20"/>
    <x v="5"/>
    <s v="Bolívar Me Enamora en Seguridad"/>
    <s v="Seguridad ciudadana"/>
    <n v="4501"/>
    <s v="Fortalecimiento de la convivencia y la seguridad ciudadana"/>
    <s v="Justicia Y Seguridad"/>
    <n v="220"/>
    <s v="Reducción gradual de las estadísticas de delitos y comportamientos contrarios a la convivencia en aumento gradual en eldepartamento de Bolívar."/>
    <n v="4501079"/>
    <s v="Servicio de dotación para la movilidad operacional y el apoyo logístico"/>
    <s v="Unidades dotadas"/>
    <s v="Número"/>
    <n v="0"/>
    <n v="2024"/>
    <s v="DNP"/>
    <n v="1"/>
    <n v="2"/>
    <n v="1"/>
    <n v="0.5"/>
    <n v="0"/>
    <n v="0"/>
    <n v="0"/>
    <n v="1"/>
    <n v="1"/>
    <n v="0.5"/>
    <n v="2"/>
    <n v="1"/>
    <n v="1"/>
    <n v="3500000000"/>
    <s v="Recursos Propios"/>
    <n v="3176215792"/>
    <n v="0.9074902262857143"/>
  </r>
  <r>
    <x v="20"/>
    <x v="5"/>
    <s v="Bolívar Me Enamora en Seguridad"/>
    <s v="Seguridad ciudadana"/>
    <n v="4501"/>
    <s v="Fortalecimiento de la convivencia y la seguridad ciudadana"/>
    <s v="Justicia Y Seguridad"/>
    <n v="221"/>
    <s v="Reducción gradual de las estadísticas de delitos y comportamientos contrarios a la convivencia en aumento gradual en eldepartamento de Bolívar."/>
    <n v="4501077"/>
    <s v="Servicio de dotación para la movilidad operacional y el apoyo logístico"/>
    <s v="Unidades dotadas"/>
    <s v="Número"/>
    <n v="0"/>
    <n v="2024"/>
    <s v="DNP"/>
    <n v="1"/>
    <n v="2"/>
    <n v="1"/>
    <n v="0.5"/>
    <n v="0.4"/>
    <n v="0"/>
    <n v="0"/>
    <n v="0.6"/>
    <n v="1"/>
    <n v="0.5"/>
    <n v="2"/>
    <n v="1"/>
    <n v="1"/>
    <n v="500000000"/>
    <s v="Recursos Propios"/>
    <n v="268102115.10000038"/>
    <n v="0.53620423020000074"/>
  </r>
  <r>
    <x v="20"/>
    <x v="5"/>
    <s v="Bolívar Me Enamora en Seguridad"/>
    <s v="Seguridad ciudadana"/>
    <n v="3205"/>
    <s v="Ordenamiento ambiental territorial"/>
    <s v="Justicia y Seguridad"/>
    <n v="222"/>
    <s v="Servicio de educación informal en el marco de prevención minas antipersonas"/>
    <s v="3205023"/>
    <s v="Acciones orientadas a generar espacios para brindar capacitación y educación informal tanto a las comunidades como a las autoridades ambientales en el marco de la reducción y mitigación del riesgo de desastres."/>
    <s v="Personas capacitadas"/>
    <s v="Número "/>
    <n v="100"/>
    <n v="2024"/>
    <s v="Oficina del Alto Comisionado para la Paz"/>
    <n v="50"/>
    <n v="200"/>
    <n v="50"/>
    <n v="0.25"/>
    <n v="0"/>
    <n v="0"/>
    <n v="0"/>
    <n v="0"/>
    <n v="0"/>
    <n v="0"/>
    <n v="50"/>
    <n v="0"/>
    <n v="0.25"/>
    <n v="200000000"/>
    <s v="Recursos Propios"/>
    <n v="200000000"/>
    <n v="1"/>
  </r>
  <r>
    <x v="20"/>
    <x v="5"/>
    <s v="Bolívar Me Enamora en Seguridad"/>
    <s v="Seguridad ciudadana"/>
    <n v="4503"/>
    <s v="Gestión del riesgo de desastres y emergencias"/>
    <s v="Justicia y Seguridad"/>
    <n v="223"/>
    <s v="Reducir los detonantes de alertas tempranas en el Departamento de Bolivar."/>
    <n v="4503018"/>
    <s v="Servicio de monitoreo y seguimiento para la gestión del riesgo"/>
    <s v="Sistemas de Alerta Temprana implementados"/>
    <s v="NUMERO"/>
    <n v="24"/>
    <n v="2024"/>
    <s v="Defensoria del Pueblo"/>
    <n v="1"/>
    <n v="20"/>
    <n v="0"/>
    <n v="0"/>
    <n v="0"/>
    <n v="0"/>
    <n v="0"/>
    <n v="0"/>
    <n v="0"/>
    <n v="0"/>
    <n v="0"/>
    <n v="0"/>
    <n v="0"/>
    <n v="100000000"/>
    <s v="Recursos Propios"/>
    <n v="100000000"/>
    <n v="1"/>
  </r>
  <r>
    <x v="20"/>
    <x v="5"/>
    <s v="Bolívar Me Enamora en Seguridad"/>
    <s v="Seguridad ciudadana"/>
    <n v="4501"/>
    <s v="Fortalecimiento de la convivencia y la seguridad ciudadana"/>
    <s v="Justicia y Seguridad"/>
    <n v="224"/>
    <s v="Reducir el gasto implementado en investigaciones, mediante la entregas de recompensas."/>
    <n v="4501056"/>
    <s v="Servicio de apoyo financiero para la justicia y seguridad"/>
    <s v="Recompensas entregadas a la ciudadanía"/>
    <s v="NUMERO"/>
    <n v="0"/>
    <n v="2024"/>
    <s v="Debol"/>
    <n v="1"/>
    <n v="8"/>
    <n v="2"/>
    <n v="0.25"/>
    <n v="0"/>
    <n v="0"/>
    <n v="0"/>
    <n v="2"/>
    <n v="2"/>
    <n v="0.25"/>
    <n v="4"/>
    <n v="2"/>
    <n v="0.5"/>
    <n v="150000000"/>
    <s v="Recursos Propios"/>
    <n v="150000000"/>
    <n v="1"/>
  </r>
  <r>
    <x v="20"/>
    <x v="5"/>
    <s v="Bolívar Me Enamora en  Seguridad"/>
    <s v="Convivencia ciudadana"/>
    <n v="4501"/>
    <s v="Fortalecimiento de la convivencia y la seguridad ciudadana"/>
    <s v="Justicia Y Seguridad"/>
    <n v="225"/>
    <s v="Incluye la financiación monetaria de iniciativas ciudadanas que promuevan la convivencia y  seguridad ciudadana."/>
    <s v="4501049"/>
    <s v="Servicio de educación informal"/>
    <s v="Programas de educación informal en seguridad y convivencia ciudadana con enfoque de género realizados"/>
    <s v="Número"/>
    <s v="N/A"/>
    <n v="2024"/>
    <s v="Medicina Legal y DANE"/>
    <n v="15"/>
    <n v="35"/>
    <n v="9"/>
    <n v="0.25714285714285712"/>
    <n v="0"/>
    <n v="0"/>
    <n v="0"/>
    <n v="9"/>
    <n v="9"/>
    <n v="0.25714285714285712"/>
    <n v="18"/>
    <n v="0.6"/>
    <n v="0.51428571428571423"/>
    <n v="1081000000"/>
    <s v="Recursos Propios"/>
    <n v="695023235"/>
    <n v="0.64294471322849212"/>
  </r>
  <r>
    <x v="21"/>
    <x v="3"/>
    <s v="COMPONENTE BOLÍVAR ME ENAMORA EN DERECHO HUMANOS."/>
    <s v="AQUÍ CABEMOS TODOS "/>
    <s v="2,11,1"/>
    <s v="INCLUSIÓN SOCIAL Y PRODUCTIVA PARA LA POBLACIÓN EN SITUACIÓN DE VULNERABILIDAD "/>
    <s v="ATENCIÓN A GRUPOS VULNERABLES - PROMOCIÓN SOCIAL"/>
    <n v="396"/>
    <s v="400 PERSONAS ATENDIDAS CON LA OFERTA SOCIAL DE LA SECRETARIA "/>
    <n v="4103052"/>
    <s v="SERVICIO DE GESTIÓN PARA LA POBLACIÓN VULNERABLE "/>
    <s v="BENEFICIARIOS DE LA OFERTA SOCIAL ATENDIDOS "/>
    <s v="NUMERO"/>
    <n v="0"/>
    <s v="N/A"/>
    <s v="N/A"/>
    <n v="100"/>
    <n v="400"/>
    <n v="80"/>
    <n v="0.2"/>
    <n v="80"/>
    <n v="100"/>
    <n v="150"/>
    <n v="150"/>
    <n v="480"/>
    <n v="1.2"/>
    <n v="560"/>
    <n v="4.8"/>
    <n v="1.4"/>
    <n v="102000000"/>
    <s v=" GESTIÓN  "/>
    <n v="102000000"/>
    <n v="1"/>
  </r>
  <r>
    <x v="21"/>
    <x v="3"/>
    <s v="COMPONENTE BOLÍVAR ME ENAMORA EN DERECHO HUMANOS."/>
    <s v="AQUÍ CABEMOS TODOS "/>
    <s v="2,11,1"/>
    <s v="INCLUSIÓN SOCIAL Y PRODUCTIVA PARA LA POBLACIÓN EN SITUACIÓN DE VULNERABILIDAD "/>
    <s v="ATENCIÓN A GRUPOS VULNERABLES - PROMOCIÓN SOCIAL"/>
    <n v="407"/>
    <s v="COMUNIDADES ÉTNICAS CON ACOMPAÑAMIENTO COMUNITARIO "/>
    <n v="4103057"/>
    <s v="SERVICIO DE ACOMPAÑAMIENTO FAMILIAR Y COMUNITARIO PARA LA SUPERACIÓN DE LA POBLEZA "/>
    <s v="COMUNIDADES ÉTNICAS CON ACOMPAÑAMIENTO COMUNITARIO "/>
    <s v="NUMERO"/>
    <n v="0"/>
    <s v="N/A"/>
    <s v="N/A"/>
    <n v="4"/>
    <n v="12"/>
    <n v="19"/>
    <n v="1.58"/>
    <n v="5"/>
    <n v="11"/>
    <n v="8"/>
    <n v="2"/>
    <n v="26"/>
    <n v="2.17"/>
    <n v="45"/>
    <n v="6.5"/>
    <n v="3.75"/>
    <n v="102000000"/>
    <s v=" GESTIÓN  "/>
    <n v="97500000"/>
    <n v="0.96"/>
  </r>
  <r>
    <x v="21"/>
    <x v="3"/>
    <s v="COMPONENTE BOLÍVAR ME ENAMORA EN DERECHO HUMANOS."/>
    <s v="DISCAPACIDAD - BOLIVAR SIN BARRERAS"/>
    <s v="2,11,2"/>
    <s v="INCLUSIÓN SOCIAL Y PRODUCTIVA PARA LA POBLACIÓN EN SITUACIÓN DE VULNERABILIDAD "/>
    <s v="ATENCIÓN A GRUPOS VULNERABLES - PROMOCIÓN SOCIAL"/>
    <n v="408"/>
    <s v="12 ASISTENCIAS TÉNICAS A LOS COMITÉS MUNICIPALES DE DISCAPACIDAD "/>
    <n v="3702021"/>
    <s v="SERVICIO DE ASISTENCIA TÉCNICA "/>
    <n v="0"/>
    <s v="NUMERO"/>
    <n v="0"/>
    <s v="N/A"/>
    <s v="N/A"/>
    <n v="3"/>
    <n v="12"/>
    <n v="13"/>
    <n v="1.08"/>
    <n v="4"/>
    <n v="3"/>
    <n v="0"/>
    <n v="1"/>
    <n v="8"/>
    <n v="0.67"/>
    <n v="21"/>
    <n v="2.67"/>
    <n v="1.75"/>
    <n v="0"/>
    <s v=" GESTIÓN  "/>
    <n v="0"/>
    <n v="0"/>
  </r>
  <r>
    <x v="21"/>
    <x v="3"/>
    <s v="COMPONENTE BOLÍVAR ME ENAMORA EN DERECHO HUMANOS."/>
    <s v="DISCAPACIDAD - BOLIVAR SIN BARRERAS"/>
    <s v="2,11,2"/>
    <s v="INCLUSIÓN SOCIAL Y PRODUCTIVA PARA LA POBLACIÓN EN SITUACIÓN DE VULNERABILIDAD "/>
    <s v="ATENCIÓN A GRUPOS VULNERABLES - PROMOCIÓN SOCIAL"/>
    <n v="409"/>
    <s v="12 ASISTENCIAS TÉCNICAS A MUNICIPIOS EN POLITICAS PÚBLICAS DE DISCAPACIDAD "/>
    <n v="204019"/>
    <s v="SERVICIO DE ASISTENCIA TÉCNICA TERRITORIAL PARA GESTIÓN E IMPLEMENTACIÓN DE LA POLITICA PÚBLICA DE DISCAPACIDAD  "/>
    <s v="DOCUMENTO DE LINEAMIENTOS TÉCNICOS PARA LA INCORPORACIÓN DEL ENFOQUE DIFERENCIAL ELABORADOS "/>
    <s v="NUMERO"/>
    <n v="0"/>
    <s v="N/A"/>
    <s v="N/A"/>
    <n v="5"/>
    <n v="12"/>
    <n v="1"/>
    <n v="0.08"/>
    <n v="0"/>
    <n v="1"/>
    <n v="1"/>
    <n v="1"/>
    <n v="3"/>
    <n v="0.25"/>
    <n v="4"/>
    <n v="0.6"/>
    <n v="0.33333333333333331"/>
    <n v="68000000"/>
    <s v=" GESTIÓN  "/>
    <n v="68000000"/>
    <n v="1"/>
  </r>
  <r>
    <x v="21"/>
    <x v="3"/>
    <s v="COMPONENTE BOLÍVAR ME ENAMORA EN DERECHO HUMANOS."/>
    <s v="DISCAPACIDAD - BOLIVAR SIN BARRERAS"/>
    <s v="2,11,2"/>
    <s v="INCLUSIÓN SOCIAL Y PRODUCTIVA PARA LA POBLACIÓN EN SITUACIÓN DE VULNERABILIDAD "/>
    <s v="ATENCIÓN A GRUPOS VULNERABLES - PROMOCIÓN SOCIAL"/>
    <n v="410"/>
    <s v="REALIZAR ESPACIOS DE INCLUSIÓN, JORNADAS DE CAPACITACIÓN, SENSIBILIZACIÓN, TALLERES DE FORMACIÓN CON POBLACIÓN CON DISCAPACIDAD Y FUNCIONARIOS PÚBLICOS "/>
    <n v="204019"/>
    <s v="SERVICIO DE ASISTENCIA TÉCNICA TERRITORIAL PARA LA GESTIÓN E IMPLEMENTACIÓN DE LA POLITICA PÚBLICA DE DISCAPACIDAD "/>
    <s v="ENTIDADES ASISTIDAS TÉCNICAMENTE "/>
    <s v="NUMERO"/>
    <n v="0"/>
    <s v="N/A"/>
    <s v="N/A"/>
    <n v="18"/>
    <n v="60"/>
    <n v="4"/>
    <n v="7.0000000000000007E-2"/>
    <n v="9"/>
    <n v="6"/>
    <n v="8"/>
    <n v="4"/>
    <n v="27"/>
    <n v="0.45"/>
    <n v="31"/>
    <n v="1.5"/>
    <n v="0.51666666666666672"/>
    <n v="0"/>
    <s v=" GESTIÓN  "/>
    <n v="0"/>
    <n v="0"/>
  </r>
  <r>
    <x v="21"/>
    <x v="3"/>
    <s v="COMPONENTE BOLÍVAR ME ENAMORA EN DERECHO HUMANOS."/>
    <s v="TU CUIDAS, YO TE CUIDO "/>
    <s v="2,11,3"/>
    <s v="INCLUSIÓN SOCIAL Y PRODUCTIVA PARA LA POBLACIÓN EN SITUACIÓN DE VULNERABILIDAD "/>
    <s v="ATENCIÓN A GRUPOS VULNERABLES - PROMOCIÓN SOCIAL"/>
    <n v="411"/>
    <s v="REALIZAR ACOMPAÑAMIENTO SICOSOCIAL A 120 FAMILIAS DE CUIDADORES DE PCD "/>
    <n v="4102043"/>
    <s v="SERVICIO DE ASISTENCIA TÉCNICA A FAMILIAS CON DISCAPACIDAD EN TEMAS DE FORTALECIMIENTO DEL TEJIDO SOCIAL Y CONSTRUCCIÓN DE ESCENARIOS COMUNITARIOS PROTECTORES DE DERECHOS "/>
    <s v="FAMILIAS ATENDIDAS "/>
    <s v="NUMERO"/>
    <n v="0"/>
    <n v="120"/>
    <s v="N/A"/>
    <n v="120"/>
    <n v="120"/>
    <n v="120"/>
    <n v="1"/>
    <n v="50"/>
    <n v="250"/>
    <n v="150"/>
    <n v="110"/>
    <n v="560"/>
    <n v="4.67"/>
    <n v="680"/>
    <n v="4.67"/>
    <n v="5.666666666666667"/>
    <n v="0"/>
    <s v=" GESTIÓN  "/>
    <n v="0"/>
    <n v="0"/>
  </r>
  <r>
    <x v="21"/>
    <x v="3"/>
    <s v="COMPONENTE BOLÍVAR ME ENAMORA EN DERECHO HUMANOS."/>
    <s v="LIDERAZGO TRANSFORMADOR"/>
    <s v="2,11,4"/>
    <s v="INCLUSIÓN SOCIAL Y PRODUCTIVA PARA LA POBLACIÓN EN SITUACIÓN DE VULNERABILIDAD "/>
    <s v="ATENCIÓN A GRUPOS VULNERABLES - PROMOCIÓN SOCIAL"/>
    <n v="412"/>
    <s v="REALIZAR 20 JORNADAS DE ORIENTACIÓN Y ACOMPAÑAMIENTO REALIZADAS SOBRE DERECHOS HUMANOS "/>
    <n v="2502002"/>
    <s v="SERVICIO DE ASISTENCIA TÉCNICA  PARA ATENCIÓN, ORIENTACIÓN Y ASESORIA EN MATERIA DE DERECHOS HUMANOS, EL DERECHO INTERNACIONAL HUMANITARIO Y EN ESCENARIOS DE PAZ "/>
    <s v="JORNADAS DE ORIENTACIÓN TÉCNICA PARA LA ATENCIÓN, ORIENTACIÓN Y ASESORÍA EN MATERIA DE DERECHOS HUMANOS "/>
    <s v="NUMERO"/>
    <n v="0"/>
    <n v="20"/>
    <s v="N/A"/>
    <n v="5"/>
    <n v="20"/>
    <n v="9"/>
    <n v="0.45"/>
    <n v="5"/>
    <n v="3"/>
    <n v="5"/>
    <n v="0"/>
    <n v="13"/>
    <n v="0.65"/>
    <n v="22"/>
    <n v="2.6"/>
    <n v="1.1000000000000001"/>
    <n v="0"/>
    <s v=" GESTIÓN  "/>
    <n v="0"/>
    <n v="0"/>
  </r>
  <r>
    <x v="21"/>
    <x v="3"/>
    <s v="COMPONENTE BOLÍVAR ME ENAMORA EN DERECHO HUMANOS."/>
    <s v="MÁS CERCA DE TI "/>
    <s v="2,11,5"/>
    <s v="INCLUSIÓN SOCIAL Y PRODUCTIVA PARA LA POBLACIÓN EN SITUACIÓN DE VULNERABILIDAD "/>
    <s v="ATENCIÓN A GRUPOS VULNERABLES - PROMOCIÓN SOCIAL"/>
    <n v="413"/>
    <s v="60 ASISTENCIAS TÉCNICAS PARA GENERAR CULTURA EN DERECHOS HUMANOS "/>
    <n v="4601012"/>
    <s v="SERVICIO DE ASISTENCIA TÉCNICA "/>
    <s v="ASISTENCIAS TÉCNICAS REALIZADAS "/>
    <s v="NUMERO"/>
    <n v="0"/>
    <s v="N/A"/>
    <s v="N/A"/>
    <n v="11"/>
    <n v="60"/>
    <n v="24"/>
    <n v="0.4"/>
    <n v="9"/>
    <n v="10"/>
    <n v="9"/>
    <n v="6"/>
    <n v="34"/>
    <n v="0.56999999999999995"/>
    <n v="58"/>
    <n v="3.09"/>
    <n v="0.96666666666666667"/>
    <n v="0"/>
    <s v=" GESTIÓN  "/>
    <n v="0"/>
    <n v="0"/>
  </r>
  <r>
    <x v="21"/>
    <x v="3"/>
    <s v="COMPONENTE BOLÍVAR ME ENAMORA EN DERECHO HUMANOS."/>
    <s v="MÁS CERCA DE TI "/>
    <s v="2,11,5"/>
    <s v="INCLUSIÓN SOCIAL Y PRODUCTIVA PARA LA POBLACIÓN EN SITUACIÓN DE VULNERABILIDAD "/>
    <s v="ATENCIÓN A GRUPOS VULNERABLES - PROMOCIÓN SOCIAL"/>
    <n v="414"/>
    <s v="1 SISTEMA DE INFORMACIÓN IMPLEMENTACIÓN APRA GESTIÓN DE INFORMACIÓN DE DDHH Y POBLACIÓN VULNERABLE "/>
    <n v="4501007"/>
    <s v="DISEÑO E IMPLEMENTACIÓN DE LAS TICS ORIENTACIÓN A ATENDER LAS NECESIDADES DE LAS DEPENDENCIAS DE LA ENTIDAD EN SISTEMAS DE INFORMACIÓN, INFRAESTRUCTURA COMPUTACIONAL Y REDES, QUE APOYEN LOS PROCESOS DE TOMA DE DESICIONES Y LA ACCESIBILIDAD A LA CIUDADANIA. "/>
    <s v="SISTEMA DE INFORMACIÓN IMPLEMENTADOS "/>
    <s v="NUMERO"/>
    <n v="0"/>
    <s v="N/A"/>
    <s v="N/A"/>
    <n v="1"/>
    <n v="1"/>
    <n v="0"/>
    <n v="0"/>
    <n v="0"/>
    <n v="0"/>
    <n v="0"/>
    <n v="0"/>
    <n v="0"/>
    <n v="0"/>
    <n v="0"/>
    <n v="0"/>
    <n v="0"/>
    <n v="0"/>
    <s v=" GESTIÓN  "/>
    <n v="0"/>
    <n v="0"/>
  </r>
  <r>
    <x v="21"/>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0"/>
    <n v="0"/>
    <n v="0"/>
    <n v="1"/>
    <n v="0"/>
    <n v="1"/>
    <n v="49000000"/>
    <s v=" ICLD "/>
    <n v="49000000"/>
    <n v="1"/>
  </r>
  <r>
    <x v="21"/>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1"/>
    <n v="1"/>
    <n v="1"/>
    <n v="2"/>
    <n v="1"/>
    <n v="2"/>
    <n v="0"/>
    <s v=" ICLD "/>
    <n v="0"/>
    <n v="0"/>
  </r>
  <r>
    <x v="21"/>
    <x v="3"/>
    <s v="BOLÍVAR ME ENAMORA DIVERSO E INCLUSIVO"/>
    <s v="BOLIVAR MEJOR EMPRENDE DIVERSO"/>
    <n v="4502"/>
    <s v="INCLUSIÓN SOCIAL Y PRODUCTIVA PARA LA POBLACIÓN EN SITUACIÓN DE VULNERABILIDAD "/>
    <s v="ATENCIÓN A GRUPOS VULNERABLES - PROMOCIÓN SOCIAL"/>
    <n v="402"/>
    <s v="240 EMPRENDEDORES DE COMUNIDADES DIVERAS APOYADOS"/>
    <n v="4502039"/>
    <s v="SERVICIO DE APOYO FINANCIERO PARA EMPRESAS Y EMPRENDIMIENTOS PRODUCTIVOS"/>
    <s v="PERSONAS Y EMPRESAS BENEFICIADAS"/>
    <s v="NUMERO"/>
    <n v="0"/>
    <n v="2018"/>
    <s v="DANE"/>
    <n v="60"/>
    <n v="240"/>
    <n v="60"/>
    <n v="0.25"/>
    <n v="16"/>
    <n v="28"/>
    <n v="38"/>
    <n v="62"/>
    <n v="144"/>
    <n v="0.6"/>
    <n v="204"/>
    <n v="2.4"/>
    <n v="0.85"/>
    <n v="53000000"/>
    <s v=" ICLD "/>
    <n v="53000000"/>
    <n v="1"/>
  </r>
  <r>
    <x v="21"/>
    <x v="3"/>
    <s v="BOLÍVAR ME ENAMORA DIVERSO E INCLUSIVO"/>
    <s v="RESPETO AL SENTIR Y PENSAR DIFERENTE"/>
    <n v="4102"/>
    <s v="INCLUSIÓN SOCIAL Y PRODUCTIVA PARA LA POBLACIÓN EN SITUACIÓN DE VULNERABILIDAD "/>
    <s v="ATENCIÓN A GRUPOS VULNERABLES - PROMOCIÓN SOCIAL"/>
    <n v="403"/>
    <s v="REALIZAR 4  ACCIONES  PROTECTORASS DE DERECHOS DE LAS COMUNIDADES OSIG"/>
    <n v="4102042"/>
    <s v="FORTALECIMIENTO DEL TEJIDO SOCIAL Y CONSTRUCCIÓN DE ESCENARIOS COMUNITARIOS PROTECTORES DE DERECHOS"/>
    <s v="ACCIONES EJECUTADAS CON LAS COMUNIDADES"/>
    <s v="NUMERO"/>
    <n v="0"/>
    <n v="2018"/>
    <s v="DANE"/>
    <n v="1"/>
    <n v="4"/>
    <n v="1"/>
    <n v="0.25"/>
    <n v="1"/>
    <n v="1"/>
    <n v="1"/>
    <n v="1"/>
    <n v="4"/>
    <n v="1"/>
    <n v="5"/>
    <n v="4"/>
    <n v="1.25"/>
    <n v="0"/>
    <s v=" Gestion "/>
    <n v="0"/>
    <n v="0"/>
  </r>
  <r>
    <x v="21"/>
    <x v="3"/>
    <s v="BOLÍVAR ME ENAMORA DIVERSO E INCLUSIVO"/>
    <s v="CON MI FAMILIA SOY MEJOR, SOY MEJOR CUANDO CUENTO CONTIGO"/>
    <n v="4101"/>
    <s v="INCLUSIÓN SOCIAL Y PRODUCTIVA PARA LA POBLACIÓN EN SITUACIÓN DE VULNERABILIDAD "/>
    <s v="ATENCIÓN A GRUPOS VULNERABLES - PROMOCIÓN SOCIAL"/>
    <n v="404"/>
    <s v="ATENDER 100 FAMILAS CON MIEMBROS DE COMUNIDADES OSIG"/>
    <n v="4102043"/>
    <s v="SERVICIO DE PROMOCIÓN DE TEMAS DE DINÁMICA RELACIONAL Y DESARROLLO AUTÓNOMO"/>
    <s v="FAMILIAS ATENDIDAS"/>
    <s v="NUMERO"/>
    <n v="0"/>
    <n v="2018"/>
    <s v="DANE"/>
    <n v="25"/>
    <n v="100"/>
    <n v="25"/>
    <n v="0.25"/>
    <n v="0"/>
    <n v="15"/>
    <n v="60"/>
    <n v="20"/>
    <n v="95"/>
    <n v="0.95"/>
    <n v="120"/>
    <n v="3.8"/>
    <n v="1.2"/>
    <n v="0"/>
    <s v=" Gestion "/>
    <n v="0"/>
    <n v="0"/>
  </r>
  <r>
    <x v="21"/>
    <x v="3"/>
    <s v="BOLÍVAR ME ENAMORA DIVERSO E INCLUSIVO"/>
    <s v="EN LA RUTA LO MEJOR ES MI PROTECCIÓN"/>
    <n v="4101"/>
    <s v="INCLUSIÓN SOCIAL Y PRODUCTIVA PARA LA POBLACIÓN EN SITUACIÓN DE VULNERABILIDAD "/>
    <s v="ATENCIÓN A GRUPOS VULNERABLES - PROMOCIÓN SOCIAL"/>
    <n v="405"/>
    <s v="200 PERSONAS  CON AYUDAS HUMANITARIAS"/>
    <n v="4101025"/>
    <s v="SERVICIO DE AYUDA Y ATENCIÓN HUMANITARIA"/>
    <s v="PERSONAS CON ASISTENCIA HUMANITARIA"/>
    <s v="NUMERO"/>
    <n v="0"/>
    <n v="2018"/>
    <s v="DANE"/>
    <n v="50"/>
    <n v="200"/>
    <n v="50"/>
    <n v="0.25"/>
    <n v="0"/>
    <n v="2"/>
    <n v="10"/>
    <n v="20"/>
    <n v="32"/>
    <n v="0.16"/>
    <n v="82"/>
    <n v="0.64"/>
    <n v="0.41"/>
    <n v="0"/>
    <s v=" Gestion "/>
    <n v="0"/>
    <n v="0"/>
  </r>
  <r>
    <x v="21"/>
    <x v="3"/>
    <s v="BOLÍVAR ME ENAMORA DIVERSO E INCLUSIVO"/>
    <s v="BOLÍVAR ES MEJOR DIVERSO CON EDUCACIÓN"/>
    <n v="2202"/>
    <s v="INCLUSIÓN SOCIAL Y PRODUCTIVA PARA LA POBLACIÓN EN SITUACIÓN DE VULNERABILIDAD "/>
    <s v="ATENCIÓN A GRUPOS VULNERABLES - PROMOCIÓN SOCIAL"/>
    <n v="406"/>
    <s v="30 PERSONAS VULNERABLES CON ACCESO A LA EDUCACIÓN SUPERIOR"/>
    <n v="503026"/>
    <s v="SERVICIO DE APOYO FINANCIERO PARA EL ACCESO A LA EDUCACIÓN SUPERIOR O TERCIARIA"/>
    <s v="BENEFICIARIOS DE ESTRATEGIAS O PROGRAMAS DE  APOYO FINANCIERO PARA EL ACCESO A LA EDUCACIÓN SUPERIOR  O TERCIARIA"/>
    <s v="NUMERO"/>
    <n v="0"/>
    <n v="2018"/>
    <s v="DANE"/>
    <n v="10"/>
    <n v="30"/>
    <n v="0"/>
    <n v="0"/>
    <n v="0"/>
    <n v="2"/>
    <n v="0"/>
    <n v="4"/>
    <n v="6"/>
    <n v="0.2"/>
    <n v="6"/>
    <n v="0.6"/>
    <n v="0.2"/>
    <n v="0"/>
    <s v="Gestion"/>
    <n v="0"/>
    <n v="0"/>
  </r>
  <r>
    <x v="21"/>
    <x v="3"/>
    <s v="COMPONENTE DE JÓVENES CON FUTURO."/>
    <s v="JUVENTUD EMPODERADA"/>
    <s v="A.14"/>
    <s v="DESARROLLO INTEGRAL DE LA PRIMERA INFANCIA A LA JUVENTUD, Y FORTALECIMIENTO DE LAS CAPACIDADES DE LAS FAMILIAS DE NIÑAS, NIÑOS Y ADOLESCENTES"/>
    <s v="GRUPOS VULNERABLES"/>
    <s v="SG235"/>
    <s v="16 CAMPAÑAS DE PROTECCIÓN DELOS DERECHOS DE LA POBLACIÓN JÓVEN"/>
    <n v="4102046"/>
    <s v="&quot;SERVICIOS DE_x000d_PROMOCIÓN DELOS_x000d_DERECHOS DE LOS_x000d_NIÑOS, NIÑAS,_x000d_ADOLESCENTES Y_x000d_JÓVENES&quot;"/>
    <s v="CAMPAÑAS DE PROMOCIÓN_x000d_REALIZADAS"/>
    <s v="NUMERO"/>
    <n v="0"/>
    <n v="2025"/>
    <s v="DANE"/>
    <n v="4"/>
    <n v="16"/>
    <n v="4"/>
    <n v="0.25"/>
    <n v="1"/>
    <n v="1"/>
    <n v="1"/>
    <n v="1"/>
    <n v="4"/>
    <n v="0.25"/>
    <n v="8"/>
    <n v="1"/>
    <n v="0.5"/>
    <n v="41988550"/>
    <s v=" recursos propios "/>
    <n v="41988550"/>
    <n v="1"/>
  </r>
  <r>
    <x v="21"/>
    <x v="3"/>
    <s v="COMPONENTE DE JÓVENES CON FUTURO."/>
    <s v="IMPLEMENTACIÓN DE LA POLÍTICA JUVENIL"/>
    <s v="A.14"/>
    <s v="MEJORAMIENTO DE LA PLANEACIÓN TERRITORIAL,_x000d_SECTORIAL Y DE INVERSIÓN_x000d_PÚBLICA"/>
    <s v="GRUPOS VULNERABLES"/>
    <s v="G256"/>
    <s v="IMPLEMENTACIÓN DE POLÍTICADEJUVENTUDES"/>
    <n v="301008"/>
    <s v="SERVICIO DE SEGUIMIENTO A LA_x000d_POLÍTICAPÚBLICA"/>
    <s v="DOCUMENTOS DE SEGUIMIENTO ALA_x000d_POLÍTICA PÚBLICA_x000d_ELABORADOS"/>
    <s v="NUMERO"/>
    <n v="0"/>
    <n v="2025"/>
    <s v="DANE"/>
    <n v="1"/>
    <n v="1"/>
    <n v="0"/>
    <n v="0"/>
    <n v="0"/>
    <n v="1"/>
    <n v="1"/>
    <n v="1"/>
    <n v="3"/>
    <n v="3"/>
    <n v="3"/>
    <n v="3"/>
    <n v="3"/>
    <n v="132045800"/>
    <s v=" recursos propios "/>
    <n v="132045800"/>
    <n v="1"/>
  </r>
  <r>
    <x v="21"/>
    <x v="3"/>
    <s v="COMPONENTE DE JÓVENES CON FUTURO."/>
    <s v="SUPEREMPRENDEDORES"/>
    <s v="A.14"/>
    <s v="INCLUSIÓN SOCIAL Y PRODUCTIVA PARA LA POBLACIÓN EN SITUACIÓN DE VULNERABILIDAD"/>
    <s v="GRUPOS VULNERABLES"/>
    <s v="G218 "/>
    <s v="CAPACITAR 400 JÓVENES"/>
    <n v="3603002"/>
    <s v="SERVICIO DE FORMACIÓN PARA EL TRABAJO EN_x000d_COMPETENCIAS PARA LA_x000d_INSERCIÓN LABORAL"/>
    <s v="PERSONAS CERTIFICADAS"/>
    <s v="NUMERO"/>
    <n v="0"/>
    <n v="2025"/>
    <s v="DANE"/>
    <n v="100"/>
    <n v="400"/>
    <n v="80"/>
    <n v="0.2"/>
    <n v="100"/>
    <n v="50"/>
    <n v="80"/>
    <n v="20"/>
    <n v="250"/>
    <n v="0.63"/>
    <n v="330"/>
    <n v="2.5"/>
    <n v="0.82499999999999996"/>
    <n v="41988550"/>
    <s v=" recursos propios "/>
    <n v="41988550"/>
    <n v="1"/>
  </r>
  <r>
    <x v="21"/>
    <x v="3"/>
    <s v="COMPONENTE DE JÓVENES CON FUTURO."/>
    <s v="SUPEREMPRENDEDORES"/>
    <s v="A.14"/>
    <s v="INCLUSIÓN SOCIAL Y PRODUCTIVA PARA LA POBLACIÓN EN SITUACIÓN DE VULNERABILIDAD"/>
    <s v="GRUPOS VULNERABLES"/>
    <s v="G221"/>
    <s v="CON EL PROGRAMA JÓVENES VISIONARIOS, , - SE BUSCA_x000d_CAPITZAR 800 UNIDADES_x000d_PRODUCTIVA DE GRUPOS_x000d_JUVENILES VULNERABLES Y_x000d_SUJETOS DE PROTECCION_x000d_ESPECIAL CONSITUCIONAL"/>
    <n v="4103010"/>
    <s v="SERVICIO DE GESTIÓN PARA LA COLOCACIÓN DE EMPLEO"/>
    <s v="UNIDADES PRODUCTIVAS CREADAS"/>
    <s v="NUMERO"/>
    <n v="0"/>
    <n v="2025"/>
    <s v="DANE"/>
    <n v="200"/>
    <n v="800"/>
    <n v="80"/>
    <n v="0.1"/>
    <n v="0"/>
    <n v="5"/>
    <n v="20"/>
    <n v="25"/>
    <n v="50"/>
    <n v="0.06"/>
    <n v="130"/>
    <n v="0.25"/>
    <n v="0.16250000000000001"/>
    <n v="41988550"/>
    <s v=" recursos propios "/>
    <n v="991998550"/>
    <n v="1"/>
  </r>
  <r>
    <x v="21"/>
    <x v="3"/>
    <s v="COMPONENTE DE JÓVENES CON FUTURO."/>
    <s v="JOVENES CRECIENDO JUNTOS "/>
    <s v="A.14"/>
    <s v="INCLUSIÓN SOCIAL Y PRODUCTIVA PARA LA POBLACIÓN EN SITUACIÓN DE VULNERABILIDAD"/>
    <s v=" ATENCIÓN A GRUPOS VULNERABLES - PROMOCIÓN SOCIAL"/>
    <s v=" IG255"/>
    <s v=" CON EL PROGRAMA EMPLEO PARA LA IGUALDAD - SE BUSCA VINCULAR 65 JOVENES A EMPLEO FORMAL PARA POBLACIÓN VULNERABLE "/>
    <n v="3602004"/>
    <s v="SERVICIO DE COLOCACIÓN LABORAL "/>
    <s v=" COLOCACIONES DE JÓVENES A TRAVÉS DEL SERVICIO PÚBLICO DE EMPLEO"/>
    <s v="NUMERO"/>
    <n v="0"/>
    <n v="2025"/>
    <s v="DANE"/>
    <n v="16"/>
    <n v="65"/>
    <n v="20"/>
    <n v="0.31"/>
    <n v="10"/>
    <n v="10"/>
    <n v="10"/>
    <n v="143"/>
    <n v="173"/>
    <n v="2.66"/>
    <n v="193"/>
    <n v="10.81"/>
    <n v="2.9692307692307693"/>
    <n v="41988550"/>
    <s v="GESTIÓN "/>
    <n v="41988550"/>
    <n v="1"/>
  </r>
  <r>
    <x v="22"/>
    <x v="1"/>
    <s v="BOLÍVAR ME ENAMORA EN DESARROLLO ECONÓMICO"/>
    <s v="PROGRAMA DE PRODUCTIVIDAD"/>
    <n v="3602"/>
    <s v="GENERACIÓN Y FORMALIZACIÓN DEL EMPLEO"/>
    <s v="TRABAJO"/>
    <n v="360"/>
    <s v="FORTALECER LOS NEGOCIOS O EMPRENDIMIENTOS DEL DEPARTAMENTO"/>
    <n v="3602013"/>
    <s v="SERVICIO DE GESTIÓN PARA EL EMPRENDIMIENTO"/>
    <s v="PROYECTOS PRODUCTIVOS CON ACOMPAÑAMIENTO ATENDIDOS"/>
    <s v="Número"/>
    <n v="0"/>
    <s v="N/A"/>
    <s v="N/A"/>
    <n v="25"/>
    <n v="100"/>
    <n v="53"/>
    <n v="0.53"/>
    <n v="3"/>
    <n v="150"/>
    <n v="0"/>
    <n v="15"/>
    <n v="168"/>
    <n v="1.68"/>
    <n v="221"/>
    <n v="6.72"/>
    <n v="2.21"/>
    <n v="50000000"/>
    <n v="0"/>
    <n v="0"/>
    <n v="0"/>
  </r>
  <r>
    <x v="22"/>
    <x v="1"/>
    <s v="BOLÍVAR ME ENAMORA EN DESARROLLO ECONÓMICO"/>
    <s v="PROGRAMA DE EMPRENDIMIENTO"/>
    <n v="3502"/>
    <s v="PRODUCTIVIDAD Y COMPETITIVIDAD DE LAS EMPRESAS COLOMBIANAS"/>
    <s v="COMERCIO, INDUSTRIA Y TURISMO"/>
    <n v="350"/>
    <s v="LÍNEA DE CRÉDITO"/>
    <n v="3502004"/>
    <s v="SERVICIO DE APOYO FINANCIERO PARA EL MEJORAMIENTO DE PRODUCTOS O PROCESOS"/>
    <s v="EMPRESAS BENEFICIADAS POR EL FONDO DE FINANCIACIÓN Y DE EMPRENDIMIENTO"/>
    <s v="Número"/>
    <n v="0"/>
    <s v="N/A"/>
    <s v="N/A"/>
    <n v="200"/>
    <n v="200"/>
    <n v="0"/>
    <n v="0"/>
    <n v="0"/>
    <n v="0"/>
    <n v="46"/>
    <n v="13"/>
    <n v="59"/>
    <n v="0.29499999999999998"/>
    <n v="59"/>
    <n v="0.29499999999999998"/>
    <n v="0.29499999999999998"/>
    <n v="400000000"/>
    <s v="ICLD"/>
    <n v="400000000"/>
    <n v="1"/>
  </r>
  <r>
    <x v="22"/>
    <x v="1"/>
    <s v="BOLÍVAR ME ENAMORA EN DESARROLLO ECONÓMICO"/>
    <s v="PROGRAMA DE EMPRENDIMIENTO"/>
    <n v="3903"/>
    <s v="DESARROLLO TECNOLÓGICO E INNOVACIÓN PARA EL CRECIMIENTO EMPRESARIAL"/>
    <s v="CIENCIA, TECNOLOGÍA E INNOVACIÓN"/>
    <n v="358"/>
    <s v="PROMOVER LA GENERACIÓN DE IDEAS, MÉTODOS, Y HERRAMIENTAS QUE IMPACTAN EL DESARROLLO ECONÓMICO"/>
    <n v="3903002"/>
    <s v="SERVICIO DE APOYO PARA EL DESARROLLO TECNOLÓGICO Y LA INNOVACIÓN"/>
    <s v="PROYECTOS FINANCIADOS PARA EL DESARROLLO TECNOLÓGICO E INNOVACIÓN"/>
    <s v="Número"/>
    <n v="0"/>
    <s v="N/A"/>
    <s v="N/A"/>
    <n v="10"/>
    <n v="20"/>
    <n v="0"/>
    <n v="0"/>
    <n v="0"/>
    <n v="13"/>
    <n v="0"/>
    <n v="0"/>
    <n v="13"/>
    <n v="0.65"/>
    <n v="13"/>
    <n v="1.3"/>
    <n v="0.65"/>
    <n v="0"/>
    <s v="N/A"/>
    <n v="0"/>
    <n v="0"/>
  </r>
  <r>
    <x v="22"/>
    <x v="1"/>
    <s v="BOLÍVAR ME ENAMORA EN DESARROLLO ECONÓMICO"/>
    <s v="PROGRAMA DE APROVECHAMIENTO DE POTENCIALIDADES Y APUESTAS PRODUCTIVAS"/>
    <n v="3502"/>
    <s v="PRODUCTIVIDAD Y COMPETITIVIDAD DE LAS EMPRESAS COLOMBIANAS"/>
    <s v="COMERCIO, INDUSTRIA Y TURISMO"/>
    <n v="351"/>
    <s v="PLAN DE COMPETITIVIDAD DE CARTAGENA Y BOLÍVAR ACTUALIZADO"/>
    <n v="3502047"/>
    <s v="DOCUMENTOS DE PLANEACIÓN"/>
    <s v="DOCUMENTOS DE PLANEACIÓN ELABORADOS"/>
    <s v="Número"/>
    <n v="0"/>
    <s v="N/A"/>
    <s v="N/A"/>
    <n v="1"/>
    <n v="1"/>
    <n v="0"/>
    <n v="0"/>
    <n v="0"/>
    <n v="0"/>
    <n v="1"/>
    <n v="0"/>
    <n v="1"/>
    <n v="1"/>
    <n v="1"/>
    <n v="1"/>
    <n v="1"/>
    <n v="200000000"/>
    <s v="ICLD"/>
    <n v="200000000"/>
    <n v="1"/>
  </r>
  <r>
    <x v="22"/>
    <x v="1"/>
    <s v="BOLÍVAR ME ENAMORA EN DESARROLLO ECONÓMICO"/>
    <s v="PROGRAMA DE APROVECHAMIENTO DE POTENCIALIDADES Y APUESTAS PRODUCTIVAS"/>
    <n v="4599"/>
    <s v="FORTALECIMIENTO A LA GESTIÓN Y DIRECCIÓN DE LA ADMINISTRACIÓN PÚBLICA TERRITORIAL"/>
    <s v="COMERCIO, INDUSTRIA Y TURISMO"/>
    <n v="352"/>
    <s v="SISTEMA DE MONITOREO INDICADORES DE COMPETITIVIDAD"/>
    <n v="4599025"/>
    <s v="SERVICIOS DE INFORMACIÓN IMPLEMENTADOS"/>
    <s v="SISTEMAS DE INFORMACIÓN IMPLEMENTADOS"/>
    <s v="Número"/>
    <n v="0"/>
    <s v="N/A"/>
    <s v="N/A"/>
    <n v="1"/>
    <n v="1"/>
    <n v="0"/>
    <n v="0"/>
    <n v="0"/>
    <n v="0"/>
    <n v="0"/>
    <n v="1"/>
    <n v="1"/>
    <n v="1"/>
    <n v="1"/>
    <n v="1"/>
    <n v="1"/>
    <n v="0"/>
    <s v="N/A"/>
    <n v="0"/>
    <n v="0"/>
  </r>
  <r>
    <x v="22"/>
    <x v="1"/>
    <s v="BOLÍVAR ME ENAMORA EN DESARROLLO ECONÓMICO"/>
    <s v="PROGRAMA DE APROVECHAMIENTO DE POTENCIALIDADES Y APUESTAS PRODUCTIVAS"/>
    <n v="3502"/>
    <s v="INCLUSIÓN PRODUCTIVA DE PEQUEÑOS PRODUCTORES RURALES"/>
    <s v="COMERCIO, INDUSTRIA Y TURISMO"/>
    <n v="353"/>
    <s v="ASISTENCIA Y ACOMPAÑAMIENTO A EMPRENDEDORES Y EMPRESAS"/>
    <n v="1702038"/>
    <s v="SERVICIO DE APOYO A LA COMERCIALIZACIÓN"/>
    <s v="EVENTOS COMERCIALES APOYADOS"/>
    <s v="Número"/>
    <n v="0"/>
    <s v="N/A"/>
    <s v="N/A"/>
    <n v="2"/>
    <n v="6"/>
    <n v="3"/>
    <n v="0.5"/>
    <n v="0"/>
    <n v="2"/>
    <n v="1"/>
    <n v="2"/>
    <n v="5"/>
    <n v="0.83333333333333337"/>
    <n v="8"/>
    <n v="2.5"/>
    <n v="1.3333333333333333"/>
    <n v="200000000"/>
    <s v="ICLD"/>
    <n v="200000000"/>
    <n v="1"/>
  </r>
  <r>
    <x v="22"/>
    <x v="1"/>
    <s v="BOLÍVAR ME ENAMORA EN DESARROLLO ECONÓMICO"/>
    <s v="PROGRAMA DE ECONOMÍA CREATIVA"/>
    <n v="2022"/>
    <s v="CALIDAD Y FOMENTO DE LA EDUCACIÓN SUPERIOR"/>
    <s v="EDUCACIÓN"/>
    <n v="354"/>
    <s v="ESTRATEGIAS QUE VINCULEN LA EDUCACIÓN SUPERIOR CON EL SECTOR PRODUCTIVO"/>
    <n v="2202067"/>
    <s v="SERVICIO DE ARTICULACIÓN ENTRE LA EDUCACIÓN SUPERIOR Y EL SECTOR PRODUCTIVO"/>
    <s v="PROGRAMAS Y PROYECTOS DE EDUCACIÓN SUPERIOR ARTICULADOS CON EL SECTOR PRODUCTIVO"/>
    <s v="Número"/>
    <n v="0"/>
    <s v="N/A"/>
    <s v="N/A"/>
    <n v="2"/>
    <n v="5"/>
    <n v="1"/>
    <n v="0.2"/>
    <n v="0"/>
    <n v="0"/>
    <n v="0"/>
    <n v="0"/>
    <n v="0"/>
    <n v="0"/>
    <n v="1"/>
    <n v="0"/>
    <n v="0.2"/>
    <n v="0"/>
    <s v="N/A"/>
    <n v="0"/>
    <n v="0"/>
  </r>
  <r>
    <x v="22"/>
    <x v="1"/>
    <s v="BOLÍVAR ME ENAMORA EN DESARROLLO ECONÓMICO"/>
    <s v="PROGRAMA DE ECONOMÍA POPULAR"/>
    <n v="3502"/>
    <s v="PRODUCTIVIDAD Y COMPETITIVIDAD DE LAS EMPRESAS COLOMBIANAS"/>
    <s v="COMERCIO, INDUSTRIA Y TURISMO"/>
    <n v="355"/>
    <s v="ACTIVIDADES DE FORMACIÓN"/>
    <n v="3603002"/>
    <s v="SERVICIO DE FORMACIÓN PARA EL TRABAJO EN COMPETENCIAS PARA LA INSERCIÓN LABORAL"/>
    <s v="PERSONAS FORMADAS"/>
    <s v="Número"/>
    <n v="0"/>
    <s v="N/A"/>
    <s v="N/A"/>
    <n v="75"/>
    <n v="100"/>
    <n v="0"/>
    <n v="0"/>
    <n v="0"/>
    <n v="0"/>
    <n v="0"/>
    <n v="75"/>
    <n v="75"/>
    <n v="0.75"/>
    <n v="75"/>
    <n v="1"/>
    <n v="0.75"/>
    <n v="0"/>
    <s v="N/A"/>
    <n v="0"/>
    <n v="0"/>
  </r>
  <r>
    <x v="22"/>
    <x v="1"/>
    <s v="BOLÍVAR ME ENAMORA EN DESARROLLO ECONÓMICO"/>
    <s v="PROGRAMA DE GENERACIÓN DE INGRESOS"/>
    <n v="3602"/>
    <s v="GENERACIÓN Y FORMALIZACIÓN DEL EMPLEO"/>
    <s v="TRABAJO"/>
    <n v="357"/>
    <s v="DESARROLLO DE COMPETENCIAS Y PROMOCIÓN DE ACCESO AL TRABAJO"/>
    <n v="3603002"/>
    <s v="SERVICIO DE FORMACIÓN PARA EL TRABAJO EN COMPETENCIAS PARA LA INSERCIÓN LABORAL"/>
    <s v="PERSONAS FORMADAS"/>
    <s v="Número"/>
    <n v="0"/>
    <s v="N/A"/>
    <s v="N/A"/>
    <n v="100"/>
    <n v="250"/>
    <n v="83"/>
    <n v="0.33200000000000002"/>
    <n v="0"/>
    <n v="86"/>
    <n v="0"/>
    <n v="58"/>
    <n v="144"/>
    <n v="0.57599999999999996"/>
    <n v="227"/>
    <n v="1.44"/>
    <n v="0.90800000000000003"/>
    <n v="191832034"/>
    <s v="ICDL "/>
    <n v="0"/>
    <n v="0"/>
  </r>
  <r>
    <x v="22"/>
    <x v="1"/>
    <s v="BOLÍVAR ME ENAMORA EN DESARROLLO ECONÓMICO"/>
    <s v="PROGRAMA DE GENERACIÓN DE INGRESOS"/>
    <n v="3602"/>
    <s v="GENERACIÓN Y FORMALIZACIÓN DEL EMPLEO"/>
    <s v="TRABAJO"/>
    <n v="361"/>
    <s v="DESARROLLO DE ESTRATEGIAS E INSTRUMENTOS DE POLÍTICAS O INICIATIVAS PÚBLICO-PRIVADAS DE PROTECCIÓN AL CESANTE"/>
    <n v="3603002"/>
    <s v="SERVICIO DE APOYO AL DISEÑO E IMPLEMENTACIÓN DE POLÍTICA DE PROTECCIÓN AL CESANTE"/>
    <s v="ESTRATEGIAS DE PROTECCIÓN AL CESANTE REALIZADAS"/>
    <s v="Número"/>
    <n v="0"/>
    <s v="N/A"/>
    <s v="N/A"/>
    <n v="0.5"/>
    <n v="1"/>
    <n v="0"/>
    <n v="0"/>
    <n v="0"/>
    <n v="1"/>
    <n v="0"/>
    <n v="1"/>
    <n v="2"/>
    <n v="2"/>
    <n v="2"/>
    <n v="4"/>
    <n v="2"/>
    <n v="0"/>
    <s v="N/A"/>
    <n v="0"/>
    <n v="0"/>
  </r>
  <r>
    <x v="22"/>
    <x v="1"/>
    <s v="BOLÍVAR ME ENAMORA EN DESARROLLO ECONÓMICO"/>
    <s v="PROGRAMA DE INNOVACIÓN Y GENERACIÓN DE NUEVAS EMPRESAS"/>
    <n v="3502"/>
    <s v="PRODUCTIVIDAD Y COMPETITIVIDAD DE LAS EMPRESAS COLOMBIANAS"/>
    <s v="COMERCIO, INDUSTRIA Y TURISMO"/>
    <n v="356"/>
    <s v="PROMOCIÓN DE LA CULTURA DE LA FORMALIDAD"/>
    <n v="3502015"/>
    <s v="SERVICIO PARA LA FORMALIZACIÓN EMPRESARIAL Y DE PRODUCTOS Y/O SERVICIOS"/>
    <s v="EMPRESAS ASISTIDAS TÉCNICAMENTE EN TEMAS DE LEGALIDAD Y/O FORMALIZACIÓN"/>
    <s v="Número"/>
    <n v="0"/>
    <s v="N/A"/>
    <s v="N/A"/>
    <n v="30"/>
    <n v="100"/>
    <n v="53"/>
    <n v="0.53"/>
    <n v="3"/>
    <n v="46"/>
    <n v="0"/>
    <n v="0"/>
    <n v="49"/>
    <n v="0.49"/>
    <n v="102"/>
    <n v="1.6333333333333333"/>
    <n v="1.02"/>
    <n v="0"/>
    <s v="N/A"/>
    <n v="0"/>
    <n v="0"/>
  </r>
  <r>
    <x v="22"/>
    <x v="3"/>
    <s v="BOLÍVAR ME ENAMORA CON INSTRUMENTOS DE COOPERACIÓN INTERNACIONAL A NIVEL REGIONAL"/>
    <s v="PROGRAMA DE COOPERACIÓN INTERNACIONAL"/>
    <n v="4599"/>
    <s v="FORTALECIMIENTO A LA GESTIÓN Y DIRECCIÓN DE LA ADMINISTRACIÓN PÚBLICA TERRITORIAL"/>
    <s v="FORTALECIMIENTO INSTITUCIONAL"/>
    <s v="362"/>
    <s v="MESA DE COORDINACIÓN INTERINSTITUCIONAL"/>
    <s v="4502022"/>
    <s v="SERVICIO DE ASISTENCIA TÉCNICA"/>
    <s v="INSTANCIAS TERRITORIALES DE COORDINACIÓN INSTITUCIONAL ASISTIDAS Y APOYADAS"/>
    <s v="Número"/>
    <s v="0"/>
    <s v="N/A"/>
    <s v="N/A"/>
    <n v="1"/>
    <n v="1"/>
    <n v="0"/>
    <n v="0"/>
    <n v="0"/>
    <n v="0.1"/>
    <n v="0"/>
    <n v="0"/>
    <n v="0.1"/>
    <n v="0.1"/>
    <n v="0.1"/>
    <n v="0.1"/>
    <n v="0.1"/>
    <n v="0"/>
    <s v="N/A"/>
    <n v="0"/>
    <n v="0"/>
  </r>
  <r>
    <x v="22"/>
    <x v="3"/>
    <s v="BOLÍVAR ME ENAMORA CON INSTRUMENTOS DE COOPERACIÓN INTERNACIONAL A NIVEL REGIONAL"/>
    <s v="PROGRAMA DE COOPERACIÓN INTERNACIONAL"/>
    <n v="4599"/>
    <s v="FORTALECIMIENTO A LA GESTIÓN Y DIRECCIÓN DE LA ADMINISTRACIÓN PÚBLICA TERRITORIAL"/>
    <s v="CIENCIA, TECNOLOGÍA E INNOVACIÓN"/>
    <s v="363"/>
    <s v="CONSOLIDACIÓN DE UNA INSTITUCIONALIDAD HABILITANTE PARA LA CIENCIA TECNOLOGÍA E INNOVACIÓN (CTEI)"/>
    <s v="3901004"/>
    <s v="SERVICIO DE COOPERACIÓN INTERNACIONAL PARA LA CTEI"/>
    <s v="PROPUESTAS DE COOPERACIÓN INTERNACIONAL COFINANCIADOS"/>
    <s v="Número"/>
    <s v="0"/>
    <s v="N/A"/>
    <s v="N/A"/>
    <n v="4"/>
    <n v="12"/>
    <n v="0"/>
    <n v="0"/>
    <n v="0"/>
    <n v="0.05"/>
    <n v="1"/>
    <n v="4"/>
    <n v="5.05"/>
    <n v="0.42083333333333334"/>
    <n v="5.05"/>
    <n v="1.2625"/>
    <n v="0.42083333333333334"/>
    <n v="95000000"/>
    <s v="icld"/>
    <n v="95000000"/>
    <n v="1"/>
  </r>
  <r>
    <x v="22"/>
    <x v="2"/>
    <s v="BOLÍVAR ME ENAMORA EN LA PROTECCIÓN Y LA RESTAURACIÓN DE SISTEMAS AMBIENTALES"/>
    <s v="PROGRAMA DE PROTECCIÓN Y LA RESTAURACIÓN DE SISTEMAS AMBIENTALES"/>
    <n v="3202"/>
    <s v="CONSERVACIÓN DE LA BIODIVERSIDAD Y SUS SERVICIOS ECOSISTÉMICOS"/>
    <s v="MEDIO AMBIENTE"/>
    <s v="338"/>
    <s v="SIEMBRA, MANTENIMIENTO Y MONITOREO DE PLANTACIONES"/>
    <s v="3202006"/>
    <s v="SERVICIO DE REFORESTACIÓN DE ECOSISTEMAS"/>
    <s v="PLANTACIONES FORESTALES REALIZADAS"/>
    <s v="Número"/>
    <s v="186344"/>
    <s v="2023"/>
    <s v="EPA CARTAGENA"/>
    <n v="75000"/>
    <n v="225000"/>
    <n v="12800"/>
    <n v="5.6888888888888892E-2"/>
    <n v="650"/>
    <n v="3500"/>
    <n v="80"/>
    <n v="500"/>
    <n v="4730"/>
    <n v="2.1022222222222223E-2"/>
    <n v="17530"/>
    <n v="6.306666666666666E-2"/>
    <n v="7.7911111111111112E-2"/>
    <n v="0"/>
    <s v="N/A"/>
    <n v="0"/>
    <n v="0"/>
  </r>
  <r>
    <x v="22"/>
    <x v="2"/>
    <s v="BOLÍVAR ME ENAMORA EN LA PROTECCIÓN Y LA RESTAURACIÓN DE SISTEMAS AMBIENTALES"/>
    <s v="PROGRAMA DE PROTECCIÓN Y LA RESTAURACIÓN DE SISTEMAS AMBIENTALES"/>
    <n v="3202"/>
    <s v="CONSERVACIÓN DE LA BIODIVERSIDAD Y SUS SERVICIOS ECOSISTÉMICOS"/>
    <s v="MEDIO AMBIENTE"/>
    <s v="339"/>
    <s v="CAPACITACIONES A LOS AGENTES AMBIENTALES"/>
    <s v="3202014"/>
    <s v="SERVICIO DE EDUCACIÓN INFORMAL EN EL MARCO DE LA CONSERVACIÓN DE LA BIODIVERSIDAD Y"/>
    <s v="TALLERES REALIZADOS"/>
    <s v="Número"/>
    <s v="6"/>
    <s v="2023"/>
    <s v="DIRECCIÓN DE AMBIENTE Y DESARROLLO SOSTENIBLE"/>
    <n v="6"/>
    <n v="18"/>
    <n v="0"/>
    <n v="0"/>
    <n v="0"/>
    <n v="3"/>
    <n v="3"/>
    <n v="2"/>
    <n v="8"/>
    <n v="0.44444444444444442"/>
    <n v="8"/>
    <n v="1.3333333333333333"/>
    <n v="0.44444444444444442"/>
    <n v="0"/>
    <n v="0"/>
    <n v="0"/>
    <n v="0"/>
  </r>
  <r>
    <x v="22"/>
    <x v="2"/>
    <s v="BOLÍVAR ME ENAMORA EN LA PROTECCIÓN Y LA RESTAURACIÓN DE SISTEMAS AMBIENTALES"/>
    <s v="PROGRAMA DE PROTECCIÓN Y LA RESTAURACIÓN DE SISTEMAS AMBIENTALES"/>
    <n v="3202"/>
    <s v="CONSERVACIÓN DE LA BIODIVERSIDAD Y SUS SERVICIOS ECOSISTÉMICOS"/>
    <s v="MEDIO AMBIENTE"/>
    <s v="340"/>
    <s v="DISEÑO Y ENTREGA DE INSTRUMENTOS ECONÓMICOS A LOS USUARIOS DEL SUELO"/>
    <s v="3202043"/>
    <s v="SERVICIO APOYO FINANCIERO PARALA IMPLEMENTACIÓN DE ESQUEMAS DE PAGO POR SERVICIO AMBIENTALES"/>
    <s v="ÁREAS CON ESQUEMAS DE PAGO POR SERVICIOS AMBIENTALES IMPLEMENTADOS"/>
    <s v="Número"/>
    <s v="1"/>
    <s v="2014"/>
    <s v="SECRETARIA DE HÁBITAT – MEDIO AMBIENTE"/>
    <n v="0.33"/>
    <n v="1"/>
    <n v="0"/>
    <n v="0"/>
    <n v="0"/>
    <n v="0"/>
    <n v="0"/>
    <n v="0"/>
    <n v="0"/>
    <n v="0"/>
    <n v="0"/>
    <n v="0"/>
    <n v="0"/>
    <n v="0"/>
    <s v="N/A"/>
    <n v="0"/>
    <n v="0"/>
  </r>
  <r>
    <x v="22"/>
    <x v="2"/>
    <s v="BOLÍVAR ME ENAMORA EN LA PROTECCIÓN Y LA RESTAURACIÓN DE SISTEMAS AMBIENTALES"/>
    <s v="PROGRAMA DE PROTECCIÓN Y LA RESTAURACIÓN DE SISTEMAS AMBIENTALES"/>
    <n v="3201"/>
    <s v="FORTALECIMIENTO DEL DESEMPEÑO AMBIENTAL DE LOS SECTORES PRODUCTIVOS"/>
    <s v="MEDIO AMBIENTE"/>
    <s v="341"/>
    <s v="VERIFICACIÓN Y ASESORÍA TÉCNICA EN LA CONSOLIDACIÓN DE NEGOCIOS VERDES"/>
    <s v="3201003"/>
    <s v="SERVICIO DE ASISTENCIA TÉCNICA PARA LA CONSOLIDACIÓN DE NEGOCIOS VERDES"/>
    <s v="NEGOCIOS VERDES CONSOLIDADOS"/>
    <s v="Número"/>
    <s v="21"/>
    <s v="2023"/>
    <s v="PAI CARDIQUE"/>
    <n v="14"/>
    <n v="44"/>
    <n v="0"/>
    <n v="0"/>
    <n v="0"/>
    <n v="0"/>
    <n v="0"/>
    <n v="0"/>
    <n v="0"/>
    <n v="0"/>
    <n v="0"/>
    <n v="0"/>
    <n v="0"/>
    <n v="0"/>
    <s v="N/A"/>
    <n v="0"/>
    <n v="0"/>
  </r>
  <r>
    <x v="22"/>
    <x v="2"/>
    <s v="BOLÍVAR ME ENAMORA EN LA PROTECCIÓN Y LA RESTAURACIÓN DE SISTEMAS AMBIENTALES"/>
    <s v="PROGRAMA DE PROTECCIÓN Y LA RESTAURACIÓN DE SISTEMAS AMBIENTALES"/>
    <n v="3201"/>
    <s v="FORTALECIMIENTO DEL DESEMPEÑO AMBIENTAL DE LOS SECTORES PRODUCTIVOS"/>
    <s v="MEDIO AMBIENTE"/>
    <s v="342"/>
    <s v="PROMOCIÓN Y FOMENTO DE PROYECTOS DE RECICLAJE"/>
    <s v="3201009"/>
    <s v="SERVICIO DE SEGUIMIENTO Y EVALUACIÓN DE LOS PROGRAMAS DE RECOLECCIÓN DE RESIDUOS POS"/>
    <s v="PROGRAMAS DE RECOLECCIÓN DE RESIDUOS POS CONSUMO CON SEGUIMIENTO"/>
    <s v="Número"/>
    <s v="35"/>
    <s v="2023"/>
    <s v="PAI CARDIQUE"/>
    <n v="14"/>
    <n v="44"/>
    <n v="6"/>
    <n v="0.13636363636363635"/>
    <n v="1"/>
    <n v="1"/>
    <n v="5"/>
    <n v="4"/>
    <n v="11"/>
    <n v="0.25"/>
    <n v="17"/>
    <n v="0.7857142857142857"/>
    <n v="0.38636363636363635"/>
    <n v="200000000"/>
    <s v="ICLD"/>
    <n v="0"/>
    <n v="0"/>
  </r>
  <r>
    <x v="22"/>
    <x v="2"/>
    <s v="BOLÍVAR ME ENAMORA EN LA PROTECCIÓN Y LA RESTAURACIÓN DE SISTEMAS AMBIENTALES"/>
    <s v="PROGRAMA DE PROTECCIÓN Y LA RESTAURACIÓN DE SISTEMAS AMBIENTALES"/>
    <n v="3204"/>
    <s v="GESTIÓN DE LA INFORMACIÓN Y EL CONOCIMIENTO AMBIENTAL"/>
    <s v="MEDIO AMBIENTE"/>
    <s v="364"/>
    <s v="SISTEMAS DE INFORMACIÓN PARA EL CONOCIMIENTO AMBIENTAL EN CONJUNTO CON LAS AUTORIDADES AMBIENTALES"/>
    <s v="3204019"/>
    <s v="SERVICIO DE INFORMACIÓN EN BIODIVERSIDAD"/>
    <s v="SISTEMAS DE INFORMACIÓN EN BIODIVERSIDAD OPERANDO"/>
    <s v="Número"/>
    <s v="1"/>
    <s v="2023"/>
    <s v="DIRECCIÓN DE AMBIENTE Y DESARROLLO SOSTENIBLE"/>
    <n v="0.33"/>
    <n v="1"/>
    <n v="0"/>
    <n v="0"/>
    <n v="0"/>
    <n v="0"/>
    <n v="0"/>
    <n v="0"/>
    <n v="0"/>
    <n v="0"/>
    <n v="0"/>
    <n v="0"/>
    <n v="0"/>
    <n v="0"/>
    <s v="N/A"/>
    <n v="0"/>
    <n v="0"/>
  </r>
  <r>
    <x v="22"/>
    <x v="2"/>
    <s v="BOLÍVAR ME ENAMORA EN LA PROTECCIÓN Y LA RESTAURACIÓN DE SISTEMAS AMBIENTALES"/>
    <s v="PROGRAMA DE CUIDADO Y PROTECCIÓN DE FUENTES HÍDRICAS"/>
    <n v="3206"/>
    <s v="GESTIÓN DEL CAMBIO CLIMÁTICO PARA UN DESARROLLO BAJO EN CARBONO RESILIENTE AL CLIMA"/>
    <s v="MEDIO AMBIENTE"/>
    <s v="343"/>
    <s v="FORMULACIÓN E IMPLEMENTACIÓN DE INTERVENCIONES DE MITIGACIÓN Y ADAPTACIÓN AL CAMBIO CLIMÁTICO"/>
    <s v="3206003"/>
    <s v="SERVICIO DE APOYO TÉCNICO PARALA IMPLEMENTACIÓN DE ACCIONES DE MITIGACIÓN Y ADAPTACIÓN AL"/>
    <s v="PILOTOS CON ACCIONES DE MITIGACIÓN Y ADAPTACIÓN AL CAMBIO CLIMÁTICO DESARROLLADOS"/>
    <s v="Número"/>
    <s v="0"/>
    <s v="N/A"/>
    <s v="N/A"/>
    <n v="1"/>
    <n v="2"/>
    <n v="1"/>
    <n v="0.5"/>
    <n v="0"/>
    <n v="0"/>
    <n v="0"/>
    <n v="0"/>
    <n v="0"/>
    <n v="0"/>
    <n v="1"/>
    <n v="0"/>
    <n v="0.5"/>
    <n v="0"/>
    <s v="N/A"/>
    <n v="0"/>
    <n v="0"/>
  </r>
  <r>
    <x v="22"/>
    <x v="2"/>
    <s v="BOLÍVAR ME ENAMORA EN LA PROTECCIÓN Y LA RESTAURACIÓN DE SISTEMAS AMBIENTALES"/>
    <s v="PROGRAMA DE CUIDADO Y PROTECCIÓN DE FUENTES HÍDRICAS"/>
    <n v="3206"/>
    <s v="GESTIÓN DEL CAMBIO CLIMÁTICO PARA UN DESARROLLO BAJO EN CARBONO RESILIENTE AL CLIMA"/>
    <s v="MEDIO AMBIENTE"/>
    <s v="344"/>
    <s v="DIFUNDIR LA INFORMACIÓN EN GESTIÓN DEL CAMBIO CLIMÁTICO"/>
    <s v="3206005"/>
    <s v="SERVICIO DE DIVULGACIÓN DE LA INFORMACIÓN EN GESTIÓN DEL CAMBIO CLIMÁTICO PARA UN DESARROLLO"/>
    <s v="CAMPAÑAS DE INFORMACIÓN EN GESTIÓN DE CAMBIO CLIMÁTICO REALIZADAS"/>
    <s v="Número"/>
    <s v="1"/>
    <s v="2023"/>
    <s v="PAI CARDIQUE"/>
    <n v="0.66"/>
    <n v="2"/>
    <n v="0"/>
    <n v="0"/>
    <n v="0"/>
    <n v="0"/>
    <n v="0"/>
    <n v="0"/>
    <n v="0"/>
    <n v="0"/>
    <n v="0"/>
    <n v="0"/>
    <n v="0"/>
    <n v="0"/>
    <s v="N/A"/>
    <n v="0"/>
    <n v="0"/>
  </r>
  <r>
    <x v="22"/>
    <x v="2"/>
    <s v="BOLÍVAR ME ENAMORA EN LA PROTECCIÓN Y LA RESTAURACIÓN DE SISTEMAS AMBIENTALES"/>
    <s v="PROGRAMA DE CUIDADO Y PROTECCIÓN DE FUENTES HÍDRICAS"/>
    <n v="3502"/>
    <s v="PRODUCTIVIDAD Y COMPETITIVIDAD DE LAS EMPRESAS COLOMBIANAS"/>
    <s v="COMERCIO, INDUSTRIA Y TURISMO"/>
    <s v="346"/>
    <s v="PROMOVER, FOMENTAR Y APOYAR LA ECONOMÍA CIRCULAR"/>
    <s v="3502095"/>
    <s v="SERVICIOS DE APOYO PARA EL FOMENTO DE CAPACIDADES EN ECONOMÍA CIRCULAR Y"/>
    <s v="FUNCIONARIOS CAPACITADOS EN CULTURA ORGANIZACIONAL Y MENTALIDAD DEL CAMBIO EN TORNO A"/>
    <s v="Número"/>
    <s v="441"/>
    <s v="2023"/>
    <s v="DIRECCIÓN DE AMBIENTE Y DESARROLLO SOSTENIBLE"/>
    <n v="200"/>
    <n v="500"/>
    <n v="90"/>
    <n v="0.18"/>
    <n v="0"/>
    <n v="50"/>
    <n v="212"/>
    <n v="31"/>
    <n v="293"/>
    <n v="0.58599999999999997"/>
    <n v="383"/>
    <n v="1.4650000000000001"/>
    <n v="0.76600000000000001"/>
    <n v="0"/>
    <s v="N/A"/>
    <n v="0"/>
    <n v="0"/>
  </r>
  <r>
    <x v="22"/>
    <x v="2"/>
    <s v="BOLÍVAR ME ENAMORA EN LA PROTECCIÓN Y LA RESTAURACIÓN DE SISTEMAS AMBIENTALES"/>
    <s v="PROGRAMA DE PROTECCIÓN Y EL BIENESTAR ANIMAL"/>
    <n v="4501"/>
    <s v="FORTALECIMIENTO DE LA CONVIVENCIA Y LA SEGURIDAD CIUDADANA"/>
    <s v="FORTALECIMIENTO INSTITUCIONAL"/>
    <s v="347"/>
    <s v="OPERACIÓN DEL CENTRO DE BIENESTAR ANIMAL EL GUARDIÁN"/>
    <s v="4501061"/>
    <s v="SERVICIO DE ATENCIÓN INTEGRAL A LA FAUNA"/>
    <s v="ANIMALES ATENDIDOS EN SERVICIOS MÉDICOS VETERINARIOS"/>
    <s v="Número"/>
    <s v="3000"/>
    <s v="2023"/>
    <s v="DIRECCIÓN DE AMBIENTE Y DESARROLLO SOSTENIBLE"/>
    <n v="3000"/>
    <n v="12000"/>
    <n v="8869"/>
    <n v="0.73908333333333331"/>
    <n v="815"/>
    <n v="910"/>
    <n v="1664"/>
    <n v="1539"/>
    <n v="4928"/>
    <n v="0.41066666666666668"/>
    <n v="13797"/>
    <n v="1.6426666666666667"/>
    <n v="1.14975"/>
    <n v="1108400000"/>
    <s v="ICLD"/>
    <n v="1099663580"/>
    <n v="0.99211798989534461"/>
  </r>
  <r>
    <x v="22"/>
    <x v="2"/>
    <s v="BOLÍVAR ME ENAMORA EN LA PROTECCIÓN Y LA RESTAURACIÓN DE SISTEMAS AMBIENTALES"/>
    <s v="PROGRAMA DE PROTECCIÓN Y EL BIENESTAR ANIMAL"/>
    <n v="3208"/>
    <s v="EDUCACIÓN AMBIENTAL"/>
    <s v="MEDIO AMBIENTE"/>
    <s v="348"/>
    <s v="GENERAR UNA CULTURA DEL RESPETO HACIA LOS ANIMALES"/>
    <s v="3208008"/>
    <s v="SERVICIO DE DIVULGACIÓN DE LA INFORMACIÓN DE LA POLÍTICA NACIONAL DE EDUCACIÓN AMBIENTAL Y"/>
    <s v="CAMPAÑAS DE EDUCACIÓN AMBIENTAL Y PARTICIPACIÓN IMPLEMENTADAS"/>
    <s v="Número"/>
    <s v="4"/>
    <s v="2023"/>
    <s v="PAI CARDIQUE"/>
    <n v="0.33"/>
    <n v="1"/>
    <n v="0"/>
    <n v="0"/>
    <n v="0"/>
    <n v="2"/>
    <n v="0"/>
    <n v="6"/>
    <n v="8"/>
    <n v="8"/>
    <n v="8"/>
    <n v="24.242424242424242"/>
    <n v="8"/>
    <n v="40000000"/>
    <s v="ICLD"/>
    <n v="39994000"/>
    <n v="0.99985000000000002"/>
  </r>
  <r>
    <x v="22"/>
    <x v="3"/>
    <s v="BOLÍVAR ME ENAMORA EN HÁBITAT, VIVIENDA Y SERVICIOS PÚBLICOS"/>
    <s v="BOLIVAR MI CASA ME ENAMORA"/>
    <n v="4001"/>
    <s v="ACCESO A SOLUCIONES DE VIVIENDA"/>
    <s v="VIVIENDA"/>
    <s v="41"/>
    <s v="CONSTRUIR 100 VIVIENDAS"/>
    <s v="4001043"/>
    <s v="VIVIENDA DE INTERÉS SOCIAL CONSTRUIDAS EN SITIO PROPIO"/>
    <s v="VIVIENDA DE INTERÉS SOCIAL CONSTRUIDAS EN SITIO PROPIO"/>
    <s v="NUMERO"/>
    <s v="0"/>
    <s v="2025"/>
    <s v="N/A"/>
    <n v="23"/>
    <n v="100"/>
    <n v="0"/>
    <n v="0"/>
    <n v="0"/>
    <n v="0.17"/>
    <n v="0.42"/>
    <n v="0.41"/>
    <n v="1"/>
    <n v="0.23"/>
    <n v="0.23"/>
    <n v="1"/>
    <n v="0.23"/>
    <n v="6000000000"/>
    <s v="ICLD GOBERNACION DE BOLIVAR /  FONVIVIENDA/ SAN PABLO"/>
    <n v="600000000"/>
    <n v="0.1"/>
  </r>
  <r>
    <x v="22"/>
    <x v="3"/>
    <s v="BOLÍVAR ME ENAMORA EN HÁBITAT, VIVIENDA Y SERVICIOS PÚBLICOS"/>
    <s v="BOLIVAR MI CASA ME ENAMORA"/>
    <n v="4001"/>
    <s v="ACCESO A SOLUCIONES DE VIVIENDA"/>
    <s v="VIVIENDA"/>
    <s v="43"/>
    <s v="CAPACITAR, INFORMAR, ASESORAR, Y APOYAR A LAS DIFERENTES COMUNIDADES PARA FACILITAR SU ACCESO A LOS SUBSIDIOS, PROGRAMAS DE AUTOCONSTRUCCION, PROCESOS DE MEJORAMIENTO DE LA CALIDAD DE VIDA, ETC QUE OFRECE EL ESTADO."/>
    <s v="4001045"/>
    <s v="SERVICIO DE ASISTENCIA TÉCNICA PARA LA FORMULACIÓN E IMPLEMENTACIÓN DE LA POLÍTICA DE VIVIENDA"/>
    <s v="ASISTENCIAS TÉCNICAS REALIZADAS"/>
    <s v="NUMERO"/>
    <s v="0"/>
    <s v="2025"/>
    <s v="N/A"/>
    <n v="15"/>
    <n v="60"/>
    <n v="1"/>
    <n v="0.25"/>
    <n v="0.5"/>
    <n v="0.5"/>
    <n v="1"/>
    <n v="0"/>
    <n v="1"/>
    <n v="0.25"/>
    <n v="0.5"/>
    <n v="1"/>
    <n v="0.5"/>
    <n v="499200000"/>
    <s v="ICLD"/>
    <n v="499200000"/>
    <n v="1"/>
  </r>
</pivotCacheRecords>
</file>

<file path=xl/pivotCache/pivotCacheRecords2.xml><?xml version="1.0" encoding="utf-8"?>
<pivotCacheRecords xmlns="http://schemas.openxmlformats.org/spreadsheetml/2006/main" xmlns:r="http://schemas.openxmlformats.org/officeDocument/2006/relationships" count="379">
  <r>
    <s v="INFRAESTRUCTURA"/>
    <x v="0"/>
    <s v="ATENCION,ASISTENCIA Y REPARACION INTEGRAL A LAS VICTI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s v="0"/>
    <n v="0"/>
    <n v="0"/>
    <n v="0"/>
    <n v="0"/>
    <n v="0"/>
    <n v="0"/>
    <n v="0"/>
    <n v="0"/>
    <n v="0"/>
    <n v="4500000000"/>
    <s v="N/A"/>
    <n v="0"/>
  </r>
  <r>
    <s v="INFRAESTRUCTURA"/>
    <x v="0"/>
    <s v="ATENCION,ASISTENCIA Y REPARACION INTEGRAL A LAS VICTI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s v="0"/>
    <n v="0"/>
    <n v="0"/>
    <n v="0"/>
    <n v="0"/>
    <n v="0"/>
    <n v="0"/>
    <n v="0"/>
    <n v="0"/>
    <n v="0"/>
    <n v="500000000"/>
    <s v="N/A"/>
    <n v="0"/>
  </r>
  <r>
    <s v="INFRAESTRUCTURA"/>
    <x v="0"/>
    <s v="ATENCION,ASISTENCIA Y REPARACION INTEGRAL A LAS VICTI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2"/>
    <n v="4"/>
    <n v="0"/>
    <n v="0"/>
    <s v="0"/>
    <n v="0"/>
    <n v="0"/>
    <n v="0"/>
    <n v="0"/>
    <n v="0"/>
    <n v="0"/>
    <n v="0"/>
    <n v="0"/>
    <n v="0"/>
    <n v="20000000"/>
    <s v="N/A"/>
    <n v="0"/>
  </r>
  <r>
    <s v="INFRAESTRUCTURA"/>
    <x v="1"/>
    <s v="BOLÍVAR ME ENAMORA EN  INFRAESTRUCTURA Y MOVILIDAD"/>
    <s v="  INFRAESTRUCTURA DE TRANSPORTE Y COMUNICACIONES."/>
    <n v="2402"/>
    <s v="INFRAESTRUCTURA RED VIAL REGIONAL"/>
    <s v="MEJORAMIENTO DE VÍAS "/>
    <n v="280"/>
    <s v="INTERVENIR VÍAS TERCIARIAS "/>
    <n v="2402041"/>
    <s v="VÍA TERCIARIA MEJORADA"/>
    <s v="VÍA TERCIARIA MEJORADA"/>
    <s v="KM"/>
    <n v="3.4"/>
    <n v="2023"/>
    <s v="MINISTERIO DE TRANSPORTE"/>
    <n v="50"/>
    <n v="200"/>
    <n v="82"/>
    <n v="0.41"/>
    <n v="5.66"/>
    <n v="11.149999999999999"/>
    <n v="14.5"/>
    <n v="5"/>
    <n v="36.31"/>
    <n v="0.18155000000000002"/>
    <n v="118.31"/>
    <n v="0.72620000000000007"/>
    <n v="0.72620000000000007"/>
    <n v="0.59155000000000002"/>
    <n v="278000000000"/>
    <s v="Recursos SGR: $98,927,687,006_x000d_Recursos Nación: _x000d_$ 10,098,831,527_x000d_Recursos Propios: _x000d_$ 29,114,288,381"/>
    <n v="138140806913"/>
  </r>
  <r>
    <s v="INFRAESTRUCTURA"/>
    <x v="1"/>
    <s v="BOLÍVAR ME ENAMORA EN  INFRAESTRUCTURA Y MOVILIDAD"/>
    <s v="  INFRAESTRUCTURA DE TRANSPORTE Y COMUNICACIONES."/>
    <n v="2402"/>
    <s v="INFRAESTRUCTURA RED VIAL REGIONAL"/>
    <s v="MEJORAMIENTO DE VÍAS "/>
    <n v="281"/>
    <s v="INTERVENTIR VÍAS SECUNDARIAS"/>
    <n v="2402006"/>
    <s v="VÍA SECUNDARIA MEJORADA"/>
    <s v="VÍA SECUNDARIA MEJORADA"/>
    <s v="KM"/>
    <n v="3.4"/>
    <n v="2023"/>
    <s v="MINISTERIO DE TRANSPORTE"/>
    <n v="4"/>
    <n v="12"/>
    <n v="0"/>
    <n v="0"/>
    <s v="0"/>
    <n v="0"/>
    <n v="0"/>
    <n v="4"/>
    <n v="4"/>
    <n v="0.33333333333333331"/>
    <n v="4"/>
    <n v="1"/>
    <n v="1"/>
    <n v="0.33333333333333331"/>
    <n v="30000000000"/>
    <s v="SGR_x000d_"/>
    <n v="264021938311"/>
  </r>
  <r>
    <s v="INFRAESTRUCTURA"/>
    <x v="1"/>
    <s v="BOLÍVAR ME ENAMORA EN  INFRAESTRUCTURA Y MOVILIDAD"/>
    <s v="  INFRAESTRUCTURA DE TRANSPORTE Y COMUNICACIONES."/>
    <n v="2402"/>
    <s v="INFRAESTRUCTURA RED VIAL REGIONAL"/>
    <s v="MEJORAMIENTO DE VÍAS "/>
    <n v="282"/>
    <s v="INTERVENIR LA INFRAESTRUCTURA VÍAL URBANA"/>
    <n v="2402113"/>
    <s v="VÍA URBANA CONSTRUIDA"/>
    <s v="VÍA URBANA CONSTRUIDA "/>
    <s v="KM"/>
    <n v="3.4"/>
    <n v="2023"/>
    <s v="MINISTERIO DE TRANSPORTE"/>
    <n v="10"/>
    <n v="30"/>
    <n v="0"/>
    <n v="0"/>
    <n v="1.7"/>
    <n v="4.5999999999999996"/>
    <n v="4"/>
    <n v="5"/>
    <n v="15.3"/>
    <n v="0.51"/>
    <n v="15.3"/>
    <n v="1.53"/>
    <n v="1"/>
    <n v="0.51"/>
    <n v="30000000000"/>
    <s v="Recursos Crédito: $26,837,664,131_x000d_Recursos SGR: $10,239,680,596"/>
    <n v="6622929351434"/>
  </r>
  <r>
    <s v="INFRAESTRUCTURA"/>
    <x v="1"/>
    <s v="BOLÍVAR ME ENAMORA EN  INFRAESTRUCTURA Y MOVILIDAD"/>
    <s v="  INFRAESTRUCTURA DE TRANSPORTE Y COMUNICACIONES."/>
    <n v="2402"/>
    <s v="INFRAESTRUCTURA RED VIAL REGIONAL"/>
    <s v="MEJORAMIENTO DE VÍAS "/>
    <n v="283"/>
    <s v="REALIZAR LOS ESTUDIOS Y DISEÑOS DE PUENTES"/>
    <s v="2402118"/>
    <s v="ESTUDIOS Y DISEÑOS"/>
    <s v="ESTUDIOS DE PREINVERSIÓN REALIZADOS"/>
    <s v="NRO DE ESTUDIOS"/>
    <n v="3.4"/>
    <n v="2023"/>
    <s v="MINISTERIO DE TRANSPORTE"/>
    <n v="2"/>
    <n v="3"/>
    <n v="0"/>
    <n v="0"/>
    <n v="0"/>
    <n v="0"/>
    <n v="4"/>
    <n v="0"/>
    <n v="4"/>
    <n v="1.3333333333333333"/>
    <n v="4"/>
    <n v="2"/>
    <n v="1"/>
    <n v="1.3333333333333333"/>
    <n v="7000000000"/>
    <s v="Recursos propios"/>
    <n v="9799496654"/>
  </r>
  <r>
    <s v="INFRAESTRUCTURA"/>
    <x v="2"/>
    <s v="BOLÍVAR ME ENAMORA ALREDEDOR DEL AGUA"/>
    <s v="PROTECCIÓN Y LA RESTAURACIÓN DE  SISTEMAS AMBIENTALES"/>
    <s v="3205"/>
    <s v="ORDENAMIENTO AMBIENTAL TERRITORIAL"/>
    <s v="CONSERVACIÓN, PROTECCIÓN, RESTAURACIÓN Y APROVECHAMIENTO DE RECURSOS NATURALES Y DEL MEDIO AMBIENTE "/>
    <n v="285"/>
    <s v="INTERVENIR CUERPOS DE AGUA PARA REVERTIR LOS DAÑOS PRODUCIDOS A UN ECOSISTEMA"/>
    <s v="3205026"/>
    <s v="SERVICIO DE RECUPERACIÓN DE CUERPOS DE AGUA LÉNTICOS Y LÓTICOS"/>
    <s v="CUERPOS DE AGUA RECUPERADOS"/>
    <s v="HECTÁREA"/>
    <n v="31.96"/>
    <n v="2016"/>
    <s v="DNP"/>
    <n v="15"/>
    <n v="15"/>
    <n v="0"/>
    <n v="0"/>
    <s v="0"/>
    <n v="0"/>
    <n v="0"/>
    <n v="0"/>
    <n v="0"/>
    <n v="0"/>
    <n v="0"/>
    <n v="0"/>
    <n v="0"/>
    <n v="0"/>
    <n v="14000000000"/>
    <s v="N/A"/>
    <n v="84500000"/>
  </r>
  <r>
    <s v="INFRAESTRUCTURA"/>
    <x v="2"/>
    <s v="BOLÍVAR ME ENAMORA EN  GESTIÓN DE RIESGO DE DESASTRES"/>
    <s v="SISTEMA DEPARTAMENTAL DE GESTIÓN DEL RIESGO"/>
    <s v="3205"/>
    <s v="ORDENAMIENTO AMBIENTAL TERRITORIAL"/>
    <s v="EJECUCIÓN DE OBRAS DE REDUCCIÓN DEL RIESGO DE DESASTRES "/>
    <n v="286"/>
    <s v="MEJORAR LA ESTABILIZACIÓN Y PROTECCIÓN DE TALUDES"/>
    <s v="3205021"/>
    <s v="OBRAS DE INFRAESTRUCTURA PARA MITIGACIÓN Y ATENCIÓN A DESASTRES"/>
    <s v="PROTECCIONES DE ORILLAS REALIZADAS"/>
    <s v="NÚMERO DE OBRAS"/>
    <s v="2,75"/>
    <n v="2019"/>
    <s v="DNP"/>
    <n v="1"/>
    <n v="2"/>
    <n v="0.47"/>
    <n v="0.23499999999999999"/>
    <n v="0"/>
    <n v="0"/>
    <n v="0"/>
    <n v="1.53"/>
    <n v="1.53"/>
    <n v="0.76500000000000001"/>
    <n v="2"/>
    <n v="1.53"/>
    <n v="1"/>
    <n v="1"/>
    <n v="37000000000"/>
    <s v="Recursos SGR: $15,633,788,906,69_x000d_Recursos Propios: $3,200,000,000,00"/>
    <n v="25200344066"/>
  </r>
  <r>
    <s v="INFRAESTRUCTURA"/>
    <x v="3"/>
    <s v="BOLIVAR ME ENAMORA EN  RECREACIÓN Y DEPORTE"/>
    <s v="INFRESTRUCTURA DEPORTIVA Y RECREATIVA"/>
    <n v="4301"/>
    <s v="FORMACIÓN Y PREPARACIÓN DE DEPORTISTAS"/>
    <s v="DEPORTE Y RECREACIÓN"/>
    <n v="287"/>
    <s v="CONSTRUIR PARQUES"/>
    <s v="4301009"/>
    <s v="PARQUES RECREATIVOS CONSTRUIDOS"/>
    <s v="PARQUES CONSTRUIDOS"/>
    <s v="NÚMERO DE OBRAS"/>
    <n v="5"/>
    <n v="2023"/>
    <s v="IDERBOL"/>
    <n v="0"/>
    <n v="1"/>
    <n v="0.95"/>
    <n v="0.95"/>
    <n v="5.0000000000000044E-2"/>
    <n v="0"/>
    <n v="0"/>
    <n v="0"/>
    <n v="5.0000000000000044E-2"/>
    <n v="5.0000000000000044E-2"/>
    <n v="1"/>
    <n v="0.05"/>
    <n v="0.05"/>
    <n v="1"/>
    <n v="0"/>
    <s v="N/A"/>
    <n v="1800000000"/>
  </r>
  <r>
    <s v="INFRAESTRUCTURA"/>
    <x v="3"/>
    <s v="BOLIVAR ME ENAMORA EN  RECREACIÓN Y DEPORTE"/>
    <s v="INFRESTRUCTURA DEPORTIVA Y RECREATIVA"/>
    <n v="4301"/>
    <s v="FORMACIÓN Y PREPARACIÓN DE DEPORTISTAS"/>
    <s v="DEPORTE Y RECREACIÓN"/>
    <n v="288"/>
    <s v="MEJORAR UNA CANCHA DEPORTIVA"/>
    <s v="4301029"/>
    <s v="CANCHA MEJORADA"/>
    <s v="CANCHA MEJORADA"/>
    <s v="NÚMERO DE OBRAS"/>
    <n v="5"/>
    <n v="2023"/>
    <s v="IDERBOL"/>
    <n v="0"/>
    <n v="1"/>
    <n v="0.75"/>
    <n v="0.75"/>
    <n v="0"/>
    <n v="0"/>
    <n v="0.25"/>
    <n v="0"/>
    <n v="0.25"/>
    <n v="0.25"/>
    <n v="1"/>
    <n v="0.25"/>
    <n v="0.25"/>
    <n v="1"/>
    <n v="0"/>
    <s v="SGR_x000d_"/>
    <n v="858673576079"/>
  </r>
  <r>
    <s v="INFRAESTRUCTURA"/>
    <x v="3"/>
    <s v="BOLÍVAR ME ENAMORA EN  FAMILIA, PRIMERA INFANCIA Y ADOLESCENCIA"/>
    <s v=" FAMILIA, PRIMERA INFACIA Y ADOLESCENCIA"/>
    <n v="4102"/>
    <s v="DESARROLLO INTEGRAL DE LA PRIMERA INFANCIA A LA JUVENTUD, Y FORTALECIMIENTO DE LAS CAPACIDADES DE LAS FAMILIAS DE NIÑAS, NIÑOS Y ADOLESCENTES"/>
    <s v="PROTECCIÓN INTEGRAL A LA PRIMERA INFANCIA "/>
    <n v="289"/>
    <s v="CONSTRUIR CENTROS  DE ATENCIÓN INTEGRAL PARA LA PRIMERA INFANCIA"/>
    <n v="4102004"/>
    <s v="EDIFICACIONES PARA LA ATENCIÓN INTEGRAL A LA PRIMERA INFANCIA CONSTRUIDAS"/>
    <s v="EDIFICACIONES DE ATENCIÓN INTEGRAL A LA PRIMERA INFANCIA CONSTRUIDAS"/>
    <s v="NUMERO DE EDIFICACIONES"/>
    <n v="9"/>
    <n v="2023"/>
    <s v="N/A"/>
    <n v="5"/>
    <n v="12"/>
    <n v="0"/>
    <n v="0"/>
    <s v="0"/>
    <n v="0"/>
    <n v="0"/>
    <n v="0"/>
    <n v="0"/>
    <n v="0"/>
    <n v="0"/>
    <n v="0"/>
    <n v="0"/>
    <n v="0"/>
    <n v="20000000000"/>
    <s v="N/A"/>
    <n v="75252676367"/>
  </r>
  <r>
    <s v="AGRICULTURA"/>
    <x v="1"/>
    <s v="BOLIVAR ME ENAMORA EN  DESARROLLO AGROPECUARIO"/>
    <s v="BOLIVAR ME ENAMORA CON AGRICULTURA TECNIFICADA Y SOLIDARIA"/>
    <s v="1702"/>
    <s v="INCLUSIÓN PRODUCTIVA DE PEQUEÑOS PRODUCTORES RURALES "/>
    <s v="AGROPECUARIO"/>
    <n v="11"/>
    <s v="REALIZAR UN ESTUDIO DE PREINVERSION PARA LA REAHBILITACION,COMPLEMENTACION Y /O MODERNIZACION DE HECTAREAS CON DISTRITOS DE RIEGO"/>
    <n v="1702022"/>
    <s v="ESTUDIOS DE PREINVERSIÓN"/>
    <s v="ESTUDIOS DE PREINVERSIÓN REALIZADO"/>
    <s v="NUMERO"/>
    <n v="0"/>
    <s v="N/A"/>
    <s v="N/A"/>
    <n v="1"/>
    <n v="1"/>
    <n v="0"/>
    <n v="0"/>
    <s v="0"/>
    <n v="1"/>
    <n v="0"/>
    <n v="0"/>
    <n v="1"/>
    <n v="1"/>
    <n v="1"/>
    <n v="1"/>
    <n v="1"/>
    <n v="1"/>
    <n v="0"/>
    <s v="N/A"/>
    <n v="0"/>
  </r>
  <r>
    <s v="AGRICULTURA"/>
    <x v="1"/>
    <s v="BOLIVAR ME ENAMORA EN  DESARROLLO AGROPECUARIO"/>
    <s v="BOLIVAR ME ENAMORA CON AGRICULTURA TECNIFICADA Y SOLIDARIA"/>
    <s v="1702"/>
    <s v="INFRAESTRUCTURA PRODUCTIVA Y COMERCIALIZACIÓN"/>
    <s v="AGROPECUARIO"/>
    <n v="12"/>
    <s v="REHABILITAR, COMPLEMENTAR Y/O MODERNIZAR 1000 HECTÁREAS DE DISTRITOS CON   ADECUACIÓN DE TIERRAS"/>
    <n v="1702022"/>
    <s v="DISTRITOS DE ADECUACIÓN DE TIERRAS REHABILITADOS, COMPLEMENTADOS Y MODERNIZADOS"/>
    <s v="HECTÁREAS CON DISTRITOS DE ADECUACIÓN DE TIERRAS REHABILITADOS, COMPLEMENTADOS Y MODERNIZADOS"/>
    <s v="HECTÁREA"/>
    <n v="6900"/>
    <n v="2023"/>
    <s v="SADR"/>
    <n v="250"/>
    <n v="1000"/>
    <n v="0"/>
    <n v="0"/>
    <s v="0"/>
    <n v="0"/>
    <n v="0"/>
    <n v="0"/>
    <n v="0"/>
    <n v="0"/>
    <n v="0"/>
    <n v="0"/>
    <n v="0"/>
    <n v="0"/>
    <n v="4550000001"/>
    <s v="Banca Comercial"/>
    <n v="0"/>
  </r>
  <r>
    <s v="AGRICULTURA"/>
    <x v="1"/>
    <s v="BOLIVAR ME ENAMORA EN  DESARROLLO AGROPECUARIO"/>
    <s v="BOLIVAR ME ENAMORA CON AGRICULTURA TECNIFICADA Y SOLIDARIA"/>
    <s v="1702"/>
    <s v="INCLUSIÓN PRODUCTIVA DE PEQUEÑOS PRODUCTORES RURALES "/>
    <s v="AGROPECUARIO"/>
    <n v="13"/>
    <s v="ENTREGAR 5 MAQUINARIA Y/O EQUIPOS"/>
    <n v="1702014"/>
    <s v="SERVICIO DE APOYO PARA EL ACCESO A MAQUINARIA Y EQUIPOS"/>
    <s v="MAQUINARIA Y EQUIPOS ENTREGADOS"/>
    <s v="NUMERO"/>
    <s v="N/A"/>
    <s v="N/A"/>
    <s v="N/A"/>
    <n v="2"/>
    <n v="5"/>
    <n v="0"/>
    <n v="0"/>
    <s v="0"/>
    <n v="0"/>
    <n v="0"/>
    <n v="0"/>
    <n v="0"/>
    <n v="0"/>
    <n v="0"/>
    <n v="0"/>
    <n v="0"/>
    <n v="0"/>
    <n v="0"/>
    <s v="N/A"/>
    <n v="0"/>
  </r>
  <r>
    <s v="AGRICULTURA"/>
    <x v="1"/>
    <s v="BOLIVAR ME ENAMORA EN  DESARROLLO AGROPECUARIO"/>
    <s v="BOLIVAR ME ENAMORA CON AGRICULTURA TECNIFICADA Y SOLIDARIA"/>
    <s v="1702"/>
    <s v="INCLUSIÓN PRODUCTIVA DE PEQUEÑOS PRODUCTORES RURALES "/>
    <s v="AGROPECUARIO"/>
    <n v="14"/>
    <s v="APOYAR 20 ASOCIACIONES DE PEQUEÑOS PRODUCTORES PARA EL FOMENTO DE LA ASOCIATIVIDAD"/>
    <n v="1702016"/>
    <s v="SERVICIO DE APOYO PARA EL FOMENTO DE LA ASOCIATIVIDAD"/>
    <s v="ASOCIACIONES APOYADAS"/>
    <s v="NUMERO"/>
    <n v="1"/>
    <n v="2023"/>
    <s v="SADR"/>
    <n v="7"/>
    <n v="20"/>
    <n v="0"/>
    <n v="0"/>
    <s v="0"/>
    <n v="8"/>
    <n v="0"/>
    <n v="0"/>
    <n v="8"/>
    <n v="0.4"/>
    <n v="8"/>
    <n v="1.1428571428571428"/>
    <n v="1"/>
    <n v="0.4"/>
    <n v="0"/>
    <s v="N/A"/>
    <n v="0"/>
  </r>
  <r>
    <s v="AGRICULTURA"/>
    <x v="1"/>
    <s v="BOLIVAR ME ENAMORA EN  DESARROLLO AGROPECUARIO"/>
    <s v="BOLIVAR ME ENAMORA CON EXTENSION AGROPECUARIA"/>
    <s v="1702"/>
    <s v="CIENCIA, TECNOLOGÍA E INNOVACIÓN AGROPECUARIA"/>
    <s v="AGROPECUARIO"/>
    <n v="16"/>
    <s v="FORTALECER LAS CAPACIDADES TÉCNICAS, PRODUCTIVAS Y TECNOLÓGICAS DE 4.000  PRODUCTORES  MEDIANTE EXTENSIÓN AGROPECUARIA"/>
    <n v="1708041"/>
    <s v="SERVICIO DE EXTENSIÓN AGROPECUARIA"/>
    <s v="PRODUCTORES ATENDIDOS CON SERVICIO DE EXTENSIÓN AGROPECUARIA"/>
    <s v="NUMERO"/>
    <n v="11565"/>
    <n v="2023"/>
    <s v="ADR, SADR"/>
    <n v="1000"/>
    <n v="4000"/>
    <n v="0"/>
    <n v="0"/>
    <s v="0"/>
    <n v="0"/>
    <n v="5568"/>
    <n v="0"/>
    <n v="5568"/>
    <n v="1.3919999999999999"/>
    <n v="5568"/>
    <n v="5.5679999999999996"/>
    <n v="1"/>
    <n v="1.3919999999999999"/>
    <n v="0"/>
    <s v="AGENCIA DE DESARROLLO RURAL"/>
    <n v="6346929808"/>
  </r>
  <r>
    <s v="AGRICULTURA"/>
    <x v="1"/>
    <s v="BOLIVAR ME ENAMORA EN  DESARROLLO AGROPECUARIO"/>
    <s v="BOLÍVAR ME ENAMORA CON PRODUCTIVIDAD, COMPETITIVIDAD Y COMERCIALIZACIÓN"/>
    <s v="1702"/>
    <s v="INCLUSIÓN PRODUCTIVA DE PEQUEÑOS PRODUCTORES RURALES"/>
    <s v="AGROPECUARIO"/>
    <n v="17"/>
    <s v="COFINANCIAR 20 PROYECTOS PRODUCTIVOS  "/>
    <n v="1702007"/>
    <s v="SERVICIO DE APOYO FINANCIERO PARA PROYECTOS PRODUCTIVOS"/>
    <s v="PROYECTOS PRODUCTIVOS COFINANCIADOS"/>
    <s v="NUMERO"/>
    <n v="30"/>
    <n v="2023"/>
    <s v="SADR"/>
    <n v="7"/>
    <n v="20"/>
    <n v="1"/>
    <n v="0.05"/>
    <n v="0"/>
    <n v="0"/>
    <n v="0"/>
    <n v="1"/>
    <n v="1"/>
    <n v="0.05"/>
    <n v="2"/>
    <n v="0.14285714285714285"/>
    <n v="0.14285714285714285"/>
    <n v="0.1"/>
    <n v="456000000"/>
    <s v="ICLD"/>
    <n v="156000000"/>
  </r>
  <r>
    <s v="AGRICULTURA"/>
    <x v="1"/>
    <s v="BOLIVAR ME ENAMORA EN  DESARROLLO AGROPECUARIO"/>
    <s v="BOLÍVAR ME ENAMORA CON PRODUCTIVIDAD, COMPETITIVIDAD Y COMERCIALIZACIÓN"/>
    <s v="1702"/>
    <s v="INCLUSIÓN PRODUCTIVA DE PEQUEÑOS PRODUCTORES RURALES"/>
    <s v="AGROPECUARIO"/>
    <n v="18"/>
    <s v="REALIZAR 15 MERCADOS CAMPESINOS EN EL DEPARTAMENTO DE BOLÍVAR"/>
    <n v="1702038"/>
    <s v="SERVICIO DE APOYO A LA COMERCIALIZACIÓN"/>
    <s v="MERCADOS CAMPESINOS REALIZADOS"/>
    <s v="NUMERO"/>
    <n v="10"/>
    <n v="2023"/>
    <s v="SADR"/>
    <n v="5"/>
    <n v="15"/>
    <n v="2"/>
    <n v="0.13333333333333333"/>
    <n v="1"/>
    <n v="1"/>
    <n v="1"/>
    <n v="2"/>
    <n v="5"/>
    <n v="0.33333333333333331"/>
    <n v="7"/>
    <n v="1"/>
    <n v="1"/>
    <n v="0.46666666666666667"/>
    <n v="340000000"/>
    <s v="ICLD"/>
    <n v="253410000"/>
  </r>
  <r>
    <s v="AGRICULTURA"/>
    <x v="1"/>
    <s v="BOLIVAR ME ENAMORA EN  DESARROLLO AGROPECUARIO"/>
    <s v="BOLÍVAR ME ENAMORA CON PRODUCTIVIDAD, COMPETITIVIDAD Y COMERCIALIZACIÓN"/>
    <s v="1702"/>
    <s v="INCLUSIÓN PRODUCTIVA DE PEQUEÑOS PRODUCTORES RURALES"/>
    <s v="AGROPECUARIO"/>
    <n v="19"/>
    <s v="REALIZAR RUEDAS DE NEGOCIOS "/>
    <n v="1702038"/>
    <s v="SERVICIO DE APOYO A LA COMERCIALIZACIÓN"/>
    <s v="RUEDAS DE NEGOCIOS REALIZADAS"/>
    <s v="NUMERO"/>
    <n v="4"/>
    <n v="2023"/>
    <s v="SADR"/>
    <n v="2"/>
    <n v="7"/>
    <n v="2"/>
    <n v="0.2857142857142857"/>
    <s v="0"/>
    <n v="1"/>
    <n v="0"/>
    <n v="1"/>
    <n v="2"/>
    <n v="0.2857142857142857"/>
    <n v="4"/>
    <n v="1"/>
    <n v="1"/>
    <n v="0.5714285714285714"/>
    <n v="0"/>
    <s v="N/A"/>
    <n v="17430000"/>
  </r>
  <r>
    <s v="AGRICULTURA"/>
    <x v="1"/>
    <s v="BOLIVAR ME ENAMORA EN  DESARROLLO AGROPECUARIO"/>
    <s v="BOLÍVAR ME ENAMORA CON PRODUCTIVIDAD, COMPETITIVIDAD Y COMERCIALIZACIÓN"/>
    <s v="1702"/>
    <s v="INCLUSIÓN PRODUCTIVA DE PEQUEÑOS PRODUCTORES RURALES"/>
    <s v="AGROPECUARIO"/>
    <n v="20"/>
    <s v="SEMBRAR 5.000.000 DE ALEVINOS EN CUERPOS DE AGUA DEL DEPARTAMENTO DE BOLÍVAR"/>
    <n v="1709001"/>
    <s v="ALEVINOS"/>
    <s v="ALEVINOS UTILIZADOS EN ACTIVIDADES DE REPOBLAMIENTO"/>
    <s v="NUMERO"/>
    <n v="4000000"/>
    <n v="2023"/>
    <s v="ESTACIÓN BAJO MAGDALENA AUNAP, SADR"/>
    <n v="1500000"/>
    <n v="5000000"/>
    <n v="400000"/>
    <n v="0.08"/>
    <s v="0"/>
    <n v="0"/>
    <n v="0"/>
    <s v="1.730.000"/>
    <n v="1730000"/>
    <n v="0.34599999999999997"/>
    <n v="2130000"/>
    <n v="1.1533333333333333"/>
    <n v="1"/>
    <n v="0.42599999999999999"/>
    <n v="0"/>
    <s v="N/A"/>
    <n v="0"/>
  </r>
  <r>
    <s v="AGRICULTURA"/>
    <x v="0"/>
    <s v="ATENCION,ASISTENCIA Y REPARACION INTEGRAL A LAS VICTIMAS"/>
    <s v="INCLUSION SOCILA Y PRODUCTIVA PARA LA POBLACION EN SITUACIO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1365"/>
    <n v="2023"/>
    <s v="SEC DE VICTIMAS"/>
    <n v="50"/>
    <n v="200"/>
    <n v="0"/>
    <n v="0"/>
    <s v="0"/>
    <n v="0"/>
    <n v="0"/>
    <n v="57"/>
    <n v="57"/>
    <n v="0.28499999999999998"/>
    <n v="57"/>
    <n v="1.1399999999999999"/>
    <n v="1"/>
    <n v="0.28499999999999998"/>
    <n v="408000"/>
    <s v="ICLD"/>
    <n v="394916667"/>
  </r>
  <r>
    <s v="AGRICULTURA"/>
    <x v="0"/>
    <s v="ATENCION,ASISTENCIA Y REPARACION INTEGRAL A LAS VICTIMAS"/>
    <s v="INCLUSION SOCILA Y PRODUCTIVA PARA LA POBLACION EN SITUACION DE VULNERABILIDAD"/>
    <s v="4101"/>
    <s v="INCLUSIÓN SOCIAL Y PRODUCTIVA PARA LA POBLACIÓN EN SITUACIÓN DE VULNERABILIDAD"/>
    <s v="DESARROLLO DE PROGRAMAS Y PROYECTOS PRODUCTIVOS EN EL MARCO DEL PLAN AGROPECUARIO  "/>
    <n v="125"/>
    <s v="PROYECTOS PRODUCTIVOS CON ENFOQUE ÉTNICO Y DIFERENCIAL PARA LA GENERACIÓN DE INGRESOS"/>
    <s v="4101031"/>
    <s v="SERVICIO DE APOYO PARA LA GENERACIÓN DE INGRESOS"/>
    <s v="HOGARES CON ASISTENCIA TÉCNICA PARA LA GENERACIÓN DE INGRESOS"/>
    <s v="NUMERO"/>
    <n v="10"/>
    <n v="2023"/>
    <s v="SEC DE VICTIMAS"/>
    <n v="20"/>
    <n v="50"/>
    <n v="0"/>
    <n v="0"/>
    <s v="0"/>
    <n v="0"/>
    <n v="0"/>
    <n v="90"/>
    <n v="90"/>
    <n v="1.8"/>
    <n v="90"/>
    <n v="4.5"/>
    <n v="1"/>
    <n v="1.8"/>
    <n v="0"/>
    <s v="N/A"/>
    <n v="0"/>
  </r>
  <r>
    <s v="AGRICULTURA"/>
    <x v="0"/>
    <s v="ATENCION,ASISTENCIA Y REPARACION INTEGRAL A LAS VICTIMAS"/>
    <s v="INCLUSION SOCILA Y PRODUCTIVA PARA LA POBLACION EN SITUACIO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926"/>
    <n v="2023"/>
    <s v="SEC DE VICTIMAS"/>
    <n v="500"/>
    <n v="1500"/>
    <n v="0"/>
    <n v="0"/>
    <s v="0"/>
    <n v="0"/>
    <n v="0"/>
    <n v="0"/>
    <n v="0"/>
    <n v="0"/>
    <n v="0"/>
    <n v="0"/>
    <n v="0"/>
    <n v="0"/>
    <n v="0"/>
    <s v="N/A"/>
    <n v="0"/>
  </r>
  <r>
    <s v="AGRICULTURA"/>
    <x v="0"/>
    <s v="ATENCION,ASISTENCIA Y REPARACION INTEGRAL A LAS VICTIMAS"/>
    <s v="FORMALIZACIÓN, ORDENAMIENTO SOCIAL Y USO PRODUCTIVO DEL TERRITORIO RURAL"/>
    <n v="1704"/>
    <s v=" ORDENAMIENTO SOCIAL Y USO PRODUCTIVO DEL TERRITORIO RURAL"/>
    <s v="AGROPECUARIO"/>
    <n v="290"/>
    <s v="APOYAR LA GESTIÓN PARA LA ZONIFICACIÓN Y EVALUACIÓN DE TIERRAS MEDIANTE MAPAS CARTOGRÁFICOS"/>
    <s v="1704001"/>
    <s v="CARTOGRAFÍA DE ZONIFICACIÓN Y EVALUACIÓN DE TIERRAS"/>
    <s v="MAPAS DE ZONIFICACIÓN ELABORADOS"/>
    <s v="NUMERO"/>
    <s v="N/A"/>
    <s v="N/A"/>
    <s v="N/A"/>
    <n v="1"/>
    <n v="4"/>
    <n v="0"/>
    <n v="0"/>
    <s v="0"/>
    <n v="0"/>
    <n v="2"/>
    <n v="0"/>
    <n v="2"/>
    <n v="0.5"/>
    <n v="2"/>
    <n v="2"/>
    <n v="1"/>
    <n v="0.5"/>
    <n v="0"/>
    <s v="N/A"/>
    <n v="0"/>
  </r>
  <r>
    <s v="AGRICULTURA"/>
    <x v="0"/>
    <s v="ATENCION,ASISTENCIA Y REPARACION INTEGRAL A LAS VICTIMAS"/>
    <s v="FORMALIZACIÓN, ORDENAMIENTO SOCIAL Y USO PRODUCTIVO DEL TERRITORIO RURAL"/>
    <s v="1704"/>
    <s v=" ORDENAMIENTO SOCIAL Y USO PRODUCTIVO DEL TERRITORIO RURAL"/>
    <s v="AGROPECUARIO"/>
    <n v="291"/>
    <s v="APOYAR LA FORMALIZACIÓN DE PREDIOS RURALES PARA EL USO PRODUCTIVO "/>
    <s v="1704010"/>
    <s v="SERVICIO DE APOYO FINANCIERO PARA LA FORMALIZACIÓN DE LA PROPIEDAD"/>
    <s v="PREDIOS FORMALIZADOS O REGULARIZADOS PARA EL DESARROLLO RURAL"/>
    <s v="NUMERO"/>
    <s v="N/A"/>
    <s v="N/A"/>
    <s v="N/A"/>
    <n v="50"/>
    <n v="150"/>
    <n v="0"/>
    <n v="0"/>
    <s v="0"/>
    <n v="0"/>
    <n v="0"/>
    <n v="146"/>
    <n v="146"/>
    <n v="0.97333333333333338"/>
    <n v="146"/>
    <n v="2.92"/>
    <n v="1"/>
    <n v="0.97333333333333338"/>
    <n v="0"/>
    <s v="N/A"/>
    <n v="0"/>
  </r>
  <r>
    <s v="AGRICULTURA"/>
    <x v="0"/>
    <s v="ATENCION,ASISTENCIA Y REPARACION INTEGRAL A LAS VICTIMAS"/>
    <s v="FORMALIZACIÓN, ORDENAMIENTO SOCIAL Y USO PRODUCTIVO DEL TERRITORIO RURAL"/>
    <s v="1704"/>
    <s v=" ORDENAMIENTO SOCIAL Y USO PRODUCTIVO DEL TERRITORIO RURAL"/>
    <s v="AGROPECUARIO"/>
    <n v="336"/>
    <s v="APOYAR LA FORMALIZACIÓN DE PREDIOS RURALES PARA EL USO PRODUCTIVO "/>
    <s v="1202002"/>
    <s v="SERVICIO DE JUSTICIA A LOS CIUDADANOS"/>
    <s v="CIUDADANOS CON SERVICIO DE JUSTICIA PRESTADO"/>
    <s v="NUMERO"/>
    <s v="N/A"/>
    <s v="N/A"/>
    <s v="N/A"/>
    <n v="130"/>
    <n v="400"/>
    <n v="0"/>
    <n v="0"/>
    <n v="152"/>
    <n v="0"/>
    <n v="0"/>
    <n v="0"/>
    <n v="152"/>
    <n v="0.38"/>
    <n v="152"/>
    <n v="1.1692307692307693"/>
    <n v="1"/>
    <n v="0.38"/>
    <n v="0"/>
    <s v="N/A"/>
    <n v="0"/>
  </r>
  <r>
    <s v="SECRETARÍA DE MOVILIDAD"/>
    <x v="1"/>
    <s v="BOLÍVAR ME ENAMORA EN  INFRAESTRUCTURA Y MOVILIDAD"/>
    <s v="Bolivar Me Enamora en  Infraestructura de transporte y comunicaciones."/>
    <n v="2409"/>
    <s v="Seguridad de transporte"/>
    <s v="Transporte"/>
    <n v="76"/>
    <s v="Desarrollo de proyectos de señalización vertical, horizontal, reductores de volocidad, semaforización ,Instalación de equipos electrónicos , rocería,mantenimiento y reparcheo de las vías en el Departamento de Bolívar"/>
    <n v="2409003"/>
    <s v="Infraestructura de transporte para la seguridad vial mejorada"/>
    <s v="Infraestructura mejorada"/>
    <s v="Metros lineales"/>
    <n v="15"/>
    <n v="2023"/>
    <s v="Secretaria de Movilidad"/>
    <n v="5"/>
    <n v="20"/>
    <n v="20"/>
    <n v="1"/>
    <n v="0"/>
    <n v="5"/>
    <n v="0"/>
    <n v="0"/>
    <n v="5"/>
    <n v="0.25"/>
    <n v="25"/>
    <n v="1"/>
    <n v="1"/>
    <n v="1.25"/>
    <n v="500000000"/>
    <s v="ICLD"/>
    <n v="168576694"/>
  </r>
  <r>
    <s v="SECRETARÍA DE MOVILIDAD"/>
    <x v="1"/>
    <s v="BOLÍVAR ME ENAMORA EN  INFRAESTRUCTURA Y MOVILIDAD"/>
    <s v="Bolivar Me Enamora en  Infraestructura de transporte y comunicaciones."/>
    <n v="2409"/>
    <s v="Seguridad de transporte"/>
    <s v="Transporte"/>
    <n v="77"/>
    <s v="Realización de campañas pedagogicas, orientadas a concientizar a la población del uso del cinturon de seguridad, control de límites de velocidad,generar cultura ciudadana, mejora de sitios criticos intervenidos, cumplimiento de normas de segruridad vial"/>
    <n v="2409063"/>
    <s v="Servicio de educación informal"/>
    <s v="Estrategias pedagógicas implementadas"/>
    <s v="Número"/>
    <n v="11"/>
    <n v="2023"/>
    <s v="Secretaria de Movilidad"/>
    <n v="4"/>
    <n v="15"/>
    <n v="4"/>
    <n v="0.26666666666666666"/>
    <n v="1"/>
    <n v="3"/>
    <n v="2"/>
    <n v="1"/>
    <n v="7"/>
    <n v="0.46666666666666667"/>
    <n v="11"/>
    <n v="1.75"/>
    <n v="1"/>
    <n v="0.73333333333333328"/>
    <n v="205000000"/>
    <s v="ICLD"/>
    <n v="1076592426"/>
  </r>
  <r>
    <s v="IDERBOL"/>
    <x v="3"/>
    <s v="BOLIVAR ME ENAMORA EN  RECREACIÓN Y DEPORTE"/>
    <s v=" Altos logros y Liderazgo Deportivo"/>
    <n v="4302"/>
    <s v="FORMACIÓN Y PREPARACIÓN DE DEPORTISTAS"/>
    <s v="DEPORTE Y RECREACIÓN"/>
    <n v="174"/>
    <s v="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
    <s v="4302001"/>
    <s v="Servicio de preparación deportiva"/>
    <s v="Atletas preparados"/>
    <s v="NUMERO"/>
    <n v="826"/>
    <n v="2023"/>
    <s v="IDERBOL"/>
    <n v="909"/>
    <n v="889"/>
    <n v="466"/>
    <n v="0.5241844769403825"/>
    <n v="0"/>
    <n v="483"/>
    <n v="166"/>
    <n v="161"/>
    <n v="810"/>
    <n v="0.91113610798650169"/>
    <n v="1276"/>
    <n v="0.8910891089108911"/>
    <n v="0.8910891089108911"/>
    <n v="1.4353205849268842"/>
    <n v="206000206"/>
    <s v="Recursos propios"/>
    <n v="237331578"/>
  </r>
  <r>
    <s v="IDERBOL"/>
    <x v="3"/>
    <s v="BOLIVAR ME ENAMORA EN  RECREACIÓN Y DEPORTE"/>
    <s v=" Altos logros y Liderazgo Deportivo"/>
    <n v="4302"/>
    <s v="FORMACIÓN Y PREPARACIÓN DE DEPORTISTAS"/>
    <s v="DEPORTE Y RECREACIÓN"/>
    <n v="175"/>
    <s v="Corresponde a los estímulos económicos entregados a los deportistas para que éstos tengan una buena preparación y oportunidades para competir. Es el promedio de estimulos entregados a los Deportistas por cada vigencia."/>
    <s v="4302002"/>
    <s v="Servicio de apoyo financiero a atletas"/>
    <s v="Estímulos entregados"/>
    <s v="NUMERO"/>
    <n v="228"/>
    <n v="2023"/>
    <s v="IDERBOL"/>
    <n v="230"/>
    <n v="235"/>
    <n v="292"/>
    <n v="1.2425531914893617"/>
    <n v="0"/>
    <n v="483"/>
    <n v="166"/>
    <n v="161"/>
    <n v="810"/>
    <n v="3.4468085106382977"/>
    <n v="1102"/>
    <n v="3.5217391304347827"/>
    <n v="1"/>
    <n v="4.6893617021276599"/>
    <n v="103001047.51000001"/>
    <s v="SGR"/>
    <n v="118665789"/>
  </r>
  <r>
    <s v="IDERBOL"/>
    <x v="3"/>
    <s v="BOLIVAR ME ENAMORA EN  RECREACIÓN Y DEPORTE"/>
    <s v=" Altos logros y Liderazgo Deportivo"/>
    <n v="4302"/>
    <s v="FORMACIÓN Y PREPARACIÓN DE DEPORTISTAS"/>
    <s v="DEPORTE Y RECREACIÓN"/>
    <n v="176"/>
    <s v="Corresponde a los estímulos económicos entregados a los deportistas para que éstos tengan una buena preparación y oportunidades para competir.Es el promedio de estimulos entregados a los Deportistas por cada vigencia."/>
    <s v="4302002"/>
    <s v="Servicio de apoyo financiero a atletas"/>
    <s v="Atletas beneficiados con estímulos financieros"/>
    <s v="NUMERO"/>
    <n v="228"/>
    <n v="2023"/>
    <s v="IDERBOL"/>
    <n v="230"/>
    <n v="235"/>
    <n v="292"/>
    <n v="1.2425531914893617"/>
    <n v="0"/>
    <n v="164"/>
    <n v="166"/>
    <n v="161"/>
    <n v="491"/>
    <n v="2.0893617021276594"/>
    <n v="783"/>
    <n v="2.1347826086956521"/>
    <n v="1"/>
    <n v="3.3319148936170211"/>
    <n v="107269350"/>
    <s v="Recursos propios"/>
    <n v="118665789"/>
  </r>
  <r>
    <s v="IDERBOL"/>
    <x v="3"/>
    <s v="BOLIVAR ME ENAMORA EN  RECREACIÓN Y DEPORTE"/>
    <s v=" Altos logros y Liderazgo Deportivo"/>
    <n v="4302"/>
    <s v="FORMACIÓN Y PREPARACIÓN DE DEPORTISTAS"/>
    <s v="DEPORTE Y RECREACIÓN"/>
    <n v="177"/>
    <s v="Es el proceso a través del cual se individualizan personas dotadas de talento y actitudes favorables para el deporte con ayuda de entrenadores especializados y pruebas físicas, fisiológicas y de destrezas. "/>
    <s v="4302073"/>
    <s v="Servicio de identificación de talentos deportivos"/>
    <s v="Personas con talento deportivo identificadas"/>
    <s v="NUMERO"/>
    <n v="16"/>
    <n v="2023"/>
    <s v="IDERBOL"/>
    <n v="32"/>
    <n v="118"/>
    <n v="124"/>
    <n v="1.0508474576271187"/>
    <n v="0"/>
    <n v="268"/>
    <n v="166"/>
    <n v="161"/>
    <n v="595"/>
    <n v="5.0423728813559325"/>
    <n v="719"/>
    <n v="18.59375"/>
    <n v="1"/>
    <n v="6.093220338983051"/>
    <n v="206000000"/>
    <s v="Recursos propios"/>
    <n v="0"/>
  </r>
  <r>
    <s v="IDERBOL"/>
    <x v="3"/>
    <s v="BOLIVAR ME ENAMORA EN  RECREACIÓN Y DEPORTE"/>
    <s v=" Altos logros y Liderazgo Deportivo"/>
    <n v="4302"/>
    <s v="FORMACIÓN Y PREPARACIÓN DE DEPORTISTAS"/>
    <s v="DEPORTE Y RECREACIÓN"/>
    <n v="178"/>
    <s v="Corresponde al fortalecimiento de las Federaciones, Clubes y Ligas deportivas en Colombia. Incluye la capacitación y formación del recurso humano técnico, de jueces y de dirigentes deportivos."/>
    <s v="4302075"/>
    <s v="Servicio de asistencia técnica para la promoción del deporte"/>
    <s v="Organismos deportivos asistidos "/>
    <s v="NUMERO"/>
    <n v="37"/>
    <n v="2023"/>
    <s v="IDERBOL"/>
    <n v="37"/>
    <n v="151"/>
    <n v="21"/>
    <n v="0.13907284768211919"/>
    <n v="0"/>
    <n v="15"/>
    <n v="13"/>
    <n v="4"/>
    <n v="32"/>
    <n v="0.2119205298013245"/>
    <n v="53"/>
    <n v="0.86486486486486491"/>
    <n v="0.86486486486486491"/>
    <n v="0.35099337748344372"/>
    <n v="153934272.5"/>
    <s v="Impuesto Nacional al Consumo"/>
    <n v="81000000"/>
  </r>
  <r>
    <s v="IDERBOL"/>
    <x v="3"/>
    <s v="BOLIVAR ME ENAMORA EN  RECREACIÓN Y DEPORTE"/>
    <s v=" Altos logros y Liderazgo Deportivo"/>
    <n v="4302"/>
    <s v="FORMACIÓN Y PREPARACIÓN DE DEPORTISTAS"/>
    <s v="DEPORTE Y RECREACIÓN"/>
    <n v="179"/>
    <s v="Corresponde al fortalecimiento de las Federaciones, Clubes y Ligas deportivas en Colombia. Incluye la capacitación y formación del recurso humano técnico, de jueces y de dirigentes deportivos."/>
    <s v="4302075"/>
    <s v="Servicio de asistencia técnica para la promoción del deporte"/>
    <s v="Asistencias técnicas realizadas a los organismos deportivos"/>
    <s v="NUMERO"/>
    <n v="21"/>
    <n v="2023"/>
    <s v="IDERBOL"/>
    <n v="6"/>
    <n v="25"/>
    <n v="22"/>
    <n v="0.88"/>
    <n v="0"/>
    <n v="15"/>
    <n v="13"/>
    <n v="4"/>
    <n v="32"/>
    <n v="1.28"/>
    <n v="54"/>
    <n v="5.333333333333333"/>
    <n v="1"/>
    <n v="2.16"/>
    <n v="103000000"/>
    <s v="Recursos propios"/>
    <n v="81000000"/>
  </r>
  <r>
    <s v="IDERBOL"/>
    <x v="3"/>
    <s v="BOLIVAR ME ENAMORA EN  RECREACIÓN Y DEPORTE"/>
    <s v=" Altos logros y Liderazgo Deportivo"/>
    <n v="4302"/>
    <s v="FORMACIÓN Y PREPARACIÓN DE DEPORTISTAS"/>
    <s v="DEPORTE Y RECREACIÓN"/>
    <n v="180"/>
    <s v="Corresponde a la planeación, organización y realización de eventos deportivos con sede en Colombia y eventos internacionales. Es el promedio de Deportistas  que participan en eventos por cada vigencia."/>
    <s v="4302004"/>
    <s v="Servicio de organización de eventos deportivos de alto rendimiento"/>
    <s v="Deportistas que participan en eventos deportivos de alto rendimiento con sede en Colombia o Internacionales"/>
    <s v="NUMERO"/>
    <n v="826"/>
    <n v="2023"/>
    <s v="IDERBOL"/>
    <n v="909"/>
    <n v="848"/>
    <n v="390"/>
    <n v="0.45990566037735847"/>
    <n v="0"/>
    <n v="268"/>
    <n v="155"/>
    <n v="150"/>
    <n v="573"/>
    <n v="0.6757075471698113"/>
    <n v="963"/>
    <n v="0.63036303630363033"/>
    <n v="0.63036303630363033"/>
    <n v="1.1356132075471699"/>
    <n v="271471159.99000001"/>
    <s v="Recursos propios"/>
    <n v="0"/>
  </r>
  <r>
    <s v="IDERBOL"/>
    <x v="3"/>
    <s v="BOLIVAR ME ENAMORA EN  RECREACIÓN Y DEPORTE"/>
    <s v=" Altos logros y Liderazgo Deportivo"/>
    <n v="4302"/>
    <s v="Fomento a la recreación, la actividad física y el deporte"/>
    <s v="DEPORTE Y RECREACIÓN"/>
    <n v="181"/>
    <s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
    <s v="4301001"/>
    <s v="Servicio de apoyo a la actividad física, la recreación y el deporte"/>
    <s v="Organismos deportivos apoyados"/>
    <s v="NUMERO"/>
    <n v="826"/>
    <n v="2023"/>
    <s v="IDERBOL"/>
    <n v="200"/>
    <n v="2076"/>
    <n v="239"/>
    <n v="0.11512524084778419"/>
    <n v="0"/>
    <n v="13"/>
    <n v="7"/>
    <n v="4"/>
    <n v="24"/>
    <n v="1.1560693641618497E-2"/>
    <n v="263"/>
    <n v="0.12"/>
    <n v="0.12"/>
    <n v="0.12668593448940269"/>
    <n v="242240919.77000001"/>
    <s v="Recursos propios"/>
    <n v="81000000"/>
  </r>
  <r>
    <s v="IDERBOL"/>
    <x v="3"/>
    <s v="BOLIVAR ME ENAMORA EN  RECREACIÓN Y DEPORTE"/>
    <s v="INFRESTRUCTURA DEPORTIVA Y RECREATIVA"/>
    <n v="4301"/>
    <s v="FORMACIÓN Y PREPARACIÓN DE DEPORTISTAS"/>
    <s v="DEPORTE Y RECREACIÓN"/>
    <n v="182"/>
    <s v="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
    <s v="4301004"/>
    <s v="Servicio de mantenimiento a la infraestructura deportiva"/>
    <s v="Infraestructura deportiva mantenida"/>
    <s v="NUMERO"/>
    <n v="1"/>
    <n v="2023"/>
    <s v="IDERBOL"/>
    <n v="0"/>
    <n v="2"/>
    <n v="2"/>
    <n v="1"/>
    <n v="0"/>
    <n v="0"/>
    <n v="1"/>
    <n v="0"/>
    <n v="1"/>
    <n v="0.5"/>
    <n v="3"/>
    <n v="0.5"/>
    <n v="0.5"/>
    <n v="1.5"/>
    <n v="2304249790.5700002"/>
    <s v="Recursos propios"/>
    <n v="0"/>
  </r>
  <r>
    <s v="IDERBOL"/>
    <x v="3"/>
    <s v="BOLIVAR ME ENAMORA EN  RECREACIÓN Y DEPORTE"/>
    <s v="INFRESTRUCTURA DEPORTIVA Y RECREATIVA"/>
    <n v="4301"/>
    <s v="Fomento a la recreación, la actividad física y el deporte"/>
    <s v="DEPORTE Y RECREACIÓN"/>
    <n v="185"/>
    <s v="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
    <s v="4301004"/>
    <s v="Servicio de mantenimiento a la infraestructura deportiva"/>
    <s v="Intervenciones realizadas a infraestructura deportiva"/>
    <s v="NUMERO"/>
    <n v="5"/>
    <n v="2023"/>
    <s v="IDERBOL"/>
    <n v="7"/>
    <n v="23"/>
    <n v="2"/>
    <n v="8.6956521739130432E-2"/>
    <n v="1"/>
    <n v="7"/>
    <n v="8"/>
    <n v="0"/>
    <n v="16"/>
    <n v="0.69565217391304346"/>
    <n v="18"/>
    <n v="2.2857142857142856"/>
    <n v="1"/>
    <n v="0.78260869565217395"/>
    <n v="2622794829.4099998"/>
    <s v="Recursos propios"/>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86"/>
    <s v="Corresponde a los procesos de iniciación, fundamentación y perfeccionamiento deportivos a partir de  las clases donde se practica la actividad física, la recreación y/o el deporte."/>
    <s v="4301007"/>
    <s v="Servicio de Escuelas Deportivas"/>
    <s v="Número de niños, niñas, adolescentes y jóvenes en Escuela Deportivas_x000d_"/>
    <s v="NUMERO"/>
    <n v="200"/>
    <n v="2023"/>
    <s v="IDERBOL"/>
    <n v="310"/>
    <n v="1040"/>
    <n v="200"/>
    <n v="0.19230769230769232"/>
    <n v="0"/>
    <n v="0"/>
    <n v="0"/>
    <n v="0"/>
    <n v="0"/>
    <n v="0"/>
    <n v="200"/>
    <n v="0"/>
    <n v="0"/>
    <n v="0.19230769230769232"/>
    <n v="300000000"/>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87"/>
    <s v="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
    <s v="4301007"/>
    <s v="Servicio de Escuelas Deportivas"/>
    <s v="Municipios con Escuelas Deportivas"/>
    <s v="NUMERO"/>
    <n v="12"/>
    <n v="2023"/>
    <s v="IDERBOL"/>
    <n v="24"/>
    <n v="22"/>
    <n v="5"/>
    <n v="0.22727272727272727"/>
    <n v="0"/>
    <n v="0"/>
    <n v="0"/>
    <n v="0"/>
    <n v="0"/>
    <n v="0"/>
    <n v="5"/>
    <n v="0"/>
    <n v="0"/>
    <n v="0.22727272727272727"/>
    <n v="68635448"/>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88"/>
    <s v="Corresponde a los procesos de iniciación, fundamentación y perfeccionamiento deportivos a partir de  las clases donde se practica la actividad física, la recreación y/o el deporte.Es el promedio de Disciplinas por Escuelas Deportivas a atender por cada vigencia."/>
    <s v="4301007"/>
    <s v="Servicio de Escuelas Deportivas"/>
    <s v="Disciplinas por Escuela Deportiva"/>
    <s v="NUMERO"/>
    <n v="0"/>
    <n v="2023"/>
    <s v="IDERBOL"/>
    <n v="5"/>
    <n v="5"/>
    <n v="2"/>
    <n v="0.4"/>
    <n v="0"/>
    <n v="0"/>
    <n v="0"/>
    <n v="0"/>
    <n v="0"/>
    <n v="0"/>
    <n v="2"/>
    <n v="0"/>
    <n v="0"/>
    <n v="0.4"/>
    <n v="296022023"/>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89"/>
    <s v="Corresponde a la planeación, organización y realización de eventos deportivos en las diferentes disciplinas con la comunidad de poblacion general y diferencial"/>
    <s v="4301032"/>
    <s v="Servicio de organización de eventos deportivos comunitarios"/>
    <s v="Personas beneficiadas"/>
    <s v="NUMERO"/>
    <n v="484"/>
    <n v="2023"/>
    <s v="IDERBOL"/>
    <n v="830"/>
    <n v="3186"/>
    <n v="2000"/>
    <n v="0.62774639045825487"/>
    <n v="210"/>
    <n v="90"/>
    <n v="200"/>
    <n v="0"/>
    <n v="500"/>
    <n v="0.15693659761456372"/>
    <n v="2500"/>
    <n v="0.60240963855421692"/>
    <n v="0.60240963855421692"/>
    <n v="0.78468298807281855"/>
    <n v="2788263"/>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0"/>
    <s v="Corresponde a la formación a la ciudadanía  en recreación, actividad física, deportes social comunitario y/o aprovechamiento del tiempo libre con enfoque diferencial."/>
    <s v="4301035"/>
    <s v="Servicio de educación informal en recreación"/>
    <s v="Personas capacitadas"/>
    <s v="NUMERO"/>
    <n v="0"/>
    <n v="2023"/>
    <s v="IDERBOL"/>
    <n v="400"/>
    <n v="1600"/>
    <n v="0"/>
    <n v="0"/>
    <n v="120"/>
    <n v="90"/>
    <n v="200"/>
    <n v="0"/>
    <n v="410"/>
    <n v="0.25624999999999998"/>
    <n v="410"/>
    <n v="1.0249999999999999"/>
    <n v="1"/>
    <n v="0.25624999999999998"/>
    <n v="900000000"/>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1"/>
    <s v="Corresponde a la formación a la ciudadanía  en recreación, actividad física, deportes social comunitario y/o aprovechamiento del tiempo libre con enfoque diferencial."/>
    <s v="4301035"/>
    <s v="Servicio de educación informal en recreación"/>
    <s v="Eventos de capacitación desarrollados"/>
    <s v="NUMERO"/>
    <n v="0"/>
    <n v="2023"/>
    <s v="IDERBOL"/>
    <n v="4"/>
    <n v="16"/>
    <n v="0"/>
    <n v="0"/>
    <n v="3"/>
    <n v="4"/>
    <n v="1"/>
    <n v="0"/>
    <n v="8"/>
    <n v="0.5"/>
    <n v="8"/>
    <n v="2"/>
    <n v="1"/>
    <n v="0.5"/>
    <n v="200000000"/>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
    <s v="4301037"/>
    <s v="Servicio de promoción de la actividad física, la recreación y el deporte"/>
    <s v="Municipios vinculados al programa Supérate-Intercolegiados"/>
    <s v="NUMERO"/>
    <n v="36"/>
    <n v="2023"/>
    <s v="IDERBOL"/>
    <n v="23"/>
    <n v="23"/>
    <n v="41"/>
    <n v="1.7826086956521738"/>
    <n v="0"/>
    <n v="45"/>
    <n v="33"/>
    <n v="0"/>
    <n v="78"/>
    <n v="3.3913043478260869"/>
    <n v="119"/>
    <n v="3.3913043478260869"/>
    <n v="1"/>
    <n v="5.1739130434782608"/>
    <n v="100"/>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3"/>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Instituciones educativas vinculadas al programa Supérate-Intercolegiados"/>
    <s v="NUMERO"/>
    <n v="352"/>
    <n v="2023"/>
    <s v="IDERBOL"/>
    <n v="410"/>
    <n v="420"/>
    <n v="305"/>
    <n v="0.72619047619047616"/>
    <n v="0"/>
    <n v="247"/>
    <n v="205"/>
    <n v="0"/>
    <n v="452"/>
    <n v="1.0761904761904761"/>
    <n v="757"/>
    <n v="1.102439024390244"/>
    <n v="1"/>
    <n v="1.8023809523809524"/>
    <n v="400000000"/>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4"/>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3000"/>
    <n v="2023"/>
    <s v="IDERBOL"/>
    <n v="1750"/>
    <n v="7000"/>
    <n v="0"/>
    <n v="0"/>
    <n v="910"/>
    <n v="1050"/>
    <n v="792"/>
    <n v="5485"/>
    <n v="8237"/>
    <n v="1.1767142857142858"/>
    <n v="8237"/>
    <n v="4.7068571428571433"/>
    <n v="1"/>
    <n v="1.1767142857142858"/>
    <n v="300000000"/>
    <n v="0"/>
    <n v="78705000"/>
  </r>
  <r>
    <s v="IDERBOL"/>
    <x v="3"/>
    <s v="BOLIVAR ME ENAMORA EN  RECREACIÓN Y DEPORTE"/>
    <s v=" Fomento del Deporte social y comunitario, la Recreacion, la Actividad Fisica  y la Participacion Ciudadana"/>
    <n v="4301"/>
    <s v="Fomento a la recreación, la actividad física y el deporte"/>
    <s v="DEPORTE Y RECREACIÓN"/>
    <n v="19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Municipios implementando  programas de recreación, actividad física y deporte social comunitario"/>
    <s v="NUMERO"/>
    <n v="0"/>
    <n v="2023"/>
    <s v="IDERBOL"/>
    <n v="6"/>
    <n v="25"/>
    <n v="3"/>
    <n v="0.12"/>
    <n v="4"/>
    <n v="1"/>
    <n v="3"/>
    <n v="10"/>
    <n v="18"/>
    <n v="0.72"/>
    <n v="21"/>
    <n v="3"/>
    <n v="1"/>
    <n v="0.84"/>
    <n v="100000000"/>
    <m/>
    <n v="708705000"/>
  </r>
  <r>
    <s v="IDERBOL"/>
    <x v="3"/>
    <s v="BOLIVAR ME ENAMORA EN  RECREACIÓN Y DEPORTE"/>
    <s v=" Fomento del Deporte social y comunitario, la Recreacion, la Actividad Fisica  y la Participacion Ciudadana"/>
    <n v="4301"/>
    <s v="Fomento a la recreación, la actividad física y el deporte"/>
    <s v="DEPORTE Y RECREACIÓN"/>
    <n v="196"/>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Sedes educativas apoyadas con programas de fomento"/>
    <s v="NUMERO"/>
    <n v="0"/>
    <s v="N/A"/>
    <s v="IDERBOL"/>
    <n v="1"/>
    <n v="2"/>
    <n v="0"/>
    <n v="0"/>
    <n v="4"/>
    <n v="2"/>
    <n v="1"/>
    <n v="1"/>
    <n v="8"/>
    <n v="4"/>
    <n v="8"/>
    <n v="8"/>
    <n v="1"/>
    <n v="4"/>
    <n v="392967165"/>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7"/>
    <s v="Corresponde a la planeación, organización y realización de eventos recreativos y de esparcimiento del tiempo libre con la comunidad."/>
    <s v="4301038"/>
    <s v="Servicio de organización de eventos recreativos comunitarios"/>
    <s v="Eventos recreativos comunitarios realizados"/>
    <s v="NUMERO"/>
    <n v="6"/>
    <n v="2023"/>
    <s v="IDERBOL"/>
    <n v="3"/>
    <n v="12"/>
    <n v="0"/>
    <n v="0"/>
    <n v="2"/>
    <n v="4"/>
    <n v="0"/>
    <n v="0"/>
    <n v="6"/>
    <n v="0.5"/>
    <n v="6"/>
    <n v="2"/>
    <n v="1"/>
    <n v="0.5"/>
    <n v="200000000"/>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8"/>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 Personas atendidas por los programas de recreación, deporte social comunitario, actividad física y aprovechamiento del tiempo libre"/>
    <s v="NUMERO"/>
    <n v="170"/>
    <n v="2023"/>
    <s v="IDERBOL"/>
    <n v="250"/>
    <n v="1100"/>
    <n v="0"/>
    <n v="0"/>
    <n v="750"/>
    <n v="731"/>
    <n v="350"/>
    <n v="0"/>
    <n v="1831"/>
    <n v="1.6645454545454546"/>
    <n v="1831"/>
    <n v="7.3239999999999998"/>
    <n v="1"/>
    <n v="1.6645454545454546"/>
    <n v="200000000"/>
    <m/>
    <n v="0"/>
  </r>
  <r>
    <s v="IDERBOL"/>
    <x v="3"/>
    <s v="BOLIVAR ME ENAMORA EN  RECREACIÓN Y DEPORTE"/>
    <s v=" Fomento del Deporte social y comunitario, la Recreacion, la Actividad Fisica  y la Participacion Ciudadana"/>
    <n v="4301"/>
    <s v="Fomento a la recreación, la actividad física y el deporte"/>
    <s v="DEPORTE Y RECREACIÓN"/>
    <n v="199"/>
    <s v="Corresponde a la planeación, organización y realización de eventos recreativos y de esparcimiento del tiempo libre con la comunidad."/>
    <s v="4301038"/>
    <s v="Servicio de organización de eventos recreativos comunitarios"/>
    <s v="Eventos recreativos comunitarios realizados"/>
    <s v="NUMERO"/>
    <n v="0"/>
    <n v="2023"/>
    <s v="IDERBOL"/>
    <n v="1"/>
    <n v="4"/>
    <n v="0"/>
    <n v="0"/>
    <n v="0"/>
    <n v="0"/>
    <n v="2"/>
    <n v="0"/>
    <n v="2"/>
    <n v="0.5"/>
    <n v="2"/>
    <n v="2"/>
    <n v="1"/>
    <n v="0.5"/>
    <n v="200000000"/>
    <m/>
    <n v="0"/>
  </r>
  <r>
    <s v="IDERBOL"/>
    <x v="3"/>
    <s v="BOLIVAR ME ENAMORA EN  RECREACIÓN Y DEPORTE"/>
    <s v="Promoción de Habitos y Estilos de Vida Saludable &quot;Por tu salud, ponte pilas&quot;"/>
    <n v="4302"/>
    <s v="FORMACIÓN Y PREPARACIÓN DE DEPORTISTAS"/>
    <s v="DEPORTE Y RECREACIÓN"/>
    <n v="200"/>
    <s v="Capacitaciones en deporte, en hábitos de salud, en recreación, entre otros."/>
    <s v="4302062"/>
    <s v="Servicio de educación informal"/>
    <s v="Capacitaciones realizadas"/>
    <s v="NUMERO"/>
    <n v="4"/>
    <n v="2023"/>
    <s v="IDERBOL"/>
    <n v="2"/>
    <n v="8"/>
    <n v="0"/>
    <n v="0"/>
    <n v="0"/>
    <n v="0"/>
    <n v="2"/>
    <n v="1"/>
    <n v="3"/>
    <n v="0.375"/>
    <n v="3"/>
    <n v="1.5"/>
    <n v="1"/>
    <n v="0.375"/>
    <n v="350000000"/>
    <m/>
    <n v="0"/>
  </r>
  <r>
    <s v="IDERBOL"/>
    <x v="3"/>
    <s v="BOLIVAR ME ENAMORA EN  RECREACIÓN Y DEPORTE"/>
    <s v="Promoción de Habitos y Estilos de Vida Saludable &quot;Por tu salud, ponte pilas&quot;"/>
    <n v="4302"/>
    <s v="FORMACIÓN Y PREPARACIÓN DE DEPORTISTAS"/>
    <s v="DEPORTE Y RECREACIÓN"/>
    <n v="201"/>
    <s v="Capacitaciones en deporte, en hábitos de salud, en recreación, entre otros."/>
    <s v="4302062"/>
    <s v="Servicio de educación informal"/>
    <s v="Personas capacitadas"/>
    <s v="NUMERO"/>
    <n v="600"/>
    <n v="2023"/>
    <s v="IDERBOL"/>
    <n v="200"/>
    <n v="850"/>
    <n v="0"/>
    <n v="0"/>
    <n v="0"/>
    <n v="0"/>
    <n v="1216"/>
    <n v="40"/>
    <n v="1256"/>
    <n v="1.4776470588235293"/>
    <n v="1256"/>
    <n v="6.28"/>
    <n v="1"/>
    <n v="1.4776470588235293"/>
    <n v="33472746"/>
    <m/>
    <n v="0"/>
  </r>
  <r>
    <s v="IDERBOL"/>
    <x v="3"/>
    <s v="BOLIVAR ME ENAMORA EN  RECREACIÓN Y DEPORTE"/>
    <s v="Promoción de Habitos y Estilos de Vida Saludable &quot;Por tu salud, ponte pilas&quot;"/>
    <n v="4301"/>
    <s v="FORMACIÓN Y PREPARACIÓN DE DEPORTISTAS"/>
    <s v="DEPORTE Y RECREACIÓN"/>
    <n v="202"/>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s v="4301037"/>
    <s v="Servicio de promoción de la actividad física, la recreación y el deporte"/>
    <s v="Personas atendidas por los programas de recreación, deporte social comunitario, actividad física y aprovechamiento del tiempo libre"/>
    <s v="NUMERO"/>
    <n v="1350"/>
    <n v="2023"/>
    <s v="IDERBOL"/>
    <n v="1250"/>
    <n v="4000"/>
    <n v="1112"/>
    <n v="0.27800000000000002"/>
    <n v="5058"/>
    <n v="110"/>
    <n v="600"/>
    <n v="1633"/>
    <n v="7401"/>
    <n v="1.85025"/>
    <n v="8513"/>
    <n v="5.9207999999999998"/>
    <n v="1"/>
    <n v="2.12825"/>
    <n v="300000100"/>
    <m/>
    <n v="0"/>
  </r>
  <r>
    <s v="IDERBOL"/>
    <x v="3"/>
    <s v="BOLIVAR ME ENAMORA EN  RECREACIÓN Y DEPORTE"/>
    <s v="Promoción de Habitos y Estilos de Vida Saludable &quot;Por tu salud, ponte pilas&quot;"/>
    <n v="4301"/>
    <s v="Fomento a la recreación, la actividad física y el deporte"/>
    <s v="DEPORTE Y RECREACIÓN"/>
    <n v="203"/>
    <s v="Corresponde a la planeación, organización y realización de eventos recreativos y de esparcimiento del tiempo libre con la comunidad."/>
    <s v="4301038"/>
    <s v="Servicio de organización de eventos recreativos comunitarios"/>
    <s v="Eventos recreativos comunitarios realizados"/>
    <s v="NUMERO"/>
    <n v="7"/>
    <n v="2023"/>
    <s v="IDERBOL"/>
    <n v="7"/>
    <n v="28"/>
    <n v="3"/>
    <n v="0.10714285714285714"/>
    <n v="3"/>
    <n v="1"/>
    <n v="1"/>
    <n v="10"/>
    <n v="15"/>
    <n v="0.5357142857142857"/>
    <n v="18"/>
    <n v="2.1428571428571428"/>
    <n v="1"/>
    <n v="0.6428571428571429"/>
    <n v="200001500"/>
    <m/>
    <n v="0"/>
  </r>
  <r>
    <s v="IDERBOL"/>
    <x v="3"/>
    <s v="BOLIVAR ME ENAMORA EN  RECREACIÓN Y DEPORTE"/>
    <s v="Promoción de Habitos y Estilos de Vida Saludable &quot;Por tu salud, ponte pilas&quot;"/>
    <n v="4301"/>
    <s v="Fomento a la recreación, la actividad física y el deporte"/>
    <s v="DEPORTE Y RECREACIÓN"/>
    <n v="204"/>
    <s v="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
    <s v="4301037"/>
    <s v="Servicio de promoción de la actividad física, la recreación y el deporte"/>
    <s v="Municipios implementando  programas de recreación, actividad física y deporte social comunitario"/>
    <s v="NUMERO"/>
    <n v="12"/>
    <n v="2023"/>
    <s v="IDERBOL"/>
    <n v="20"/>
    <n v="18"/>
    <n v="6"/>
    <n v="0.33333333333333331"/>
    <n v="2"/>
    <n v="1"/>
    <n v="1"/>
    <n v="11"/>
    <n v="15"/>
    <n v="0.83333333333333337"/>
    <n v="21"/>
    <n v="0.75"/>
    <n v="0.75"/>
    <n v="1.1666666666666667"/>
    <n v="224712847"/>
    <m/>
    <n v="0"/>
  </r>
  <r>
    <s v="IDERBOL"/>
    <x v="3"/>
    <s v="BOLIVAR ME ENAMORA EN  RECREACIÓN Y DEPORTE"/>
    <s v=" Fomento del Deporte social y comunitario, la Recreacion, la Actividad Fisica  y la Participacion Ciudadana"/>
    <n v="4301"/>
    <s v="Fomento a la recreación, la actividad física y el deporte"/>
    <s v="FOMENTO, DESARROLLO Y PRÁCTICA DEL DEPORTE, LA RECREACIÓN Y EL APROVECHAMIENTO DEL TIEMPO LIBRE "/>
    <n v="335"/>
    <s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n v="4301037"/>
    <s v="Servicio de promoción de la actividad física, la recreación y el deporte"/>
    <s v="Instituciones educativas vinculadas al programa Supérate-Intercolegiados"/>
    <s v="Número"/>
    <n v="1"/>
    <n v="2023"/>
    <s v="N/A"/>
    <n v="45"/>
    <n v="45"/>
    <n v="41"/>
    <n v="0.91111111111111109"/>
    <n v="0"/>
    <n v="45"/>
    <n v="33"/>
    <n v="0"/>
    <n v="78"/>
    <n v="1.7333333333333334"/>
    <n v="119"/>
    <n v="1.7333333333333334"/>
    <n v="1"/>
    <n v="2.6444444444444444"/>
    <n v="0"/>
    <m/>
    <n v="0"/>
  </r>
  <r>
    <s v="UNIBAC "/>
    <x v="3"/>
    <s v="BOLÍVAR ME ENAMORA EN  EDUCACIÓN INTEGRAL"/>
    <s v=" Calidad y fomento de la educación superior"/>
    <s v="3301"/>
    <s v="PROMOCIÓN Y ACCESO EFECTIVO A PROCESOS CULTURALES Y ARTÍSTICOS"/>
    <s v="DESARROLLO COMUNITARIO"/>
    <s v="90"/>
    <s v="AMPLIACIÓN DE LA COBERTURA DE LOS PROGRAMAS DE PROYECCIÓN SOCIAL DE UNIBAC"/>
    <s v="3301087"/>
    <s v="SEDES DE INSTITUCIONES DE EDUCACIÓN SUPERIOR MEJORADAS"/>
    <s v="PERSONAS CAPACITADAS"/>
    <s v="Número "/>
    <s v="8206"/>
    <n v="2023"/>
    <s v="UNIBAC"/>
    <n v="2174"/>
    <n v="8696"/>
    <n v="2174"/>
    <n v="0.25"/>
    <n v="0"/>
    <n v="0"/>
    <n v="0"/>
    <n v="3000"/>
    <n v="3000"/>
    <n v="0.34498620055197793"/>
    <n v="5174"/>
    <n v="1.3799448022079117"/>
    <n v="1"/>
    <n v="0.59498620055197793"/>
    <n v="4621212746"/>
    <s v="Recursos Propios "/>
    <n v="760256858"/>
  </r>
  <r>
    <s v="UNIBAC "/>
    <x v="3"/>
    <s v="BOLÍVAR ME ENAMORA EN  EDUCACIÓN INTEGRAL"/>
    <s v=" Calidad y fomento de la educación superior"/>
    <s v="2202"/>
    <s v="CALIDAD Y FOMENTO DE LA EDUCACIÓN SUPERIOR (BOLÍVAR MEJOR EN CALIDAD Y COBERTURA EN EDUCACIÓN SUPERIOR)"/>
    <s v="DESARROLLO COMUNITARIO"/>
    <s v="91"/>
    <s v="INFRAESTRUCTURA DE LA UNIVERSIDAD DE BELLAS ARTES Y CIENCIAS DE BOLÍVAR (UNIBAC) EN MATUNA"/>
    <s v="2202072"/>
    <s v="SEDES DE INSTITUCIONES DE EDUCACIÓN SUPERIOR MEJORADAS"/>
    <s v="SEDES  DE INSTITUCIONES DE EDUCACIÓN  SUPERIOR MEJORADAS"/>
    <s v="Número"/>
    <s v="2"/>
    <n v="2023"/>
    <s v="UNIBAC"/>
    <n v="0"/>
    <n v="1"/>
    <n v="0"/>
    <n v="0"/>
    <n v="0"/>
    <n v="0.2"/>
    <n v="0"/>
    <n v="0.1"/>
    <n v="0.30000000000000004"/>
    <n v="0.30000000000000004"/>
    <n v="0.30000000000000004"/>
    <n v="0.3"/>
    <n v="0.3"/>
    <n v="0.30000000000000004"/>
    <n v="6000000000"/>
    <s v="Recursos Propios "/>
    <n v="0"/>
  </r>
  <r>
    <s v="UNIBAC "/>
    <x v="3"/>
    <s v="BOLÍVAR ME ENAMORA EN  EDUCACIÓN INTEGRAL"/>
    <s v=" Calidad y fomento de la educación superior"/>
    <s v="2202"/>
    <s v="CALIDAD Y FOMENTO DE LA EDUCACIÓN SUPERIOR (BOLÍVAR MEJOR EN CALIDAD Y COBERTURA EN EDUCACIÓN SUPERIOR)"/>
    <s v="EDUCACIÓN"/>
    <s v="92"/>
    <s v="CREACIÓN DE UN NUEVO PROGRAMA PROFESIONAL PARA EL DEPARTAMENTO DE BOLÍVAR"/>
    <s v="2202066"/>
    <s v="SERVICIO DE ACREDITACIÓN DE LA CALIDAD DE LA EDUCACIÓN SUPERIOR "/>
    <s v="PROGRAMAS ACADÉMICOS EN CONDICIONES PARA EXPEDICIÓN DE REGISTRO CALIFICADO"/>
    <s v="Número"/>
    <s v="6"/>
    <n v="2023"/>
    <s v="UNIBAC"/>
    <n v="1"/>
    <n v="1"/>
    <n v="0"/>
    <n v="0"/>
    <n v="0.2"/>
    <n v="0.2"/>
    <n v="0"/>
    <n v="0"/>
    <n v="0.4"/>
    <n v="0.4"/>
    <n v="0.4"/>
    <n v="0.4"/>
    <n v="0.4"/>
    <n v="0.4"/>
    <n v="2600000000"/>
    <s v="Recursos Propios "/>
    <n v="0"/>
  </r>
  <r>
    <s v="UNIBAC "/>
    <x v="3"/>
    <s v="BOLÍVAR ME ENAMORA EN  EDUCACIÓN INTEGRAL"/>
    <s v=" Calidad y fomento de la educación superior"/>
    <s v="2202"/>
    <s v="CALIDAD Y FOMENTO DE LA EDUCACIÓN SUPERIOR (BOLÍVAR MEJOR EN CALIDAD Y COBERTURA EN EDUCACIÓN SUPERIOR)"/>
    <s v="EDUCACIÓN"/>
    <s v="94"/>
    <s v="ACREDITACIÓN DEL PROGRAMA PROFESIONAL DE ARTES ESCÉNICAS EN ALTA CALIDAD"/>
    <s v="2202066"/>
    <s v="SERVICIO DE ACREDITACIÓN DE LA CALIDAD DE LA EDUCACIÓN SUPERIOR "/>
    <s v="PROGRAMAS ACADÉMICOS CON ACREDITACIÓN DE ALTA CALIDAD EVALUADOS"/>
    <s v="Número "/>
    <s v="1"/>
    <n v="2023"/>
    <s v="UNIBAC"/>
    <n v="1"/>
    <n v="1"/>
    <n v="0.5"/>
    <n v="0.5"/>
    <n v="0.5"/>
    <n v="0"/>
    <n v="0"/>
    <n v="0"/>
    <n v="0.5"/>
    <n v="0.5"/>
    <n v="1"/>
    <n v="0.5"/>
    <n v="0.5"/>
    <n v="1"/>
    <n v="1000000000"/>
    <s v="Recursos Propios "/>
    <n v="0"/>
  </r>
  <r>
    <s v="UNIBAC "/>
    <x v="3"/>
    <s v="BOLÍVAR ME ENAMORA EN  EDUCACIÓN INTEGRAL"/>
    <s v=" Calidad y fomento de la educación superior"/>
    <s v="2202"/>
    <s v="CALIDAD Y FOMENTO DE LA EDUCACIÓN SUPERIOR (BOLÍVAR MEJOR EN CALIDAD Y COBERTURA EN EDUCACIÓN SUPERIOR)"/>
    <s v="EDUCACIÓN"/>
    <s v="94"/>
    <s v="ACREDITACIÓN DEL PROGRAMA PROFESIONAL DE ARTES PLÁSTICAS EN ALTA CALIDAD"/>
    <s v="2202066"/>
    <s v="SERVICIO DE ACREDITACIÓN DE LA CALIDAD DE LA EDUCACIÓN SUPERIOR "/>
    <s v="PROGRAMAS ACADÉMICOS CON ACREDITACIÓN DE ALTA CALIDAD EVALUADOS"/>
    <s v="Número "/>
    <s v="1"/>
    <n v="2023"/>
    <s v="UNIBAC"/>
    <n v="1"/>
    <n v="1"/>
    <n v="0.5"/>
    <n v="0.5"/>
    <n v="0.5"/>
    <n v="0"/>
    <n v="0"/>
    <n v="0"/>
    <n v="0.5"/>
    <n v="0.5"/>
    <n v="1"/>
    <n v="0.5"/>
    <n v="0.5"/>
    <n v="1"/>
    <n v="1000000000"/>
    <s v="Recursos Propios "/>
    <n v="0"/>
  </r>
  <r>
    <s v="ICULTUR"/>
    <x v="3"/>
    <s v="BOLÍVAR ME ENAMORA EN ARTE, CULTURA Y PATRIMONIO."/>
    <s v="Cultura de Paz"/>
    <n v="3301"/>
    <s v="PROMOCIÓN Y ACCESO EFECTIVO A PROCESOS CULTURALES Y ARTÍSTICOS"/>
    <s v="FORMACIÓN, CAPACITACIÓN E INVESTIGACIÓN ARTÍSTICA Y CULTURAL"/>
    <n v="45"/>
    <s v="Oferta educativa entregada a agentes culturales "/>
    <n v="3301051"/>
    <s v="Servicio de educación informal al sector artístico y cultural"/>
    <s v="Gestores culturales capacitados"/>
    <s v="Número de personas"/>
    <n v="250"/>
    <n v="2023"/>
    <s v="ICULTUR"/>
    <n v="100"/>
    <n v="300"/>
    <n v="344"/>
    <n v="1.1466666666666667"/>
    <n v="30"/>
    <n v="37"/>
    <n v="120"/>
    <n v="500"/>
    <n v="687"/>
    <n v="2.29"/>
    <n v="1031"/>
    <n v="6.87"/>
    <n v="1"/>
    <n v="3.4366666666666665"/>
    <n v="9000000"/>
    <s v="Recursos propios"/>
    <n v="2000000"/>
  </r>
  <r>
    <s v="ICULTUR"/>
    <x v="3"/>
    <s v="BOLÍVAR ME ENAMORA EN ARTE, CULTURA Y PATRIMONIO."/>
    <s v="Cultura de Paz"/>
    <n v="3301"/>
    <s v="PROMOCIÓN Y ACCESO EFECTIVO A PROCESOS CULTURALES Y ARTÍSTICOS"/>
    <s v="FOMENTO, APOYO Y DIFUSIÓN DE EVENTOS Y EXPRESIONES ARTÍSTICAS Y CULTURALES"/>
    <n v="48"/>
    <s v="estímulos económicos entregados a los actores del sector artístico y cultural, "/>
    <n v="3301054"/>
    <s v="Servicio de apoyo financiero al sector artístico y cultural"/>
    <s v="Estímulos otorgados"/>
    <s v="Número"/>
    <n v="131"/>
    <n v="2023"/>
    <s v="ICULTUR"/>
    <n v="125"/>
    <n v="400"/>
    <n v="0"/>
    <n v="0"/>
    <n v="0"/>
    <n v="0"/>
    <n v="23"/>
    <n v="7"/>
    <n v="30"/>
    <n v="7.4999999999999997E-2"/>
    <n v="30"/>
    <n v="0.24"/>
    <n v="0.24"/>
    <n v="7.4999999999999997E-2"/>
    <n v="4000000000"/>
    <s v="SGR"/>
    <n v="0"/>
  </r>
  <r>
    <s v="ICULTUR"/>
    <x v="3"/>
    <s v="BOLÍVAR ME ENAMORA EN ARTE, CULTURA Y PATRIMONIO."/>
    <s v="MEMORIA, SABERESY TERRITORIOS BIOCULTURALES"/>
    <n v="3302"/>
    <s v="PROMOCIÓN Y ACCESO EFECTIVO A PROCESOS CULTURALES Y ARTÍSTICOS"/>
    <s v="FORMACIÓN, CAPACITACIÓN E INVESTIGACIÓN ARTÍSTICA Y CULTURAL"/>
    <n v="46"/>
    <s v=" beneficio económico periódico entregado a los creadores y gestores culturales"/>
    <n v="3301128"/>
    <s v="Servicio de apoyo financiero para creadores y gestores culturales"/>
    <s v="Creadores y gestores culturales beneficiados"/>
    <s v="Número"/>
    <n v="250"/>
    <n v="2023"/>
    <s v="ICULTUR"/>
    <n v="30"/>
    <n v="150"/>
    <n v="0"/>
    <n v="0"/>
    <n v="0"/>
    <n v="0"/>
    <n v="0"/>
    <n v="49"/>
    <n v="49"/>
    <n v="0.32666666666666666"/>
    <n v="49"/>
    <n v="1.6333333333333333"/>
    <n v="1"/>
    <n v="0.32666666666666666"/>
    <n v="959458220"/>
    <s v="Recursos propios"/>
    <n v="0"/>
  </r>
  <r>
    <s v="ICULTUR"/>
    <x v="3"/>
    <s v="BOLÍVAR ME ENAMORA EN ARTE, CULTURA Y PATRIMONIO."/>
    <s v="MEMORIA, SABERESY TERRITORIOS BIOCULTURALES"/>
    <n v="3302"/>
    <s v="Gestión, protección y salvaguardia del patrimonio cultural colombiano"/>
    <s v="FOMENTO, APOYO Y DIFUSIÓN DE EVENTOS Y EXPRESIONES ARTÍSTICAS Y CULTURALES"/>
    <n v="49"/>
    <s v="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
    <n v="3301095"/>
    <s v="Servicio de asistencia técnica en gestión artística y cultural"/>
    <s v="Consejos Territoriales asistidos técnicamente"/>
    <s v="Número"/>
    <n v="1"/>
    <n v="2023"/>
    <s v="ICULTUR"/>
    <n v="1"/>
    <n v="1"/>
    <n v="7"/>
    <n v="7"/>
    <n v="0"/>
    <n v="3"/>
    <n v="0"/>
    <n v="6"/>
    <n v="9"/>
    <n v="9"/>
    <n v="16"/>
    <n v="9"/>
    <n v="1"/>
    <n v="16"/>
    <n v="9000000"/>
    <s v="Recursos propios"/>
    <n v="0"/>
  </r>
  <r>
    <s v="ICULTUR"/>
    <x v="3"/>
    <s v="BOLÍVAR ME ENAMORA EN ARTE, CULTURA Y PATRIMONIO."/>
    <s v="MEMORIA, SABERESY TERRITORIOS BIOCULTURALES"/>
    <n v="3302"/>
    <s v="PROMOCIÓN Y ACCESO EFECTIVO A PROCESOS CULTURALES Y ARTÍSTICOS"/>
    <s v="FOMENTO, APOYO Y DIFUSIÓN DE EVENTOS Y EXPRESIONES ARTÍSTICAS Y CULTURALES"/>
    <n v="50"/>
    <s v="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
    <n v="3302002"/>
    <s v="Documentos de lineamientos técnicos"/>
    <s v="Documentos de lineamientos técnicos"/>
    <s v="Número"/>
    <n v="0"/>
    <n v="2023"/>
    <s v="ICULTUR"/>
    <n v="1"/>
    <n v="3"/>
    <n v="0"/>
    <n v="0"/>
    <n v="0"/>
    <n v="0"/>
    <n v="0"/>
    <n v="0"/>
    <n v="0"/>
    <n v="0"/>
    <n v="0"/>
    <n v="0"/>
    <n v="0"/>
    <n v="0"/>
    <n v="57293600"/>
    <s v="Impuesto Nacional al Consumo"/>
    <n v="0"/>
  </r>
  <r>
    <s v="ICULTUR"/>
    <x v="3"/>
    <s v="BOLÍVAR ME ENAMORA EN ARTE, CULTURA Y PATRIMONIO."/>
    <s v=" ECONOMÍA POPULAR CULTURAL"/>
    <n v="3301"/>
    <s v="PROMOCIÓN Y ACCESO EFECTIVO A PROCESOS CULTURALES Y ARTÍSTICOS"/>
    <s v="FOMENTO, APOYO Y DIFUSIÓN DE EVENTOS Y EXPRESIONES ARTÍSTICAS Y CULTURALES"/>
    <n v="51"/>
    <s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
    <n v="3301053"/>
    <s v="Servicio de promoción de actividades culturales"/>
    <s v="Eventos de promoción de actividades culturales realizados"/>
    <s v="Número"/>
    <n v="15"/>
    <n v="2023"/>
    <s v="ICULTUR"/>
    <n v="15"/>
    <n v="15"/>
    <n v="15"/>
    <n v="1"/>
    <n v="4"/>
    <n v="6"/>
    <n v="3"/>
    <n v="7"/>
    <n v="20"/>
    <n v="1.3333333333333333"/>
    <n v="35"/>
    <n v="1.3333333333333333"/>
    <n v="1"/>
    <n v="2.3333333333333335"/>
    <n v="6863899000"/>
    <s v="Recursos propios"/>
    <n v="1009713600"/>
  </r>
  <r>
    <s v="ICULTUR"/>
    <x v="3"/>
    <s v="BOLÍVAR ME ENAMORA EN ARTE, CULTURA Y PATRIMONIO."/>
    <s v=" ECONOMÍA POPULAR CULTURAL"/>
    <n v="3301"/>
    <s v="PROMOCIÓN Y ACCESO EFECTIVO A PROCESOS CULTURALES Y ARTÍSTICOS"/>
    <s v="FOMENTO, APOYO Y DIFUSIÓN DE EVENTOS Y EXPRESIONES ARTÍSTICAS Y CULTURALES"/>
    <n v="52"/>
    <s v="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
    <n v="3302044"/>
    <s v="Servicio de promoción de actividades culturales."/>
    <s v="Actividades culturales realizadas en Museos del Ministerio de Cultura"/>
    <s v="Número"/>
    <s v="ND"/>
    <n v="2023"/>
    <s v="ICULTUR"/>
    <n v="21"/>
    <n v="21"/>
    <n v="21"/>
    <n v="1"/>
    <n v="0"/>
    <n v="12"/>
    <n v="7"/>
    <n v="1"/>
    <n v="20"/>
    <n v="0.95238095238095233"/>
    <n v="41"/>
    <n v="0.95238095238095233"/>
    <n v="0.95238095238095233"/>
    <n v="1.9523809523809523"/>
    <n v="36000000"/>
    <s v="Recursos propios"/>
    <n v="0"/>
  </r>
  <r>
    <s v="ICULTUR"/>
    <x v="3"/>
    <s v="BOLÍVAR ME ENAMORA EN ARTE, CULTURA Y PATRIMONIO."/>
    <s v=" INFRAESTRUCTURAS CULTURALES PARA LA VIDA"/>
    <n v="3301"/>
    <s v="PROMOCIÓN Y ACCESO EFECTIVO A PROCESOS CULTURALES Y ARTÍSTICOS"/>
    <s v="FORMACIÓN, CAPACITACIÓN E INVESTIGACIÓN ARTÍSTICA Y CULTURAL "/>
    <n v="53"/>
    <s v="Asistencias técnicas a bibliotecarios, administraciones locales, entidades públicas y privadas entre otros, en el campo de las bibliotecas públicas y la lectura."/>
    <n v="3301065"/>
    <s v="Servicio de asistencia técnica en asuntos de gestión de bibliotecas públicas y lectura."/>
    <s v="Personas asistidas técnicamente"/>
    <s v="Personas asistidas técnicamente"/>
    <s v="ND"/>
    <n v="2023"/>
    <s v="ICULTUR"/>
    <n v="52"/>
    <n v="52"/>
    <n v="52"/>
    <n v="1"/>
    <n v="3"/>
    <n v="52"/>
    <n v="52"/>
    <n v="52"/>
    <n v="159"/>
    <n v="3.0576923076923075"/>
    <n v="211"/>
    <n v="3.0576923076923075"/>
    <n v="1"/>
    <n v="4.0576923076923075"/>
    <n v="627858219.60000002"/>
    <s v="Recursos propios"/>
    <n v="36000000"/>
  </r>
  <r>
    <s v="ICULTUR"/>
    <x v="3"/>
    <s v="BOLÍVAR ME ENAMORA EN ARTE, CULTURA Y PATRIMONIO."/>
    <s v=" INFRAESTRUCTURAS CULTURALES PARA LA VIDA"/>
    <n v="3301"/>
    <s v="PROMOCIÓN Y ACCESO EFECTIVO A PROCESOS CULTURALES Y ARTÍSTICOS"/>
    <s v="FORMACIÓN, CAPACITACIÓN E INVESTIGACIÓN ARTÍSTICA Y CULTURAL "/>
    <n v="54"/>
    <s v="Son todas aquellas infraestructuras culturales que se construyan en un predio o terreno donde no existen elementos o construcciones previstas. "/>
    <n v="3301075"/>
    <s v="Bibliotecas construidas y dotadas"/>
    <s v="Bibliotecas construidas y dotadas"/>
    <s v="Número"/>
    <s v="ND"/>
    <n v="2023"/>
    <s v="ICULTUR"/>
    <n v="20"/>
    <n v="52"/>
    <n v="0"/>
    <n v="0"/>
    <n v="0"/>
    <n v="0"/>
    <n v="52"/>
    <n v="0"/>
    <n v="52"/>
    <n v="1"/>
    <n v="52"/>
    <n v="2.6"/>
    <n v="1"/>
    <n v="1"/>
    <n v="331600000"/>
    <s v="Recursos propios"/>
    <n v="0"/>
  </r>
  <r>
    <s v="ICULTUR"/>
    <x v="3"/>
    <s v="BOLÍVAR ME ENAMORA EN ARTE, CULTURA Y PATRIMONIO."/>
    <s v=" Aprovechamiento de potencialidades y apuesta productivas"/>
    <n v="3502"/>
    <s v="PROMOCIÓN Y ACCESO EFECTIVO A PROCESOS CULTURALES Y ARTÍSTICOS"/>
    <s v="PROTECCIÓN DEL PATRIMONIO CULTURAL  "/>
    <n v="330"/>
    <s v="fortalecimiento de procesos culturales, artísticos, formación en los municipios a través de dotación de instrumentos  elementos, o desarrollo de procesos de formación"/>
    <n v="3301126"/>
    <s v="Servicio de apoyo al proceso de formación artística y cultural"/>
    <s v="Procesos de formación atendidos"/>
    <s v="Número"/>
    <s v="ND"/>
    <n v="2023"/>
    <s v="ICULTUR"/>
    <n v="5"/>
    <n v="46"/>
    <n v="5"/>
    <n v="0.10869565217391304"/>
    <n v="0"/>
    <n v="9"/>
    <n v="9"/>
    <n v="1"/>
    <n v="19"/>
    <n v="0.41304347826086957"/>
    <n v="24"/>
    <n v="3.8"/>
    <n v="1"/>
    <n v="0.52173913043478259"/>
    <n v="6000000"/>
    <s v="Recursos propios"/>
    <n v="0"/>
  </r>
  <r>
    <s v="ICULTUR"/>
    <x v="1"/>
    <s v="BOLÍVAR ME ENAMORA EN  TURISMO"/>
    <s v=" Turismo de talla mundial"/>
    <n v="3502"/>
    <s v="Productividad y competitividad de las empresas colombianas"/>
    <s v="PROMOCIÓN DEL DESARROLLO TURÍSTICO "/>
    <n v="55"/>
    <s v="Asistencia y acompañamiento a los Entes Territoriales para la promoción y competitividad turística de sus regiones."/>
    <n v="3502039"/>
    <s v="Servicio de asistencia técnica a los entes territoriales para el desarrollo turístico"/>
    <s v="Proyectos de infraestructura turística apoyados"/>
    <s v="Número"/>
    <n v="0"/>
    <n v="2023"/>
    <s v="ICULTUR"/>
    <n v="12"/>
    <n v="45"/>
    <n v="31"/>
    <n v="0.68888888888888888"/>
    <n v="1"/>
    <n v="2"/>
    <n v="1"/>
    <n v="0"/>
    <n v="4"/>
    <n v="8.8888888888888892E-2"/>
    <n v="35"/>
    <n v="0.33333333333333331"/>
    <n v="0.33333333333333331"/>
    <n v="0.77777777777777779"/>
    <n v="0"/>
    <m/>
    <n v="0"/>
  </r>
  <r>
    <s v="ICULTUR"/>
    <x v="1"/>
    <s v="BOLÍVAR ME ENAMORA EN  TURISMO"/>
    <s v=" Turismo de talla mundial"/>
    <n v="3502"/>
    <s v="Productividad y competitividad de las empresas colombianas"/>
    <s v="PROMOCIÓN DEL DESARROLLO TURÍSTICO "/>
    <n v="56"/>
    <s v="Eventos realizados para intercambio de experiencias y generación de alianzas entre iniciativas clústeres"/>
    <n v="3502007"/>
    <s v="Servicio de asistencia técnica para el desarrollo de iniciativas clústeres"/>
    <s v="Programas de gestión empresarial ejecutados en unidades productivas"/>
    <s v="Número"/>
    <n v="0"/>
    <n v="2023"/>
    <s v="ICULTUR"/>
    <n v="35"/>
    <n v="120"/>
    <n v="112"/>
    <n v="0.93333333333333335"/>
    <n v="0"/>
    <n v="52"/>
    <n v="35"/>
    <n v="1"/>
    <n v="88"/>
    <n v="0.73333333333333328"/>
    <n v="200"/>
    <n v="2.5142857142857142"/>
    <n v="1"/>
    <n v="1.6666666666666667"/>
    <n v="0"/>
    <m/>
    <n v="0"/>
  </r>
  <r>
    <s v="ICULTUR"/>
    <x v="1"/>
    <s v="BOLÍVAR ME ENAMORA EN  TURISMO"/>
    <s v=" Turismo de talla mundial"/>
    <n v="3502"/>
    <s v="Productividad y competitividad de las empresas colombianas"/>
    <s v="PROMOCIÓN DEL DESARROLLO TURÍSTICO "/>
    <n v="57"/>
    <s v="Corresponde a documentos que contengan planes, estrategias, política públicas sobre asuntos del sector."/>
    <n v="3502047"/>
    <s v="Documentos de planeación"/>
    <s v="Documentos de planeación elaborados"/>
    <s v="Número"/>
    <n v="2"/>
    <n v="2024"/>
    <s v="ICULTUR"/>
    <n v="2"/>
    <n v="8"/>
    <n v="4"/>
    <n v="0.5"/>
    <n v="1"/>
    <n v="1"/>
    <n v="1"/>
    <n v="0"/>
    <n v="3"/>
    <n v="0.375"/>
    <n v="7"/>
    <n v="1.5"/>
    <n v="1"/>
    <n v="0.875"/>
    <n v="0"/>
    <m/>
    <n v="0"/>
  </r>
  <r>
    <s v="ICULTUR"/>
    <x v="1"/>
    <s v="BOLÍVAR ME ENAMORA EN  TURISMO"/>
    <s v=" Turismo de talla mundial"/>
    <n v="3502"/>
    <s v="Productividad y competitividad de las empresas colombianas"/>
    <s v="PROMOCIÓN DEL DESARROLLO TURÍSTICO "/>
    <n v="58"/>
    <s v="Asistencia y acompañamiento a los Entes Territoriales para la promoción y competitividad turística de sus regiones."/>
    <n v="3502039"/>
    <s v="Servicio de asistencia técnica a los entes territoriales para el desarrollo turístico"/>
    <s v="Viajes de Familiarización realizados"/>
    <s v="Número"/>
    <n v="16"/>
    <n v="2023"/>
    <s v="ICULTUR"/>
    <n v="2"/>
    <n v="8"/>
    <n v="0"/>
    <n v="0"/>
    <n v="0"/>
    <n v="3"/>
    <n v="2"/>
    <n v="0"/>
    <n v="5"/>
    <n v="0.625"/>
    <n v="5"/>
    <n v="2.5"/>
    <n v="1"/>
    <n v="0.625"/>
    <n v="0"/>
    <m/>
    <n v="0"/>
  </r>
  <r>
    <s v="ICULTUR"/>
    <x v="1"/>
    <s v="BOLÍVAR ME ENAMORA EN  TURISMO"/>
    <s v=" Turismo de talla mundial"/>
    <n v="3502"/>
    <s v="Productividad y competitividad de las empresas colombianas"/>
    <s v="PROMOCIÓN DEL DESARROLLO TURÍSTICO "/>
    <n v="59"/>
    <s v="Corresponde a campañas de divulgación y promoción de los atractivos turísticos de la zonas, así como las actividades para el posicionamiento de las regiones, departamentos y municipios como destinos turísticos."/>
    <n v="3502046"/>
    <s v="Servicio de promoción turística"/>
    <s v="Eventos de promoción realizados"/>
    <s v="Número"/>
    <n v="0"/>
    <n v="2023"/>
    <s v="ICULTUR"/>
    <n v="1"/>
    <n v="4"/>
    <n v="3"/>
    <n v="0.75"/>
    <n v="1"/>
    <n v="1"/>
    <n v="0"/>
    <n v="0"/>
    <n v="2"/>
    <n v="0.5"/>
    <n v="5"/>
    <n v="2"/>
    <n v="1"/>
    <n v="1.25"/>
    <n v="0"/>
    <m/>
    <n v="0"/>
  </r>
  <r>
    <s v="ICULTUR"/>
    <x v="1"/>
    <s v="BOLÍVAR ME ENAMORA EN  TURISMO"/>
    <s v=" Turismo de talla mundial"/>
    <n v="3502"/>
    <s v="Productividad y competitividad de las empresas colombianas"/>
    <s v="PROMOCIÓN DEL DESARROLLO TURÍSTICO "/>
    <n v="60"/>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1"/>
    <n v="0"/>
    <n v="0"/>
    <n v="0"/>
    <n v="0"/>
    <n v="0"/>
    <n v="0"/>
    <n v="0"/>
    <n v="0"/>
    <n v="0"/>
    <n v="0"/>
    <n v="0"/>
    <n v="0"/>
    <n v="0"/>
    <m/>
    <n v="0"/>
  </r>
  <r>
    <s v="ICULTUR"/>
    <x v="1"/>
    <s v="BOLÍVAR ME ENAMORA EN  TURISMO"/>
    <s v=" Turismo de talla mundial"/>
    <n v="3502"/>
    <s v="Productividad y competitividad de las empresas colombianas"/>
    <s v="PROMOCIÓN DEL DESARROLLO TURÍSTICO "/>
    <n v="62"/>
    <s v="Asistencia técnica dirigida a emprendedores con empresas en etapa temprana (menores de 5 años)."/>
    <n v="3502007"/>
    <s v="Servicio de asistencia técnica para emprendedores y/o empresas en edad temprana"/>
    <s v="Empresas asistidas técnicamente"/>
    <s v="Número"/>
    <n v="0"/>
    <n v="2023"/>
    <s v="ICULTUR"/>
    <n v="5"/>
    <n v="30"/>
    <n v="125"/>
    <n v="4.166666666666667"/>
    <n v="0"/>
    <n v="0"/>
    <n v="110"/>
    <n v="0"/>
    <n v="110"/>
    <n v="3.6666666666666665"/>
    <n v="235"/>
    <n v="22"/>
    <n v="1"/>
    <n v="7.833333333333333"/>
    <n v="0"/>
    <m/>
    <n v="0"/>
  </r>
  <r>
    <s v="ICULTUR"/>
    <x v="1"/>
    <s v="BOLÍVAR ME ENAMORA EN  TURISMO"/>
    <s v=" Turismo de talla mundial"/>
    <n v="3502"/>
    <s v="Productividad y competitividad de las empresas colombianas"/>
    <s v="PROMOCIÓN DEL DESARROLLO TURÍSTICO "/>
    <n v="63"/>
    <s v="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
    <n v="3502009"/>
    <s v="Servicio de apoyo para la transferencia y/o implementación de metodologías de aumento de la productividad"/>
    <s v="Unidades productivas  beneficiadas en la implementación de estrategias para incrementar su productividad "/>
    <s v="Número"/>
    <n v="0"/>
    <n v="2023"/>
    <s v="ICULTUR"/>
    <n v="15"/>
    <n v="60"/>
    <n v="1"/>
    <n v="1.6666666666666666E-2"/>
    <n v="3"/>
    <n v="3"/>
    <n v="1"/>
    <n v="0"/>
    <n v="7"/>
    <n v="0.11666666666666667"/>
    <n v="8"/>
    <n v="0.46666666666666667"/>
    <n v="0.46666666666666667"/>
    <n v="0.13333333333333333"/>
    <n v="0"/>
    <m/>
    <n v="0"/>
  </r>
  <r>
    <s v="ICULTUR"/>
    <x v="1"/>
    <s v="BOLÍVAR ME ENAMORA EN  TURISMO"/>
    <s v=" Turismo de talla mundial"/>
    <n v="3502"/>
    <s v="Productividad y competitividad de las empresas colombianas"/>
    <s v="PROMOCIÓN DEL DESARROLLO TURÍSTICO "/>
    <n v="64"/>
    <s v="Asistencia y acompañamiento a los Entes Territoriales para la promoción y competitividad turística de sus regiones."/>
    <n v="3502039"/>
    <s v="Servicio de asistencia técnica a los entes territoriales para el desarrollo turístico"/>
    <s v="Entidades territoriales asistidas técnicamente"/>
    <s v="Número"/>
    <n v="0"/>
    <n v="2023"/>
    <s v="ICULTUR"/>
    <n v="3"/>
    <n v="8"/>
    <n v="1"/>
    <n v="0.125"/>
    <n v="0"/>
    <n v="2"/>
    <n v="0"/>
    <n v="1"/>
    <n v="3"/>
    <n v="0.375"/>
    <n v="4"/>
    <n v="1"/>
    <n v="1"/>
    <n v="0.5"/>
    <n v="0"/>
    <m/>
    <n v="0"/>
  </r>
  <r>
    <s v="ICULTUR"/>
    <x v="1"/>
    <s v="BOLÍVAR ME ENAMORA EN  TURISMO"/>
    <s v=" Turismo de talla mundial"/>
    <n v="3502"/>
    <s v="Productividad y competitividad de las empresas colombianas"/>
    <s v="PROMOCIÓN DEL DESARROLLO TURÍSTICO "/>
    <n v="65"/>
    <s v="Asistencia y acompañamiento a los Entes Territoriales para la promoción y competitividad turística de sus regiones."/>
    <n v="3502039"/>
    <s v="Servicio de asistencia técnica a los entes territoriales para el desarrollo turístico"/>
    <s v="Redes Temáticas de Turismo apoyadas"/>
    <s v="Número"/>
    <n v="0"/>
    <n v="2023"/>
    <s v="ICULTUR"/>
    <n v="1"/>
    <n v="5"/>
    <n v="0"/>
    <n v="0"/>
    <n v="2"/>
    <n v="0"/>
    <n v="0"/>
    <n v="0"/>
    <n v="2"/>
    <n v="0.4"/>
    <n v="2"/>
    <n v="2"/>
    <n v="1"/>
    <n v="0.4"/>
    <n v="0"/>
    <m/>
    <n v="0"/>
  </r>
  <r>
    <s v="ICULTUR"/>
    <x v="1"/>
    <s v="BOLÍVAR ME ENAMORA EN  TURISMO"/>
    <s v=" Turismo de talla mundial"/>
    <n v="3502"/>
    <s v="Productividad y competitividad de las empresas colombianas"/>
    <s v="PROMOCIÓN DEL DESARROLLO TURÍSTICO "/>
    <n v="66"/>
    <s v="Asistencia y acompañamiento a los Entes Territoriales para la promoción y competitividad turística de sus regiones."/>
    <n v="3502039"/>
    <s v="Servicio de asistencia técnica a los entes territoriales para el desarrollo turístico"/>
    <s v="Convenios, alianzas estratégicas y suscripciones realizadas"/>
    <s v="Número"/>
    <n v="0"/>
    <n v="2023"/>
    <s v="ICULTUR"/>
    <n v="1"/>
    <n v="4"/>
    <n v="1"/>
    <n v="0.25"/>
    <n v="0"/>
    <n v="0"/>
    <n v="0"/>
    <n v="0"/>
    <n v="0"/>
    <n v="0"/>
    <n v="1"/>
    <n v="0"/>
    <n v="0"/>
    <n v="0.25"/>
    <n v="0"/>
    <m/>
    <n v="0"/>
  </r>
  <r>
    <s v="VICTIMAS"/>
    <x v="0"/>
    <s v="ATENCION,ASISTENCIA Y REPARACION INTEGRAL A LAS VICTIMAS"/>
    <s v="ATENCIÓN, ASISTENCIA  Y REPARACIÓN INTEGRAL A LAS VÍCTIMAS"/>
    <s v="4101"/>
    <s v="ATENCIÓN, ASISTENCIA  Y REPARACIÓN INTEGRAL A LAS VÍCTIMAS"/>
    <s v="ATENCIÓN A GRUPOS VULNERABLES - PROMOCIÓN SOCIAL "/>
    <n v="116"/>
    <s v="Atención humanitaria por subsidiariedad"/>
    <n v="410102507"/>
    <s v="Servicio de ayuda y atención humanitaria"/>
    <s v="Recursos de atención humanitaria por subsidiariedad otorgados"/>
    <s v="pesos"/>
    <n v="4.3999999999999997E-2"/>
    <n v="2021"/>
    <s v="DNP"/>
    <n v="250000000"/>
    <n v="1000000000"/>
    <n v="125000000"/>
    <n v="0.125"/>
    <n v="75000000"/>
    <n v="95000000"/>
    <n v="110000000"/>
    <n v="45000000"/>
    <n v="325000000"/>
    <n v="0.32500000000000001"/>
    <n v="450000000"/>
    <n v="1.3"/>
    <n v="1"/>
    <n v="0.45"/>
    <n v="250000000"/>
    <s v="Recursos propios"/>
    <n v="325000000"/>
  </r>
  <r>
    <s v="VICTIMAS"/>
    <x v="0"/>
    <s v="ATENCION,ASISTENCIA Y REPARACION INTEGRAL A LAS VICTIMAS"/>
    <s v="ATENCIÓN, ASISTENCIA  Y REPARACIÓN INTEGRAL A LAS VÍCTIMAS"/>
    <s v="4101"/>
    <s v="ATENCIÓN, ASISTENCIA  Y REPARACIÓN INTEGRAL A LAS VÍCTIMAS"/>
    <s v="EQUIPAMENTO"/>
    <n v="117"/>
    <s v="Dotación de Albergue Temporal a las víctimas que soliciten ("/>
    <n v="4101082"/>
    <s v="Edificaciones para alojamiento temporal de víctimas desplazadas por el conflicto construidas y dotadas"/>
    <s v="Infraestructura para alojamiento temporal de víctimas desplazadas por el conflicto construidas y dotadas"/>
    <s v="NUMERO"/>
    <n v="4.3999999999999997E-2"/>
    <n v="2020"/>
    <s v="DNP"/>
    <n v="1"/>
    <n v="2"/>
    <n v="0"/>
    <n v="0"/>
    <n v="0"/>
    <n v="0"/>
    <n v="2"/>
    <n v="0"/>
    <n v="2"/>
    <n v="1"/>
    <n v="2"/>
    <n v="2"/>
    <n v="1"/>
    <n v="1"/>
    <n v="10000000"/>
    <s v="Recursos propios"/>
    <n v="0"/>
  </r>
  <r>
    <s v="VICTIMAS"/>
    <x v="0"/>
    <s v="ATENCION,ASISTENCIA Y REPARACION INTEGRAL A LAS VICTIMAS"/>
    <s v="ATENCIÓN, ASISTENCIA  Y REPARACIÓN INTEGRAL A LAS VÍCTIMAS"/>
    <s v="4101"/>
    <s v="ATENCIÓN, ASISTENCIA  Y REPARACIÓN INTEGRAL A LAS VÍCTIMAS"/>
    <s v="ATENCIÓN A GRUPOS VULNERABLES - PROMOCIÓN SOCIAL "/>
    <n v="118"/>
    <s v="Asistencia Funeraria "/>
    <n v="4101027"/>
    <s v="Servicio de asistencia funeraria"/>
    <s v="Hogares subsidiados en asistencia funeraria "/>
    <s v="NUMERO"/>
    <n v="4.3999999999999997E-2"/>
    <n v="2020"/>
    <s v="DNP"/>
    <n v="1"/>
    <n v="4"/>
    <n v="4"/>
    <n v="1"/>
    <n v="0"/>
    <n v="0"/>
    <n v="0"/>
    <n v="0"/>
    <n v="0"/>
    <n v="0"/>
    <n v="4"/>
    <n v="0"/>
    <n v="0"/>
    <n v="1"/>
    <n v="25000000"/>
    <s v="Recursos propios"/>
    <n v="0"/>
  </r>
  <r>
    <s v="VICTIMAS"/>
    <x v="0"/>
    <s v="ATENCION,ASISTENCIA Y REPARACION INTEGRAL A LAS VICTIMAS"/>
    <s v="Justicia transicional"/>
    <s v="1204"/>
    <s v="Justicia transicional"/>
    <s v="ATENCIÓN A GRUPOS VULNERABLES - PROMOCIÓN SOCIAL "/>
    <n v="119"/>
    <s v="Jornadas de Atención y Asistencia Itinerante Transformadoras del Territorio"/>
    <n v="1204016"/>
    <s v="Servicio itinerante de oferta interinstitucional en materia de justicia transicional"/>
    <s v="Jornadas móviles de atención, orientación y acceso a la justicia a las víctimas del conflicto armado realizadas"/>
    <s v="NUMERO"/>
    <n v="4.3999999999999997E-2"/>
    <n v="2020"/>
    <s v="DNP"/>
    <n v="15"/>
    <n v="60"/>
    <n v="22"/>
    <n v="0.36666666666666664"/>
    <n v="3"/>
    <n v="10"/>
    <n v="13"/>
    <n v="0"/>
    <n v="26"/>
    <n v="0.43333333333333335"/>
    <n v="48"/>
    <n v="1.7333333333333334"/>
    <n v="1"/>
    <n v="0.8"/>
    <n v="200000000"/>
    <s v="Recursos propios"/>
    <n v="300000000"/>
  </r>
  <r>
    <s v="VICTIMAS"/>
    <x v="0"/>
    <s v="ATENCION,ASISTENCIA Y REPARACION INTEGRAL A LAS VICTIMAS"/>
    <s v="ATENCIÓN, ASISTENCIA  Y REPARACIÓN INTEGRAL A LAS VÍCTIMAS"/>
    <s v="4101"/>
    <s v="ATENCIÓN, ASISTENCIA  Y REPARACIÓN INTEGRAL A LAS VÍCTIMAS"/>
    <s v="EQUIPAMENTO"/>
    <n v="120"/>
    <s v="Construcción del Centro Regional de Atención a Víctimas"/>
    <n v="4101017"/>
    <s v="Centros regionales de atención a víctimas construidos"/>
    <s v="Centros regionales de atención a víctimas construidos "/>
    <s v="NUMERO"/>
    <n v="4.3999999999999997E-2"/>
    <n v="2020"/>
    <s v="DNP"/>
    <n v="1"/>
    <n v="1"/>
    <n v="0"/>
    <n v="0"/>
    <n v="0"/>
    <n v="0"/>
    <n v="0"/>
    <n v="0"/>
    <n v="0"/>
    <n v="0"/>
    <n v="0"/>
    <n v="0"/>
    <n v="0"/>
    <n v="0"/>
    <n v="4500000000"/>
    <s v="Recursos propios"/>
    <n v="0"/>
  </r>
  <r>
    <s v="VICTIMAS"/>
    <x v="0"/>
    <s v="ATENCION,ASISTENCIA Y REPARACION INTEGRAL A LAS VICTIMAS"/>
    <s v="ATENCIÓN, ASISTENCIA  Y REPARACIÓN INTEGRAL A LAS VÍCTIMAS"/>
    <s v="4101"/>
    <s v="ATENCIÓN, ASISTENCIA  Y REPARACIÓN INTEGRAL A LAS VÍCTIMAS"/>
    <s v="EQUIPAMENTO"/>
    <n v="121"/>
    <s v="Dotación del CRAV Centro Regional de Atención a Víctimas"/>
    <n v="4101018"/>
    <s v="Centros regionales o puntos de atención a víctimas dotados"/>
    <s v="Dotación de infraestructura en la cual se reúne la oferta institucional del nivel nacional y territorial que tiene como objetivo atender, orientar, remitir y acompañar a las víctimas del conflicto."/>
    <s v="NUMERO"/>
    <n v="4.3999999999999997E-2"/>
    <n v="2020"/>
    <s v="DNP"/>
    <n v="1"/>
    <n v="1"/>
    <n v="0"/>
    <n v="0"/>
    <n v="0"/>
    <n v="0"/>
    <n v="0"/>
    <n v="0"/>
    <n v="0"/>
    <n v="0"/>
    <n v="0"/>
    <n v="0"/>
    <n v="0"/>
    <n v="0"/>
    <n v="500000000"/>
    <s v="Recursos propios"/>
    <n v="0"/>
  </r>
  <r>
    <s v="VICTIMAS"/>
    <x v="0"/>
    <s v="ATENCION,ASISTENCIA Y REPARACION INTEGRAL A LAS VICTIMAS"/>
    <s v="ATENCIÓN, ASISTENCIA  Y REPARACIÓN INTEGRAL A LAS VÍCTIMAS"/>
    <s v="4101"/>
    <s v="ATENCIÓN, ASISTENCIA  Y REPARACIÓN INTEGRAL A LAS VÍCTIMAS"/>
    <s v="ATENCIÓN A GRUPOS VULNERABLES - PROMOCIÓN SOCIAL "/>
    <n v="122"/>
    <s v="Mejoramiento y/o costrucción de Puntos de Atención a víctimas y/o Centro Regional de Atención a Víctimas "/>
    <n v="4101018"/>
    <s v="Centros regionales o puntos de atención a víctimas dotados"/>
    <s v="Puntos de atención a víctimas dotados"/>
    <s v="NUMERO"/>
    <n v="4.3999999999999997E-2"/>
    <n v="2020"/>
    <s v="DNP"/>
    <n v="1"/>
    <n v="4"/>
    <n v="1"/>
    <n v="0.25"/>
    <n v="0"/>
    <n v="0"/>
    <n v="1"/>
    <n v="0"/>
    <n v="1"/>
    <n v="0.25"/>
    <n v="2"/>
    <n v="1"/>
    <n v="1"/>
    <n v="0.5"/>
    <n v="20000000"/>
    <s v="Recursos propios"/>
    <n v="30000000"/>
  </r>
  <r>
    <s v="VICTIMAS"/>
    <x v="0"/>
    <s v="ATENCION,ASISTENCIA Y REPARACION INTEGRAL A LAS VICTIMAS"/>
    <s v="Calidad y fomento de la educación superior"/>
    <s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4.3999999999999997E-2"/>
    <n v="2020"/>
    <s v="DNP"/>
    <n v="100"/>
    <n v="400"/>
    <n v="4402"/>
    <n v="11.005000000000001"/>
    <n v="0"/>
    <n v="2687"/>
    <n v="0"/>
    <n v="0"/>
    <n v="2687"/>
    <n v="6.7175000000000002"/>
    <n v="7089"/>
    <n v="26.87"/>
    <n v="1"/>
    <n v="17.7225"/>
    <n v="200000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DESARROLLO DE PROGRAMAS Y PROYECTOS PRODUCTIVOS EN EL MARCO DEL PLAN AGROPECUARIO  "/>
    <n v="124"/>
    <s v="Proyectos Productivos a población victima"/>
    <n v="4103005"/>
    <s v="Servicio de asistencia técnica para el emprendimiento"/>
    <s v="Proyectos productivos formulados para población víctimas del desplazamiento forzado"/>
    <s v="NUMERO"/>
    <n v="4.3999999999999997E-2"/>
    <n v="2020"/>
    <s v="DNP"/>
    <n v="50"/>
    <n v="200"/>
    <n v="110"/>
    <n v="0.55000000000000004"/>
    <n v="76"/>
    <n v="31"/>
    <n v="0"/>
    <n v="0"/>
    <n v="107"/>
    <n v="0.53500000000000003"/>
    <n v="217"/>
    <n v="2.14"/>
    <n v="1"/>
    <n v="1.085"/>
    <n v="50000000"/>
    <s v="Recursos propios"/>
    <n v="0"/>
  </r>
  <r>
    <s v="VICTIMAS"/>
    <x v="0"/>
    <s v="ATENCION,ASISTENCIA Y REPARACION INTEGRAL A LAS VICTIMAS"/>
    <s v="ATENCIÓN, ASISTENCIA  Y REPARACIÓN INTEGRAL A LAS VÍCTIMAS"/>
    <s v="4101"/>
    <s v="ATENCIÓN, ASISTENCIA  Y REPARACIÓN INTEGRAL A LAS VÍCTIMAS"/>
    <s v="DESARROLLO DE PROGRAMAS Y PROYECTOS PRODUCTIVOS EN EL MARCO DEL PLAN AGROPECUARIO  "/>
    <n v="125"/>
    <s v="Proyectos productivos con enfoque étnico y diferencial para la generación de ingresos"/>
    <n v="4101073"/>
    <s v="Servicio de apoyo para la generación de ingresos"/>
    <s v="Hogares con asistencia técnica para la generación de ingresos"/>
    <s v="NUMERO"/>
    <n v="4.3999999999999997E-2"/>
    <n v="2020"/>
    <s v="DNP"/>
    <n v="20"/>
    <n v="50"/>
    <n v="62"/>
    <n v="1.24"/>
    <n v="0"/>
    <n v="5"/>
    <n v="0"/>
    <n v="5568"/>
    <n v="5573"/>
    <n v="111.46"/>
    <n v="5635"/>
    <n v="278.64999999999998"/>
    <n v="1"/>
    <n v="112.7"/>
    <n v="5000000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ATENCIÓN A GRUPOS VULNERABLES - PROMOCIÓN SOCIAL "/>
    <n v="126"/>
    <s v="Asistencia Técnica en Elaboración de Proyectos"/>
    <n v="4103005"/>
    <s v="Servicio de asistencia técnica para el emprendimiento"/>
    <s v="Personas asistidas técnicamente"/>
    <s v="NUMERO"/>
    <n v="4.3999999999999997E-2"/>
    <n v="2020"/>
    <s v="DNP"/>
    <n v="150"/>
    <n v="450"/>
    <n v="179"/>
    <n v="0.39777777777777779"/>
    <n v="0"/>
    <n v="27"/>
    <n v="19"/>
    <n v="0"/>
    <n v="46"/>
    <n v="0.10222222222222223"/>
    <n v="225"/>
    <n v="0.30666666666666664"/>
    <n v="0.30666666666666664"/>
    <n v="0.5"/>
    <n v="5000000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ATENCIÓN A GRUPOS VULNERABLES - PROMOCIÓN SOCIAL "/>
    <n v="127"/>
    <s v="Víctimas colocadas laboralmente "/>
    <n v="4103010"/>
    <s v="Servicio de gestión para la colocación de empleo"/>
    <s v="Personas vinculadas a empleo formal para población vulnerable"/>
    <s v="NUMERO"/>
    <n v="4.3999999999999997E-2"/>
    <n v="2020"/>
    <s v="DNP"/>
    <n v="750"/>
    <n v="3000"/>
    <n v="1101"/>
    <n v="0.36699999999999999"/>
    <n v="0"/>
    <n v="255"/>
    <n v="0"/>
    <n v="526"/>
    <n v="781"/>
    <n v="0.26033333333333336"/>
    <n v="1882"/>
    <n v="1.0413333333333334"/>
    <n v="1"/>
    <n v="0.6273333333333333"/>
    <n v="10000000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EDUCACIÓN SUPERIOR"/>
    <n v="128"/>
    <s v="Víctimas del conflicto armado VINCULADAS con centros de formación para el Trabajo y Desarrollo Humano con enfoque Etnico y Diferencial"/>
    <n v="4103004"/>
    <s v="Servicio de educación para el trabajo a la población vulnerable"/>
    <s v="Personas inscritas"/>
    <s v="NUMERO"/>
    <n v="4.3999999999999997E-2"/>
    <n v="2020"/>
    <s v="DNP"/>
    <n v="3750"/>
    <n v="15000"/>
    <n v="68103"/>
    <n v="4.5401999999999996"/>
    <n v="0"/>
    <n v="645"/>
    <n v="0"/>
    <n v="252"/>
    <n v="897"/>
    <n v="5.9799999999999999E-2"/>
    <n v="69000"/>
    <n v="0.2392"/>
    <n v="0.2392"/>
    <n v="4.5999999999999996"/>
    <n v="10000000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ATENCIÓN A GRUPOS VULNERABLES - PROMOCIÓN SOCIAL "/>
    <n v="129"/>
    <s v="Mejoramiento de las condiciones de habitabilidad a población víctima"/>
    <s v="4103062"/>
    <s v="Servicio de apoyo para el mejoramiento de condiciones físicas o dotación de vivienda de hogares  vulnerables rurales"/>
    <s v="Hogares vulnerables con mejoramiento de las condiciones físicas o dotación de vivienda realizados"/>
    <s v="NUMERO"/>
    <n v="4.3999999999999997E-2"/>
    <n v="2020"/>
    <s v="DNP"/>
    <n v="15"/>
    <n v="50"/>
    <n v="5"/>
    <n v="0.1"/>
    <n v="0"/>
    <n v="0"/>
    <n v="0"/>
    <n v="0"/>
    <n v="0"/>
    <n v="0"/>
    <n v="5"/>
    <n v="0"/>
    <n v="0"/>
    <n v="0.1"/>
    <n v="22500000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ATENCIÓN A GRUPOS VULNERABLES - PROMOCIÓN SOCIAL "/>
    <n v="130"/>
    <s v="Desarrollo de proyectos de seguridad alimentaria para población víctima"/>
    <n v="4101042"/>
    <s v="Servicio de apoyo para la seguridad alimentaria"/>
    <s v="Hogares víctimas que reciben recursos monetarios para seguridad alimentaria"/>
    <s v="NUMERO"/>
    <n v="4.3999999999999997E-2"/>
    <n v="2020"/>
    <s v="DNP"/>
    <n v="500"/>
    <n v="1500"/>
    <n v="300"/>
    <n v="0.2"/>
    <n v="0"/>
    <n v="60"/>
    <n v="0"/>
    <n v="0"/>
    <n v="60"/>
    <n v="0.04"/>
    <n v="360"/>
    <n v="0.12"/>
    <n v="0.12"/>
    <n v="0.24"/>
    <n v="30000000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ATENCIÓN A GRUPOS VULNERABLES - PROMOCIÓN SOCIAL "/>
    <n v="131"/>
    <s v="Construcción de vivienda nueva a población víctima rural y urbana"/>
    <s v="4103062"/>
    <s v="Servicio de apoyo para el mejoramiento de condiciones físicas o dotación de vivienda de hogares  vulnerables rurales"/>
    <s v="Hogares víctimas vulnerables con asistencia técnica para el mejoramiento de las  condiciones físicas o dotación de vivienda"/>
    <s v="NUMERO"/>
    <n v="4.3999999999999997E-2"/>
    <n v="2020"/>
    <s v="DNP"/>
    <n v="10"/>
    <n v="40"/>
    <n v="10"/>
    <n v="0.25"/>
    <n v="0"/>
    <n v="300"/>
    <n v="0"/>
    <n v="0"/>
    <n v="300"/>
    <n v="7.5"/>
    <n v="310"/>
    <n v="30"/>
    <n v="1"/>
    <n v="7.75"/>
    <n v="0"/>
    <s v="Recursos propios"/>
    <n v="0"/>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32"/>
    <s v="Articulación con la Secretaria de Interior la construcción y actualización del Plan Integral de Prevención y Protección de Violación de los Derechos Humanos"/>
    <n v="4502038"/>
    <s v="Servicio de promoción de la garantía de derechos"/>
    <s v="Estrategias de promoción de la garantía de derechos implementadas"/>
    <s v="NUMERO"/>
    <n v="4.3999999999999997E-2"/>
    <n v="2020"/>
    <s v="DNP"/>
    <n v="1"/>
    <n v="4"/>
    <n v="1"/>
    <n v="0.25"/>
    <n v="0"/>
    <n v="0"/>
    <n v="1"/>
    <n v="0"/>
    <n v="1"/>
    <n v="0.25"/>
    <n v="2"/>
    <n v="1"/>
    <n v="1"/>
    <n v="0.5"/>
    <n v="2000000"/>
    <s v="Recursos propios"/>
    <n v="0"/>
  </r>
  <r>
    <s v="VICTIMAS"/>
    <x v="0"/>
    <s v="ATENCION,ASISTENCIA Y REPARACION INTEGRAL A LAS VICTIMAS"/>
    <s v="ATENCIÓN, ASISTENCIA  Y REPARACIÓN INTEGRAL A LAS VÍCTIMAS"/>
    <n v="4502"/>
    <s v="Fortalecimiento del buen gobierno para el respeto y garantía de los derechos humanos"/>
    <s v="ATENCIÓN A GRUPOS VULNERABLES - PROMOCIÓN SOCIAL "/>
    <n v="133"/>
    <s v="Construcción y actualización del Plan de Contingencia para la Atención Inmediata a Víctimas del Conflicto Armado"/>
    <n v="4502038"/>
    <s v="Servicio de promoción de la garantía de derechos"/>
    <s v="Rutas de atención implementadas"/>
    <s v="NUMERO"/>
    <n v="4.3999999999999997E-2"/>
    <n v="2020"/>
    <s v="DNP"/>
    <n v="1"/>
    <n v="4"/>
    <n v="1"/>
    <n v="0.25"/>
    <n v="0"/>
    <n v="1"/>
    <n v="0"/>
    <n v="0"/>
    <n v="1"/>
    <n v="0.25"/>
    <n v="2"/>
    <n v="1"/>
    <n v="1"/>
    <n v="0.5"/>
    <n v="2000000"/>
    <s v="Recursos propios"/>
    <n v="0"/>
  </r>
  <r>
    <s v="VICTIMAS"/>
    <x v="0"/>
    <s v="ATENCION,ASISTENCIA Y REPARACION INTEGRAL A LAS VICTIMAS"/>
    <s v="ATENCIÓN, ASISTENCIA  Y REPARACIÓN INTEGRAL A LAS VÍCTIMAS"/>
    <s v="3702"/>
    <s v="Fortalecimiento a la gobernabilidad territorial para la seguridad, convivencia ciudadana, paz y postconflicto"/>
    <s v="ATENCIÓN A GRUPOS VULNERABLES - PROMOCIÓN SOCIAL "/>
    <n v="134"/>
    <s v="Articulación con Secretaría del Interior y/o Secretaria de Igualdad para definir las medidas para garantizar los derechos a la vida, libertad, integridad y seguridad de víctimas defensoras y defensores de derechos humanos"/>
    <n v="3702026"/>
    <s v="Servicio de apoyo financiero para la construcción de Escenarios de paz, convivencia ciudadana e inclusión social"/>
    <s v="Número de Escenarios de paz, Convivencia Ciudadana e inclusión social financiados"/>
    <s v="NUMERO"/>
    <n v="4.3999999999999997E-2"/>
    <n v="2020"/>
    <s v="DNP"/>
    <n v="1"/>
    <n v="4"/>
    <n v="1"/>
    <n v="0.25"/>
    <n v="0"/>
    <n v="1"/>
    <n v="0"/>
    <n v="0"/>
    <n v="1"/>
    <n v="0.25"/>
    <n v="2"/>
    <n v="1"/>
    <n v="1"/>
    <n v="0.5"/>
    <n v="2000000"/>
    <s v="Recursos propios"/>
    <n v="0"/>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35"/>
    <s v="Articular con Secretaria del Interior para garantizar la inclusión del plan de acción para la implementación y territorialización del Programa Integral de Garantías de Mujeres Lideresas y Defensoras de Derechos Humanos en el departamento de Bolívar"/>
    <n v="4502038"/>
    <s v="Servicio de promoción de la garantía de derechos"/>
    <s v="Estrategias de promoción de la garantía de derechos implementadas"/>
    <s v="NUMERO"/>
    <n v="4.3999999999999997E-2"/>
    <n v="2020"/>
    <s v="DNP"/>
    <n v="1"/>
    <n v="4"/>
    <n v="1"/>
    <n v="0.25"/>
    <n v="0"/>
    <n v="1"/>
    <n v="0"/>
    <n v="0"/>
    <n v="1"/>
    <n v="0.25"/>
    <n v="2"/>
    <n v="1"/>
    <n v="1"/>
    <n v="0.5"/>
    <n v="2000000"/>
    <s v="Recursos propios"/>
    <n v="0"/>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36"/>
    <s v="Asistencia Técnica para la construcción y/o actualización de los planes de Prevención y Protección y Contingencia a municipios"/>
    <n v="4502038"/>
    <s v="Servicio de promoción de la garantía de derechos"/>
    <s v="Estrategias de promoción de la garantía de derechos implementadas"/>
    <s v="NUMERO"/>
    <n v="4.3999999999999997E-2"/>
    <n v="2020"/>
    <s v="DNP"/>
    <n v="8"/>
    <n v="28"/>
    <n v="34"/>
    <n v="1.2142857142857142"/>
    <n v="0"/>
    <n v="4"/>
    <n v="0"/>
    <n v="0"/>
    <n v="4"/>
    <n v="0.14285714285714285"/>
    <n v="38"/>
    <n v="0.5"/>
    <n v="0.5"/>
    <n v="1.3571428571428572"/>
    <n v="2000000"/>
    <s v="Recursos propios"/>
    <n v="0"/>
  </r>
  <r>
    <s v="VICTIMAS"/>
    <x v="0"/>
    <s v="ATENCION,ASISTENCIA Y REPARACION INTEGRAL A LAS VICTIMAS"/>
    <s v="ATENCIÓN, ASISTENCIA  Y REPARACIÓN INTEGRAL A LAS VÍCTIMAS"/>
    <s v="4101"/>
    <s v="ATENCIÓN, ASISTENCIA  Y REPARACIÓN INTEGRAL A LAS VÍCTIMAS"/>
    <s v="ATENCIÓN A GRUPOS VULNERABLES - PROMOCIÓN SOCIAL "/>
    <n v="137"/>
    <s v="Acompañar y articular el seguimiento de las alertas tempranas emanadas por la Defensoría del Pueblo"/>
    <n v="4101100"/>
    <s v="Servicio de asistencia humanitaria a víctimas del conflicto armado"/>
    <s v="Hogares víctimas con atención humanitaria"/>
    <s v="NUMERO"/>
    <n v="4.3999999999999997E-2"/>
    <n v="2020"/>
    <s v="DNP"/>
    <n v="1000"/>
    <n v="3000"/>
    <n v="1192"/>
    <n v="0.39733333333333332"/>
    <n v="1922"/>
    <n v="0"/>
    <n v="0"/>
    <n v="0"/>
    <n v="1922"/>
    <n v="0.64066666666666672"/>
    <n v="3114"/>
    <n v="1.9219999999999999"/>
    <n v="1"/>
    <n v="1.038"/>
    <n v="40000000"/>
    <s v="Recursos propios"/>
    <n v="0"/>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38"/>
    <s v="Informes de acompañamiento y seguimiento PIRC"/>
    <n v="4502038"/>
    <s v="Servicio de promoción de la garantía de derechos"/>
    <s v="Estrategias de promoción de la garantía de derechos implementadas"/>
    <s v="NUMERO"/>
    <n v="4.3999999999999997E-2"/>
    <n v="2020"/>
    <s v="DNP"/>
    <n v="2"/>
    <n v="8"/>
    <n v="1"/>
    <n v="0.125"/>
    <n v="0"/>
    <n v="1"/>
    <n v="1"/>
    <n v="0"/>
    <n v="2"/>
    <n v="0.25"/>
    <n v="3"/>
    <n v="1"/>
    <n v="1"/>
    <n v="0.375"/>
    <n v="30000000"/>
    <s v="Recursos propios"/>
    <n v="0"/>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39"/>
    <s v="Acciones para el cumplimiento de los PIRC"/>
    <n v="4502038"/>
    <s v="Servicio de promoción de la garantía de derechos"/>
    <s v="Rutas de atención implementadas"/>
    <s v="NUMERO"/>
    <n v="4.3999999999999997E-2"/>
    <n v="2020"/>
    <s v="DNP"/>
    <n v="15"/>
    <n v="40"/>
    <n v="9"/>
    <n v="0.22500000000000001"/>
    <n v="0"/>
    <n v="0"/>
    <n v="13"/>
    <n v="11"/>
    <n v="24"/>
    <n v="0.6"/>
    <n v="33"/>
    <n v="1.6"/>
    <n v="1"/>
    <n v="0.82499999999999996"/>
    <n v="150000000"/>
    <s v="Recursos propios"/>
    <n v="150000000"/>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40"/>
    <s v="Acciones para el retorno, reubicaciones y/o integración local"/>
    <n v="4502039"/>
    <s v="Servicio de promoción de la garantía de derechos"/>
    <s v="Estrategias de promoción de la garantía de derechos implementadas"/>
    <s v="NUMERO"/>
    <n v="4.3999999999999997E-2"/>
    <n v="2020"/>
    <s v="DNP"/>
    <n v="5"/>
    <n v="30"/>
    <n v="3"/>
    <n v="0.1"/>
    <n v="0"/>
    <n v="2"/>
    <n v="19"/>
    <n v="10"/>
    <n v="31"/>
    <n v="1.0333333333333334"/>
    <n v="34"/>
    <n v="6.2"/>
    <n v="1"/>
    <n v="1.1333333333333333"/>
    <n v="150000000"/>
    <s v="Recursos propios"/>
    <n v="150000000"/>
  </r>
  <r>
    <s v="VICTIMAS"/>
    <x v="0"/>
    <s v="ATENCION,ASISTENCIA Y REPARACION INTEGRAL A LAS VICTIMAS"/>
    <s v="ATENCIÓN, ASISTENCIA  Y REPARACIÓN INTEGRAL A LAS VÍCTIMAS"/>
    <s v="4101"/>
    <s v="ATENCIÓN, ASISTENCIA  Y REPARACIÓN INTEGRAL A LAS VÍCTIMAS"/>
    <s v="ATENCIÓN A GRUPOS VULNERABLES - PROMOCIÓN SOCIAL "/>
    <n v="141"/>
    <s v="Acciones de Recuperación emocional Social Comunitaria"/>
    <n v="4101031"/>
    <s v="Servicios de implementaciónde medidas de satisfacción y acompañamiento a las víctimas del conflicto armado"/>
    <s v="Víctimas reconocidas, recordadas y dignificadas por el Estado."/>
    <s v="NUMERO"/>
    <n v="4.3999999999999997E-2"/>
    <n v="2020"/>
    <s v="DNP"/>
    <n v="1"/>
    <n v="4"/>
    <n v="2"/>
    <n v="0.5"/>
    <n v="1"/>
    <n v="1"/>
    <n v="0"/>
    <n v="0"/>
    <n v="2"/>
    <n v="0.5"/>
    <n v="4"/>
    <n v="2"/>
    <n v="1"/>
    <n v="1"/>
    <n v="0"/>
    <s v="Recursos propios"/>
    <n v="0"/>
  </r>
  <r>
    <s v="VICTIMAS"/>
    <x v="0"/>
    <s v="ATENCION,ASISTENCIA Y REPARACION INTEGRAL A LAS VICTIMAS"/>
    <s v="ATENCIÓN, ASISTENCIA  Y REPARACIÓN INTEGRAL A LAS VÍCTIMAS"/>
    <s v="4101"/>
    <s v="ATENCIÓN, ASISTENCIA  Y REPARACIÓN INTEGRAL A LAS VÍCTIMAS"/>
    <s v="ATENCIÓN A GRUPOS VULNERABLES - PROMOCIÓN SOCIAL "/>
    <n v="142"/>
    <s v="Acciones para cumplimiento de medidas de satisfacción, Reparación simbólica y Construcción de la Memoria Histórica."/>
    <n v="4101031"/>
    <s v="Servicios de implementaciónde medidas de satisfacción y acompañamiento a las víctimas del conflicto armado"/>
    <s v="Acciones realizadas en cumplimiento de las medidas de satisfacción, distintas al mensaje estatal de reconocimiento."/>
    <s v="NUMERO"/>
    <n v="4.3999999999999997E-2"/>
    <n v="2020"/>
    <s v="DNP"/>
    <n v="10"/>
    <n v="40"/>
    <n v="9"/>
    <n v="0.22500000000000001"/>
    <n v="0"/>
    <n v="3"/>
    <n v="13"/>
    <n v="2"/>
    <n v="18"/>
    <n v="0.45"/>
    <n v="27"/>
    <n v="1.8"/>
    <n v="1"/>
    <n v="0.67500000000000004"/>
    <n v="387192000"/>
    <s v="Recursos propios"/>
    <n v="387192"/>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43"/>
    <s v="Seguimiento al cumplimiento de sentencias de restitución de tierras"/>
    <n v="4502038"/>
    <s v="Servicio de promoción de la garantía de derechos"/>
    <s v="Estrategias de promoción de la garantía de derechos implementadas"/>
    <s v="NUMERO"/>
    <n v="4.3999999999999997E-2"/>
    <n v="2020"/>
    <s v="DNP"/>
    <n v="1"/>
    <n v="1"/>
    <n v="0"/>
    <n v="0"/>
    <n v="0"/>
    <n v="1"/>
    <n v="0"/>
    <n v="0"/>
    <n v="1"/>
    <n v="1"/>
    <n v="1"/>
    <n v="1"/>
    <n v="1"/>
    <n v="1"/>
    <n v="2000000"/>
    <s v="Recursos propios"/>
    <n v="2000000"/>
  </r>
  <r>
    <s v="VICTIMAS"/>
    <x v="0"/>
    <s v="ATENCION,ASISTENCIA Y REPARACION INTEGRAL A LAS VICTIMAS"/>
    <s v="ATENCIÓN, ASISTENCIA  Y REPARACIÓN INTEGRAL A LAS VÍCTIMAS"/>
    <s v="3502"/>
    <s v="Productividad y competitividad de las empresas colombianas"/>
    <s v="ATENCIÓN A GRUPOS VULNERABLES - PROMOCIÓN SOCIAL "/>
    <n v="144"/>
    <s v="Consolidación de información de comunidades con Ruta Campesina y étnicas "/>
    <n v="3502019"/>
    <s v="Servicio de asistencia técnica y acompañamiento productivo y empresarial"/>
    <s v="Unidades productivas de grupos étnicos beneficiados "/>
    <s v="NUMERO"/>
    <n v="4.3999999999999997E-2"/>
    <n v="2020"/>
    <s v="DNP"/>
    <n v="1"/>
    <n v="4"/>
    <n v="0"/>
    <n v="0"/>
    <n v="0"/>
    <n v="0"/>
    <n v="1"/>
    <n v="0"/>
    <n v="1"/>
    <n v="0.25"/>
    <n v="1"/>
    <n v="1"/>
    <n v="1"/>
    <n v="0.25"/>
    <n v="2000001"/>
    <s v="Recursos propios"/>
    <n v="2000001"/>
  </r>
  <r>
    <s v="VICTIMAS"/>
    <x v="0"/>
    <s v="ATENCION,ASISTENCIA Y REPARACION INTEGRAL A LAS VICTIMAS"/>
    <s v="ATENCIÓN, ASISTENCIA  Y REPARACIÓN INTEGRAL A LAS VÍCTIMAS"/>
    <s v="4502"/>
    <s v="Fortalecimiento del buen gobierno para el respeto y garantía de los derechos humanos"/>
    <s v="ATENCIÓN A GRUPOS VULNERABLES - PROMOCIÓN SOCIAL "/>
    <n v="145"/>
    <s v="Estrategia de Identificación de Víctimas y su núcleo familiar con Sentencias de Restitución de tierras"/>
    <n v="4502038"/>
    <s v="Servicio de promoción de la garantía de derechos"/>
    <s v="Estrategias de promoción de la garantía de derechos implementadas"/>
    <s v="NUMERO"/>
    <n v="4.3999999999999997E-2"/>
    <n v="2020"/>
    <s v="DNP"/>
    <n v="1"/>
    <n v="1"/>
    <n v="1"/>
    <n v="1"/>
    <n v="0"/>
    <n v="0"/>
    <n v="1"/>
    <n v="0"/>
    <n v="1"/>
    <n v="1"/>
    <n v="2"/>
    <n v="1"/>
    <n v="1"/>
    <n v="2"/>
    <n v="2000002"/>
    <s v="Recursos propios"/>
    <n v="2000002"/>
  </r>
  <r>
    <s v="VICTIMAS"/>
    <x v="0"/>
    <s v="ATENCION,ASISTENCIA Y REPARACION INTEGRAL A LAS VICTIMAS"/>
    <s v="ATENCIÓN, ASISTENCIA  Y REPARACIÓN INTEGRAL A LAS VÍCTIMAS"/>
    <s v="4001"/>
    <s v="Acceso a soluciones de vivienda"/>
    <s v="ATENCIÓN A GRUPOS VULNERABLES - PROMOCIÓN SOCIAL "/>
    <n v="146"/>
    <s v="Articulación con Dirección de VIvienda  para la implementación de programas de construcción y mejoramiento de vivienda urbana y rural para atender las sentencias de restitución  "/>
    <n v="4001031"/>
    <s v="Servicio de apoyo financiero para adquisición de vivienda"/>
    <s v="Hogares beneficiados con adquisición de vivienda "/>
    <s v="NUMERO"/>
    <n v="4.3999999999999997E-2"/>
    <n v="2020"/>
    <s v="DNP"/>
    <n v="10"/>
    <n v="40"/>
    <n v="0"/>
    <n v="0"/>
    <n v="0"/>
    <n v="1"/>
    <n v="21"/>
    <n v="0"/>
    <n v="22"/>
    <n v="0.55000000000000004"/>
    <n v="22"/>
    <n v="2.2000000000000002"/>
    <n v="1"/>
    <n v="0.55000000000000004"/>
    <n v="300000000"/>
    <s v="Recursos propios"/>
    <n v="5000000"/>
  </r>
  <r>
    <s v="VICTIMAS"/>
    <x v="0"/>
    <s v="ATENCION,ASISTENCIA Y REPARACION INTEGRAL A LAS VICTIMAS"/>
    <s v="ATENCIÓN, ASISTENCIA  Y REPARACIÓN INTEGRAL A LAS VÍCTIMAS"/>
    <s v="4001"/>
    <s v="Acceso a soluciones de vivienda"/>
    <s v="ATENCIÓN A GRUPOS VULNERABLES - PROMOCIÓN SOCIAL "/>
    <n v="147"/>
    <s v="Articulación con Secretaría de Vivienda  para la implementación de programas de construcción y mejoramiento de vivienda urbana y rural para atender las sentencias de restitución  "/>
    <n v="4001032"/>
    <s v="Servicio de apoyo financiero para mejoramiento de vivienda"/>
    <s v="Hogares beneficiados con mejoramiento de una vivienda  "/>
    <s v="NUMERO"/>
    <n v="4.3999999999999997E-2"/>
    <n v="2020"/>
    <s v="DNP"/>
    <n v="10"/>
    <n v="40"/>
    <n v="0"/>
    <n v="0"/>
    <n v="0"/>
    <n v="0"/>
    <n v="21"/>
    <n v="0"/>
    <n v="21"/>
    <n v="0.52500000000000002"/>
    <n v="21"/>
    <n v="2.1"/>
    <n v="1"/>
    <n v="0.52500000000000002"/>
    <n v="50000000"/>
    <s v="Recursos propios"/>
    <n v="5000000"/>
  </r>
  <r>
    <s v="VICTIMAS"/>
    <x v="0"/>
    <s v="ATENCION,ASISTENCIA Y REPARACION INTEGRAL A LAS VICTIMAS"/>
    <s v="ATENCIÓN, ASISTENCIA  Y REPARACIÓN INTEGRAL A LAS VÍCTIMAS"/>
    <s v="1704"/>
    <s v="Ordenamiento social y uso productivo del territorio rural"/>
    <s v="ATENCIÓN A GRUPOS VULNERABLES - PROMOCIÓN SOCIAL "/>
    <n v="148"/>
    <s v="acciones interinstitucionales  con Secretaria de Agricultura, Agencia Nacional de Tierras, Instituto Geográfico Agustín Codazzi, Superintendencia de Notariado y Registro, con el fin de fortalecer los procesos de regularización de la propiedad rural."/>
    <n v="1704017"/>
    <s v="Servicio de apoyo para el fomento de la formalidad"/>
    <s v="Municipíos sensibilizadas en la formalización "/>
    <s v="NUMERO"/>
    <n v="4.3999999999999997E-2"/>
    <n v="2020"/>
    <s v="DNP"/>
    <n v="2"/>
    <n v="8"/>
    <n v="0"/>
    <n v="0"/>
    <n v="0"/>
    <n v="1"/>
    <n v="1"/>
    <n v="0"/>
    <n v="2"/>
    <n v="0.25"/>
    <n v="2"/>
    <n v="1"/>
    <n v="1"/>
    <n v="0.25"/>
    <n v="2000000"/>
    <s v="Recursos propios"/>
    <n v="2000000"/>
  </r>
  <r>
    <s v="VICTIMAS"/>
    <x v="0"/>
    <s v="ATENCION,ASISTENCIA Y REPARACION INTEGRAL A LAS VICTIMAS"/>
    <s v="ATENCIÓN, ASISTENCIA  Y REPARACIÓN INTEGRAL A LAS VÍCTIMAS"/>
    <s v="4101"/>
    <s v="ATENCIÓN, ASISTENCIA  Y REPARACIÓN INTEGRAL A LAS VÍCTIMAS"/>
    <s v="ATENCIÓN A GRUPOS VULNERABLES - PROMOCIÓN SOCIAL "/>
    <n v="149"/>
    <s v="Espacios de participación e incidencia  en la implementación de la política pública de víctimas por parte de la mesa departamental de víctimas"/>
    <s v="4101038"/>
    <s v="Servicio de asistencia técnica para la participación de las víctimas"/>
    <s v="Mesas de participación en funcionamiento"/>
    <s v="Número"/>
    <n v="4.3999999999999997E-2"/>
    <n v="2020"/>
    <s v="DNP"/>
    <n v="36"/>
    <n v="140"/>
    <n v="36"/>
    <n v="0.25714285714285712"/>
    <n v="0"/>
    <n v="8"/>
    <n v="13"/>
    <n v="15"/>
    <n v="36"/>
    <n v="0.25714285714285712"/>
    <n v="72"/>
    <n v="1"/>
    <n v="1"/>
    <n v="0.51428571428571423"/>
    <n v="300000000"/>
    <s v="Recursos propios"/>
    <n v="300000000"/>
  </r>
  <r>
    <s v="VICTIMAS"/>
    <x v="0"/>
    <s v="ATENCION,ASISTENCIA Y REPARACION INTEGRAL A LAS VICTIMAS"/>
    <s v="ATENCIÓN, ASISTENCIA  Y REPARACIÓN INTEGRAL A LAS VÍCTIMAS"/>
    <s v="4101"/>
    <s v="ATENCIÓN, ASISTENCIA  Y REPARACIÓN INTEGRAL A LAS VÍCTIMAS"/>
    <s v="ATENCIÓN A GRUPOS VULNERABLES - PROMOCIÓN SOCIAL "/>
    <n v="150"/>
    <s v="Asistencia Técnica a las Mesas Municipales"/>
    <s v="4101038"/>
    <s v="Servicio de asistencia técnica para la participación de las víctimas"/>
    <s v="Mesas de participación en funcionamiento"/>
    <s v="Número"/>
    <n v="4.3999999999999997E-2"/>
    <n v="2020"/>
    <s v="DNP"/>
    <n v="15"/>
    <n v="45"/>
    <n v="8"/>
    <n v="0.17777777777777778"/>
    <n v="0"/>
    <n v="4"/>
    <n v="7"/>
    <n v="4"/>
    <n v="15"/>
    <n v="0.33333333333333331"/>
    <n v="23"/>
    <n v="1"/>
    <n v="1"/>
    <n v="0.51111111111111107"/>
    <n v="12000000"/>
    <s v="Recursos propios"/>
    <n v="12000000"/>
  </r>
  <r>
    <s v="VICTIMAS"/>
    <x v="0"/>
    <s v="ATENCION,ASISTENCIA Y REPARACION INTEGRAL A LAS VICTIMAS"/>
    <s v="ATENCIÓN, ASISTENCIA  Y REPARACIÓN INTEGRAL A LAS VÍCTIMAS"/>
    <s v="4101"/>
    <s v="ATENCIÓN, ASISTENCIA  Y REPARACIÓN INTEGRAL A LAS VÍCTIMAS"/>
    <s v="ATENCIÓN A GRUPOS VULNERABLES - PROMOCIÓN SOCIAL "/>
    <n v="151"/>
    <s v="Plan de Acción de Mesa Departamental concertado y ejecutado"/>
    <s v="4101038"/>
    <s v="Servicio de asistencia técnica para la participación de las víctimas"/>
    <s v="Eventos de participación realizados"/>
    <s v="Número"/>
    <n v="4.3999999999999997E-2"/>
    <n v="2020"/>
    <s v="DNP"/>
    <n v="1"/>
    <n v="4"/>
    <n v="1"/>
    <n v="0.25"/>
    <n v="0"/>
    <n v="1"/>
    <n v="0"/>
    <n v="0"/>
    <n v="1"/>
    <n v="0.25"/>
    <n v="2"/>
    <n v="1"/>
    <n v="1"/>
    <n v="0.5"/>
    <n v="50000000"/>
    <s v="Recursos propios"/>
    <n v="50000000"/>
  </r>
  <r>
    <s v="VICTIMAS"/>
    <x v="0"/>
    <s v="ATENCION,ASISTENCIA Y REPARACION INTEGRAL A LAS VICTIMAS"/>
    <s v="ATENCIÓN, ASISTENCIA  Y REPARACIÓN INTEGRAL A LAS VÍCTIMAS"/>
    <s v="4101"/>
    <s v="ATENCIÓN, ASISTENCIA  Y REPARACIÓN INTEGRAL A LAS VÍCTIMAS"/>
    <s v="ATENCIÓN A GRUPOS VULNERABLES - PROMOCIÓN SOCIAL "/>
    <n v="152"/>
    <s v="Asistencia Técnica a Entidades Territoriales en Protocolos de Participación, Ley 1448 y Decretos Reglamentarios"/>
    <s v="4101038"/>
    <s v="Servicio de asistencia técnica para la participación de las víctimas"/>
    <s v="Mesas de participación en funcionamiento"/>
    <s v="Número"/>
    <n v="4.3999999999999997E-2"/>
    <n v="2020"/>
    <s v="DNP"/>
    <n v="15"/>
    <n v="60"/>
    <n v="8"/>
    <n v="0.13333333333333333"/>
    <n v="0"/>
    <n v="4"/>
    <n v="7"/>
    <n v="4"/>
    <n v="15"/>
    <n v="0.25"/>
    <n v="23"/>
    <n v="1"/>
    <n v="1"/>
    <n v="0.38333333333333336"/>
    <n v="12000000"/>
    <s v="Recursos propios"/>
    <n v="12000000"/>
  </r>
  <r>
    <s v="VICTIMAS"/>
    <x v="0"/>
    <s v="ATENCION,ASISTENCIA Y REPARACION INTEGRAL A LAS VICTIMAS"/>
    <s v="ATENCIÓN, ASISTENCIA  Y REPARACIÓN INTEGRAL A LAS VÍCTIMAS"/>
    <s v="4101"/>
    <s v="ATENCIÓN, ASISTENCIA  Y REPARACIÓN INTEGRAL A LAS VÍCTIMAS"/>
    <s v="ATENCIÓN A GRUPOS VULNERABLES - PROMOCIÓN SOCIAL "/>
    <n v="153"/>
    <s v="Asistencia Técnica Mesas Municipales de Víctimas y Entidades Territoriales en Decretos Ley 4635 y 4633 de 2011 para comunidades Étnicas"/>
    <s v="4101038"/>
    <s v="Servicio de asistencia técnica para la participación de las víctimas"/>
    <s v="Mesas de participación en funcionamiento"/>
    <s v="Número"/>
    <n v="4.3999999999999997E-2"/>
    <n v="2020"/>
    <s v="DNP"/>
    <n v="12"/>
    <n v="46"/>
    <n v="11"/>
    <n v="0.2391304347826087"/>
    <n v="0"/>
    <n v="4"/>
    <n v="7"/>
    <n v="1"/>
    <n v="12"/>
    <n v="0.2608695652173913"/>
    <n v="23"/>
    <n v="1"/>
    <n v="1"/>
    <n v="0.5"/>
    <n v="12000000"/>
    <s v="Recursos propios"/>
    <n v="12000000"/>
  </r>
  <r>
    <s v="VICTIMAS"/>
    <x v="0"/>
    <s v="ATENCION,ASISTENCIA Y REPARACION INTEGRAL A LAS VICTIMAS"/>
    <s v="ATENCIÓN, ASISTENCIA  Y REPARACIÓN INTEGRAL A LAS VÍCTIMAS"/>
    <s v="4101"/>
    <s v="ATENCIÓN, ASISTENCIA  Y REPARACIÓN INTEGRAL A LAS VÍCTIMAS"/>
    <s v="ATENCIÓN A GRUPOS VULNERABLES - PROMOCIÓN SOCIAL "/>
    <n v="156"/>
    <s v="Asistencia Técnica a municipios para la caracterización de las víctimas con enfoque diferencial y étnico"/>
    <n v="4101014"/>
    <s v="Servicio de caracterización de la población víctima para su posterior atención, asistencia y reparación integral"/>
    <s v="Víctimas caracterizadas"/>
    <s v="Número"/>
    <n v="4.3999999999999997E-2"/>
    <n v="2020"/>
    <s v="DNP"/>
    <n v="10"/>
    <n v="20"/>
    <n v="0"/>
    <n v="0"/>
    <n v="0"/>
    <n v="0"/>
    <n v="0"/>
    <n v="0"/>
    <n v="0"/>
    <n v="0"/>
    <n v="0"/>
    <n v="0"/>
    <n v="0"/>
    <n v="0"/>
    <n v="4000000"/>
    <s v="Recursos propios"/>
    <n v="4000000"/>
  </r>
  <r>
    <s v="VICTIMAS"/>
    <x v="0"/>
    <s v="ATENCION,ASISTENCIA Y REPARACION INTEGRAL A LAS VICTIMAS"/>
    <s v="ATENCIÓN, ASISTENCIA  Y REPARACIÓN INTEGRAL A LAS VÍCTIMAS"/>
    <s v="4103"/>
    <s v="INCLUSIÓN SOCIAL Y PRODUCTIVA PARA LA POBLACIÓN EN SITUACIÓN DE VULNERABILIDAD"/>
    <s v="ATENCIÓN A GRUPOS VULNERABLES - PROMOCIÓN SOCIAL "/>
    <n v="158"/>
    <s v="Seguimiento del modelo de gestión transversal para garantizar la implementación de la política pública de víctimas y garantías de no repetición"/>
    <n v="4103054"/>
    <s v="Servicio de monitoreo y seguimiento a las intervenciones implementadas para la inclusión social y productiva de la población en situación de vulnerabilidad"/>
    <s v="Informes de monitoreo y seguimiento elaborados"/>
    <s v="NUMERO"/>
    <n v="4.3999999999999997E-2"/>
    <n v="2020"/>
    <s v="DNP"/>
    <n v="1"/>
    <n v="1"/>
    <n v="1"/>
    <n v="1"/>
    <n v="0.25"/>
    <n v="0.25"/>
    <n v="0.25"/>
    <n v="0.25"/>
    <n v="1"/>
    <n v="1"/>
    <n v="2"/>
    <n v="1"/>
    <n v="1"/>
    <n v="2"/>
    <n v="2000000"/>
    <s v="Recursos propios"/>
    <n v="2000000"/>
  </r>
  <r>
    <s v="VICTIMAS"/>
    <x v="0"/>
    <s v="ATENCION,ASISTENCIA Y REPARACION INTEGRAL A LAS VICTIMAS"/>
    <s v="ATENCIÓN, ASISTENCIA  Y REPARACIÓN INTEGRAL A LAS VÍCTIMAS"/>
    <s v="4103"/>
    <s v="INCLUSIÓN SOCIAL Y PRODUCTIVA PARA LA POBLACIÓN EN SITUACIÓN DE VULNERABILIDAD"/>
    <s v="ATENCIÓN A GRUPOS VULNERABLES - PROMOCIÓN SOCIAL "/>
    <n v="159"/>
    <s v="Sistemas de Información actualizados en las plataformas acordes a los cronogramas del orden nacional"/>
    <s v="4103054"/>
    <s v="Servicio de monitoreo y seguimiento a las intervenciones implementadas para la inclusión social y productiva de la población en situación de vulnerabilidad"/>
    <s v="Sistemas de información implementados"/>
    <s v="NUMERO"/>
    <n v="4.3999999999999997E-2"/>
    <n v="2020"/>
    <s v="DNP"/>
    <n v="1"/>
    <n v="1"/>
    <n v="1"/>
    <n v="1"/>
    <n v="0.25"/>
    <n v="0.25"/>
    <n v="0.25"/>
    <n v="0.25"/>
    <n v="1"/>
    <n v="1"/>
    <n v="2"/>
    <n v="1"/>
    <n v="1"/>
    <n v="2"/>
    <n v="2000000"/>
    <s v="Recursos propios"/>
    <n v="2000000"/>
  </r>
  <r>
    <s v="VICTIMAS"/>
    <x v="0"/>
    <s v="ATENCION,ASISTENCIA Y REPARACION INTEGRAL A LAS VICTIMAS"/>
    <s v="ATENCIÓN, ASISTENCIA  Y REPARACIÓN INTEGRAL A LAS VÍCTIMAS"/>
    <s v="4103"/>
    <s v="INCLUSIÓN SOCIAL Y PRODUCTIVA PARA LA POBLACIÓN EN SITUACIÓN DE VULNERABILIDAD"/>
    <s v="ATENCIÓN A GRUPOS VULNERABLES - PROMOCIÓN SOCIAL "/>
    <n v="160"/>
    <s v="Asistencia Técnica a Municipios que lo requieran para la construcción de los PAT municipales en acompañamiento con la unidad para las victimas "/>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10"/>
    <n v="0.5"/>
    <n v="0"/>
    <n v="3"/>
    <n v="2"/>
    <n v="0"/>
    <n v="5"/>
    <n v="0.25"/>
    <n v="15"/>
    <n v="1"/>
    <n v="1"/>
    <n v="0.75"/>
    <n v="2000000"/>
    <s v="Recursos propios"/>
    <n v="2000000"/>
  </r>
  <r>
    <s v="VICTIMAS"/>
    <x v="0"/>
    <s v="ATENCION,ASISTENCIA Y REPARACION INTEGRAL A LAS VICTIMAS"/>
    <s v="ATENCIÓN, ASISTENCIA  Y REPARACIÓN INTEGRAL A LAS VÍCTIMAS"/>
    <s v="4103"/>
    <s v="INCLUSIÓN SOCIAL Y PRODUCTIVA PARA LA POBLACIÓN EN SITUACIÓN DE VULNERABILIDAD"/>
    <s v="ATENCIÓN A GRUPOS VULNERABLES - PROMOCIÓN SOCIAL "/>
    <n v="161"/>
    <s v="Asistencia Técnica a_x000d_municipios para la_x000d_formulación, ejecución y_x000d_seguimiento del plan de_x000d_acción territorial,_x000d_contingencia, Prevención y_x000d_protección."/>
    <s v="4103054"/>
    <s v="Servicio de monitoreo y seguimiento a las intervenciones implementadas para la inclusión social y productiva de la población en situación de vulnerabilidad"/>
    <s v="Informes de monitoreo y seguimiento elaborados"/>
    <s v="Número"/>
    <n v="4.3999999999999997E-2"/>
    <n v="2020"/>
    <s v="DNP"/>
    <n v="5"/>
    <n v="20"/>
    <n v="5"/>
    <n v="0.25"/>
    <n v="0"/>
    <n v="3"/>
    <n v="2"/>
    <n v="0"/>
    <n v="5"/>
    <n v="0.25"/>
    <n v="10"/>
    <n v="1"/>
    <n v="1"/>
    <n v="0.5"/>
    <n v="2000000"/>
    <s v="Recursos propios"/>
    <n v="2000000"/>
  </r>
  <r>
    <s v="VICTIMAS"/>
    <x v="0"/>
    <s v="ATENCION,ASISTENCIA Y REPARACION INTEGRAL A LAS VICTIMAS"/>
    <s v="Inclusión social y productiva para la población en situación de vulnerabilidad"/>
    <n v="1204"/>
    <s v="Justicia Transicional "/>
    <s v="ATENCIÓN A GRUPOS VULNERABLES - PROMOCIÓN SOCIAL "/>
    <n v="162"/>
    <s v="funcionarios sensibilizados en tema de Atención a Víctimas,  Derechos Humanos, Paz y Reconciliación"/>
    <n v="1204009"/>
    <s v="Servicio de educación informal en temas de justicia transicional"/>
    <s v="Eventos de formación a los operadores de justicia y autoridades locales realizados"/>
    <s v="NUMERO"/>
    <n v="4.3999999999999997E-2"/>
    <n v="2020"/>
    <s v="DNP"/>
    <n v="50"/>
    <n v="300"/>
    <n v="200"/>
    <n v="0.66666666666666663"/>
    <n v="15"/>
    <n v="100"/>
    <n v="52"/>
    <n v="0"/>
    <n v="167"/>
    <n v="0.55666666666666664"/>
    <n v="367"/>
    <n v="3.34"/>
    <n v="1"/>
    <n v="1.2233333333333334"/>
    <n v="2000000"/>
    <s v="Recursos propios"/>
    <n v="0"/>
  </r>
  <r>
    <s v="VICTIMAS"/>
    <x v="0"/>
    <s v="ATENCION,ASISTENCIA Y REPARACION INTEGRAL A LAS VICTIMAS"/>
    <s v="Inclusión social y productiva para la población en situación de vulnerabilidad"/>
    <s v="1204"/>
    <s v="Justicia transicional"/>
    <s v="ATENCIÓN A GRUPOS VULNERABLES - PROMOCIÓN SOCIAL "/>
    <n v="163"/>
    <s v="Sensibilización a Enlaces Municipales de Víctimas de las Alcaldías en atención a Víctimas con enfoque diferencial"/>
    <n v="1204009"/>
    <s v="Servicio de educación informal en temas de justicia transicional"/>
    <s v="Eventos de fortalecimiento a la ciudadanía en al acceso a la justicia en materia de justicia transicional realizados"/>
    <s v="NUMERO"/>
    <n v="4.3999999999999997E-2"/>
    <n v="2020"/>
    <s v="DNP"/>
    <n v="12"/>
    <n v="46"/>
    <n v="15"/>
    <n v="0.32608695652173914"/>
    <n v="0"/>
    <n v="18"/>
    <n v="9"/>
    <n v="0"/>
    <n v="27"/>
    <n v="0.58695652173913049"/>
    <n v="42"/>
    <n v="2.25"/>
    <n v="1"/>
    <n v="0.91304347826086951"/>
    <n v="2000000"/>
    <s v="Recursos propios"/>
    <n v="0"/>
  </r>
  <r>
    <s v="VICTIMAS"/>
    <x v="0"/>
    <s v="ATENCION,ASISTENCIA Y REPARACION INTEGRAL A LAS VICTIMAS"/>
    <s v="Inclusión social y productiva para la población en situación de vulnerabilidad"/>
    <s v="1204"/>
    <s v="Justicia transicional"/>
    <s v="ATENCIÓN A GRUPOS VULNERABLES - PROMOCIÓN SOCIAL "/>
    <n v="164"/>
    <s v="Gestión de Proyecto de Paz, Reconciliación y Memoria Histórica para municipios PDET"/>
    <n v="1204018"/>
    <s v="Servicio de asistencia técnica para la articulación de los mecanismos de justicia transicional"/>
    <s v="Asistencias técnicas realizadas"/>
    <s v="NUMERO"/>
    <n v="4.3999999999999997E-2"/>
    <n v="2020"/>
    <s v="DNP"/>
    <n v="1"/>
    <n v="4"/>
    <n v="0"/>
    <n v="0"/>
    <n v="0"/>
    <n v="0"/>
    <n v="1"/>
    <n v="0"/>
    <n v="1"/>
    <n v="0.25"/>
    <n v="1"/>
    <n v="1"/>
    <n v="1"/>
    <n v="0.25"/>
    <n v="2000000000"/>
    <s v="Recursos propios"/>
    <n v="0"/>
  </r>
  <r>
    <s v="VICTIMAS"/>
    <x v="0"/>
    <s v="ATENCION,ASISTENCIA Y REPARACION INTEGRAL A LAS VICTI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5"/>
    <s v="Jornadas para Promover la cultura de la legalidad para la sustitución de economías ilícitas"/>
    <n v="4102052"/>
    <s v="Servicio de protección integral a niños, niñas, adolescentes y jóvenes"/>
    <s v="Niños, niñas, adolescentes y jóvenes beneficiados"/>
    <s v="NUMERO"/>
    <n v="4.3999999999999997E-2"/>
    <n v="2020"/>
    <s v="DNP"/>
    <n v="1"/>
    <n v="4"/>
    <n v="0"/>
    <n v="0"/>
    <n v="0"/>
    <n v="1"/>
    <n v="1"/>
    <n v="0"/>
    <n v="2"/>
    <n v="0.5"/>
    <n v="2"/>
    <n v="2"/>
    <n v="1"/>
    <n v="0.5"/>
    <n v="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ATENCIÓN A GRUPOS VULNERABLES - PROMOCIÓN SOCIAL "/>
    <n v="166"/>
    <s v="Jornadas de Lectura para la Paz"/>
    <n v="4103004"/>
    <s v="Servicio de educación para el trabajo a la población vulnerable"/>
    <s v="Personas inscritas"/>
    <s v="Número"/>
    <n v="4.3999999999999997E-2"/>
    <n v="2020"/>
    <s v="DNP"/>
    <n v="5"/>
    <n v="20"/>
    <n v="20"/>
    <n v="1"/>
    <n v="0"/>
    <n v="2"/>
    <n v="0"/>
    <n v="0"/>
    <n v="2"/>
    <n v="0.1"/>
    <n v="22"/>
    <n v="0.4"/>
    <n v="0.4"/>
    <n v="1.1000000000000001"/>
    <n v="0"/>
    <s v="Recursos propios"/>
    <n v="0"/>
  </r>
  <r>
    <s v="VICTIMAS"/>
    <x v="0"/>
    <s v="ATENCION,ASISTENCIA Y REPARACION INTEGRAL A LAS VICTIMAS"/>
    <s v="Inclusión social y productiva para la población en situación de vulnerabilidad"/>
    <s v="4102"/>
    <s v="DESARROLLO INTEGRAL DE LA PRIMERA INFANCIA A LA JUVENTUD, Y FORTALECIMIENTO DE LAS CAPACIDADES DE LAS FAMILIAS DE NIÑAS, NIÑOS Y ADOLESCENTES"/>
    <s v="ATENCIÓN A GRUPOS VULNERABLES - PROMOCIÓN SOCIAL "/>
    <n v="167"/>
    <s v="Cumplimiento del Auto 068 de la JEP"/>
    <n v="4101031"/>
    <s v="Servicios de implementaciónde medidas de satisfacción y acompañamiento a las víctimas del conflicto armado"/>
    <s v="Víctimas reconocidas, recordadas y dignificadas por el Estado."/>
    <s v="Número"/>
    <n v="4.3999999999999997E-2"/>
    <n v="2020"/>
    <s v="DNP"/>
    <n v="1"/>
    <n v="1"/>
    <n v="0"/>
    <n v="0"/>
    <n v="0"/>
    <n v="0.5"/>
    <n v="0"/>
    <n v="0"/>
    <n v="0.5"/>
    <n v="0.5"/>
    <n v="0.5"/>
    <n v="0.5"/>
    <n v="0.5"/>
    <n v="0.5"/>
    <n v="0"/>
    <s v="Recursos propios"/>
    <n v="0"/>
  </r>
  <r>
    <s v="VICTIMAS"/>
    <x v="0"/>
    <s v="ATENCION,ASISTENCIA Y REPARACION INTEGRAL A LAS VICTIMAS"/>
    <s v="Inclusión social y productiva para la población en situación de vulnerabilidad"/>
    <s v="1204"/>
    <s v="Justicia transicional"/>
    <s v="JUSTICIA Y SEGURIDAD"/>
    <n v="168"/>
    <s v="Gestiones ante la Dirección de vivienda y el Ministerio Público para la implementación de programas de construcción y mejoramiento de vivienda urbana y rural para atender a población Firmante de Paz"/>
    <n v="1204002"/>
    <s v="Servicio para la articulación de los mecanismos de justicia transicional"/>
    <s v="Espacios de articulación interinstitucional celebrados"/>
    <s v="Número"/>
    <n v="4.3999999999999997E-2"/>
    <n v="2020"/>
    <s v="DNP"/>
    <n v="1"/>
    <n v="4"/>
    <n v="1"/>
    <n v="0.25"/>
    <n v="0"/>
    <n v="0"/>
    <n v="0"/>
    <n v="0"/>
    <n v="0"/>
    <n v="0"/>
    <n v="1"/>
    <n v="0"/>
    <n v="0"/>
    <n v="0.25"/>
    <n v="0"/>
    <s v="Recursos propios"/>
    <n v="0"/>
  </r>
  <r>
    <s v="VICTIMAS"/>
    <x v="0"/>
    <s v="ATENCION,ASISTENCIA Y REPARACION INTEGRAL A LAS VICTIMAS"/>
    <s v="Inclusión social y productiva para la población en situación de vulnerabilidad"/>
    <s v="4103"/>
    <s v="INCLUSIÓN SOCIAL Y PRODUCTIVA PARA LA POBLACIÓN EN SITUACIÓN DE VULNERABILIDAD"/>
    <s v="JUSTICIA Y SEGURIDAD"/>
    <n v="169"/>
    <s v="Elección del Consejo de Paz del Departamento de Bolívar"/>
    <n v="4103052"/>
    <s v="Servicio de gestión de oferta social para la población vulnerable"/>
    <s v="Planes de acción territoriales de acompañamiento social para los proyectos del Subsidio Familiar de Vivienda en Especie  aprobados y con seguimiento"/>
    <s v="Número"/>
    <n v="4.3999999999999997E-2"/>
    <n v="2020"/>
    <s v="DNP"/>
    <n v="1"/>
    <n v="1"/>
    <n v="0"/>
    <n v="0"/>
    <n v="0"/>
    <n v="0"/>
    <n v="1"/>
    <n v="0"/>
    <n v="1"/>
    <n v="1"/>
    <n v="1"/>
    <n v="1"/>
    <n v="1"/>
    <n v="1"/>
    <n v="0"/>
    <s v="Recursos propios"/>
    <n v="0"/>
  </r>
  <r>
    <s v="VICTIMAS"/>
    <x v="0"/>
    <s v="ATENCION,ASISTENCIA Y REPARACION INTEGRAL A LAS VICTIMAS"/>
    <s v="Inclusión social y productiva para la población en situación de vulnerabilidad"/>
    <s v="1202"/>
    <s v=" Promoción al acceso a la justicia"/>
    <s v="JUSTICIA Y SEGURIDAD"/>
    <n v="170"/>
    <s v="Fortalecimiento y Funcionamiento del Consejo de Paz de Bolívar"/>
    <n v="1202032"/>
    <s v="Servicio de articulación entre la Rama Ejecutiva y la Rama Judicial"/>
    <s v="Compromisos suscritos"/>
    <s v="Número"/>
    <n v="4.3999999999999997E-2"/>
    <n v="2020"/>
    <s v="DNP"/>
    <n v="3"/>
    <n v="12"/>
    <n v="4"/>
    <n v="0.33333333333333331"/>
    <n v="0"/>
    <n v="0"/>
    <n v="1"/>
    <n v="2"/>
    <n v="3"/>
    <n v="0.25"/>
    <n v="7"/>
    <n v="1"/>
    <n v="1"/>
    <n v="0.58333333333333337"/>
    <n v="0"/>
    <s v="Recursos propios"/>
    <n v="0"/>
  </r>
  <r>
    <s v="VICTIMAS"/>
    <x v="0"/>
    <s v="ATENCION,ASISTENCIA Y REPARACION INTEGRAL A LAS VICTIMAS"/>
    <s v="Inclusión social y productiva para la población en situación de vulnerabilidad"/>
    <s v="1202"/>
    <s v=" Promoción al acceso a la justicia"/>
    <s v="JUSTICIA Y SEGURIDAD"/>
    <n v="171"/>
    <s v="Ruedas de Negocio para la promoción y comercialización de los proyectos Productivos de los Firmantes de Paz"/>
    <n v="1202032"/>
    <s v="Servicio de articulación entre la Rama Ejecutiva y la Rama Judicial"/>
    <s v="Compromisos suscritos"/>
    <s v="Número"/>
    <n v="4.3999999999999997E-2"/>
    <n v="2020"/>
    <s v="DNP"/>
    <n v="1"/>
    <n v="2"/>
    <n v="0"/>
    <n v="0"/>
    <n v="0"/>
    <n v="0"/>
    <n v="0"/>
    <n v="0"/>
    <n v="0"/>
    <n v="0"/>
    <n v="0"/>
    <n v="0"/>
    <n v="0"/>
    <n v="0"/>
    <n v="0"/>
    <s v="Recursos propios"/>
    <n v="0"/>
  </r>
  <r>
    <s v="VICTIMAS"/>
    <x v="0"/>
    <s v="ATENCION,ASISTENCIA Y REPARACION INTEGRAL A LAS VICTIMAS"/>
    <s v="Inclusión social y productiva para la población en situación de vulnerabilidad"/>
    <s v="1203"/>
    <s v=" Promoción al acceso a la justicia"/>
    <s v="JUSTICIA Y SEGURIDAD"/>
    <n v="172"/>
    <s v="Realización de la Mesa Técnica de Reincorporación del Departamento de Bolívar"/>
    <n v="1202032"/>
    <s v="Servicio de articulación entre la Rama Ejecutiva y la Rama Judicial"/>
    <s v="Compromisos suscritos"/>
    <s v="Número"/>
    <n v="4.3999999999999997E-2"/>
    <n v="2020"/>
    <s v="DNP"/>
    <n v="3"/>
    <n v="12"/>
    <n v="3"/>
    <n v="0.25"/>
    <n v="0"/>
    <n v="2"/>
    <n v="2"/>
    <n v="0"/>
    <n v="4"/>
    <n v="0.33333333333333331"/>
    <n v="7"/>
    <n v="1.3333333333333333"/>
    <n v="1"/>
    <n v="0.58333333333333337"/>
    <n v="4444444434"/>
    <s v="Recursos propios"/>
    <n v="0"/>
  </r>
  <r>
    <s v="VICTIMAS"/>
    <x v="0"/>
    <s v="ATENCION,ASISTENCIA Y REPARACION INTEGRAL A LAS VICTIMAS"/>
    <s v="Inclusión social y productiva para la población en situación de vulnerabilidad"/>
    <s v="4101"/>
    <s v="ATENCIÓN, ASISTENCIA  Y REPARACIÓN INTEGRAL A LAS VÍCTIMAS"/>
    <s v="JUSTICIA Y SEGURIDAD"/>
    <n v="173"/>
    <s v="Fortalecer las garantías para la participación política de diversos sectores, entre ellos, mujeres y excombatientes"/>
    <n v="4101038"/>
    <s v="Servicio de asistencia técnica para la participación de las víctimas"/>
    <s v="Eventos de participación realizados"/>
    <s v="Número"/>
    <n v="4.3999999999999997E-2"/>
    <n v="2020"/>
    <s v="DNP"/>
    <n v="2"/>
    <n v="4"/>
    <n v="1"/>
    <n v="0.25"/>
    <n v="0"/>
    <n v="0"/>
    <n v="0"/>
    <n v="0"/>
    <n v="0"/>
    <n v="0"/>
    <n v="1"/>
    <n v="0"/>
    <n v="0"/>
    <n v="0.25"/>
    <n v="0"/>
    <s v="Recursos propios"/>
    <n v="0"/>
  </r>
  <r>
    <s v="VICTIMAS"/>
    <x v="0"/>
    <s v="BOLÍVAR ME ENAMORA  PAZ Y RECONCILIACIÓN"/>
    <s v="ATENCIÓN, ASISTENCIA  Y REPARACIÓN INTEGRAL A LAS VÍCTIMAS"/>
    <s v="1204"/>
    <s v="Justicia transicional"/>
    <s v="JUSTICIA Y SEGURIDAD "/>
    <n v="369"/>
    <s v="Articular acciones de difusión, pedagogía y apropiación territorial del mandato de la UBPD extrajudicial, humanitario y confidencial."/>
    <n v="120402"/>
    <s v="Servicio para la articulación de los mecanismos de justicia transicional"/>
    <s v="Espacios de articulación interinstitucional celebrados"/>
    <s v="NUMERO"/>
    <n v="4.3999999999999997E-2"/>
    <n v="2020"/>
    <s v="DNP"/>
    <n v="4"/>
    <n v="8"/>
    <n v="2"/>
    <n v="0.25"/>
    <n v="0"/>
    <n v="1"/>
    <n v="0"/>
    <n v="0"/>
    <n v="1"/>
    <n v="0.125"/>
    <n v="3"/>
    <n v="0.25"/>
    <n v="0.25"/>
    <n v="0.375"/>
    <n v="0"/>
    <s v="Recursos propios"/>
    <n v="0"/>
  </r>
  <r>
    <s v="VICTIMAS"/>
    <x v="0"/>
    <s v="BOLÍVAR ME ENAMORA  PAZ Y RECONCILIACIÓN"/>
    <s v="Inclusión social y productiva para la población en situación de vulnerabilidad"/>
    <s v="1204"/>
    <s v="Justicia transicional"/>
    <s v="JUSTICIA Y SEGURIDAD "/>
    <n v="370"/>
    <s v="Apoyo en la gestión y acompañamiento a la UBPD en el acceso y protección de sitios de interés forense para la búsqueda de personas dadas por desaparecidas en el marco y en razón del conflicto armado."/>
    <n v="120402"/>
    <s v="Servicio para la articulación de los mecanismos de justicia transicional"/>
    <s v="Espacios de articulación interinstitucional celebrados"/>
    <s v="NUMERO"/>
    <n v="9.2999999999999992E-3"/>
    <n v="2014"/>
    <s v="DNP"/>
    <n v="4"/>
    <n v="8"/>
    <n v="0"/>
    <n v="0"/>
    <n v="0"/>
    <n v="2"/>
    <n v="0"/>
    <n v="0"/>
    <n v="2"/>
    <n v="0.25"/>
    <n v="2"/>
    <n v="0.5"/>
    <n v="0.5"/>
    <n v="0.25"/>
    <n v="0"/>
    <s v="Recursos propios"/>
    <n v="0"/>
  </r>
  <r>
    <s v="VICTIMAS"/>
    <x v="0"/>
    <s v="BOLÍVAR ME ENAMORA  PAZ Y RECONCILIACIÓN"/>
    <s v="Inclusión social y productiva para la población en situación de vulnerabilidad"/>
    <n v="4103"/>
    <s v="INCLUSIÓN SOCIAL Y PRODUCTIVA PARA LA POBLACIÓN EN SITUACIÓN DE VULNERABILIDAD"/>
    <s v="PROGRAMAS Y PROYECTOS DE ASISTENCIA TÉCNICA DIRECTA RURAL "/>
    <n v="371"/>
    <s v="Asistencia Técnica y fortalecimiento en proyectos a población Firmante de PAZ"/>
    <n v="4103005"/>
    <s v="Servicio de asistencia técnica para el emprendimiento"/>
    <s v="Personas asistidas técnicamente"/>
    <s v="NUMERO"/>
    <n v="4.3999999999999997E-2"/>
    <n v="2020"/>
    <s v="DNP"/>
    <n v="4"/>
    <n v="8"/>
    <n v="0"/>
    <n v="0"/>
    <n v="0"/>
    <n v="0"/>
    <n v="0"/>
    <n v="0"/>
    <n v="0"/>
    <n v="0"/>
    <n v="0"/>
    <n v="0"/>
    <n v="0"/>
    <n v="0"/>
    <n v="0"/>
    <s v="Recursos propios"/>
    <n v="0"/>
  </r>
  <r>
    <s v="MINAS Y ENERGIAS"/>
    <x v="1"/>
    <s v="BOLÍVAR ME ENAMORA EN  MINERÍA SOSTENIBLE Y NUEVAS FUENTES DE ENERGÍAS LIMPIAS"/>
    <s v="Minería con sostenibilidad"/>
    <n v="2104"/>
    <s v="Consolidación productiva del sector minero"/>
    <s v="PROMOCIÓN DEL DESARROLLO "/>
    <n v="67"/>
    <s v="FORMALIZACIÓN DE LA ACTIVIDAD MINERA EN EL DEPARTAMENTO DE BOLIVAR"/>
    <n v="2104009"/>
    <s v="Servicio de divulgación del sector minero"/>
    <s v="Eventos de divulgación realizados"/>
    <s v="NUMERO"/>
    <n v="0.66"/>
    <n v="2011"/>
    <s v="CENSO MINERO 2011"/>
    <n v="5"/>
    <n v="20"/>
    <n v="5"/>
    <n v="0.25"/>
    <n v="1"/>
    <n v="1"/>
    <n v="1"/>
    <n v="2"/>
    <n v="5"/>
    <n v="0.25"/>
    <n v="10"/>
    <n v="1"/>
    <n v="1"/>
    <n v="0.5"/>
    <n v="0"/>
    <s v="ND"/>
    <n v="0"/>
  </r>
  <r>
    <s v="MINAS Y ENERGIAS"/>
    <x v="1"/>
    <s v="BOLÍVAR ME ENAMORA EN  MINERÍA SOSTENIBLE Y NUEVAS FUENTES DE ENERGÍAS LIMPIAS"/>
    <s v="Minería con sostenibilidad"/>
    <n v="2104"/>
    <s v="Consolidación productiva del sector minero"/>
    <s v="PROMOCIÓN DEL DESARROLLO "/>
    <n v="68"/>
    <s v="ASISTIR TECNICA Y TECNOLOGICAMENTE A LOS PEQUEÑOS MINEROS EN EL SUR DE BOLÍVAR"/>
    <n v="2104004"/>
    <s v="Servicio de asistencia técnica en actividades de explotación minera de pequeña y mediana escala"/>
    <s v="Unidades de producción minera asistidas técnicamente"/>
    <s v="NUMERO"/>
    <n v="0"/>
    <s v="N/A"/>
    <s v="ND"/>
    <n v="375"/>
    <n v="1500"/>
    <n v="380"/>
    <n v="0.25333333333333335"/>
    <n v="0"/>
    <n v="85"/>
    <n v="170"/>
    <n v="225"/>
    <n v="480"/>
    <n v="0.32"/>
    <n v="860"/>
    <n v="1.28"/>
    <n v="1"/>
    <n v="0.57333333333333336"/>
    <n v="1675200000"/>
    <s v="ICLD"/>
    <n v="1581800000"/>
  </r>
  <r>
    <s v="MINAS Y ENERGIAS"/>
    <x v="1"/>
    <s v="BOLÍVAR ME ENAMORA EN  MINERÍA SOSTENIBLE Y NUEVAS FUENTES DE ENERGÍAS LIMPIAS"/>
    <s v="Minería con sostenibilidad"/>
    <n v="2104"/>
    <s v="Consolidación productiva del sector minero"/>
    <s v="ATENCIÓN Y APOYO A LA MUJER "/>
    <n v="70"/>
    <s v="PREVENCIÓN DEL TRABAJO INFANTIL Y FORTALECIMIENTO SOCIAL Y ECONOMICO DE LA MUJER MINERA"/>
    <n v="2104018"/>
    <s v="Servicio de asistencia técnica para la regularización de las actividades mineras"/>
    <s v="Trabajadores infantiles erradicados de la actividad minera"/>
    <s v="NUMERO"/>
    <n v="0"/>
    <s v="N/A"/>
    <s v="ND"/>
    <n v="125"/>
    <n v="500"/>
    <n v="129"/>
    <n v="0.25800000000000001"/>
    <n v="0"/>
    <n v="0"/>
    <n v="0"/>
    <n v="150"/>
    <n v="150"/>
    <n v="0.3"/>
    <n v="279"/>
    <n v="1.2"/>
    <n v="1"/>
    <n v="0.55800000000000005"/>
    <n v="0"/>
    <s v="ND"/>
    <n v="0"/>
  </r>
  <r>
    <s v="MINAS Y ENERGIAS"/>
    <x v="1"/>
    <s v="BOLÍVAR ME ENAMORA EN  MINERÍA SOSTENIBLE Y NUEVAS FUENTES DE ENERGÍAS LIMPIAS"/>
    <s v="Minería con sostenibilidad"/>
    <n v="2105"/>
    <s v="Desarrollo ambiental sostenible del sector minero energético"/>
    <s v="FOMENTO Y APOYO A LA APROPIACIÓN DE TECNOLOGÍA EN PROCESOS EMPRESARIALES "/>
    <n v="71"/>
    <s v="MEJORAR LA PRODUCTIVIDAD, COMPETITIVIDAD  Y REDUCIR LOS INDICES DE CONTAMINACIÓN MEDIANTE LA CONSTRUCCIÓN DE UNA PLANTA PILOTO DE BENEFICIOS PARA LA ELIMINACIÓN DEL USO DEL MERCURIO"/>
    <n v="2104026"/>
    <s v="Plantas de beneficio comunitarias construidas y dotadas"/>
    <s v="Plantas de beneficio construidas y dotadas"/>
    <s v="NUMERO"/>
    <n v="0"/>
    <s v="N/A"/>
    <s v="ND"/>
    <n v="1"/>
    <n v="1"/>
    <n v="0"/>
    <n v="0"/>
    <n v="0"/>
    <n v="0"/>
    <n v="1"/>
    <n v="0"/>
    <n v="1"/>
    <n v="1"/>
    <n v="1"/>
    <n v="1"/>
    <n v="1"/>
    <n v="1"/>
    <n v="0"/>
    <s v="ND"/>
    <n v="0"/>
  </r>
  <r>
    <s v="MINAS Y ENERGIAS"/>
    <x v="1"/>
    <s v="BOLÍVAR ME ENAMORA EN  MINERÍA SOSTENIBLE Y NUEVAS FUENTES DE ENERGÍAS LIMPIAS"/>
    <s v="TRANSICION ENERGETICA"/>
    <n v="2101"/>
    <s v="Acceso al servicio público domiciliario de gas combustible"/>
    <s v="SERVICIOS PÚBLICOS DIFERENTES A ACUEDUCTO ALCANTARILLADO Y ASEO (SIN INCLUIR PROYECTOS DE VIVIENDA DE INTERÉS SOCIAL) "/>
    <n v="73"/>
    <s v="AUMENTAR LA COBERTURA GAS NATURAL DEL DEPARTAMENTO DE BOLÍVAR"/>
    <n v="2101016"/>
    <s v="Redes domiciliarias de gas combustible instaladas"/>
    <s v="Viviendas conectadas a la red local de gas combustible"/>
    <s v="NUMERO"/>
    <n v="4521000"/>
    <n v="2023"/>
    <s v="SURTIGAS"/>
    <n v="1090"/>
    <n v="1890"/>
    <n v="0"/>
    <n v="0"/>
    <n v="0"/>
    <n v="0"/>
    <n v="981"/>
    <n v="109"/>
    <n v="1090"/>
    <n v="0.57671957671957674"/>
    <n v="1090"/>
    <n v="1"/>
    <n v="1"/>
    <n v="0.57671957671957674"/>
    <n v="1711300000"/>
    <s v="ICLD"/>
    <n v="1540170000"/>
  </r>
  <r>
    <s v="MINAS Y ENERGIAS"/>
    <x v="1"/>
    <s v="BOLÍVAR ME ENAMORA EN  MINERÍA SOSTENIBLE Y NUEVAS FUENTES DE ENERGÍAS LIMPIAS"/>
    <s v="TRANSICION ENERGETICA"/>
    <n v="2102"/>
    <s v="Consolidación productiva del sector de energía eléctrica"/>
    <s v="OBRAS DE ELECTRIFICACIÓN RURAL "/>
    <n v="74"/>
    <s v="AUMENTAR LA COBERTURA ELECTRICA CON SISTEMA DE ENERGÍA RENOVABLE DEL DEPARTAMENTO DE BOLÍVAR"/>
    <n v="2102045"/>
    <s v="Unidades de generación fotovoltaica de energía eléctrica instaladas"/>
    <s v="Unidades de generación fotovoltaica de energía eléctrica instaladas"/>
    <s v="NUMERO"/>
    <n v="30354"/>
    <n v="2023"/>
    <s v="UPME"/>
    <n v="400"/>
    <n v="400"/>
    <n v="0"/>
    <n v="0"/>
    <n v="0"/>
    <n v="0"/>
    <n v="500"/>
    <n v="0"/>
    <n v="500"/>
    <n v="1.25"/>
    <n v="500"/>
    <n v="1.25"/>
    <n v="1"/>
    <n v="1.25"/>
    <n v="0"/>
    <s v="FONDO FENOGE -MIN MINAS"/>
    <n v="0"/>
  </r>
  <r>
    <s v="TIC"/>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2"/>
    <s v="GENERAR ESTRATEGIA DE CIUDADES Y TERRITORIOS INTELIGENTES "/>
    <n v="2302101"/>
    <s v="SERVICIOS TECNOLÓGICOS"/>
    <s v="INDICE DE CAPACIDAD EN LA PRESTACIÓN DE SERVICIOS DE TECNOLOGÍA"/>
    <s v="Número"/>
    <n v="0"/>
    <s v="N/A"/>
    <s v="N/A"/>
    <n v="2"/>
    <n v="8"/>
    <n v="4"/>
    <n v="0.5"/>
    <n v="1"/>
    <n v="0"/>
    <n v="1"/>
    <n v="0"/>
    <n v="2"/>
    <n v="0.25"/>
    <n v="6"/>
    <n v="1"/>
    <n v="1"/>
    <n v="0.75"/>
    <n v="2000000000"/>
    <s v="Cofinanciación"/>
    <n v="1945966587"/>
  </r>
  <r>
    <s v="TIC"/>
    <x v="3"/>
    <s v="TIC, CONECTIVIDAD, HABILIDADES DIGITALES, CIUDADES, TERRITORIOS INTELIGENTES Y GOVTECH"/>
    <s v="BOLIVAR INTELIGENTE Y TRANSFORMADO"/>
    <n v="2301"/>
    <s v="FOMENTO DEL DESARROLLO DE  APLICACIONES, SOFTWARE Y CONTENIDOS _x000d_PARA IMPULSAR LA APROPIACIÓN DE LAS (TIC)"/>
    <s v="PROMOCIÓN DEL DESARROLLO"/>
    <n v="373"/>
    <s v="FACILITAR EL ACCESO Y USO DE LAS TECNOLOGÍAS DE LA INFORMACIÓN Y LAS COMUNICACIONES EN TODO EL TERRITORIO NACIONAL "/>
    <n v="2301061"/>
    <s v="CENTRO INTEGRADO DE SERVICIOS ADECUADO"/>
    <s v="CENTRO INTEGRADO DE SERVICIOS ADECUADO"/>
    <s v="NÚMERO DE CENTROS"/>
    <n v="0"/>
    <n v="2023"/>
    <s v="N/A"/>
    <n v="1"/>
    <n v="4"/>
    <n v="0"/>
    <n v="0"/>
    <n v="1"/>
    <n v="0"/>
    <n v="0"/>
    <n v="0"/>
    <n v="1"/>
    <n v="0.25"/>
    <n v="1"/>
    <n v="1"/>
    <n v="1"/>
    <n v="0.25"/>
    <n v="0"/>
    <m/>
    <n v="0"/>
  </r>
  <r>
    <s v="TIC"/>
    <x v="3"/>
    <s v="TIC, CONECTIVIDAD, HABILIDADES DIGITALES, CIUDADES, TERRITORIOS INTELIGENTES Y GOVTECH"/>
    <s v="BOLIVAR INTELIGENTE Y TRANSFORMADO"/>
    <n v="2302"/>
    <s v="FOMENTO DEL DESARROLLO DE  APLICACIONES, SOFTWARE Y CONTENIDOS _x000d_PARA IMPULSAR LA APROPIACIÓN DE LAS (TIC)"/>
    <s v="FORTALECIMIENTO INSTITUCIONAL"/>
    <n v="374"/>
    <s v="ASISTENCIA EN LA IMPLEMENTACIÓN DE LA ESTRATEGIA DE GOBIERNO DIGITAL"/>
    <n v="2302024"/>
    <s v="SERVICIO DE ASISTENCIA TÉCNICA _x000d_PARA LA IMPLEMENTACIÓN DE _x000d_LA ESTRATEGIA DE GOBIERNO _x000d_DIGITAL"/>
    <s v="ENTIDADES ASISTIDAS TÉCNICAMENTE"/>
    <s v="Número"/>
    <n v="0"/>
    <n v="2022"/>
    <s v="N/A"/>
    <n v="9"/>
    <n v="30"/>
    <n v="30"/>
    <n v="1"/>
    <n v="7"/>
    <n v="8"/>
    <n v="0"/>
    <n v="0"/>
    <n v="15"/>
    <n v="0.5"/>
    <n v="45"/>
    <n v="1.6666666666666667"/>
    <n v="1"/>
    <n v="1.5"/>
    <n v="602000000"/>
    <s v="Propios"/>
    <n v="602000000"/>
  </r>
  <r>
    <s v="TIC"/>
    <x v="3"/>
    <s v="TIC, CONECTIVIDAD, HABILIDADES DIGITALES, CIUDADES, TERRITORIOS INTELIGENTES Y GOVTECH"/>
    <s v="ACCESO Y USO DE LAS _x000d_TECNOLOGÍAS DE LA INFORMACIÓN Y LAS _x000d_COMUNICACIONES EN EL _x000d_TERRITORIO "/>
    <n v="2301"/>
    <s v="SERVICIO DE ACCESO ZONAS _x000d_DIGITALES"/>
    <s v="PROMOCIÓN DEL DESARROLLO"/>
    <n v="375"/>
    <s v="INFRAESTRUCTURA DE RED DE TELECOMUNICACIONES   PARA CONECTAR MUNICIPIOS Y ÁREAS NO MUNICIPALIZADAS "/>
    <n v="2301028"/>
    <s v=" SERVICIO DE CONEXIONES A _x000d_REDES DE SERVICIO PORTADOR"/>
    <s v="MUNICIPIOS Y ÁREAS NO _x000d_MUNICIPALIZADAS CONECTADOS A _x000d_REDES DE SERVICIO"/>
    <s v="Número"/>
    <n v="0"/>
    <s v="N/A"/>
    <s v="N/A"/>
    <n v="10"/>
    <n v="40"/>
    <n v="17"/>
    <n v="0.42499999999999999"/>
    <n v="0"/>
    <n v="6"/>
    <n v="0"/>
    <n v="12"/>
    <n v="18"/>
    <n v="0.45"/>
    <n v="35"/>
    <n v="1.8"/>
    <n v="1"/>
    <n v="0.875"/>
    <n v="0"/>
    <m/>
    <n v="0"/>
  </r>
  <r>
    <s v="TIC"/>
    <x v="3"/>
    <s v="TIC, CONECTIVIDAD, HABILIDADES DIGITALES, CIUDADES, TERRITORIOS INTELIGENTES Y GOVTECH"/>
    <s v="ACCESO Y USO DE LAS _x000d_TECNOLOGÍAS DE LA INFORMACIÓN Y LAS _x000d_COMUNICACIONES EN EL _x000d_TERRITORIO"/>
    <n v="2301"/>
    <s v="FACILITAR EL ACCESO Y USO DE LAS TECNOLOGÍAS DE LA INFORMACIÓN Y LAS COMUNICACIONES EN EL TERRITORIO"/>
    <s v="PROMOCIÓN DEL DESARROLLO"/>
    <n v="376"/>
    <s v=" SERVICIO DE ASISTENCIA TÉCNICA PARA LA PROMOCIÓN DEL DESPLIEGUE DE INFRAESTRUCTURA TIC EN LOS POT, PBOT Y EOT "/>
    <n v="2301014"/>
    <s v="SERVICIO DE ASISTENCIA TÉCNICA PARA PROMOCIONAR EL DESPLIEGUE DE INFRAESTRUCTURA DE LAS TECNOLOGÍAS DE LA INFORMACIÓN Y LAS COMUNICACIONES"/>
    <s v="MUNICIPIOS ASISTIDOS EN DESPLIEGUE DE INFRAESTRUCTURA"/>
    <s v="NÚMERO DE MUNICIPIOS"/>
    <n v="0"/>
    <n v="2023"/>
    <s v="N/A"/>
    <n v="10"/>
    <n v="24"/>
    <n v="24"/>
    <n v="1"/>
    <n v="18"/>
    <n v="4"/>
    <n v="0"/>
    <n v="0"/>
    <n v="22"/>
    <n v="0.91666666666666663"/>
    <n v="46"/>
    <n v="2.2000000000000002"/>
    <n v="1"/>
    <n v="1.9166666666666667"/>
    <n v="0"/>
    <m/>
    <n v="0"/>
  </r>
  <r>
    <s v="TIC"/>
    <x v="3"/>
    <s v="TIC, CONECTIVIDAD, HABILIDADES DIGITALES, CIUDADES, TERRITORIOS INTELIGENTES Y GOVTECH"/>
    <s v="INFRAESTRUCTURA DE TELECOMUNICACIONES DE ÚLTIMA MILLA "/>
    <n v="2301"/>
    <s v="FACILITAR EL ACCESO Y USO DE LAS TECNOLOGÍAS DE LA INFORMACIÓN Y LAS COMUNICACIONES EN EL TERRITORIO"/>
    <s v="DESARROLLO COMUNITARIO"/>
    <n v="377"/>
    <s v="CONEXIÓN EN LAS ZONAS MÁS APARTADAS  TENIENDO COMO ALIADAS A LAS COMUNIDADES DE CONECTIVIDAD Y EMPRESAS DE MENOR TAMAÑO"/>
    <n v="2301027"/>
    <s v="INFRAESTRUCTURA DE TELECOMUNICACIONES DE ÚLTIMA MILLA Y TERMINAL DE USUARIO PARA PERMITIR EL ACCESO A INTERNET EN HOGARES DE BAJOS INGRESOS"/>
    <s v="CONEXIONES A INTERNET FIJO Y / O MÓVIL"/>
    <s v="Número"/>
    <n v="0"/>
    <n v="2023"/>
    <s v="MINTIC"/>
    <n v="4200"/>
    <n v="7000"/>
    <n v="0"/>
    <n v="0"/>
    <n v="0"/>
    <n v="2903"/>
    <n v="725"/>
    <n v="653"/>
    <n v="4281"/>
    <n v="0.61157142857142854"/>
    <n v="4281"/>
    <n v="1.0192857142857144"/>
    <n v="1"/>
    <n v="0.61157142857142854"/>
    <n v="0"/>
    <m/>
    <n v="0"/>
  </r>
  <r>
    <s v="TIC"/>
    <x v="3"/>
    <s v="TIC, CONECTIVIDAD, HABILIDADES DIGITALES, CIUDADES, TERRITORIOS INTELIGENTES Y GOVTECH"/>
    <s v="CONECTIVIDAD Y HERRAMIENTAS TIC PARA LA EDUCACIÓN"/>
    <n v="2301"/>
    <s v=" ACCESO A INTERNET A SEDES  EDUCATIVAS OFICIALES, BIBLIOTECAS Y CASAS DE LA CULTURA REGIONALES"/>
    <s v="EDUCACIÓN"/>
    <n v="378"/>
    <s v="INFRAESTRUCTURA DE TELECOMUNICACIONES PARA BRINDAR EL SERVICIO DE ACCESO A INTERNET A SEDES  EDUCATIVAS OFICIALES, BIBLIOTECAS Y CASAS DE LA CULTURA REGIONALES"/>
    <n v="2301027"/>
    <s v="SERVICIO A SEDES EDUCATIVAS, BIBLIOTECAS Y CASAS DE CULTURA CON EQUIPOS DE CÓMPUTO, TECNOLOGÍAS EMERGENTES Y CONTENIDOS DIGITALES PARA LA MEJORA DE LA CALIDAD DE LA EDUCACIÓN."/>
    <s v="CONEXIONES A INTENET DE BIBLIOTECAS PUBLICAS"/>
    <s v="Número"/>
    <n v="0"/>
    <n v="2023"/>
    <s v="MINTIC"/>
    <n v="6"/>
    <n v="12"/>
    <n v="0"/>
    <n v="0"/>
    <n v="0"/>
    <n v="0"/>
    <n v="0"/>
    <n v="0"/>
    <n v="0"/>
    <n v="0"/>
    <n v="0"/>
    <n v="0"/>
    <n v="0"/>
    <n v="0"/>
    <n v="0"/>
    <m/>
    <n v="0"/>
  </r>
  <r>
    <s v="TIC"/>
    <x v="3"/>
    <s v="TIC, CONECTIVIDAD, HABILIDADES DIGITALES, CIUDADES, TERRITORIOS INTELIGENTES Y GOVTECH"/>
    <s v="CONECTIVIDAD Y HERRAMIENTAS TIC PARA LA EDUCACIÓN"/>
    <n v="2302"/>
    <s v="FOMENTO DEL DESARROLLO DE  APLICACIONES, SOFTWARE Y CONTENIDOS _x000d_PARA IMPULSAR LA APROPIACIÓN DE LAS (TIC)"/>
    <s v="EDUCACIÓN"/>
    <n v="379"/>
    <s v="SERVICIO A SEDES EDUCATIVAS, BIBLIOTECAS Y CASAS DE CULTURA CON EQUIPOS DE CÓMPUTO, TECNOLOGÍAS EMERGENTES Y CONTENIDOS DIGITALES PARA LA MEJORA DE LA CALIDAD DE LA EDUCACIÓN."/>
    <n v="2301062"/>
    <s v="SERVICIO DE APOYO EN TECNOLOGÍAS TIC PARA LA EDUCACIÓN BÁSICA Y SECUNDARIA"/>
    <s v="ESTUDIANTES EN SEDES EDUCATIVAS OFICIALES BENEFICIADOS CON EL SERVICIO DE APOYO TIC PARA LA EDUCACIÓN"/>
    <s v="NÚMERO DE ESTUDIANTES"/>
    <n v="11987"/>
    <n v="2023"/>
    <s v="SECRETARIA DE EDUCACIÓN"/>
    <n v="2000"/>
    <n v="16987"/>
    <n v="766"/>
    <n v="4.5093306646258907E-2"/>
    <n v="580"/>
    <n v="1108"/>
    <n v="100"/>
    <n v="3795"/>
    <n v="5583"/>
    <n v="0.32866309530817683"/>
    <n v="6349"/>
    <n v="2.7915000000000001"/>
    <n v="1"/>
    <n v="0.37375640195443577"/>
    <n v="0"/>
    <m/>
    <n v="0"/>
  </r>
  <r>
    <s v="TIC"/>
    <x v="3"/>
    <s v="TIC, CONECTIVIDAD, HABILIDADES DIGITALES, CIUDADES, TERRITORIOS INTELIGENTES Y GOVTECH"/>
    <s v="ZONAS COMUNITARIAS PARA LA PAZ"/>
    <n v="2301"/>
    <s v=" ACCESO A INTERNET A SEDES  EDUCATIVAS OFICIALES, BIBLIOTECAS Y CASAS DE LA CULTURA REGIONALES"/>
    <s v="EDUCACIÓN"/>
    <n v="380"/>
    <s v="ZONAS COMUNITARIAS PARA LA PAZ CON INTERNET PARA LLEVAR ACCESO A LA POBLACIÓN Y CONECTIVIDAD A ESCUELAS"/>
    <n v="2301027"/>
    <s v="SERVICIO DE CONEXIONES A _x000d_REDES DE ACCESO"/>
    <s v="CONEXIONES A INTENET DE SEDES _x000d_EDUCATIVAS OFICIALES"/>
    <s v="Número"/>
    <n v="220"/>
    <n v="2023"/>
    <s v="MINTIC"/>
    <n v="80"/>
    <n v="540"/>
    <n v="622"/>
    <n v="1.1518518518518519"/>
    <n v="0"/>
    <n v="0"/>
    <n v="0"/>
    <n v="0"/>
    <n v="0"/>
    <n v="0"/>
    <n v="622"/>
    <n v="0"/>
    <n v="0"/>
    <n v="1.1518518518518519"/>
    <n v="0"/>
    <m/>
    <n v="0"/>
  </r>
  <r>
    <s v="TIC"/>
    <x v="1"/>
    <s v="TIC, CONECTIVIDAD, HABILIDADES DIGITALES, CIUDADES, TERRITORIOS INTELIGENTES Y GOVTECH"/>
    <s v="TIC+"/>
    <n v="2302"/>
    <s v="FOMENTO DEL DESARROLLO DE  APLICACIONES, SOFTWARE Y CONTENIDOS _x000d_PARA IMPULSAR LA APROPIACIÓN DE LAS (TIC)"/>
    <s v="PROMOCIÓN DEL DESARROLLO"/>
    <n v="381"/>
    <s v="SERVICIO DE EDUCACIÓN  INFORMAL PARA AUMENTAR LA _x000d_CALIDAD Y CANTIDAD DE TALENTO  HUMANO PARA LA INDUSTRIA TI"/>
    <n v="2302068"/>
    <s v="CAPACITACIONES Y SENSIBILIZACIONES PARA AUMENTAR LA CALIDAD Y CANTIDAD DE TALENTO HUMANO PARA LA_x000d_INDUSTRIA TI"/>
    <s v="PERSONAS CAPACITADAS EN PROGRAMAS INFORMALES DE TECNOLOGÍAS DE LA INFORMACIÓN"/>
    <s v="Número"/>
    <n v="0"/>
    <n v="2023"/>
    <s v="N/A"/>
    <n v="500"/>
    <n v="2000"/>
    <n v="838"/>
    <n v="0.41899999999999998"/>
    <n v="413"/>
    <n v="244"/>
    <n v="961"/>
    <n v="98"/>
    <n v="1716"/>
    <n v="0.85799999999999998"/>
    <n v="2554"/>
    <n v="3.4319999999999999"/>
    <n v="1"/>
    <n v="1.2769999999999999"/>
    <n v="0"/>
    <m/>
    <n v="0"/>
  </r>
  <r>
    <s v="TIC"/>
    <x v="1"/>
    <s v="TIC, CONECTIVIDAD, HABILIDADES DIGITALES, CIUDADES, TERRITORIOS INTELIGENTES Y GOVTECH"/>
    <s v="  MIPYMES DIGITALES"/>
    <n v="2302"/>
    <s v="FOMENTO DEL DESARROLLO DE  APLICACIONES, SOFTWARE Y CONTENIDOS _x000d_PARA IMPULSAR LA APROPIACIÓN DE LAS (TIC)"/>
    <s v="PROMOCIÓN DEL DESARROLLO"/>
    <n v="382"/>
    <s v="SERVICIO DE ASISTENCIA _x000d_TÉCNICAS A EMPRENDEDORES Y _x000d_EMPRESAS"/>
    <n v="2302021"/>
    <s v="EMPRENDEDORES Y EMPRESAS _x000d_ASISTIDAS TÉCNICAMENTE"/>
    <s v="NÚMERO DE EMPRENDEDORES Y EMPRESAS ASISTIDAS"/>
    <s v="Número"/>
    <n v="0"/>
    <n v="2023"/>
    <s v="N/A"/>
    <n v="15"/>
    <n v="60"/>
    <n v="58"/>
    <n v="0.96666666666666667"/>
    <n v="15"/>
    <n v="0"/>
    <n v="37"/>
    <n v="56"/>
    <n v="108"/>
    <n v="1.8"/>
    <n v="166"/>
    <n v="7.2"/>
    <n v="1"/>
    <n v="2.7666666666666666"/>
    <n v="0"/>
    <m/>
    <n v="0"/>
  </r>
  <r>
    <s v="GENERAL"/>
    <x v="4"/>
    <s v="BOLIVAR ME ENAMORA CON TRANSPARENCIA, ÉTICA PÚBLICA, EFICIENCIA Y PLANEACIÓN INSTITUCIONAL"/>
    <s v="TRANSPARENCIA INSTITUCIONAL"/>
    <n v="4599"/>
    <s v="FORTALECIMIENTO A LA GESTIÓN Y_x000d_DIRECCIÓN DE LA_x000d_ADMINISTRACIÓN PÚBLICA_x000d_TERRITORIAL"/>
    <s v="DESARROLLO COMUNITARIO"/>
    <n v="21"/>
    <s v="IMPLEMENTAR UNA PLATAFORMA PARA CIUDADANOS NO PRENSENCIALES EN EL DEPARTAMENTO DE BOLÍVAR"/>
    <n v="4599025"/>
    <s v="SERVICIOS DE INFORMACIÓN IMPLEMENTADOS"/>
    <s v="SISTEMAS DE INFORMACIÓN IMPLEMENTADOS"/>
    <s v="NUMERO"/>
    <n v="0"/>
    <s v="N/A"/>
    <s v="N/A"/>
    <n v="1"/>
    <n v="1"/>
    <n v="0"/>
    <n v="0"/>
    <n v="0"/>
    <n v="0"/>
    <n v="0.5"/>
    <n v="0.5"/>
    <n v="1"/>
    <n v="1"/>
    <n v="1"/>
    <n v="1"/>
    <n v="1"/>
    <n v="1"/>
    <n v="309600000"/>
    <s v="ICLD"/>
    <n v="309600000"/>
  </r>
  <r>
    <s v="GENERAL"/>
    <x v="4"/>
    <s v="BOLIVAR ME ENAMORA CON TRANSPARENCIA, ÉTICA PÚBLICA, EFICIENCIA Y PLANEACIÓN INSTITUCIONAL"/>
    <s v="TRANSPARENCIA INSTITUCIONAL"/>
    <n v="4599"/>
    <s v="FORTALECIMIENTO A LA GESTIÓN Y_x000d_DIRECCIÓN DE LA_x000d_ADMINISTRACIÓN PÚBLICA_x000d_TERRITORIAL"/>
    <s v="FORTALECIMIENTO INSTITUCIONAL"/>
    <n v="22"/>
    <s v="REALIZAR 2 JORNADAS ANUALES PARA LA EXPEDICIÓN DE PASAPORTES"/>
    <n v="4599029"/>
    <s v="SERVICIO DE INTEGRACIÓN DE LA OFERTA PÚBLICA"/>
    <s v="ESPACIOS DE INTEGRACIÓN DE OFERTA PÚBLICA GENERADOS"/>
    <s v="NUMERO"/>
    <n v="0"/>
    <s v="N/A"/>
    <s v="N/A"/>
    <n v="2"/>
    <n v="8"/>
    <n v="3"/>
    <n v="0.375"/>
    <n v="0"/>
    <n v="2"/>
    <n v="1"/>
    <n v="3"/>
    <n v="6"/>
    <n v="0.75"/>
    <n v="9"/>
    <n v="3"/>
    <n v="1"/>
    <n v="1.125"/>
    <n v="0"/>
    <s v="ICLD"/>
    <n v="0"/>
  </r>
  <r>
    <s v="GENERAL"/>
    <x v="4"/>
    <s v="BOLIVAR ME ENAMORA CON TRANSPARENCIA, ÉTICA PÚBLICA, EFICIENCIA Y PLANEACIÓN INSTITUCIONAL"/>
    <s v="FORTALECIMIENTO DE CAPACIDADES INSTITUCIONALES"/>
    <n v="4599"/>
    <s v="FORTALECIMIENTO A LA GESTIÓN Y_x000d_DIRECCIÓN DE LA_x000d_ADMINISTRACIÓN PÚBLICA_x000d_TERRITORIAL"/>
    <s v="FORTALECIMIENTO INSTITUCIONAL"/>
    <n v="24"/>
    <s v="5 PLANES DE MANTENIMIENTO INTEGRAL, 1 POR SEDE POR AÑO, SEDES:  CAD, PROCLAMACIÓN, MODENA, MAGANGUE, EL CARMEN"/>
    <n v="4599016"/>
    <s v="SEDES MANTENIDAS"/>
    <s v="SEDES MANTENIDAS"/>
    <s v="NUMERO"/>
    <n v="3"/>
    <n v="2023"/>
    <s v="SECRETARÍA GENERAL - DIRECCIÓN ADMINISTRATIVA LOGISTICA DAL"/>
    <n v="1"/>
    <n v="5"/>
    <n v="1"/>
    <n v="0.2"/>
    <n v="0.4"/>
    <n v="0.3"/>
    <n v="0.2"/>
    <n v="0.1"/>
    <n v="0.99999999999999989"/>
    <n v="0.19999999999999998"/>
    <n v="2"/>
    <n v="0.99999999999999989"/>
    <n v="1"/>
    <n v="0.4"/>
    <n v="3121020000"/>
    <s v="ICLD"/>
    <n v="2528410319"/>
  </r>
  <r>
    <s v="GENERAL"/>
    <x v="4"/>
    <s v="BOLIVAR ME ENAMORA CON TRANSPARENCIA, ÉTICA PÚBLICA, EFICIENCIA Y PLANEACIÓN INSTITUCIONAL"/>
    <s v="FORTALECIMIENTO DE CAPACIDADES INSTITUCIONALES"/>
    <n v="4599"/>
    <s v="FORTALECIMIENTO A LA GESTIÓN Y_x000d_DIRECCIÓN DE LA_x000d_ADMINISTRACIÓN PÚBLICA_x000d_TERRITORIAL"/>
    <s v="FORTALECIMIENTO INSTITUCIONAL"/>
    <n v="29"/>
    <s v="REALIZAR INTERVENCIÓN PARA RESTAURAR LOS BIENES DE INTERES CULTURAL - BIC EN PROPIEDAD DE LA GOBERNACIÓN, CASA DE LA ASAMBLEA, CASA DEL CONSULADO, COLEGIO COPPERATIVO, TEATRO MOMPOX."/>
    <n v="4599013"/>
    <s v="SEDES RESTAURADAS"/>
    <s v="SEDES RESTAURADAS"/>
    <s v="NUMERO"/>
    <n v="0"/>
    <n v="2023"/>
    <s v="SECRETARÍA GENERAL - DIRECCIÓN ADMINISTRATIVA LOGISTICA DAL"/>
    <n v="1"/>
    <n v="4"/>
    <n v="1"/>
    <n v="0.25"/>
    <n v="0.3"/>
    <n v="0.3"/>
    <n v="0.2"/>
    <n v="0.2"/>
    <n v="1"/>
    <n v="0.25"/>
    <n v="2"/>
    <n v="1"/>
    <n v="1"/>
    <n v="0.5"/>
    <n v="2460000000"/>
    <s v="ICLD"/>
    <n v="2455166667"/>
  </r>
  <r>
    <s v="GENERAL"/>
    <x v="4"/>
    <s v="BOLIVAR ME ENAMORA CON TRANSPARENCIA, ÉTICA PÚBLICA, EFICIENCIA Y PLANEACIÓN INSTITUCIONAL"/>
    <s v="TRANSPARENCIA INSTITUCIONAL"/>
    <n v="4599"/>
    <s v="FORTALECIMIENTO A LA GESTIÓN Y_x000d_DIRECCIÓN DE LA_x000d_ADMINISTRACIÓN PÚBLICA_x000d_TERRITORIAL"/>
    <s v="FORTALECIMIENTO INSTITUCIONAL"/>
    <n v="23"/>
    <s v="SERVICIO DE ASISTENCIA TECNICA (FORTALECIMIENTO INSTITUCIONAL DE LA SECRETARIA GENERAL)"/>
    <n v="4599031"/>
    <s v="SERVICIO DE ASISTENCIA TECNICA"/>
    <s v=" Entidades, organismos y dependencias asistidos técnicamente"/>
    <s v="NUMERO "/>
    <n v="0"/>
    <s v="N/A"/>
    <s v="N/A"/>
    <n v="1"/>
    <n v="1"/>
    <n v="0"/>
    <n v="0"/>
    <n v="0"/>
    <n v="0"/>
    <n v="0.5"/>
    <n v="0.5"/>
    <n v="1"/>
    <n v="1"/>
    <n v="1"/>
    <n v="1"/>
    <n v="1"/>
    <n v="1"/>
    <n v="2400000000"/>
    <s v="ICLD"/>
    <n v="2360283300"/>
  </r>
  <r>
    <s v="GENERAL"/>
    <x v="4"/>
    <s v="BOLIVAR ME ENAMORA CON TRANSPARENCIA, ÉTICA PÚBLICA, EFICIENCIA Y PLANEACIÓN INSTITUCIONAL"/>
    <s v="TRANSPARENCIA INSTITUCIONAL"/>
    <n v="4599"/>
    <s v="FORTALECIMIENTO A LA GESTIÓN Y_x000d_DIRECCIÓN DE LA_x000d_ADMINISTRACIÓN PÚBLICA_x000d_TERRITORIAL"/>
    <s v="FORTALECIMIENTO INSTITUCIONAL"/>
    <n v="23"/>
    <s v="Implementar el Archivo_x000d_Historico de la Gobernación_x000d_de Bolívar"/>
    <n v="4599017"/>
    <s v="Servicio de_x000d_gestión_x000d_documental"/>
    <s v="Sistema de gestión_x000d_documental_x000d_implementado"/>
    <s v="NUMERO"/>
    <n v="0"/>
    <s v="N/A"/>
    <s v="N/A"/>
    <n v="1"/>
    <n v="1"/>
    <n v="0"/>
    <n v="0"/>
    <n v="0"/>
    <n v="0"/>
    <n v="0"/>
    <n v="1"/>
    <n v="1"/>
    <n v="1"/>
    <n v="1"/>
    <n v="1"/>
    <n v="1"/>
    <n v="1"/>
    <n v="1100000000"/>
    <s v="ICLD"/>
    <n v="1100000000"/>
  </r>
  <r>
    <s v="GENERAL"/>
    <x v="4"/>
    <s v="BOLIVAR ME ENAMORA CON TRANSPARENCIA, ÉTICA PÚBLICA, EFICIENCIA Y PLANEACIÓN INSTITUCIONAL"/>
    <s v="FORTALECIMIENTO DE CAPACIDADES INSTITUCIONALES"/>
    <n v="4599"/>
    <s v="FORTALECIMIENTO A LA GESTIÓN Y_x000d_DIRECCIÓN DE LA_x000d_ADMINISTRACIÓN PÚBLICA_x000d_TERRITORIAL"/>
    <s v="FORTALECIMIENTO INSTITUCIONAL"/>
    <n v="25"/>
    <s v="MEJORAMIENTO INTEGRAL AL CAD_x000d_CON INTERVENCIÓN A TODOS LOS_x000d_SUBSISTEMAS"/>
    <n v="4599011"/>
    <s v="Sedes adecuadas"/>
    <s v="Numero de sedes "/>
    <s v="NUMERO "/>
    <n v="0"/>
    <n v="2023"/>
    <s v="Secretaria_x000d_General -_x000d_Dirección_x000d_Administrativa_x000d_Logistica - DAL"/>
    <n v="1"/>
    <n v="1"/>
    <n v="0"/>
    <n v="0"/>
    <n v="0"/>
    <n v="0"/>
    <n v="0"/>
    <n v="1"/>
    <n v="1"/>
    <n v="1"/>
    <n v="1"/>
    <n v="1"/>
    <n v="1"/>
    <n v="1"/>
    <n v="3899969765"/>
    <s v="ICLD"/>
    <n v="3812000521"/>
  </r>
  <r>
    <s v="RIESGO"/>
    <x v="2"/>
    <s v="BOLÍVAR ME ENAMORA EN  GESTIÓN DE RIESGO DE DESASTRES"/>
    <s v=" CONOCIMIENTO DE RIESGO DE DESASTRE"/>
    <s v="4503"/>
    <s v="GESTIÓN DEL RIESGO DE DESASTRES Y EMERGENCIAS"/>
    <s v="ATENCIÓN A GRUPOS VULNERABLES - PROMOCIÓN SOCIAL"/>
    <s v="81"/>
    <s v="INCREMENTAR EL NÚMERO DE BENEFICIADOS CON EDUCACIÓN Y/O CAPACITACIÓN EN TEMAS DE GRD "/>
    <s v="4503002"/>
    <s v="SERVICIO DE EDUCACIÓN INFORMAL"/>
    <s v="PERSONAS CAPACITADAS"/>
    <s v="Número de personas"/>
    <s v="0"/>
    <s v="N/A"/>
    <s v="N/A"/>
    <n v="200"/>
    <n v="800"/>
    <n v="670"/>
    <n v="3.35"/>
    <n v="0"/>
    <n v="89"/>
    <n v="80"/>
    <n v="31"/>
    <n v="200"/>
    <n v="0.25"/>
    <n v="870"/>
    <n v="1"/>
    <n v="1"/>
    <n v="1.0874999999999999"/>
    <n v="500000000"/>
    <s v="ICLD"/>
    <n v="498924833"/>
  </r>
  <r>
    <s v="RIESGO"/>
    <x v="2"/>
    <s v="BOLÍVAR ME ENAMORA EN  GESTIÓN DE RIESGO DE DESASTRES"/>
    <s v=" CONOCIMIENTO DE RIESGO DE DESASTRE"/>
    <s v="4503"/>
    <s v="GESTIÓN DEL RIESGO DE DESASTRES Y EMERGENCIAS"/>
    <s v="ATENCIÓN A GRUPOS VULNERABLES - PROMOCIÓN SOCIAL"/>
    <s v="82"/>
    <s v="BRINDARE ASISTENCIA TECNICA ANUALMENTE A LOS 46 COMITES MUNICIPALES DE GESTION DEL RIESGO DE DESASTRES, EN LA FORMULACION DE PROGRAMAS DE APOYO, ASESORÍAS, PLANES Y PROYECTOS."/>
    <s v="4503003"/>
    <s v="SERVICIO DE ASISTENCIA TÉCNICA"/>
    <s v="INSTANCIAS TERRITORIALES ASISTIDAS"/>
    <s v="NÚMERO DE INSTANCIAS TERRITORIALES"/>
    <s v="0"/>
    <s v="N/A"/>
    <s v="N/A"/>
    <n v="46"/>
    <n v="0"/>
    <n v="46"/>
    <n v="1"/>
    <n v="7"/>
    <n v="37"/>
    <n v="1"/>
    <n v="1"/>
    <n v="46"/>
    <n v="0"/>
    <n v="92"/>
    <n v="1"/>
    <n v="1"/>
    <n v="0.92"/>
    <n v="100000000"/>
    <s v="ICLD"/>
    <n v="848250000"/>
  </r>
  <r>
    <s v="RIESGO"/>
    <x v="2"/>
    <s v="BOLÍVAR ME ENAMORA EN  GESTIÓN DE RIESGO DE DESASTRES"/>
    <s v=" ATENCIÓN DE DESASTRE"/>
    <s v="4503"/>
    <s v="GESTIÓN DEL RIESGO DE DESASTRES Y EMERGENCIAS"/>
    <s v="ATENCIÓN A GRUPOS VULNERABLES - PROMOCIÓN SOCIAL"/>
    <s v="83"/>
    <s v="FORTALECER LAS ENTIDADES OPERATIVAS CON DOTACIONES Y EQUIPOS DE EMERGENCIAS Y DESASTRES."/>
    <s v="4503016"/>
    <s v="SERVICIO DE FORTALECIMIENTO A LAS SALAS DE CRISIS TERRITORIAL"/>
    <s v="ORGANISMOS DE ATENCIÓN DE EMERGENCIAS FORTALECIDOS"/>
    <s v="NÚMERO DE ORGANISMOS"/>
    <s v="0"/>
    <s v="N/A"/>
    <s v="N/A"/>
    <n v="1"/>
    <n v="0"/>
    <n v="0"/>
    <n v="0"/>
    <n v="0"/>
    <n v="0"/>
    <n v="0"/>
    <n v="0"/>
    <n v="0"/>
    <n v="0"/>
    <n v="0"/>
    <n v="0"/>
    <n v="0"/>
    <n v="0"/>
    <n v="150000000"/>
    <s v="ICLD"/>
    <n v="0"/>
  </r>
  <r>
    <s v="RIESGO"/>
    <x v="2"/>
    <s v="BOLÍVAR ME ENAMORA EN  GESTIÓN DE RIESGO DE DESASTRES"/>
    <s v=" ATENCIÓN DE DESASTRE"/>
    <s v="4503"/>
    <s v="GESTIÓN DEL RIESGO DE DESASTRES Y EMERGENCIAS"/>
    <s v="ATENCIÓN A GRUPOS VULNERABLES - PROMOCIÓN SOCIAL"/>
    <s v="84"/>
    <s v="IMPLEMENTAR GRADUALMENTE  UN SISTEMA DE RECOLECCION DE DATOS DE EVENTOS NATURALES Y FACTORES AMBIENTALES PARA PROYECCION DE MEDIDAS DE INTERVENCIÓN"/>
    <s v="4503019"/>
    <s v="SERVICIOS DE INFORMACIÓN IMPLEMENTADOS"/>
    <s v="SISTEMAS DE INFORMACIÓN IMPLEMENTADOS"/>
    <s v="NÚMERO DE SISTEMAS"/>
    <s v="0"/>
    <s v="N/A"/>
    <s v="N/A"/>
    <n v="0.25"/>
    <n v="0"/>
    <n v="0"/>
    <n v="0"/>
    <n v="0"/>
    <n v="0"/>
    <n v="0"/>
    <n v="0"/>
    <n v="0"/>
    <n v="0"/>
    <n v="0"/>
    <n v="0"/>
    <n v="0"/>
    <n v="0"/>
    <n v="125000000"/>
    <s v="ICLD"/>
    <n v="0"/>
  </r>
  <r>
    <s v="RIESGO"/>
    <x v="2"/>
    <s v="BOLÍVAR ME ENAMORA EN  GESTIÓN DE RIESGO DE DESASTRES"/>
    <s v=" ATENCIÓN DE DESASTRE"/>
    <s v="4503"/>
    <s v="GESTIÓN DEL RIESGO DE DESASTRES Y EMERGENCIAS"/>
    <s v="ATENCIÓN A GRUPOS VULNERABLES - PROMOCIÓN SOCIAL"/>
    <s v="85"/>
    <s v="PROPENDER POR DISMINUIR LA ENTREGA DE RECURSOS EN ESPECIE O MONETARIOS A LA POBLACIÓN AFECTADA POR SITUACIONES  DE EMERGENCIAS SANITARIAS, NATURALES,  EVENTOS CATASTRÓFICOS O CALAMIDAD PÚBLICA DECLARADA."/>
    <s v="4503028"/>
    <s v="SERVICIOS DE APOYO PARA ATENCIÓN DE  POBLACIÓN AFECTADA POR SITUACIONES DE EMERGENCIA, DESASTRE O DECLARATORIAS DE CALAMIDAD PÚBLICA"/>
    <s v="PERSONAS AFECTADAS POR SITUACIONES DE EMERGENCIA, DESASTRE O DECLARATORIAS DE CALAMIDAD PÚBLICA APOYADAS"/>
    <s v="Número de personas"/>
    <s v="0"/>
    <s v="N/A"/>
    <s v="N/A"/>
    <n v="2500"/>
    <n v="0"/>
    <n v="4296"/>
    <n v="1.7183999999999999"/>
    <n v="516"/>
    <n v="1462"/>
    <n v="21"/>
    <n v="102"/>
    <n v="2101"/>
    <n v="0"/>
    <n v="6397"/>
    <n v="0.84040000000000004"/>
    <n v="0.84040000000000004"/>
    <n v="0"/>
    <n v="200000000"/>
    <s v="ICLD"/>
    <n v="2042209960"/>
  </r>
  <r>
    <s v="RIESGO"/>
    <x v="2"/>
    <s v="BOLÍVAR ME ENAMORA EN  GESTIÓN DE RIESGO DE DESASTRES"/>
    <s v=" REDUCCIÓN DE RIESGO DE DESASTRE"/>
    <s v="4503"/>
    <s v="GESTIÓN DEL RIESGO DE DESASTRES Y EMERGENCIAS"/>
    <s v="ATENCIÓN A GRUPOS VULNERABLES - PROMOCIÓN SOCIAL"/>
    <s v="86"/>
    <s v="IMPLEMENTAR ACCIONES DE MEDIDAS DE REDUCCION DEL RIESGO POR MEDIO DE INTERVENCIONES CORRECTIVAS CONSIDERANDO LAS SOLUCIONES BASADAS EN LA NATURALEZA (SBN) CON ENFASIS EN ECO-REDUCCION (ECO RRD)"/>
    <s v="4503022"/>
    <s v="OBRAS DE INFRAESTRUCTURA PARA LA REDUCCIÓN DEL RIESGO DE DESASTRES"/>
    <s v="OBRAS DE INFRAESTRUCTURA PARA LA REDUCCIÓN DEL RIESGO DE DESASTRES REALIZADAS"/>
    <s v="NÚMERO DE OBRAS"/>
    <s v="0"/>
    <s v="N/A"/>
    <s v="N/A"/>
    <n v="5"/>
    <n v="20"/>
    <n v="3"/>
    <n v="0.6"/>
    <n v="2"/>
    <n v="2"/>
    <n v="0"/>
    <n v="1"/>
    <n v="5"/>
    <n v="0.25"/>
    <n v="8"/>
    <n v="1"/>
    <n v="1"/>
    <n v="0.4"/>
    <n v="8800000000"/>
    <s v="ICLD"/>
    <n v="39030898768.059998"/>
  </r>
  <r>
    <s v="RIESGO"/>
    <x v="2"/>
    <s v="BOLÍVAR ME ENAMORA EN  GESTIÓN DE RIESGO DE DESASTRES"/>
    <s v=" REDUCCIÓN DE RIESGO DE DESASTRE"/>
    <s v="4503"/>
    <s v="GESTIÓN DEL RIESGO DE DESASTRES Y EMERGENCIAS"/>
    <s v="ATENCIÓN A GRUPOS VULNERABLES - PROMOCIÓN SOCIAL"/>
    <s v="87"/>
    <s v="FORMULAR LA ESTRATEGIA DEPARTAMENAL (EDRE) PARA LA RESPUESTA DE EMERGENCIA, ARTICULADA CON EL PLAN DEPARTAMENTAL DE GESTION DEL RIESGO (PDGRD)"/>
    <s v="4503023"/>
    <s v="DOCUMENTOS DE PLANEACIÓN"/>
    <s v="ESTRATEGIA PARA LA RESPUESTA A EMERGENCIAS FORMULADA"/>
    <s v="NÚMERO DE DOCUMENTOS"/>
    <s v="0"/>
    <s v="N/A"/>
    <s v="N/A"/>
    <n v="0.25"/>
    <n v="0"/>
    <n v="0"/>
    <n v="0"/>
    <n v="0"/>
    <n v="0"/>
    <n v="0"/>
    <n v="0"/>
    <n v="0"/>
    <n v="0"/>
    <n v="0"/>
    <n v="0"/>
    <n v="0"/>
    <n v="0"/>
    <n v="100000000"/>
    <s v="ICLD"/>
    <n v="0"/>
  </r>
  <r>
    <s v="RIESGO"/>
    <x v="2"/>
    <s v="BOLÍVAR ME ENAMORA EN  GESTIÓN DE RIESGO DE DESASTRES"/>
    <s v=" REDUCCIÓN DE RIESGO DE DESASTRE"/>
    <s v="4503"/>
    <s v="GESTIÓN DEL RIESGO DE DESASTRES Y EMERGENCIAS"/>
    <s v="ATENCIÓN A GRUPOS VULNERABLES - PROMOCIÓN SOCIAL"/>
    <s v="88"/>
    <s v="IMPLEMENTAR GRADUALMENTE UN SISTEMA DE ALERTAS TEMPRANA Y MONITOREO POR FENOMENOS HIDROMETEREOLOGICOS CON COBERTURA DEPARTAMENTAL"/>
    <s v="4503018"/>
    <s v="SERVICIO DE MONITOREO Y SEGUIMIENTO PARA LA GESTIÓN DEL RIESGO"/>
    <s v="SISTEMAS DE ALERTA TEMPRANA IMPLEMENTADOS"/>
    <s v="NÚMERO DE SISTEMAS"/>
    <s v="0"/>
    <s v="N/A"/>
    <s v="N/A"/>
    <n v="0.25"/>
    <n v="0"/>
    <n v="0"/>
    <n v="0"/>
    <n v="0"/>
    <n v="0"/>
    <n v="0.25"/>
    <n v="0"/>
    <n v="0.25"/>
    <n v="0"/>
    <n v="0.25"/>
    <n v="1"/>
    <n v="1"/>
    <n v="1"/>
    <n v="2325000000"/>
    <s v="ICLD"/>
    <n v="0"/>
  </r>
  <r>
    <s v="HACIENDA"/>
    <x v="4"/>
    <s v="BOLIVAR ME ENAMORA CON TRANSPARENCIA, ÉTICA PÚBLICA, EFICIENCIA Y PLANEACIÓN INSTITUCIONAL"/>
    <s v="PROGRAMA DE FINANZAS PÚBLICAS."/>
    <n v="4599"/>
    <s v="FORTALECIMIENTO A LA GESTIÓN Y DIRECCIÓN DE LA ADMINISTRACIÓN PÚBLICA TERRITORIAL"/>
    <s v="FORTALECIMIENTO INSTITUCIONAL"/>
    <n v="108"/>
    <s v="NÚMERO DE SISTEMAS FINANCIEROS Y CONTABLES FORTALECIDOS"/>
    <n v="4599028"/>
    <s v="SERVICIO DE INFORMACIÓN ACTUALIZADO"/>
    <s v="SISTEMAS DE INFORMACIÓN ACTUALIZADOS"/>
    <s v="NUMERO"/>
    <n v="3"/>
    <n v="2023"/>
    <s v="SECRETARÍA DE HACIENDA"/>
    <n v="2"/>
    <n v="4"/>
    <n v="0"/>
    <n v="0"/>
    <n v="0.25"/>
    <n v="0.25"/>
    <n v="0.75"/>
    <n v="1"/>
    <n v="2.25"/>
    <n v="0.5625"/>
    <n v="2.25"/>
    <n v="1.125"/>
    <n v="1"/>
    <n v="0.5625"/>
    <n v="76625000"/>
    <s v=" ICLD "/>
    <n v="76625000"/>
  </r>
  <r>
    <s v="HACIENDA"/>
    <x v="4"/>
    <s v="BOLIVAR ME ENAMORA CON TRANSPARENCIA, ÉTICA PÚBLICA, EFICIENCIA Y PLANEACIÓN INSTITUCIONAL"/>
    <s v="PROGRAMA DE FINANZAS PÚBLICAS."/>
    <n v="4599"/>
    <s v="FORTALECIMIENTO A LA GESTIÓN Y DIRECCIÓN DE LA ADMINISTRACIÓN PÚBLICA TERRITORIAL"/>
    <s v="FORTALECIMIENTO INSTITUCIONAL"/>
    <n v="383"/>
    <s v="ACTUALIZACIÓN DEL ESTATUTO TRIBUTARIO,  Y ORDENANZAS QUE PROMUEVAN UNA BUENA GESTIÓN TRIBUTARIA"/>
    <n v="4599021"/>
    <s v="DOCUMENTOS NORMATIVOS"/>
    <s v="DOCUMENTOS NORMATIVOS REALIZADOS"/>
    <s v="NUMERO"/>
    <s v="NA"/>
    <s v="N/A"/>
    <s v="SECRETARÍA DE HACIENDA"/>
    <n v="2"/>
    <n v="2"/>
    <n v="2"/>
    <n v="1"/>
    <n v="0"/>
    <n v="0"/>
    <n v="0"/>
    <n v="0"/>
    <n v="0"/>
    <n v="0"/>
    <n v="2"/>
    <n v="0"/>
    <n v="0"/>
    <n v="1"/>
    <n v="0"/>
    <s v=" ICLD "/>
    <n v="0"/>
  </r>
  <r>
    <s v="HACIENDA"/>
    <x v="4"/>
    <s v="BOLIVAR ME ENAMORA CON TRANSPARENCIA, ÉTICA PÚBLICA, EFICIENCIA Y PLANEACIÓN INSTITUCIONAL"/>
    <s v="PROGRAMA DE FINANZAS PÚBLICAS."/>
    <n v="4599"/>
    <s v="FORTALECIMIENTO A LA GESTIÓN Y DIRECCIÓN DE LA ADMINISTRACIÓN PÚBLICA TERRITORIAL"/>
    <s v="FORTALECIMIENTO INSTITUCIONAL"/>
    <n v="423"/>
    <s v="IMPLEMENTACIÓN DE PROGRAMAS DE SANEAMIENTO FISCAL"/>
    <n v="4599002"/>
    <s v="SERVICIO DE SANEAMIENTO FISCAL Y FINANCIERO"/>
    <s v="PROGRAMA DE SANEMIENTO FISCAL Y FINANCIERO EJECUTADO"/>
    <s v="PORCENTAJE"/>
    <n v="0.97330000000000005"/>
    <n v="2023"/>
    <s v="SECRETARÍA DE HACIENDA"/>
    <n v="1"/>
    <n v="100"/>
    <n v="25"/>
    <n v="0.25"/>
    <n v="0.14000000000000001"/>
    <n v="0.45"/>
    <n v="0.3"/>
    <n v="0.12"/>
    <n v="1.0100000000000002"/>
    <n v="1.0100000000000003E-2"/>
    <n v="26.01"/>
    <n v="1.0100000000000002"/>
    <n v="1"/>
    <n v="0.2601"/>
    <n v="374388333"/>
    <s v=" ICLD "/>
    <n v="374388333"/>
  </r>
  <r>
    <s v="HACIENDA"/>
    <x v="4"/>
    <s v="BOLIVAR ME ENAMORA CON TRANSPARENCIA, ÉTICA PÚBLICA, EFICIENCIA Y PLANEACIÓN INSTITUCIONAL"/>
    <s v="PROGRAMA DE FINANZAS PÚBLICAS."/>
    <n v="4599"/>
    <s v="FORTALECIMIENTO A LA GESTIÓN Y DIRECCIÓN DE LA ADMINISTRACIÓN PÚBLICA TERRITORIAL"/>
    <s v="FORTALECIMIENTO INSTITUCIONAL"/>
    <n v="424"/>
    <s v="CONVENIOS PARA EL APOYO FINANCIERO Y OPERATIVO DE LA SECRETARÍA DE HACIENDA PARA LUCHA CONTRA EL CONTRABANDO Y LA EVASIÓN."/>
    <n v="4599002"/>
    <s v="SERVICIO DE SANEAMIENTO FISCAL Y FINANCIERO"/>
    <s v="PROGRAMA DE SANEMIENTO FISCAL Y FINANCIERO EJECUTADO"/>
    <s v="NUMERO"/>
    <s v="NA"/>
    <n v="2023"/>
    <s v="SECRETARÍA DE HACIENDA"/>
    <n v="1"/>
    <n v="4"/>
    <n v="1"/>
    <n v="0.25"/>
    <n v="0"/>
    <n v="0"/>
    <n v="0"/>
    <n v="1"/>
    <n v="1"/>
    <n v="0.25"/>
    <n v="2"/>
    <n v="1"/>
    <n v="1"/>
    <n v="0.5"/>
    <n v="106662968"/>
    <s v=" FND "/>
    <n v="103776256"/>
  </r>
  <r>
    <s v="HACIENDA"/>
    <x v="4"/>
    <s v="BOLIVAR ME ENAMORA CON TRANSPARENCIA, ÉTICA PÚBLICA, EFICIENCIA Y PLANEACIÓN INSTITUCIONAL"/>
    <s v="PROGRAMA DE FINANZAS PÚBLICAS."/>
    <n v="4599"/>
    <s v="FORTALECIMIENTO A LA GESTIÓN Y DIRECCIÓN DE LA ADMINISTRACIÓN PÚBLICA TERRITORIAL"/>
    <s v="FORTALECIMIENTO INSTITUCIONAL"/>
    <n v="425"/>
    <s v="MEJORAMIENTO DE PROCESOS FINANCIEROS, PRESUPUESTALES, DE RECAUDO DE INGRESOS, CONTABLES Y DE TESORERÍA"/>
    <n v="4599031"/>
    <s v="SERVICIO DE ASISTENCIA TÉCNICA  "/>
    <s v="ENTIDADES, ORGANISMOS Y DEPENDENCIAS ASISTIDOS TÉCNICAMENTE"/>
    <s v="NUMERO"/>
    <s v="NA"/>
    <s v="N/A"/>
    <s v="SECRETARÍA DE HACIENDA"/>
    <n v="2"/>
    <n v="5"/>
    <n v="0"/>
    <n v="0"/>
    <n v="0.3"/>
    <n v="0.5"/>
    <n v="1"/>
    <n v="0.5"/>
    <n v="2.2999999999999998"/>
    <n v="0.45999999999999996"/>
    <n v="2.2999999999999998"/>
    <n v="1.1499999999999999"/>
    <n v="1"/>
    <n v="0.45999999999999996"/>
    <n v="500000000"/>
    <s v=" ICLD "/>
    <n v="499845000"/>
  </r>
  <r>
    <s v="HACIENDA"/>
    <x v="4"/>
    <s v="BOLIVAR ME ENAMORA CON TRANSPARENCIA, ÉTICA PÚBLICA, EFICIENCIA Y PLANEACIÓN INSTITUCIONAL"/>
    <s v="PROGRAMA DE FINANZAS PÚBLICAS."/>
    <n v="4599"/>
    <s v="FORTALECIMIENTO A LA GESTIÓN Y DIRECCIÓN DE LA ADMINISTRACIÓN PÚBLICA TERRITORIAL"/>
    <s v="FORTALECIMIENTO INSTITUCIONAL"/>
    <n v="426"/>
    <s v="DISEÑO E IMPLEMENTACIÓN DE ESTRATEGIAS PARA CONSECUCIÓN DE RECURSOS DE CRÉDITO"/>
    <n v="4599031"/>
    <s v="SERVICIO DE ASISTENCIA TÉCNICA     "/>
    <s v="ENTIDADES, ORGANISMOS Y DEPENDENCIAS ASISTIDOS TÉCNICAMENTE"/>
    <s v="NUMERO"/>
    <s v="NA"/>
    <s v="N/A"/>
    <s v="SECRETARÍA DE HACIENDA"/>
    <n v="2"/>
    <n v="4"/>
    <n v="0"/>
    <n v="0"/>
    <n v="0.5"/>
    <n v="0.8"/>
    <n v="0.5"/>
    <n v="0"/>
    <n v="1.8"/>
    <n v="0.45"/>
    <n v="1.8"/>
    <n v="0.9"/>
    <n v="0.9"/>
    <n v="0.45"/>
    <n v="454875000"/>
    <s v=" ICLD "/>
    <n v="454875000"/>
  </r>
  <r>
    <s v="MUJER"/>
    <x v="3"/>
    <s v="BOLÍVAR ME ENAMORA EN  SUPERACIÓN DE LA POBREZA Y DESIGUALDAD"/>
    <s v="GENERACIÓN DE INGRESOS"/>
    <n v="4103"/>
    <s v="INCLUSIÓN SOCIAL Y PRODUCTIVA PARA LA POBLACIÓN EN SITUACIÓN DE VULNERABILIDAD"/>
    <s v="ATENCIÓN A GRUPOS VULNERABLES - PROMOCIÓN SOCIAL"/>
    <n v="96"/>
    <s v="DESARROLLO DE UNA FERIA DE SERVICIOS PARA POBLACIÓN VULNERABLE CON ENFOQUE DIFERENCIAL"/>
    <n v="4103052"/>
    <s v="SERVICIO DE INTEGRACIÓN DE LA OFERTA PÚBLICA"/>
    <s v="ESPACIOS DE INTEGRACIÓN DE OFERTA PÚBLICA GENERADOS"/>
    <s v="NUMERO"/>
    <n v="0.47499999999999998"/>
    <n v="2022"/>
    <s v="DANE - GEIH"/>
    <n v="4"/>
    <n v="15"/>
    <n v="3"/>
    <n v="0.2"/>
    <n v="1"/>
    <n v="1"/>
    <n v="0"/>
    <n v="2"/>
    <n v="4"/>
    <n v="0.26666666666666666"/>
    <n v="7"/>
    <n v="1"/>
    <n v="1"/>
    <n v="0.46666666666666667"/>
    <n v="0"/>
    <s v="N/A"/>
    <n v="0"/>
  </r>
  <r>
    <s v="MUJER"/>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7"/>
    <s v="DISEÑO E IMPLEMENTACIÓN DE UN PROYECTO PARA LA FORMACIÓN A NNA "/>
    <n v="4102045"/>
    <s v="SERVICIOS DE EDUCACIÓN INFORMAL A NIÑOS, NIÑAS, ADOLESCENTES  Y JÓVENES PARA EL RECONOCIMIENTO DE SUS DERECHOS"/>
    <s v="ADOLESCENTES ATENDIDOS"/>
    <s v="NUMERO"/>
    <n v="24.71"/>
    <n v="2022"/>
    <s v="Estadísticas Vitales - DANE"/>
    <n v="300"/>
    <n v="1200"/>
    <n v="350"/>
    <n v="0.29166666666666669"/>
    <n v="138"/>
    <n v="313"/>
    <n v="382"/>
    <n v="0"/>
    <n v="833"/>
    <n v="0.69416666666666671"/>
    <n v="1183"/>
    <n v="2.7766666666666668"/>
    <n v="1"/>
    <n v="0.98583333333333334"/>
    <n v="166666667"/>
    <s v=" ICLD "/>
    <n v="66666666"/>
  </r>
  <r>
    <s v="MUJER"/>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8"/>
    <s v="IMPLEMENTACIÓN DE  UNA ESCUELA DE FORMACIÓN"/>
    <n v="4102045"/>
    <s v="SERVICIOS DE EDUCACIÓN INFORMAL A NIÑOS, NIÑAS, ADOLESCENTES  Y JÓVENES PARA EL RECONOCIMIENTO DE SUS DERECHOS"/>
    <s v="PERSONAS CAPACITADAS"/>
    <s v="NUMERO"/>
    <n v="11.76"/>
    <n v="2022"/>
    <s v="Instituto Nacional de Medicina Legal y Ciencias Forenses"/>
    <n v="100"/>
    <n v="400"/>
    <n v="100"/>
    <n v="0.25"/>
    <n v="156"/>
    <n v="134"/>
    <n v="218"/>
    <n v="0"/>
    <n v="508"/>
    <n v="1.27"/>
    <n v="608"/>
    <n v="5.08"/>
    <n v="1"/>
    <n v="1.52"/>
    <n v="166666667"/>
    <s v=" ICLD "/>
    <n v="66666666"/>
  </r>
  <r>
    <s v="MUJER"/>
    <x v="3"/>
    <s v="BOLÍVAR ME ENAMORA EN  FAMILIA, PRIMERA INFANCIA Y ADOLESCENCIA"/>
    <s v=" FAMILIA, PRIMERA INFACIA Y ADOLESCENCIA"/>
    <n v="4102"/>
    <s v="DESARROLLO INTEGRAL DE LA PRIMERA INFANCIA A LA JUVENTUD, Y FORTALECIMIENTO DE LAS CAPACIDADES DE LAS FAMILIAS DE NIÑAS, NIÑOS Y ADOLESCENTES"/>
    <s v="ATENCIÓN A GRUPOS VULNERABLES - PROMOCIÓN SOCIAL"/>
    <n v="99"/>
    <s v="CAMPAÑA PARA LA PROMOCIÓN DE LOS DERECHOS DE LA NNA"/>
    <n v="4102046"/>
    <s v="SERVICIOS DE PROMOCIÓN DE LOS DERECHOS DE LOS NIÑOS, NIÑAS, ADOLESCENTES Y JÓVENES"/>
    <s v="CAMPAÑAS DE PROMOCIÓN REALIZADAS"/>
    <s v="NUMERO"/>
    <n v="11.76"/>
    <n v="2022"/>
    <s v="Instituto Nacional de Medicina Legal y Ciencias Forenses"/>
    <n v="3"/>
    <n v="12"/>
    <n v="3"/>
    <n v="0.25"/>
    <n v="1"/>
    <n v="1"/>
    <n v="1"/>
    <n v="0"/>
    <n v="3"/>
    <n v="0.25"/>
    <n v="6"/>
    <n v="1"/>
    <n v="1"/>
    <n v="0.5"/>
    <n v="166666667"/>
    <s v=" ICLD "/>
    <n v="66666666"/>
  </r>
  <r>
    <s v="MUJER"/>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0"/>
    <s v="APOYO A CENTROS DE PROTECCIÓN CON RECURSOS DE LA ESTAMPILLA DE BIENESTAR PARA EL ADULTO MAYOR"/>
    <n v="4104007"/>
    <s v="CENTROS DE PROTECCIÓN SOCIAL PARA EL ADULTO MAYOR DOTADOS"/>
    <s v="CENTROS DE PROTECCIÓN SOCIAL PARA EL ADULTO MAYOR DOTADOS"/>
    <s v="NUMERO"/>
    <n v="0.47499999999999998"/>
    <n v="2022"/>
    <s v="DANE - GEIH"/>
    <n v="8"/>
    <n v="8"/>
    <n v="7"/>
    <n v="0.875"/>
    <n v="3"/>
    <n v="7"/>
    <n v="7"/>
    <n v="7"/>
    <n v="24"/>
    <n v="3"/>
    <n v="31"/>
    <n v="3"/>
    <n v="1"/>
    <n v="3.875"/>
    <n v="5953770878"/>
    <s v=" ICLD "/>
    <n v="4292306338"/>
  </r>
  <r>
    <s v="MUJER"/>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1"/>
    <s v="APOYO A CENTROS DÍA CON RECURSOS DE LA ESTAMPILLA DE BIENESTAR PARA EL ADULTO MAYOR"/>
    <n v="4104014"/>
    <s v="CENTROS DE PROTECCIÓN SOCIAL DE DÍA PARA EL ADULTO MAYOR DOTADOS"/>
    <s v="CENTROS DE DÍA PARA EL ADULTO MAYOR DOTADOS"/>
    <s v="NUMERO"/>
    <n v="0.47499999999999998"/>
    <n v="2022"/>
    <s v="DANE - GEIH"/>
    <n v="48"/>
    <n v="48"/>
    <n v="42"/>
    <n v="0.875"/>
    <s v="0"/>
    <n v="42"/>
    <n v="42"/>
    <n v="47"/>
    <n v="131"/>
    <n v="2.7291666666666665"/>
    <n v="173"/>
    <n v="2.7291666666666665"/>
    <n v="1"/>
    <n v="3.6041666666666665"/>
    <n v="5953770878"/>
    <s v=" ICLD "/>
    <n v="4292306338"/>
  </r>
  <r>
    <s v="MUJER"/>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2"/>
    <s v="FORTALECIMIENTO DE CAPACIDADES PARA CUIDADORES DE PERSONA MAYOR Y PROMOCIÓN DEL BUEN TRATO."/>
    <n v="4104010"/>
    <s v="SERVICIO DE EDUCACIÓN INFORMAL A LOS CUIDADORES DEL ADULTO MAYOR"/>
    <s v="CUIDADORES CUALIFICADOS"/>
    <s v="NUMERO"/>
    <n v="0.47499999999999998"/>
    <n v="2022"/>
    <s v="DANE - GEIH"/>
    <n v="50"/>
    <n v="200"/>
    <n v="100"/>
    <n v="0.5"/>
    <s v="0"/>
    <n v="0"/>
    <n v="39"/>
    <n v="0"/>
    <n v="39"/>
    <n v="0.19500000000000001"/>
    <n v="139"/>
    <n v="0.78"/>
    <n v="0.78"/>
    <n v="0.69499999999999995"/>
    <n v="153564444"/>
    <s v=" ICLD "/>
    <n v="104448416"/>
  </r>
  <r>
    <s v="MUJER"/>
    <x v="3"/>
    <s v="BOLÍVAR ME ENAMORA EN LA ATENCIÓN Y PARTICIPACIÓN DE ADULTO MAYOR"/>
    <s v="ATENCIÓN Y PARTICIPACIÓN DE ADULTO MAYOR"/>
    <n v="4104"/>
    <s v="ATENCIÓN INTEGRAL DE POBLACIÓN EN SITUACIÓN PERMANENTE DE DESPROTECCIÓN SOCIAL Y/O FAMILIAR"/>
    <s v="ATENCIÓN A GRUPOS VULNERABLES - PROMOCIÓN SOCIAL"/>
    <n v="103"/>
    <s v="IMPLEMENTAR ACCIONES PARA LA DIGNIFICACIÓN  LAS PERSONAS MAYORES"/>
    <n v="4104008"/>
    <s v="SERVICIO DE ATENCIÓN Y PROTECCIÓN INTEGRAL AL ADULTO MAYOR"/>
    <s v="NÚMERO DE ADULTOS MAYORES BENEFICIADOS"/>
    <s v="NUMERO"/>
    <n v="0.47499999999999998"/>
    <n v="2022"/>
    <s v="DANE - GEIH"/>
    <n v="400"/>
    <n v="1600"/>
    <n v="401"/>
    <n v="0.25062499999999999"/>
    <s v="0"/>
    <n v="98"/>
    <n v="125"/>
    <n v="203"/>
    <n v="426"/>
    <n v="0.26624999999999999"/>
    <n v="827"/>
    <n v="1.0649999999999999"/>
    <n v="1"/>
    <n v="0.51687499999999997"/>
    <n v="153564444"/>
    <s v=" ICLD "/>
    <n v="104448416"/>
  </r>
  <r>
    <s v="MUJER"/>
    <x v="3"/>
    <s v="BOLÍVAR ME ENAMORA EN LA ATENCIÓN Y PARTICIPACIÓN DE ADULTO MAYOR"/>
    <s v="ATENCIÓN Y PARTICIPACIÓN DE ADULTO MAYOR"/>
    <n v="4599"/>
    <s v="FORTALECIMIENTO A LA GESTIÓN Y DIRECCIÓN DE LA ADMINISTRACIÓN PÚBLICA TERRITORIAL"/>
    <s v="ATENCIÓN A GRUPOS VULNERABLES - PROMOCIÓN SOCIAL"/>
    <n v="104"/>
    <s v="FORMULACIÓN Y ADOPCIÓN DE LA POLITICA PÚBLICA DE LA PERSONA MAYOR 2025 - 2034"/>
    <n v="4599032"/>
    <s v="DOCUMENTOS DE POLÍTICA"/>
    <s v="DOCUMENTOS DE POLÍTICA ELABORADOS"/>
    <s v="NUMERO"/>
    <n v="0.47499999999999998"/>
    <n v="2022"/>
    <s v="DANE - GEIH"/>
    <n v="1"/>
    <n v="1"/>
    <n v="0"/>
    <n v="0"/>
    <s v="0"/>
    <n v="0"/>
    <n v="0"/>
    <n v="0"/>
    <n v="0"/>
    <n v="0"/>
    <n v="0"/>
    <n v="0"/>
    <n v="0"/>
    <n v="0"/>
    <n v="153564444"/>
    <s v=" ICLD "/>
    <n v="104448416"/>
  </r>
  <r>
    <s v="MUJER"/>
    <x v="3"/>
    <s v="BOLÍVAR ME ENAMORA EN LA ATENCIÓN Y PARTICIPACIÓN DE ADULTO MAYOR"/>
    <s v="ATENCIÓN Y PARTICIPACIÓN DE ADULTO MAYOR"/>
    <n v="4501"/>
    <s v="FORTALECIMIENTO DE LA CONVIVENCIA Y LA SEGURIDAD CIUDADANA"/>
    <s v="ATENCIÓN Y APOYO A LA MUJER "/>
    <n v="105"/>
    <s v="IMPLEMENTACIÓN DE CASA REFUGIO"/>
    <n v="4501006"/>
    <s v="SERVICIO DE PROTECCIÓN INDIVIDUAL EN RIESGO EXTRAORDINARIO Y EXTREMO"/>
    <s v="PERSONAS EN RIESGO EXTRAORDINARIO Y EXTREMO PROTEGIDAS"/>
    <s v="NUMERO"/>
    <s v="31.9"/>
    <n v="2015"/>
    <s v="Indicadores y metas definidos por Colombia frente al ODS 5"/>
    <n v="50"/>
    <n v="200"/>
    <n v="48"/>
    <n v="0.24"/>
    <n v="7"/>
    <n v="27"/>
    <n v="9"/>
    <n v="15"/>
    <n v="58"/>
    <n v="0.28999999999999998"/>
    <n v="106"/>
    <n v="1.1599999999999999"/>
    <n v="1"/>
    <n v="0.53"/>
    <n v="1000000000"/>
    <s v="ICLD"/>
    <n v="1000000000"/>
  </r>
  <r>
    <s v="MUJER"/>
    <x v="3"/>
    <s v="BOLÍVAR ME ENAMORA EN LA ATENCIÓN Y PARTICIPACIÓN DE ADULTO MAYOR"/>
    <s v="ATENCIÓN Y PARTICIPACIÓN DE ADULTO MAYOR"/>
    <n v="4502"/>
    <s v="FORTALECIMIENTO DEL BUEN GOBIERNO PARA EL RESPETO Y GARANTÍA DE LOS DERECHOS HUMANOS"/>
    <s v="ATENCIÓN Y APOYO A LA MUJER "/>
    <n v="106"/>
    <s v="CREACIÓN DE ESPACIOS PARA LA ATENCIÓN ESPECIALIZADA A MUJERES"/>
    <n v="4502024"/>
    <s v="SERVICIO DE APOYO PARA LA IMPLEMENTACIÓN DE MEDIDAS EN DERECHOS HUMANOS Y DERECHO INTERNACIONAL HUMANITARIO"/>
    <s v="CASAS DE IGUALDAD DE OPORTUNIDADES PARA LA MUJER Y EL JOVEN"/>
    <s v="NUMERO"/>
    <s v="31.9"/>
    <n v="2015"/>
    <s v="Indicadores y metas definidos por Colombia frente al ODS 5"/>
    <n v="2"/>
    <n v="2"/>
    <n v="2"/>
    <n v="1"/>
    <s v="0"/>
    <n v="2"/>
    <n v="2"/>
    <n v="2"/>
    <n v="6"/>
    <n v="3"/>
    <n v="8"/>
    <n v="3"/>
    <n v="1"/>
    <n v="4"/>
    <n v="62500000"/>
    <s v="ICLD"/>
    <n v="62500000"/>
  </r>
  <r>
    <s v="MUJER"/>
    <x v="3"/>
    <s v="BOLÍVAR ME ENAMORA EN  EQUIDAD DE GÉNERO"/>
    <s v="EMPODERAMIENTO Y AUTONOMÍA DE LAS MUJERES BOLIVARENSES"/>
    <n v="4502"/>
    <s v="FORTALECIMIENTO DEL BUEN GOBIERNO PARA EL RESPETO Y GARANTÍA DE LOS DERECHOS HUMANOS"/>
    <s v="ATENCIÓN Y APOYO A LA MUJER "/>
    <n v="107"/>
    <s v="ATENCIÓN A LAS VIOLENCIAS CONTRA LAS MUJERES EN EL DEPARTAMENTO DE BOLÍVAR."/>
    <n v="4502038"/>
    <s v="SERVICIO DE PROMOCIÓN DE LA GARANTÍA DE DERECHOS"/>
    <s v="ESTRATEGIAS DE PROMOCIÓN DE LA GARANTÍA DE DERECHOS IMPLEMENTADA"/>
    <s v="Número de estrategias"/>
    <s v="31.9"/>
    <n v="2015"/>
    <s v="Indicadores y metas definidos por Colombia frente al ODS 5"/>
    <n v="1"/>
    <n v="4"/>
    <n v="1"/>
    <n v="0.25"/>
    <s v="0"/>
    <n v="1"/>
    <n v="0"/>
    <n v="0"/>
    <n v="1"/>
    <n v="0.25"/>
    <n v="2"/>
    <n v="1"/>
    <n v="1"/>
    <n v="0.5"/>
    <n v="62500000"/>
    <s v="ICLD"/>
    <n v="62500000"/>
  </r>
  <r>
    <s v="MUJER"/>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09"/>
    <s v="DESARROLLO DE UNA ESTRATEGIA DE PREVENCIÓN  DE LA VIOLENCIAS CONTRA LAS MUJERES"/>
    <n v="4502034"/>
    <s v="SERVICIO DE EDUCACIÓN INFORMAL "/>
    <s v="ESTRATEGIAS PARA LA TRANSFORMACIÓN DE IMAGINARIOS, REPRESENTACIONES Y ESTEREOTIPOS DE DISCRIMINACIÓN IMPLEMENTADAS"/>
    <s v="Número de personas"/>
    <s v="31.9"/>
    <n v="2015"/>
    <s v="Indicadores y metas definidos por Colombia frente al ODS 5"/>
    <n v="300"/>
    <n v="1200"/>
    <n v="300"/>
    <n v="0.25"/>
    <n v="310"/>
    <n v="1"/>
    <n v="0"/>
    <n v="0"/>
    <n v="311"/>
    <n v="0.25916666666666666"/>
    <n v="611"/>
    <n v="1.0366666666666666"/>
    <n v="1"/>
    <n v="0.50916666666666666"/>
    <n v="62500000"/>
    <s v="ICLD"/>
    <n v="62500000"/>
  </r>
  <r>
    <s v="MUJER"/>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0"/>
    <s v="ACCIONES  A MUJERES CUIDADORAS."/>
    <n v="4502033"/>
    <s v="SERVICIO DE INTEGRACIÓN DE LA OFERTA PÚBLICA"/>
    <s v="ESPACIOS DE INTEGRACIÓN DE OFERTA PÚBLICA GENERADOS"/>
    <s v="Número de espacios de integración de oferta pública generados"/>
    <n v="0.47499999999999998"/>
    <n v="2022"/>
    <s v="DANE - GEIH"/>
    <n v="2"/>
    <n v="8"/>
    <n v="2"/>
    <n v="0.25"/>
    <s v="0"/>
    <n v="3"/>
    <n v="1"/>
    <n v="0"/>
    <n v="4"/>
    <n v="0.5"/>
    <n v="6"/>
    <n v="2"/>
    <n v="1"/>
    <n v="0.75"/>
    <n v="62500000"/>
    <s v="ICLD"/>
    <n v="62500000"/>
  </r>
  <r>
    <s v="MUJER"/>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1"/>
    <s v="ACCIONES PARA LA TRANSVERSALIZACIÓN DEL ENFOQUE DE GÉNERO"/>
    <n v="4502022"/>
    <s v="SERVICIO DE PROMOCIÓN DE LA GARANTÍA DE DERECHOS"/>
    <s v="ESTRATEGIAS DE PROMOCIÓN DE LA GARANTÍA DE DERECHOS IMPLEMENTADAS"/>
    <s v="Número de instancias"/>
    <s v="31.9"/>
    <n v="2015"/>
    <s v="Indicadores y metas definidos por Colombia frente al ODS 5"/>
    <n v="1"/>
    <n v="1"/>
    <n v="1"/>
    <n v="1"/>
    <n v="1"/>
    <n v="1"/>
    <n v="1"/>
    <n v="0"/>
    <n v="3"/>
    <n v="3"/>
    <n v="4"/>
    <n v="3"/>
    <n v="1"/>
    <n v="4"/>
    <n v="62500000"/>
    <s v="ICLD"/>
    <n v="62500000"/>
  </r>
  <r>
    <s v="MUJER"/>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2"/>
    <s v="PROCESOS DE FORMACIÓN EN ARTES, OFICIOS Y HABILIDADES PARA LA VIDA "/>
    <n v="4502034"/>
    <s v="SERVICIO DE EDUCACIÓN INFORMAL "/>
    <s v="ESTRATEGIAS DE FOMENTO DE PARTICIPACIÓN PARA LAS MUJERES"/>
    <s v="Número de mujeres formadas"/>
    <n v="0.47499999999999998"/>
    <n v="2022"/>
    <s v="DANE - GEIH"/>
    <n v="250"/>
    <n v="1000"/>
    <n v="290"/>
    <n v="0.28999999999999998"/>
    <n v="60"/>
    <n v="160"/>
    <n v="95"/>
    <n v="131"/>
    <n v="446"/>
    <n v="0.44600000000000001"/>
    <n v="736"/>
    <n v="1.784"/>
    <n v="1"/>
    <n v="0.73599999999999999"/>
    <n v="62500000"/>
    <s v="ICLD"/>
    <n v="62500000"/>
  </r>
  <r>
    <s v="MUJER"/>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3"/>
    <s v="FOMENTAR LA PARTICIPACIÓN SOCIAL Y POLÍTICA DE LAS MUJERES "/>
    <n v="4502001"/>
    <s v="SERVICIO DE PROMOCIÓN A LA PARTICIPACIÓN CIUDADANA"/>
    <s v="ESTRATEGIAS PARA EL FOMENTO DE A LA PARTICIPACIÓN DE LAS MUJERES EN LOS ESPACIOS DE PARTICIPACIÓN POLÍTICA Y DE TOMA DE DECISIÓN IMPLEMENTADAS"/>
    <s v="Número de iniciativas"/>
    <n v="0.47499999999999998"/>
    <n v="2022"/>
    <s v="DANE - GEIH"/>
    <n v="3"/>
    <n v="4"/>
    <n v="1"/>
    <n v="0.25"/>
    <s v="0"/>
    <n v="1"/>
    <n v="2"/>
    <n v="0"/>
    <n v="3"/>
    <n v="0.75"/>
    <n v="4"/>
    <n v="1"/>
    <n v="1"/>
    <n v="1"/>
    <n v="62500000"/>
    <s v="ICLD"/>
    <n v="62500000"/>
  </r>
  <r>
    <s v="MUJER"/>
    <x v="3"/>
    <s v="BOLÍVAR ME ENAMORA EN EMPODERAMIENTO Y AUTONOMÍA DE LAS MUJERES BOLIVARENSES"/>
    <s v="EMPODERAMIENTO Y AUTONOMÍA DE LAS MUJERES BOLIVARENSES"/>
    <n v="4502"/>
    <s v="FORTALECIMIENTO DEL BUEN GOBIERNO PARA EL RESPETO Y GARANTÍA DE LOS DERECHOS HUMANOS"/>
    <s v="ATENCIÓN Y APOYO A LA MUJER "/>
    <n v="114"/>
    <s v="CREACIÓN DE UNA ESTRATEGIA PARA PROMOVER LA EQUIDAD DE GÉNERO"/>
    <n v="4502022"/>
    <s v="SERVICIO DE PROMOCIÓN DE LA GARANTÍA DE DERECHOS"/>
    <s v="ESTRATEGIAS DE PROMOCIÓN DE LA GARANTÍA DE DERECHOS IMPLEMENTADAS"/>
    <s v="Número de estrategias"/>
    <n v="0.47499999999999998"/>
    <n v="2022"/>
    <s v="DANE - GEIH"/>
    <n v="1"/>
    <n v="1"/>
    <n v="1"/>
    <n v="1"/>
    <s v="0"/>
    <n v="0"/>
    <n v="0"/>
    <n v="0"/>
    <n v="0"/>
    <n v="0"/>
    <n v="1"/>
    <n v="0"/>
    <n v="0"/>
    <n v="1"/>
    <n v="62500000"/>
    <s v="ICLD"/>
    <n v="62500000"/>
  </r>
  <r>
    <s v="SERVICIOS PUBLICOS"/>
    <x v="3"/>
    <s v="BOLÍVAR ME ENAMORA EN HÁBITAT, VIVIENDA Y SERVICIOS PÚBLICOS"/>
    <s v=" SANEAMIENTO BÁSICO"/>
    <n v="4003"/>
    <s v="ACCESO DE LA POBLACIÓN A LOS SERVICIOS DE AGUA POTABLE Y SANEAMIENTO BÁSICO"/>
    <s v="AGUA POTABLE Y SANEAMIENTO BÁSICO (SIN INCLUIR PROYECTOS DE VIS)"/>
    <n v="31"/>
    <s v="REALIZAR 2 ESTUDIOS O DISEÑOS"/>
    <n v="4003042"/>
    <s v="ESTUDIOS DE PREINVERSIÓN E INVERSIÓN"/>
    <s v="ESTUDIOS O DISEÑOS REALIZADOS"/>
    <s v="Número"/>
    <n v="0"/>
    <s v="2024"/>
    <s v="PDA BOLIVAR"/>
    <n v="1"/>
    <n v="2"/>
    <n v="0"/>
    <n v="0"/>
    <n v="0"/>
    <n v="0"/>
    <n v="0"/>
    <n v="1"/>
    <n v="1"/>
    <n v="0.5"/>
    <n v="1"/>
    <n v="1"/>
    <n v="1"/>
    <n v="0.5"/>
    <n v="73800000"/>
    <s v="_x000d_RECURSOS PROPIOS"/>
    <n v="73800000"/>
  </r>
  <r>
    <s v="SERVICIOS PUBLICOS"/>
    <x v="3"/>
    <s v="BOLÍVAR ME ENAMORA CON SERVICIOS PÚBLICOS"/>
    <s v=" SANEAMIENTO BÁSICO"/>
    <s v="4003"/>
    <s v="ACCESO DE LA POBLACIÓN A LOS SERVICIOS DE AGUA POTABLE Y SANEAMIENTO BÁSICO"/>
    <s v="AGUA POTABLE Y SANEAMIENTO BÁSICO (SIN INCLUIR PROYECTOS DE VIS)"/>
    <n v="32"/>
    <s v="AUMENTAR LA COBERTURA DE ALCANTARILLADO"/>
    <s v="4003018, 4003019 y 4003020"/>
    <s v="ALCANTARILLADOS CONSTRUIDOS, AMPLIADOS Y OPTIMIZADOS"/>
    <s v="ALCANTARILLADOS CONSTRUIDOS, AMPLIADOS Y OPTIMIZADOS"/>
    <s v="Número"/>
    <n v="1"/>
    <s v="2024"/>
    <s v="PDA BOLIVAR"/>
    <n v="1"/>
    <n v="4"/>
    <n v="1"/>
    <n v="0.25"/>
    <n v="0"/>
    <n v="0"/>
    <n v="0"/>
    <n v="1"/>
    <n v="1"/>
    <n v="0.25"/>
    <n v="2"/>
    <n v="1"/>
    <n v="1"/>
    <n v="0.5"/>
    <n v="5000000000"/>
    <s v="_x000d_RECURSOS PROPIOS"/>
    <n v="5000000000"/>
  </r>
  <r>
    <s v="SERVICIOS PUBLICOS"/>
    <x v="3"/>
    <s v="BOLÍVAR ME ENAMORA EN HÁBITAT, VIVIENDA Y SERVICIOS PÚBLICOS"/>
    <s v=" SERVICIOS PÚBLICOS"/>
    <s v="4003"/>
    <s v="ACCESO DE LA POBLACIÓN A LOS SERVICIOS DE AGUA POTABLE Y SANEAMIENTO BÁSICO"/>
    <s v="AGUA POTABLE Y SANEAMIENTO BÁSICO (SIN INCLUIR PROYECTOS DE VIS)"/>
    <n v="35"/>
    <s v="AUMENTAR LA COBERTURA DE ACUEDUCTO"/>
    <n v="4003042"/>
    <s v="ESTUDIOS DE PREINVERSIÓN E INVERSIÓN "/>
    <s v="ESTUDIOS O DISEÑOS REALIZADOS"/>
    <s v="Número"/>
    <n v="0"/>
    <s v="2024"/>
    <s v="PDA BOLIVAR"/>
    <n v="1"/>
    <n v="2"/>
    <n v="0"/>
    <n v="0"/>
    <n v="1"/>
    <n v="0"/>
    <n v="0"/>
    <n v="0"/>
    <n v="1"/>
    <n v="0.5"/>
    <n v="1"/>
    <n v="1"/>
    <n v="1"/>
    <n v="0.5"/>
    <n v="100000000"/>
    <s v="_x000d_RECURSOS PROPIOS"/>
    <n v="100000000"/>
  </r>
  <r>
    <s v="SERVICIOS PUBLICOS"/>
    <x v="3"/>
    <s v="BOLÍVAR ME ENAMORA EN HÁBITAT, VIVIENDA Y SERVICIOS PÚBLICOS"/>
    <s v=" SERVICIOS PÚBLICOS"/>
    <s v="4003"/>
    <s v="ACCESO DE LA POBLACIÓN A LOS SERVICIOS DE AGUA POTABLE Y SANEAMIENTO BÁSICO"/>
    <s v="AGUA POTABLE Y SANEAMIENTO BÁSICO (SIN INCLUIR PROYECTOS DE VIS)"/>
    <n v="36"/>
    <s v="AUMENTAR LA COBERTURA DE ACUEDUCTO"/>
    <s v="4003015, 4003016 y 4003017"/>
    <s v="ACUEDUCTOS CONSTRUIDOS"/>
    <s v="ACUEDUCTOS CONSTRUIDOS, AMPLIADOS Y OPTIMIZADOS"/>
    <s v="Número"/>
    <n v="1"/>
    <s v="2024"/>
    <s v="PDA BOLIVAR"/>
    <n v="1"/>
    <n v="4"/>
    <n v="1"/>
    <n v="0.25"/>
    <n v="0"/>
    <n v="0"/>
    <n v="0"/>
    <n v="1"/>
    <n v="1"/>
    <n v="0.25"/>
    <n v="2"/>
    <n v="1"/>
    <n v="1"/>
    <n v="0.5"/>
    <n v="5000000000"/>
    <s v="_x000d_RECURSOS PROPIOS"/>
    <n v="5000000000"/>
  </r>
  <r>
    <s v="AGUAS DE BOLIVAR"/>
    <x v="3"/>
    <s v="BOLÍVAR ME ENAMORA EN HÁBITAT, VIVIENDA Y SERVICIOS PÚBLICOS"/>
    <s v=" Saneamiento Básico"/>
    <n v="4003"/>
    <s v="Acceso de la población a los servicios de agua potable y saneamiento básico"/>
    <s v="Agua potable y saneamiento básico (sin incluir proyectos de vis)"/>
    <n v="33"/>
    <s v="Aumentar la cobertura de alcantarillado"/>
    <s v="4003018, 4003019 y 4003020"/>
    <s v="Alcantarillados construidos, ampliados y optimizados"/>
    <s v="No. Alcantarillados construidos, Ampliados y Optimizados"/>
    <s v="Número"/>
    <n v="1"/>
    <n v="2024"/>
    <s v="PDA BOLIVAR"/>
    <n v="1"/>
    <n v="6"/>
    <n v="2"/>
    <n v="0.33"/>
    <n v="0"/>
    <n v="0"/>
    <n v="0"/>
    <n v="0"/>
    <n v="0"/>
    <n v="0"/>
    <n v="2"/>
    <n v="0"/>
    <n v="0"/>
    <n v="0.33333333333333331"/>
    <n v="176278165065.47"/>
    <s v=" NACIÓN, SGP DPTO, SGP MUNICIPIOS, REGALÍAS  "/>
    <n v="75627781857.820007"/>
  </r>
  <r>
    <s v="AGUAS DE BOLIVAR"/>
    <x v="3"/>
    <s v="BOLÍVAR ME ENAMORA EN HÁBITAT, VIVIENDA Y SERVICIOS PÚBLICOS"/>
    <s v=" Servicios Públicos"/>
    <n v="4003"/>
    <s v="Acceso de la población a los servicios de agua potable y saneamiento básico"/>
    <s v="Agua potable y saneamiento básico (sin incluir proyectos de vis)"/>
    <n v="37"/>
    <s v="Aumentar la cobertura de acueducto"/>
    <s v="4003015, 4003016 y 4003017"/>
    <s v="Acueductos construidos"/>
    <s v="No. Acueductos construidos"/>
    <s v="Número"/>
    <n v="4"/>
    <n v="2024"/>
    <s v="PDA BOLIVAR"/>
    <n v="2"/>
    <n v="14"/>
    <n v="4"/>
    <n v="0.28999999999999998"/>
    <n v="0"/>
    <n v="0"/>
    <n v="1"/>
    <n v="0"/>
    <n v="1"/>
    <n v="7.1428571428571425E-2"/>
    <n v="5"/>
    <n v="0.5"/>
    <n v="0.5"/>
    <n v="0.35714285714285715"/>
    <n v="209433944893.98001"/>
    <m/>
    <n v="52825686266.669998"/>
  </r>
  <r>
    <s v="AGUAS DE BOLIVAR"/>
    <x v="3"/>
    <s v="BOLÍVAR ME ENAMORA EN HÁBITAT, VIVIENDA Y SERVICIOS PÚBLICOS"/>
    <s v=" Servicios Públicos"/>
    <n v="4003"/>
    <s v="Aseguramiento de la prestación de servicios"/>
    <s v="Agua potable y saneamiento básico (sin incluir proyectos de vis)"/>
    <n v="38"/>
    <s v="Aumentar asistencia técnica a municipios para la prestación de los servicios"/>
    <n v="4003002"/>
    <s v="Servicio de asistencia técnica en regulación de Agua Potable y Saneamiento Básico"/>
    <s v="No. Servicio de asistencia técnica en regulación de Agua Potable y Saneamiento Básico"/>
    <s v="Número"/>
    <n v="18"/>
    <n v="2024"/>
    <s v="PDA BOLIVAR"/>
    <n v="10"/>
    <n v="45"/>
    <n v="10"/>
    <n v="0.22"/>
    <n v="2"/>
    <n v="4"/>
    <n v="4"/>
    <n v="0"/>
    <n v="10"/>
    <n v="0.22222222222222221"/>
    <n v="20"/>
    <n v="1"/>
    <n v="1"/>
    <n v="0.44444444444444442"/>
    <n v="600000000"/>
    <m/>
    <n v="12000000"/>
  </r>
  <r>
    <s v="PRIVADA"/>
    <x v="3"/>
    <s v="ATENCION,ASISTENCIA Y REPARACION INTEGRAL A LAS VICTIMAS"/>
    <s v="CALIDAD Y FOMENTO DE LA EDUCACIÓN SUPERIOR"/>
    <n v="2202"/>
    <s v="CALIDAD Y FOMENTO DE LA EDUCACIÓN SUPERIOR"/>
    <s v="EDUCACIÓN SUPERIOR"/>
    <n v="123"/>
    <s v="BECAS PARA EL INGRESO DE LA EDUCACIÓN SUPERIOR ACORDE RESOLUCIÓN UDC CON ENFOQUE ETNICO Y DIFERENCIAL"/>
    <n v="2202061"/>
    <s v="SERVICIO DE APOYO FINANCIERO PARA LA PERMANENCIA A LA EDUCACIÓN SUPERIOR "/>
    <s v="POBLACIÓN VÍCTIMA DEL CONFLICTO ARMADO, BENEFICIARIA DE SUBSIDIOS PARA LA PERMANENCIA EN PROGRAMAS NACIONALES"/>
    <s v="NUMERO"/>
    <n v="321"/>
    <n v="2023"/>
    <s v="UDC"/>
    <n v="100"/>
    <n v="400"/>
    <n v="203"/>
    <n v="0.51"/>
    <n v="96"/>
    <n v="0"/>
    <n v="0"/>
    <n v="54"/>
    <n v="150"/>
    <n v="0.375"/>
    <n v="353"/>
    <n v="1.5"/>
    <n v="1"/>
    <n v="0.88249999999999995"/>
    <n v="0"/>
    <s v="icld recursos propios"/>
    <n v="0"/>
  </r>
  <r>
    <s v="PRIVADA"/>
    <x v="4"/>
    <s v="BOLÍVAR ME ENAMORA EN  PARTICIPACIÓN CIUDADANA"/>
    <s v=" TRANSPARENCIA INSTITUCIONAL"/>
    <n v="4502"/>
    <s v="FORTALECIMIENTO DEL BUEN GOBIERNO PARA EL RESPETO Y GARANTÍA DE LOS DERECHOS HUMANOS"/>
    <s v="FOMENTO Y APOYO A LA APROPIACIÓN DE TECNOLOGÍA EN PROCESOS EMPRESARIALES "/>
    <n v="326"/>
    <s v="REALIZAR 4 PROCESOS DE RENDICIÓN PUBLICA DE CUENTAS A LA CIUDADANÍA        "/>
    <n v="4502001"/>
    <s v="SERVICIO DE PROMOCIÓN A LA PARTICIPACIÓN CIUDADANA"/>
    <s v="RENDICION DE CUENTAS"/>
    <s v="NUMERO"/>
    <n v="1"/>
    <n v="2023"/>
    <s v="SECRETARIA PRIVADA"/>
    <n v="1"/>
    <n v="4"/>
    <n v="1"/>
    <n v="0.25"/>
    <n v="0"/>
    <n v="0"/>
    <n v="1"/>
    <n v="0"/>
    <n v="1"/>
    <n v="0.25"/>
    <n v="2"/>
    <n v="1"/>
    <n v="1"/>
    <n v="0.5"/>
    <n v="0"/>
    <s v="icld recursos propios"/>
    <n v="0"/>
  </r>
  <r>
    <s v="PRIVADA"/>
    <x v="4"/>
    <s v="BOLÍVAR ME ENAMORA EN  PARTICIPACIÓN CIUDADANA"/>
    <s v=" INSTANCIA DE PARTICIPACIÓN CIUDADANA"/>
    <n v="4599"/>
    <s v="FORTALECIMIENTO A LA GESTIÓN Y DIRECCIÓN DE LA ADMINISTRACIÓN PÚBLICA TERRITORIAL"/>
    <s v="INSTANCIAS O ESPACIOS DE PARTICIPACIÓN "/>
    <n v="327"/>
    <s v="REALIZAR 4 CUMBRES DE PARTICIPACION ENTRE ALCALDES Y GOBERNACION"/>
    <n v="4599029"/>
    <s v="SERVICIO DE INTEGRACIÓN DE LA OFERTA PÚBLICA"/>
    <s v="ESPACIOS DE INTEGRACIÓN DE OFERTA PÚBLICA GENERADOS"/>
    <s v="NUMERO"/>
    <n v="1"/>
    <n v="2023"/>
    <s v="SECRETARIA PRIVADA"/>
    <n v="1"/>
    <n v="4"/>
    <n v="1"/>
    <n v="0.25"/>
    <n v="0"/>
    <n v="0"/>
    <n v="0"/>
    <n v="0"/>
    <n v="0"/>
    <n v="0"/>
    <n v="1"/>
    <n v="0"/>
    <n v="0"/>
    <n v="0.25"/>
    <n v="0"/>
    <s v="icld recursos propios"/>
    <n v="0"/>
  </r>
  <r>
    <s v="PRIVADA"/>
    <x v="4"/>
    <s v="BOLÍVAR ME ENAMORA EN  PARTICIPACIÓN CIUDADANA"/>
    <s v=" INSTANCIA DE PARTICIPACIÓN CIUDADANA"/>
    <n v="4502"/>
    <s v="FORTALECIMIENTO DEL BUEN GOBIERNO PARA EL RESPETO Y GARANTÍA DE LOS DERECHOS HUMANOS"/>
    <s v="INSTANCIAS O ESPACIOS DE PARTICIPACIÓN "/>
    <n v="328"/>
    <s v="RUTA DE LA GOBERNANZA"/>
    <n v="4502001"/>
    <s v="SERVICIO DE PROMOCIÓN A LA PARTICIPACIÓN CIUDADANA"/>
    <s v="ESPACIOS DE PARTICIPACIÓN PROMOVIDOS"/>
    <s v="NUMERO"/>
    <n v="0"/>
    <n v="2023"/>
    <s v="SECRETARIA PRIVADA"/>
    <n v="5"/>
    <n v="20"/>
    <n v="6"/>
    <n v="0.3"/>
    <n v="2"/>
    <n v="2"/>
    <n v="0"/>
    <n v="2"/>
    <n v="6"/>
    <n v="0.3"/>
    <n v="12"/>
    <n v="1.2"/>
    <n v="1"/>
    <n v="0.6"/>
    <n v="1261000000"/>
    <s v="icld recursos propios"/>
    <n v="1258300000"/>
  </r>
  <r>
    <s v="PRIVADA"/>
    <x v="4"/>
    <s v="BOLÍVAR ME ENAMORA EN  PARTICIPACIÓN CIUDADANA"/>
    <s v="CONSTRUCCIONES MOTIVADORAS CON PARTICIPACIÓN INTEGRAL – COMPI"/>
    <n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UMERO"/>
    <n v="0"/>
    <n v="2023"/>
    <s v="SECRETARIA DEL INTERIOR"/>
    <n v="15"/>
    <n v="45"/>
    <n v="6"/>
    <n v="0.13"/>
    <n v="0"/>
    <n v="2"/>
    <n v="13"/>
    <n v="15"/>
    <n v="30"/>
    <n v="0.66666666666666663"/>
    <n v="36"/>
    <n v="2"/>
    <n v="1"/>
    <n v="0.8"/>
    <n v="7426300000"/>
    <s v="icld recursos propios"/>
    <n v="14173098127"/>
  </r>
  <r>
    <s v="PRIVADA"/>
    <x v="1"/>
    <s v="BOLÍVAR ME ENAMORA EN DESARROLLO ECONÓMICO"/>
    <s v="APROVECHAMIENTO DE POTENCIALIDADES Y APUESTA PRODUCTIVAS"/>
    <n v="3502"/>
    <s v="PRODUCTIVIDAD Y COMPETITIVIDAD DE LAS EMPRESAS COLOMBIANAS"/>
    <s v="COMERCIO, INDUSTRIA Y TURISMO"/>
    <n v="329"/>
    <s v="IMPLEMENTACION DE LA MARCABOLÍVAR A TRAVÉSDE LA_x000d_CURADURÍA Y VENTA_x000d_DE PRODUCTOS_x000d_ARTESANALES Y AGRO"/>
    <n v="3502024"/>
    <s v="SERVICIO DE ASISTENCIA TÉCNICA_x000d_PARA LAACTIVIDAD_x000d_ARTESANAL"/>
    <s v="ASISTENCIAS TÉCNICAS PARAEL_x000d_FORTALECIMIENTO DE_x000d_LAACTIVIDAD_x000d_ARTESANAL PRESTADAS"/>
    <s v="NUMERO"/>
    <n v="0"/>
    <n v="2023"/>
    <s v="SECRETARIA PRIVADA"/>
    <n v="1"/>
    <n v="4"/>
    <n v="1"/>
    <n v="0.25"/>
    <n v="1"/>
    <n v="0"/>
    <n v="0"/>
    <n v="0"/>
    <n v="1"/>
    <n v="0.25"/>
    <n v="2"/>
    <n v="1"/>
    <n v="1"/>
    <n v="0.5"/>
    <n v="2000000000"/>
    <s v="icld recursos propios"/>
    <n v="2170000000"/>
  </r>
  <r>
    <s v="PLANEACION"/>
    <x v="4"/>
    <s v="BOLÍVAR ME ENAMORA EN  ORDENAMIENTO TERRITORIAL"/>
    <s v="PLAN DE ORDENAMIENTO TERRITORIAL DEL DEPARTAMENTO DE BOLIVAR"/>
    <s v="4002"/>
    <s v="ORDENAMIENTO TERRITORIAL Y DESARROLLO URBANO"/>
    <s v="ELABORACIÓN Y ACTUALIZACIÓN DEL PLAN DE ORDENAMIENTO TERRITORIAL"/>
    <s v="400201602"/>
    <s v=""/>
    <s v="4002016"/>
    <s v="DOCUMENTOS DE PLANEACIÓN"/>
    <s v="DOCUMENTOS DE PLANEACIÓN DE LA ETAPA DE ALISTAMIENTO Y DIAGNÓSTICO DEL PLAN DE ORDENAMIENTO DEPARTAMENTAL ELABORADOS"/>
    <s v="Número "/>
    <s v="0"/>
    <s v="N/A"/>
    <s v="ICLD"/>
    <s v="1"/>
    <n v="1"/>
    <n v="0"/>
    <n v="0"/>
    <s v="1"/>
    <n v="0"/>
    <n v="0"/>
    <n v="0"/>
    <n v="1"/>
    <n v="1"/>
    <n v="1"/>
    <n v="1"/>
    <n v="1"/>
    <n v="1"/>
    <n v="0"/>
    <s v="ICLD"/>
    <n v="0"/>
  </r>
  <r>
    <s v="PLANEACION"/>
    <x v="4"/>
    <s v="BOLÍVAR ME ENAMORA EN  ORDENAMIENTO TERRITORIAL"/>
    <s v="PLAN DE ORDENAMIENTO TERRITORIAL DEL DEPARTAMENTO DE BOLIVAR"/>
    <s v="4002"/>
    <s v="ORDENAMIENTO TERRITORIAL Y DESARROLLO URBANO"/>
    <s v="ELABORACIÓN Y ACTUALIZACIÓN DEL PLAN DE ORDENAMIENTO TERRITORIAL"/>
    <n v="400201603"/>
    <s v=""/>
    <s v="4002016"/>
    <s v="DOCUMENTOS DE PLANEACIÓN"/>
    <s v="DOCUMENTOS DE FORMULACIÓN DEL PLAN DE ORDENAMIENTO DEPARTAMENTAL ELABORADOS"/>
    <s v="Número "/>
    <s v="0"/>
    <s v="N/A"/>
    <s v="ICLD"/>
    <s v="1"/>
    <n v="1"/>
    <n v="0"/>
    <n v="0"/>
    <s v="1"/>
    <n v="0"/>
    <n v="0"/>
    <n v="0"/>
    <n v="1"/>
    <n v="1"/>
    <n v="1"/>
    <n v="1"/>
    <n v="1"/>
    <n v="1"/>
    <n v="111500000"/>
    <s v="ICLD"/>
    <n v="111500000"/>
  </r>
  <r>
    <s v="PLANEACION"/>
    <x v="3"/>
    <s v="BOLÍVAR ME ENAMORA EN HÁBITAT, VIVIENDA Y SERVICIOS PÚBLICOS"/>
    <s v="FORMALIZACIÓN DE LA TIERRA"/>
    <s v="4001"/>
    <s v="ACCESO A SOLUCIONES DE VIVIENDA"/>
    <s v="PROYECTOS DE TITULACIÓN Y LEGALIZACIÓN DE PREDIOS"/>
    <s v="400100700"/>
    <s v=""/>
    <s v="4001007"/>
    <s v="SERVICIO DE SANEAMIENTO Y TITULACIÓN DE BIENES FISCALES"/>
    <s v="BIENES FISCALES SANEADOS Y TITULADOS"/>
    <s v="Número "/>
    <s v="0"/>
    <s v="N/A"/>
    <s v="ICLD"/>
    <s v="250"/>
    <n v="1000"/>
    <n v="470"/>
    <n v="0.47"/>
    <s v="0"/>
    <n v="39"/>
    <n v="0"/>
    <n v="0"/>
    <n v="39"/>
    <n v="3.9E-2"/>
    <n v="509"/>
    <n v="0.156"/>
    <n v="0.156"/>
    <n v="0.50900000000000001"/>
    <n v="100000000"/>
    <s v="ICLD"/>
    <n v="100000000"/>
  </r>
  <r>
    <s v="PLANEACION"/>
    <x v="4"/>
    <s v="BOLÍVAR ME ENAMORA CON INSTRUMENTOS DE PLANEACIÓN"/>
    <s v="INSTRUMENTOS DE PLANEACIÓN TERRTORIAL  A LOS MUNICIPIOS"/>
    <s v="4501"/>
    <s v="FORTALECIMIENTO DE LA CONVIVENCIA Y LA SEGURIDAD CIUDADANA"/>
    <s v="PROGRAMAS DE CAPACITACIÓN Y ASISTENCIA TÉCNICA ORIENTADOS AL DESARROLLO EFICIENTE DE LAS COMPETENCIAS DE LEY"/>
    <s v="459903101"/>
    <s v=""/>
    <s v="4599031"/>
    <s v="SERVICIO DE ASISTENCIA TÉCNICA"/>
    <s v="ENTIDADES TERRITORIALES ASISTIDAS TÉCNICAMENTE"/>
    <s v="Número "/>
    <s v="45"/>
    <s v="N/A"/>
    <s v="ICLD"/>
    <s v="5"/>
    <n v="20"/>
    <n v="5"/>
    <n v="0.25"/>
    <s v="0"/>
    <n v="9"/>
    <n v="0"/>
    <n v="0"/>
    <n v="9"/>
    <n v="0.45"/>
    <n v="14"/>
    <n v="1.8"/>
    <n v="1"/>
    <n v="0.7"/>
    <n v="237500000"/>
    <s v="ICLD"/>
    <n v="237500000"/>
  </r>
  <r>
    <s v="PLANEACION"/>
    <x v="4"/>
    <s v="BOLÍVAR ME ENAMORA CON INSTRUMENTOS DE PLANEACIÓN"/>
    <s v="CONSEJO TERRITORIAL DE PLANEACIÓN DE BOLIVAR"/>
    <s v="4502"/>
    <s v="FORTALECIMIENTO DEL BUEN GOBIERNO PARA EL RESPETO Y GARANTÍA DE LOS DERECHOS HUMANOS"/>
    <s v="INSTANCIAS O ESPACIOS DE PARTICIPACIÓN"/>
    <s v=""/>
    <s v=""/>
    <s v="4502001"/>
    <s v="SERVICIO DE PROMOCIÓN A LA PARTICIPACIÓN CIUDADANA"/>
    <s v="INSTANCIAS FORMALES Y NO FORMALES DE PARTICIPACIÓN FORTALECIDAS"/>
    <s v="Número "/>
    <s v="0"/>
    <s v="N/A"/>
    <s v="ICLD"/>
    <s v="1"/>
    <n v="4"/>
    <n v="0"/>
    <n v="0"/>
    <s v="1"/>
    <n v="0"/>
    <n v="0"/>
    <n v="0"/>
    <n v="1"/>
    <n v="0.25"/>
    <n v="1"/>
    <n v="1"/>
    <n v="1"/>
    <n v="0.25"/>
    <n v="50000000"/>
    <s v="ICLD"/>
    <n v="50000000"/>
  </r>
  <r>
    <s v="PLANEACION"/>
    <x v="4"/>
    <s v="BOLÍVAR ME ENAMORA CON INSTRUMENTOS DE PLANEACIÓN"/>
    <s v="MODERNIZACIÓN SISTEMAS DE INFORMACIÓN EN PLANEACIÓN"/>
    <s v="4599"/>
    <s v="FORTALECIMIENTO A LA GESTIÓN Y DIRECCIÓN DE LA ADMINISTRACIÓN PÚBLICA TERRITORIAL"/>
    <s v="FORTALECIMIENTO INSTITUCIONAL"/>
    <s v="459902500"/>
    <s v=""/>
    <s v="4599025"/>
    <s v="SERVICIOS DE INFORMACIÓN IMPLEMENTADOS"/>
    <s v="SISTEMAS DE INFORMACIÓN IMPLEMENTADOS"/>
    <s v="Número "/>
    <s v="0"/>
    <s v="N/A"/>
    <s v="ICLD"/>
    <s v="1"/>
    <n v="3"/>
    <n v="0"/>
    <n v="0"/>
    <s v="0"/>
    <n v="1"/>
    <n v="0"/>
    <n v="0"/>
    <n v="1"/>
    <n v="0.33333333333333331"/>
    <n v="1"/>
    <n v="1"/>
    <n v="1"/>
    <n v="0.33333333333333331"/>
    <n v="140000000"/>
    <s v="ICLD"/>
    <n v="140000000"/>
  </r>
  <r>
    <s v="PLANEACION"/>
    <x v="4"/>
    <s v="BOLÍVAR ME ENAMORA CON INSTRUMENTOS DE PLANEACIÓN"/>
    <s v="FORTALECIMIENTO DE CAPACIDADES INSTITUCIONALES"/>
    <s v="4599"/>
    <s v="FORTALECIMIENTO A LA GESTIÓN Y DIRECCIÓN DE LA ADMINISTRACIÓN PÚBLICA TERRITORIAL"/>
    <s v="FORTALECIMIENTO INSTITUCIONAL"/>
    <s v="459903100"/>
    <s v=""/>
    <s v="4599031"/>
    <s v="SERVICIO DE ASISTENCIA TÉCNICA"/>
    <s v="ENTIDADES, ORGANISMOS Y DEPENDENCIAS ASISTIDOS TÉCNICAMENTE"/>
    <s v="Número "/>
    <s v="45"/>
    <s v="2023"/>
    <s v="ICLD"/>
    <s v="45"/>
    <n v="45"/>
    <n v="45"/>
    <n v="1"/>
    <s v="10"/>
    <n v="15"/>
    <n v="0"/>
    <n v="0"/>
    <n v="25"/>
    <n v="0.55555555555555558"/>
    <n v="70"/>
    <n v="0.55555555555555558"/>
    <n v="0.55555555555555558"/>
    <n v="1.5555555555555556"/>
    <n v="97500000"/>
    <s v="ICLD"/>
    <n v="97500000"/>
  </r>
  <r>
    <s v="PLANEACION"/>
    <x v="3"/>
    <s v="BOLÍVAR ME ENAMORA CON CIENCIA, TECNOLOGIA E INNOVACIÓN"/>
    <s v="CIENCIA, TECNOLOGIA E INNOVACIÓN PARA EL DESARROLLO"/>
    <s v="3906"/>
    <s v="FOMENTO A VOCACIONES Y FORMACIÓN, GENERACIÓN, USO Y APROPIACIÓN SOCIAL DEL CONOCIMIENTO DE LA CIENCIA, TECNOLOGÍA E INNOVACIÓN"/>
    <s v="PROMOCIÓN DEL DESARROLLO"/>
    <s v=""/>
    <s v=""/>
    <s v="3906011"/>
    <s v="SERVICIO DE APROPIACIÓN SOCIAL DEL CONOCIMIENTO"/>
    <s v="ESTRATEGIAS DE APROPIACIÓN REALIZADAS"/>
    <s v="Número "/>
    <s v="0"/>
    <s v="N/A"/>
    <s v="ICLD"/>
    <s v="1"/>
    <n v="3"/>
    <n v="0"/>
    <n v="0"/>
    <s v="0"/>
    <n v="2"/>
    <n v="0"/>
    <n v="0"/>
    <n v="2"/>
    <n v="0.66666666666666663"/>
    <n v="2"/>
    <n v="2"/>
    <n v="1"/>
    <n v="0.66666666666666663"/>
    <n v="15000000"/>
    <s v="ICLD"/>
    <n v="15000000"/>
  </r>
  <r>
    <s v="PLANEACION"/>
    <x v="3"/>
    <s v="BOLÍVAR ME ENAMORA CON CIENCIA, TECNOLOGIA E INNOVACIÓN"/>
    <s v="CIENCIA, TECNOLOGIA E INNOVACIÓN PARA EL DESARROLLO"/>
    <s v="3999"/>
    <s v="FORTALECIMIENTO DE LA GESTIÓN Y DIRECCIÓN DEL SECTOR CIENCIA, TECNOLOGÍA E INNOVACIÓN "/>
    <s v="PROMOCIÓN DEL DESARROLLO"/>
    <s v=""/>
    <s v=""/>
    <s v="3999054"/>
    <s v="DOCUMENTOS DE PLANEACIÓN"/>
    <s v="PLANES ESTRATÉGICOS ELABORADOS"/>
    <s v="Número "/>
    <s v="0"/>
    <s v="N/A"/>
    <s v="ICLD"/>
    <s v="1"/>
    <n v="4"/>
    <n v="1"/>
    <n v="0.25"/>
    <s v="0"/>
    <n v="1"/>
    <n v="0"/>
    <n v="0"/>
    <n v="1"/>
    <n v="0.25"/>
    <n v="2"/>
    <n v="1"/>
    <n v="1"/>
    <n v="0.5"/>
    <n v="22500000"/>
    <s v="ICLD"/>
    <n v="22500000"/>
  </r>
  <r>
    <s v="PLANEACION"/>
    <x v="3"/>
    <s v="BOLÍVAR ME ENAMORA CON CIENCIA, TECNOLOGIA E INNOVACIÓN"/>
    <s v="CIENCIA, TECNOLOGIA E INNOVACIÓN PARA EL DESARROLLO"/>
    <s v="3999"/>
    <s v="FORTALECIMIENTO DE LA GESTIÓN Y DIRECCIÓN DEL SECTOR CIENCIA, TECNOLOGÍA E INNOVACIÓN "/>
    <s v="PROMOCIÓN DEL DESARROLLO"/>
    <s v=""/>
    <s v=""/>
    <s v="3999065"/>
    <s v="DOCUMENTOS DE POLÍTICA"/>
    <s v="DOCUMENTOS DE POLÍTICA ELABORADOS"/>
    <s v="Número "/>
    <s v="0"/>
    <s v="N/A"/>
    <s v="ICLD"/>
    <s v="1"/>
    <n v="1"/>
    <n v="0"/>
    <n v="0"/>
    <s v="0"/>
    <n v="0"/>
    <n v="0"/>
    <n v="0"/>
    <n v="0"/>
    <n v="0"/>
    <n v="0"/>
    <n v="0"/>
    <n v="0"/>
    <n v="0"/>
    <n v="60000000"/>
    <s v="ICLD"/>
    <n v="60000000"/>
  </r>
  <r>
    <s v="PLANEACION"/>
    <x v="3"/>
    <s v="BOLÍVAR ME ENAMORA CON CIENCIA, TECNOLOGIA E INNOVACIÓN"/>
    <s v="CIENCIA, TECNOLOGIA E INNOVACIÓN PARA EL DESARROLLO"/>
    <s v="3999"/>
    <s v="FORTALECIMIENTO DE LA GESTIÓN Y DIRECCIÓN DEL SECTOR CIENCIA, TECNOLOGÍA E INNOVACIÓN "/>
    <s v="PROMOCIÓN DEL DESARROLLO"/>
    <s v=""/>
    <s v=""/>
    <s v="2301034"/>
    <s v="SERVICIO DE EDUCACIÓN PARA EL TRABAJO EN TECNOLOGÍAS DE LA INFORMACIÓN Y LAS COMUNICACIONES"/>
    <s v="PERSONAS CERTIFICADAS EN ALFABETIZACIÓN DIGITAL"/>
    <s v="Número "/>
    <s v="0"/>
    <s v="N/A"/>
    <s v="ICLD"/>
    <s v="25"/>
    <n v="100"/>
    <n v="68"/>
    <n v="0.68"/>
    <s v="0"/>
    <n v="0"/>
    <n v="0"/>
    <n v="0"/>
    <n v="0"/>
    <n v="0"/>
    <n v="68"/>
    <n v="0"/>
    <n v="0"/>
    <n v="0.68"/>
    <n v="0"/>
    <s v="N/A"/>
    <n v="0"/>
  </r>
  <r>
    <s v="PLANEACION"/>
    <x v="3"/>
    <s v="BOLÍVAR ME ENAMORA CON CIENCIA, TECNOLOGIA E INNOVACIÓN"/>
    <s v="CIENCIA, TECNOLOGIA E INNOVACIÓN PARA EL DESARROLLO"/>
    <s v="3999"/>
    <s v="FORTALECIMIENTO DE LA GESTIÓN Y DIRECCIÓN DEL SECTOR CIENCIA, TECNOLOGÍA E INNOVACIÓN "/>
    <s v="PROMOCIÓN DEL DESARROLLO"/>
    <s v=""/>
    <s v=""/>
    <s v="2301062"/>
    <s v="SERVICIO DE APOYO EN TECNOLOGÍAS DE LA INFORMACIÓN Y LAS COMUNICACIONES PARA LA EDUCACIÓN BÁSICA, PRIMARIA Y SECUNDARIA"/>
    <s v="ESTUDIANTES DE SEDES EDUCATIVAS OFICIALES BENEFICIADOS CON EL SERVICIO DE APOYO EN TECNOLOGÍAS DE LA INFORMACIÓN Y LAS COMUNICACIONES PARA LA EDUCACIÓN"/>
    <s v="Número "/>
    <s v="0"/>
    <s v="N/A"/>
    <s v="ICLD"/>
    <s v="150"/>
    <n v="500"/>
    <n v="0"/>
    <n v="0"/>
    <s v="0"/>
    <n v="2035"/>
    <n v="0"/>
    <n v="0"/>
    <n v="2035"/>
    <n v="4.07"/>
    <n v="2035"/>
    <n v="13.566666666666666"/>
    <n v="1"/>
    <n v="4.07"/>
    <n v="22000000"/>
    <s v="ICLD"/>
    <n v="22000000"/>
  </r>
  <r>
    <s v="PLANEACION"/>
    <x v="3"/>
    <s v="BOLÍVAR ME ENAMORA CON CIENCIA, TECNOLOGIA E INNOVACIÓN"/>
    <s v="CIENCIA, TECNOLOGIA E INNOVACIÓN PARA EL DESARROLLO"/>
    <n v="3905"/>
    <s v="FORTALECIMIENTO DE LA GOBERNANZA E INSTITUCIONALIDAD MULTINIVEL DEL SECTOR DE CTEI"/>
    <s v="PROMOCIÓN DEL DESARROLLO"/>
    <m/>
    <s v=""/>
    <s v="3905007"/>
    <s v="SERVICIO DE COOPERACIÓN INTERNACIONAL PARA LA CTEI"/>
    <s v="ACUERDOS DE COOPERACIÓN SUSCRITOS"/>
    <s v="Número "/>
    <n v="0"/>
    <s v="N/A"/>
    <s v="ICLD"/>
    <n v="1"/>
    <n v="3"/>
    <n v="0"/>
    <n v="0"/>
    <s v="0"/>
    <n v="3"/>
    <n v="0"/>
    <n v="0"/>
    <n v="3"/>
    <n v="1"/>
    <n v="3"/>
    <n v="3"/>
    <n v="1"/>
    <n v="1"/>
    <n v="0"/>
    <s v="N/A"/>
    <n v="0"/>
  </r>
  <r>
    <s v="SALUD"/>
    <x v="3"/>
    <s v="BOLÍVAR ME ENAMORA EN  SALUD OPORTUNA Y DE CALIDAD"/>
    <s v=" Aseguramiento y prestación integral de servicios de salud"/>
    <s v="1906"/>
    <s v="ASEGURAMIENTO Y PRESTACIÓN INTEGRAL DE SERVICIOS DE SALUD"/>
    <s v="PRESTACION DE SERVICIOS DE SALUD PARA LA POBLACIÓN POBRE NO ASEGURADA "/>
    <s v="226"/>
    <s v="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
    <s v="1906041"/>
    <s v="SERVICIO DE ASISTENCIA TÉCNICA"/>
    <s v="Asistencisa técnicas realizadas"/>
    <s v="Número"/>
    <n v="180"/>
    <n v="2023"/>
    <s v="Dirección de Aseguramiento y Prestación de Servicios - Secretaría de Salud de Bolívar"/>
    <n v="90"/>
    <n v="360"/>
    <n v="90"/>
    <n v="0.25"/>
    <n v="15"/>
    <n v="17"/>
    <n v="33"/>
    <n v="25"/>
    <n v="90"/>
    <n v="0.25"/>
    <n v="180"/>
    <n v="1"/>
    <n v="1"/>
    <n v="0.5"/>
    <n v="518598267"/>
    <s v="Rentas cedidas"/>
    <n v="518598267"/>
  </r>
  <r>
    <s v="SALUD"/>
    <x v="3"/>
    <s v="BOLÍVAR ME ENAMORA EN  SALUD OPORTUNA Y DE CALIDAD"/>
    <s v=" Aseguramiento y prestación integral de servicios de salud"/>
    <s v="1906"/>
    <s v="ASEGURAMIENTO Y PRESTACIÓN INTEGRAL DE SERVICIOS DE SALUD"/>
    <s v="PRESTACION DE SERVICIOS DE SALUD PARA LA POBLACIÓN POBRE NO ASEGURADA "/>
    <s v="227"/>
    <s v="REALIZAR LA AFILIACIÓN DE LA POBLACIÓN AL RÉGIMEN SUBSIDIADO CONFORME A LAS CONDICIONES DEL SISTEMA GENERAL DE SEGURIDAD SOCIAL; INCLUYE EL REGISTRO, REPORTE, SISTEMATIZACIÓN Y SEGUIMIENTO DE AFILIADOS EN LOS SISTEMAS DE INFORMACIÓN CORRESPONDIENTES. "/>
    <s v="1906044"/>
    <s v="SERVICIO DE AFILIACIONES AL RÉGIMEN SUBSIDIADO DEL SISTEMA GENERAL DE SEGURIDAD SOCIAL"/>
    <s v="Personas afiliadas al régimen subsidiado"/>
    <s v="Número"/>
    <n v="938220"/>
    <n v="2023"/>
    <s v="BDUA - SISPRO MSPS"/>
    <n v="940420"/>
    <n v="947522"/>
    <n v="942164"/>
    <n v="0.99434525003113383"/>
    <n v="240193"/>
    <n v="213465"/>
    <n v="634000"/>
    <n v="300"/>
    <n v="1087958"/>
    <n v="1.1482139728681762"/>
    <n v="2030122"/>
    <n v="1.156885221496778"/>
    <n v="1"/>
    <n v="2.14255922289931"/>
    <n v="83107356230"/>
    <s v="Rentas cedidas"/>
    <n v="52528032184.659988"/>
  </r>
  <r>
    <s v="SALUD"/>
    <x v="3"/>
    <s v="BOLÍVAR ME ENAMORA EN  SALUD OPORTUNA Y DE CALIDAD"/>
    <s v=" Aseguramiento y prestación integral de servicios de salud"/>
    <s v="1907"/>
    <s v="ASEGURAMIENTO Y PRESTACIÓN INTEGRAL DE SERVICIOS DE SALUD"/>
    <s v="PRESTACION DE SERVICIOS DE SALUD PARA LA POBLACIÓN POBRE NO ASEGURADA "/>
    <s v="228"/>
    <s v="GARANTIZAR RECURSOS MONETARIOS A LAS EMPRESAS SOCIALES DEL ESTADO O A TERCEROS QUE ADMINISTRAN INFRAESTRUCTURA PÚBLICA PARA LA ATENCIÓN EN SALUD A LA POBLACIÓN"/>
    <s v="1906035"/>
    <s v="SERVICIO DE APOYO FINANCIERO PARA LA ATENCIÓN EN SALUD A LA POBLACIÓN"/>
    <s v="Empresas sociales del estado financiadas"/>
    <s v="Número"/>
    <n v="15"/>
    <n v="2023"/>
    <s v="Dirección de Aseguramiento y Prestación de Servicios - Secretaría de Salud de Bolívar"/>
    <n v="5"/>
    <n v="15"/>
    <n v="1"/>
    <n v="6.6666666666666666E-2"/>
    <n v="1"/>
    <n v="0"/>
    <n v="0"/>
    <n v="0"/>
    <n v="1"/>
    <n v="6.6666666666666666E-2"/>
    <n v="2"/>
    <n v="0.2"/>
    <n v="0.2"/>
    <n v="0.13333333333333333"/>
    <n v="83107356230"/>
    <s v="Rentas cedidas - SGP"/>
    <n v="52528032184.659988"/>
  </r>
  <r>
    <s v="SALUD"/>
    <x v="3"/>
    <s v="BOLÍVAR ME ENAMORA EN  SALUD OPORTUNA Y DE CALIDAD"/>
    <s v=" Aseguramiento y prestación integral de servicios de salud"/>
    <s v="1908"/>
    <s v="ASEGURAMIENTO Y PRESTACIÓN INTEGRAL DE SERVICIOS DE SALUD"/>
    <s v="PRESTACION DE SERVICIOS DE SALUD PARA LA POBLACIÓN POBRE NO ASEGURADA "/>
    <s v="22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Asistencias técnicas realizadas"/>
    <s v="Número"/>
    <n v="180"/>
    <n v="2023"/>
    <s v="Dirección de Aseguramiento y Prestación de Servicios - Secretaría de Salud de Bolívar"/>
    <n v="90"/>
    <n v="360"/>
    <n v="90"/>
    <n v="0.25"/>
    <n v="15"/>
    <n v="17"/>
    <n v="33"/>
    <n v="25"/>
    <n v="90"/>
    <n v="0.25"/>
    <n v="180"/>
    <n v="1"/>
    <n v="1"/>
    <n v="0.5"/>
    <n v="483500000"/>
    <s v="Rentas cedidas"/>
    <n v="483500000"/>
  </r>
  <r>
    <s v="SALUD"/>
    <x v="3"/>
    <s v="BOLÍVAR ME ENAMORA EN  SALUD OPORTUNA Y DE CALIDAD"/>
    <s v=" Aseguramiento y prestación integral de servicios de salud"/>
    <s v="1909"/>
    <s v="ASEGURAMIENTO Y PRESTACIÓN INTEGRAL DE SERVICIOS DE SALUD"/>
    <s v="PRESTACION DE SERVICIOS DE SALUD PARA LA POBLACIÓN POBRE NO ASEGURADA "/>
    <s v="23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m/>
    <s v="Número"/>
    <n v="180"/>
    <n v="2023"/>
    <s v="Dirección de Aseguramiento y Prestación de Servicios - Secretaría de Salud de Bolívar"/>
    <n v="135"/>
    <n v="540"/>
    <n v="135"/>
    <n v="0.25"/>
    <n v="3"/>
    <n v="66"/>
    <n v="54"/>
    <n v="12"/>
    <n v="135"/>
    <n v="0.25"/>
    <n v="270"/>
    <n v="1"/>
    <n v="1"/>
    <n v="0.5"/>
    <n v="483500000"/>
    <s v="Rentas cedidas"/>
    <n v="483500000"/>
  </r>
  <r>
    <s v="SALUD"/>
    <x v="3"/>
    <s v="BOLÍVAR ME ENAMORA EN  SALUD OPORTUNA Y DE CALIDAD"/>
    <s v=" Aseguramiento y prestación integral de servicios de salud"/>
    <s v="1903"/>
    <s v="INSPECCIÓN, VIGILANCIA Y CONTROL"/>
    <s v="VIGILANCIA Y CONTROL EN SALUD PUBLICA "/>
    <s v="231"/>
    <s v="INCREMENTAR  LA COBERTURA DE ACCIONES DE INSPECCIÓN, VIGILANCIA Y CONTROL AL SISTEMA GENERAL DE SEGURIDAD SOCIAL EN SALUD EN EL DEPARTAMENTO DE BOLÍVAR."/>
    <s v="1903016"/>
    <s v="SERVICIO DE AUDITORÍA Y VISITAS INSPECTIVAS"/>
    <s v="Adquisición de ambulancia"/>
    <s v="Número"/>
    <n v="100"/>
    <n v="2023"/>
    <s v="IVC - SSDB"/>
    <n v="90"/>
    <n v="360"/>
    <n v="507"/>
    <n v="1.4083333333333334"/>
    <n v="31"/>
    <n v="30"/>
    <n v="35"/>
    <n v="15"/>
    <n v="111"/>
    <n v="0.30833333333333335"/>
    <n v="618"/>
    <n v="1.2333333333333334"/>
    <n v="1"/>
    <n v="1.7166666666666666"/>
    <n v="4332003280"/>
    <s v="Rentas cedidas"/>
    <n v="4332003280"/>
  </r>
  <r>
    <s v="SALUD"/>
    <x v="3"/>
    <s v="BOLÍVAR ME ENAMORA EN  SALUD OPORTUNA Y DE CALIDAD"/>
    <s v=" Aseguramiento y prestación integral de servicios de salud"/>
    <s v="1903"/>
    <s v="INSPECCIÓN, VIGILANCIA Y CONTROL"/>
    <s v="INSPECCIÓN, VIGILANCIA Y CONTROL SANITARIO "/>
    <s v="232"/>
    <s v="AUMENTAR LA COBERTURA EN LA VIGILANCIA DE LOS EVENTOS DE INTERÉS EN SALUD PÚBLICA POR LOS LABORATORIOS DE LA RED DEL DEPARTAMENTO DE BOLÍVAR  E INVESTIGACIÓN EN LA VIGILANCIA DE LOS EVENTOS DE INTERÉS DE SALUD PÚBLICA POR EL LABORATORIO DEPARTAMENTAL"/>
    <s v="1903012"/>
    <s v="SERVICIO DE ANÁLISIS DE LABORATORIO"/>
    <s v="Asistencias técnicas realizadas"/>
    <s v="Número"/>
    <n v="44880"/>
    <n v="2023"/>
    <s v="Laboratorio de Salud Pública-SSDB"/>
    <n v="14000"/>
    <n v="56000"/>
    <n v="11732"/>
    <n v="0.20949999999999999"/>
    <n v="2780"/>
    <n v="2987"/>
    <n v="2536"/>
    <n v="5032"/>
    <n v="13335"/>
    <n v="0.238125"/>
    <n v="25067"/>
    <n v="0.95250000000000001"/>
    <n v="0.95250000000000001"/>
    <n v="0.447625"/>
    <n v="3100000000"/>
    <s v="Rentas cedidas - SGP"/>
    <n v="3100000000"/>
  </r>
  <r>
    <s v="SALUD"/>
    <x v="3"/>
    <s v="BOLÍVAR ME ENAMORA EN  SALUD OPORTUNA Y DE CALIDAD"/>
    <s v=" Aseguramiento y prestación integral de servicios de salud"/>
    <s v="1905"/>
    <s v="SALUD PÚBLICA"/>
    <s v="CONVIVENCIA SOCIAL  Y SALUD MENTAL "/>
    <s v="233"/>
    <s v="FORTALECER LAS ACCIONES DE GESTIÓN INTEGRAL QUE MINIMICEN LOS RIESGOS ASOCIADOS A LA SALUD MENTAL Y CONVIVENCIA SOCIAL EN EL DEPARTAMENTO DE BOLÍVAR"/>
    <s v="1905050"/>
    <s v="SERVICIO DE ASISTENCIA TÉCNICA"/>
    <s v="Asistencias técnicas realizadas"/>
    <s v="Número"/>
    <n v="1215"/>
    <n v="2023"/>
    <s v="Secretaría de Salud de Bolívar"/>
    <n v="945"/>
    <n v="3780"/>
    <n v="550"/>
    <n v="0.14550264550264549"/>
    <n v="230"/>
    <n v="245"/>
    <n v="0"/>
    <n v="137"/>
    <n v="612"/>
    <n v="0.16190476190476191"/>
    <n v="1162"/>
    <n v="0.64761904761904765"/>
    <n v="0.64761904761904765"/>
    <n v="0.30740740740740741"/>
    <n v="2920000000"/>
    <s v="Rentas cedidas - SGP"/>
    <n v="2920000000"/>
  </r>
  <r>
    <s v="SALUD"/>
    <x v="3"/>
    <s v="BOLÍVAR ME ENAMORA EN  SALUD OPORTUNA Y DE CALIDAD"/>
    <s v=" Inspección, vigilancia y control en Salud"/>
    <s v="1905"/>
    <s v="SALUD PÚBLICA"/>
    <s v="CONVIVENCIA SOCIAL  Y SALUD MENTAL "/>
    <s v="234"/>
    <s v="REALIZAR ACOMPAÑAMIENTO, ASESORÍA Y SEGUIMIENTO TÉCNICO PARA LA TRANSFERENCIA DE HERRAMIENTAS DE GESTIÓN Y CONOCIMIENTO SOBRE TEMAS DE SALUD MENTAL"/>
    <s v="1905022"/>
    <s v="SERVICIO DE GESTIÓN DEL RIESGO EN TEMAS DE TRASTORNOS MENTALES"/>
    <s v="Auditorías y visitas inspectivas realizadas"/>
    <s v="Número"/>
    <n v="48"/>
    <n v="2023"/>
    <s v="Secretaría de Salud de Bolívar"/>
    <n v="12"/>
    <n v="48"/>
    <n v="12"/>
    <n v="0.25"/>
    <n v="2"/>
    <n v="3"/>
    <n v="7"/>
    <n v="0"/>
    <n v="12"/>
    <n v="0.25"/>
    <n v="24"/>
    <n v="1"/>
    <n v="1"/>
    <n v="0.5"/>
    <n v="2920000000"/>
    <s v="Rentas cedidas - SGP"/>
    <n v="2920000000"/>
  </r>
  <r>
    <s v="SALUD"/>
    <x v="3"/>
    <s v="BOLÍVAR ME ENAMORA EN  SALUD OPORTUNA Y DE CALIDAD"/>
    <s v=" Inspección, vigilancia y control en Salud"/>
    <s v="1905"/>
    <s v="SALUD PÚBLICA"/>
    <s v="GESTIÓN DIFERENCIAL DE POBLACIONES VULNERABLES "/>
    <s v="235"/>
    <s v="FORTALECER LA ATENCIÓN INTEGRAL Y DIFERENCIAL EN SALUD A MUJERES, PERSONAS LGTBIQ+, VÍCTIMAS DE VIOLENCIA DE GÉNERO Y VIOLENCIA SEXUAL EN MUNICIPIOS PRIORIZADOS DEL DEPARTAMENTO DE BOLÍVAR."/>
    <s v="1905050"/>
    <s v="SERVICIO DE ASISTENCIA TÉCNICA"/>
    <s v="Análisis realizados"/>
    <s v="Número"/>
    <n v="40"/>
    <n v="2023"/>
    <s v="Secretaría de Salud de Bolívar"/>
    <n v="80"/>
    <n v="320"/>
    <n v="80"/>
    <n v="0.25"/>
    <n v="20"/>
    <n v="25"/>
    <n v="20"/>
    <n v="15"/>
    <n v="80"/>
    <n v="0.25"/>
    <n v="160"/>
    <n v="1"/>
    <n v="1"/>
    <n v="0.5"/>
    <n v="8898102243"/>
    <s v="Rentas cedidas - SGP"/>
    <n v="8898102243"/>
  </r>
  <r>
    <s v="SALUD"/>
    <x v="3"/>
    <s v="BOLÍVAR ME ENAMORA EN  SALUD OPORTUNA Y DE CALIDAD"/>
    <s v="Salud Pública"/>
    <s v="1905"/>
    <s v="SALUD PÚBLICA"/>
    <s v="SALUD PÚBLICA "/>
    <s v="236"/>
    <s v="DISMINUIR PORCENTAJE DE ENFERMEDADES ADQUIRIDAS POR FACTORES AMBIENTALES Y SANITARIOS EN LOS MUNICIPIOS DEL DEPARTAMENTO DE BOLÍVAR."/>
    <s v="1905024"/>
    <s v="SERVICIO DE GESTIÓN DEL RIESGO PARA ABORDAR SITUACIONES DE SALUD RELACIONADAS CON CONDICIONES AMBIENTALES"/>
    <s v="Asistencias técnicas realizadas"/>
    <s v="Número"/>
    <n v="18"/>
    <n v="2023"/>
    <s v="Gestión programática y PIC - SSDB"/>
    <n v="6"/>
    <n v="20"/>
    <n v="3"/>
    <n v="0.15"/>
    <s v="0"/>
    <n v="2"/>
    <n v="4"/>
    <n v="0"/>
    <n v="6"/>
    <n v="0.3"/>
    <n v="9"/>
    <n v="1"/>
    <n v="1"/>
    <n v="0.45"/>
    <n v="1992274506"/>
    <s v="Rentas cedidas - SGP"/>
    <n v="1992274506"/>
  </r>
  <r>
    <s v="SALUD"/>
    <x v="3"/>
    <s v="BOLÍVAR ME ENAMORA EN  SALUD OPORTUNA Y DE CALIDAD"/>
    <m/>
    <s v="1905"/>
    <s v="SALUD PÚBLICA"/>
    <s v="SALUD PÚBLICA "/>
    <s v="237"/>
    <s v="DISMINUIR LAS ENFERMEDADES ADQUIRIDAS POR FACTORES AMBIENTALES Y SANITARIOS EN LOS MUNICIPIOS DEL DEPARTAMENTO DE BOLÍVAR."/>
    <s v="1903042"/>
    <s v="SERVICIO DE VIGILANCIA Y CONTROL SANITARIO DE LOS FACTORES DE RIESGO PARA LA SALUD, EN LOS ESTABLECIMIENTOS Y ESPACIOS QUE PUEDEN GENERAR RIESGOS PARA LA POBLACIÓN."/>
    <s v="Campañas de gestión del riesgo para abordar situaciones de salud relacionadas con condiciones ambientales implementadas"/>
    <s v="Número"/>
    <s v="Sin dato"/>
    <n v="2023"/>
    <s v="Secretaría de Salud de Bolívar"/>
    <n v="528"/>
    <n v="2112"/>
    <n v="528"/>
    <n v="0.25"/>
    <n v="88"/>
    <n v="132"/>
    <n v="132"/>
    <n v="176"/>
    <n v="528"/>
    <n v="0.25"/>
    <n v="1056"/>
    <n v="1"/>
    <n v="1"/>
    <n v="0.5"/>
    <n v="1070428963"/>
    <s v="SGP"/>
    <n v="1070428963"/>
  </r>
  <r>
    <s v="SALUD"/>
    <x v="3"/>
    <s v="BOLÍVAR ME ENAMORA EN  SALUD OPORTUNA Y DE CALIDAD"/>
    <s v="Salud Pública"/>
    <s v="1905"/>
    <s v="SALUD PÚBLICA"/>
    <s v="SALUD PÚBLICA "/>
    <s v="238"/>
    <s v="DISMINUIR LAS ENFERMEDADES ADQUIRIDAS POR FACTORES AMBIENTALES Y SANITARIOS EN LOS MUNICIPIOS DEL DEPARTAMENTO DE BOLÍVAR."/>
    <s v="1905024"/>
    <s v="SERVICIO DE GESTIÓN DEL RIESGO PARA ABORDAR SITUACIONES DE SALUD RELACIONADAS CON CONDICIONES AMBIENTALES"/>
    <s v="Campañas de gestión del riesgo para abordar situaciones de salud relacionadas con condiciones ambientales implementadas"/>
    <s v="Número"/>
    <n v="7"/>
    <n v="2023"/>
    <s v="Gestión programática y PIC - SSDB"/>
    <n v="2"/>
    <n v="8"/>
    <n v="2"/>
    <n v="0.25"/>
    <s v="0"/>
    <n v="1"/>
    <n v="1"/>
    <n v="0"/>
    <n v="2"/>
    <n v="0.25"/>
    <n v="4"/>
    <n v="1"/>
    <n v="1"/>
    <n v="0.5"/>
    <n v="1070428963"/>
    <s v="SGP"/>
    <n v="1070428963"/>
  </r>
  <r>
    <s v="SALUD"/>
    <x v="3"/>
    <s v="BOLÍVAR ME ENAMORA EN  SALUD OPORTUNA Y DE CALIDAD"/>
    <s v="Salud Pública"/>
    <s v="1905"/>
    <s v="SALUD PÚBLICA"/>
    <s v="PROTECCIÓN INTEGRAL A LA PRIMERA INFANCIA "/>
    <s v="239"/>
    <s v="REALIZAR SERVICIO DE EDUCACIÓN INFORMAL EN TEMAS DE SALUD PÚBLICA A LA POBLACIÓN DE LA PRIMERA INFANCIA Y ADOLESCENCIA "/>
    <s v="1905019"/>
    <s v="SERVICIO DE EDUCACIÓN INFORMAL EN TEMAS DE SALUD PÚBLICA"/>
    <s v="Establecimientos abiertos al público vigilados y controlados"/>
    <s v="Número"/>
    <n v="0"/>
    <n v="2023"/>
    <s v="Secretaría de Salud de Bolívar"/>
    <n v="135"/>
    <n v="540"/>
    <n v="135"/>
    <n v="0.25"/>
    <s v="0"/>
    <n v="65"/>
    <n v="43"/>
    <n v="27"/>
    <n v="135"/>
    <n v="0.25"/>
    <n v="270"/>
    <n v="1"/>
    <n v="1"/>
    <n v="0.5"/>
    <n v="1293680320"/>
    <s v="SGP"/>
    <n v="1293680320"/>
  </r>
  <r>
    <s v="SALUD"/>
    <x v="3"/>
    <s v="BOLÍVAR ME ENAMORA EN  SALUD OPORTUNA Y DE CALIDAD"/>
    <s v="Salud Pública"/>
    <s v="1905"/>
    <s v="SALUD PÚBLICA"/>
    <s v="DESARROLLO INTEGRAL DE LAS NIÑAS, NIÑOS "/>
    <s v="240"/>
    <s v="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
    <s v="1905050"/>
    <s v="SERVICIO DE ASISTENCIA TÉCNICA"/>
    <s v="Campañas de gestión del riesgo para abordar situaciones de salud relacionadas con condiciones ambientales implementadas"/>
    <s v="Número"/>
    <n v="160"/>
    <n v="2023"/>
    <s v="Secretaría de Salud de Bolívar"/>
    <n v="80"/>
    <n v="300"/>
    <n v="70"/>
    <n v="0.23333333333333334"/>
    <n v="2"/>
    <n v="26"/>
    <n v="48"/>
    <n v="8"/>
    <n v="84"/>
    <n v="0.28000000000000003"/>
    <n v="154"/>
    <n v="1.05"/>
    <n v="1"/>
    <n v="0.51333333333333331"/>
    <n v="1293680320"/>
    <s v="SGP"/>
    <n v="1293680320"/>
  </r>
  <r>
    <s v="SALUD"/>
    <x v="3"/>
    <s v="BOLÍVAR ME ENAMORA EN  SALUD OPORTUNA Y DE CALIDAD"/>
    <s v="Salud Pública"/>
    <s v="1905"/>
    <s v="SALUD PÚBLICA"/>
    <s v="ETNIA, DISCAPACIDAD, GÉNERO, NIÑEZ, ADOLESCENCIA, PERSONAS MAYORES "/>
    <s v="241"/>
    <s v="REALIZAR ASISTENCIAS TÉCNICAS PARA ORTALECER LA ARTICULACIÓN INTERSECTORIAL Y EL CUMPLIMIENTO DE LA RUTA DE ABORDAJE INTEGRAL DE LAS VIOLENCIAS DE GÉNERO EN MUNICIPIOS DEL DEPARTAMENTO DE BOLÍVAR."/>
    <s v="1905050"/>
    <s v="SERVICIO DE ASISTENCIA TÉCNICA"/>
    <s v="Asistencias técnicas realizadas"/>
    <s v="Número"/>
    <n v="360"/>
    <n v="2023"/>
    <s v="Secretaría de Salud de Bolívar"/>
    <n v="135"/>
    <n v="540"/>
    <n v="135"/>
    <n v="0.25"/>
    <n v="10"/>
    <n v="25"/>
    <n v="62"/>
    <n v="38"/>
    <n v="135"/>
    <n v="0.25"/>
    <n v="270"/>
    <n v="1"/>
    <n v="1"/>
    <n v="0.5"/>
    <n v="949241129"/>
    <s v="Rentas cedidas - SGP"/>
    <n v="949241129"/>
  </r>
  <r>
    <s v="SALUD"/>
    <x v="3"/>
    <s v="BOLÍVAR ME ENAMORA EN  SALUD OPORTUNA Y DE CALIDAD"/>
    <s v="Salud Pública"/>
    <s v="1905"/>
    <s v="SALUD PÚBLICA"/>
    <s v="ETNIA, DISCAPACIDAD, GÉNERO, NIÑEZ, ADOLESCENCIA, PERSONAS MAYORES "/>
    <s v="242"/>
    <s v="REALIZAR ACCIONES RELACIONADAS CON LA PREVENCIÓN DEL RIESGOS QUE AFECTAN LA SALUD SEXUAL Y REPRODUCTIVA DE LAS PERSONAS EN EL CURSO DE SU VIDA DESDE UN ENFOQUE DE DERECHOS."/>
    <s v="1905021"/>
    <s v="SERVICIO DE GESTIÓN DEL RIESGO EN TEMAS DE SALUD SEXUAL Y REPRODUCTIVA"/>
    <s v="Servicio de promoción de la salud "/>
    <s v="Número"/>
    <n v="14"/>
    <n v="2023"/>
    <s v="Secretaría de Salud de Bolívar"/>
    <n v="7"/>
    <n v="28"/>
    <n v="7"/>
    <n v="0.25"/>
    <s v="0"/>
    <n v="1"/>
    <n v="4"/>
    <n v="2"/>
    <n v="7"/>
    <n v="0.25"/>
    <n v="14"/>
    <n v="1"/>
    <n v="1"/>
    <n v="0.5"/>
    <n v="2770939207"/>
    <s v="Rentas cedidas - SGP"/>
    <n v="2770939207"/>
  </r>
  <r>
    <s v="SALUD"/>
    <x v="3"/>
    <s v="BOLÍVAR ME ENAMORA EN  SALUD OPORTUNA Y DE CALIDAD"/>
    <s v="Salud Pública"/>
    <s v="1905"/>
    <s v="SALUD PÚBLICA"/>
    <s v="GESTIÓN DEL RIESGO (PREVENCIÓN Y ATENCIÓN INTEGRAL EN SSR DESDE UN ENFOQUE DE DERECHOS) "/>
    <s v="243"/>
    <s v="REALIZAR ACCIONES RELACIONADAS CON LA PREVENCIÓN DEL RIESGOS QUE AFECTAN LA SALUD SEXUAL Y REPRODUCTIVA DE LAS PERSONAS EN EL CURSO DE SU VIDA DESDE UN ENFOQUE DE DERECHOS."/>
    <s v="1905021"/>
    <s v="SERVICIO DE GESTIÓN DEL RIESGO EN TEMAS DE SALUD SEXUAL Y REPRODUCTIVA"/>
    <s v="Asistencias técnicas realizadas"/>
    <s v="Número"/>
    <n v="60"/>
    <n v="2023"/>
    <s v="Salud Sexual y Reproductiva Secretaría de Salud de Bolívar"/>
    <n v="15"/>
    <n v="62"/>
    <n v="13"/>
    <n v="0.20967741935483872"/>
    <n v="3"/>
    <n v="6"/>
    <n v="4"/>
    <n v="2"/>
    <n v="15"/>
    <n v="0.24193548387096775"/>
    <n v="28"/>
    <n v="1"/>
    <n v="1"/>
    <n v="0.45161290322580644"/>
    <n v="2770939207"/>
    <s v="Rentas cedidas - SGP"/>
    <n v="2770939207"/>
  </r>
  <r>
    <s v="SALUD"/>
    <x v="3"/>
    <s v="BOLÍVAR ME ENAMORA EN  SALUD OPORTUNA Y DE CALIDAD"/>
    <s v="Salud Pública"/>
    <s v="1905"/>
    <s v="SALUD PÚBLICA"/>
    <s v="GESTIÓN DEL RIESGO (PREVENCIÓN Y ATENCIÓN INTEGRAL EN SSR DESDE UN ENFOQUE DE DERECHOS) "/>
    <s v="244"/>
    <s v="REALIZAR ACOMPAÑAMIENTO, ASESORÍA Y SEGUIMIENTO TÉCNICO PARA FORTALECER LA  IMPLEMENTACIÓN  DE ESTRATEGIAS Y LINEAMIENTOS PARA LA PREVENCIÓN Y ATENCIÓN INTEGRAL DE LAS ITS/VIH SIDA EN EL DEPARTAMENTO DE BOLÍVAR"/>
    <s v="1905050"/>
    <s v="SERVICIO DE ASISTENCIA TÉCNICA"/>
    <s v="Personas capacitadas"/>
    <s v="Número"/>
    <n v="120"/>
    <n v="2023"/>
    <s v="Salud Sexual y Reproductiva Secretaría de Salud de Bolívar"/>
    <n v="110"/>
    <n v="460"/>
    <n v="100"/>
    <n v="0.21739130434782608"/>
    <n v="5"/>
    <n v="25"/>
    <n v="42"/>
    <n v="38"/>
    <n v="110"/>
    <n v="0.2391304347826087"/>
    <n v="210"/>
    <n v="1"/>
    <n v="1"/>
    <n v="0.45652173913043476"/>
    <n v="2770939207"/>
    <s v="SGP"/>
    <n v="2770939207"/>
  </r>
  <r>
    <s v="SALUD"/>
    <x v="3"/>
    <s v="BOLÍVAR ME ENAMORA EN  SALUD OPORTUNA Y DE CALIDAD"/>
    <s v="Salud Pública"/>
    <s v="1905"/>
    <s v="SALUD PÚBLICA"/>
    <s v="GESTIÓN DEL RIESGO (PREVENCIÓN Y ATENCIÓN INTEGRAL EN SSR DESDE UN ENFOQUE DE DERECHOS) "/>
    <s v="245"/>
    <s v="FORTALECER LAS ACCIONES DE PROMOCIÓN DE LA SALUD Y PREVENCIÓN EN RIESGOS LABORALES EN LA POBLACIÓN DE LOS SECTORES INFORMALES DE LA ECONOMÍA EN EL DEPARTAMENTO DE BOLÍVAR."/>
    <s v="1905054"/>
    <s v="SERVICIO DE PROMOCIÓN DE LA SALUD"/>
    <s v="Asistencias técnicas realizadas"/>
    <s v="Número"/>
    <n v="3"/>
    <n v="2023"/>
    <s v="Programa laboral  Secretaría de Salud de Bolívar"/>
    <n v="3"/>
    <n v="12"/>
    <n v="3"/>
    <n v="0.25"/>
    <s v="0"/>
    <n v="2"/>
    <n v="1"/>
    <n v="0"/>
    <n v="3"/>
    <n v="0.25"/>
    <n v="6"/>
    <n v="1"/>
    <n v="1"/>
    <n v="0.5"/>
    <n v="350000000"/>
    <s v="SGP"/>
    <n v="350000000"/>
  </r>
  <r>
    <s v="SALUD"/>
    <x v="3"/>
    <s v="BOLÍVAR ME ENAMORA EN  SALUD OPORTUNA Y DE CALIDAD"/>
    <s v="Salud Pública"/>
    <s v="1905"/>
    <s v="SALUD PÚBLICA"/>
    <s v="GESTIÓN DEL RIESGO (PREVENCIÓN Y ATENCIÓN INTEGRAL EN SSR DESDE UN ENFOQUE DE DERECHOS) "/>
    <s v="246"/>
    <s v="REALIZAR ACOMPAÑAMIENTO, ASESORÍA Y SEGUIMIENTO TÉCNICO EN RIESGOS LABORALES EN LA POBLACIÓN DE LOS SECTORES INFORMALES DE LA ECONOMÍA EN EL DEPARTAMENTO DE BOLÍVAR."/>
    <s v="1905050"/>
    <s v="SERVICIO DE ASISTENCIA TÉCNICA"/>
    <s v="Asistencias técnicas realizadas"/>
    <s v="Número"/>
    <n v="120"/>
    <n v="2023"/>
    <s v="Programa laboral  Secretaría de Salud de Bolívar"/>
    <n v="90"/>
    <n v="360"/>
    <n v="90"/>
    <n v="0.25"/>
    <n v="0"/>
    <n v="40"/>
    <n v="40"/>
    <n v="10"/>
    <n v="90"/>
    <n v="0.25"/>
    <n v="180"/>
    <n v="1"/>
    <n v="1"/>
    <n v="0.5"/>
    <n v="181000000"/>
    <s v="SGP"/>
    <n v="181000000"/>
  </r>
  <r>
    <s v="SALUD"/>
    <x v="3"/>
    <s v="BOLÍVAR ME ENAMORA EN  SALUD OPORTUNA Y DE CALIDAD"/>
    <s v="Salud Pública"/>
    <s v="1905"/>
    <s v="SALUD PÚBLICA"/>
    <s v="GESTIÓN DEL RIESGO (PREVENCIÓN Y ATENCIÓN INTEGRAL EN SSR DESDE UN ENFOQUE DE DERECHOS) "/>
    <s v="247"/>
    <s v="REALIZAR ACOMPAÑAMIENTO, ASESORÍA Y SEGUIMIENTO TÉCNICO PARA EVALUAR EL AVANCE DE LA IMPLEMENTACIÓN DE LAS RUTAS INTEGRALES DE ATENCIÓN MATERNO PERINATAL Y DE PROMOCIÓN Y MANTENIMIENTO EN MUNICIPIOS PRIORIZADOS DEL DEPARTAMENTO DE BOLÍVAR"/>
    <s v="1905050"/>
    <s v="SERVICIO DE ASISTENCIA TÉCNICA"/>
    <s v="Asistencias técnicas realizadas"/>
    <s v="Número"/>
    <n v="120"/>
    <n v="2023"/>
    <s v="Salud Sexual y Reproductiva Secretaría de Salud de Bolívar"/>
    <n v="110"/>
    <n v="460"/>
    <n v="100"/>
    <n v="0.21739130434782608"/>
    <n v="13"/>
    <n v="25"/>
    <n v="35"/>
    <n v="37"/>
    <n v="110"/>
    <n v="0.2391304347826087"/>
    <n v="210"/>
    <n v="1"/>
    <n v="1"/>
    <n v="0.45652173913043476"/>
    <n v="2770939207"/>
    <s v="Rentas cedidas - SGP"/>
    <n v="2770939207"/>
  </r>
  <r>
    <s v="SALUD"/>
    <x v="3"/>
    <s v="BOLÍVAR ME ENAMORA EN  SALUD OPORTUNA Y DE CALIDAD"/>
    <s v="Salud Pública"/>
    <s v="1905"/>
    <s v="SALUD PÚBLICA"/>
    <s v="GESTIÓN DEL RIESGO (PREVENCIÓN Y ATENCIÓN INTEGRAL EN SSR DESDE UN ENFOQUE DE DERECHOS) "/>
    <s v="248"/>
    <s v="REALIZAR ACCIONES RELACIONADAS CON LA PREVENCIÓN Y MITIGACIÓN DE RIESGOS QUE AFECTAN LA SALUD SEXUAL Y REPRODUCTIVA DE LAS PERSONAS EN EL CURSO DE SU VIDA DESDE UN ENFOQUE DE DERECHOS."/>
    <s v="1905021"/>
    <s v="SERVICIO DE GESTIÓN DEL RIESGO EN TEMAS DE SALUD SEXUAL Y REPRODUCTIVA"/>
    <s v="Estrategias de promoción de la salud implementadas"/>
    <s v="Número"/>
    <n v="45"/>
    <n v="2023"/>
    <s v="Salud Sexual y Reproductiva Secretaría de Salud de Bolívar"/>
    <n v="20"/>
    <n v="90"/>
    <n v="30"/>
    <n v="0.33333333333333331"/>
    <n v="5"/>
    <n v="8"/>
    <n v="7"/>
    <n v="0"/>
    <n v="20"/>
    <n v="0.22222222222222221"/>
    <n v="50"/>
    <n v="1"/>
    <n v="1"/>
    <n v="0.55555555555555558"/>
    <n v="2770939207"/>
    <s v="Rentas cedidas - SGP"/>
    <n v="2770939207"/>
  </r>
  <r>
    <s v="SALUD"/>
    <x v="3"/>
    <s v="BOLÍVAR ME ENAMORA EN  SALUD OPORTUNA Y DE CALIDAD"/>
    <s v="Salud Pública"/>
    <s v="1905"/>
    <s v="SALUD PÚBLICA"/>
    <s v="GESTIÓN DEL RIESGO (SITUACIONES DE SALUD RELACIONADAS CON CONDICIONES AMBIENTALES) "/>
    <s v="249"/>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6041"/>
    <s v="SERVICIO DE ASISTENCIA TÉCNICA"/>
    <s v="Personas capacitadas"/>
    <s v="Número"/>
    <n v="180"/>
    <n v="2023"/>
    <s v="Secretaría de Salud de Bolívar"/>
    <n v="90"/>
    <n v="360"/>
    <n v="90"/>
    <n v="0.25"/>
    <n v="0"/>
    <n v="30"/>
    <n v="40"/>
    <n v="20"/>
    <n v="90"/>
    <n v="0.25"/>
    <n v="180"/>
    <n v="1"/>
    <n v="1"/>
    <n v="0.5"/>
    <n v="1891479453"/>
    <s v="Rentas cedidas - SGP"/>
    <n v="1891479453"/>
  </r>
  <r>
    <s v="SALUD"/>
    <x v="3"/>
    <s v="BOLÍVAR ME ENAMORA EN  SALUD OPORTUNA Y DE CALIDAD"/>
    <s v="Salud Pública"/>
    <s v="1905"/>
    <s v="SALUD PÚBLICA"/>
    <s v="GESTIÓN DEL RIESGO (SITUACIONES DE SALUD RELACIONADAS CON CONDICIONES AMBIENTALES) "/>
    <s v="250"/>
    <s v="GARANTIZAR LA ATENCIÓN DE EVENTOS EN SALUD PÚBLICA ANTE SITUACIONES DE EMERGENCIAS Y DESASTRES DE LA POBLACIÓN DEL DEPARTAMENTO DE BOLÍVAR "/>
    <s v="1905042"/>
    <s v="SERVICIO DE ATENCIÓN EN CENTROS REGULADORES DE URGENCIAS, EMERGENCIAS Y DESASTRES"/>
    <s v="Asistencias técnicas realizadas"/>
    <s v="Número"/>
    <n v="9805"/>
    <n v="2023"/>
    <s v="Secretaría de Salud de Bolívar"/>
    <n v="9000"/>
    <n v="36000"/>
    <n v="11238"/>
    <n v="0.31216666666666665"/>
    <n v="2230"/>
    <n v="2245"/>
    <n v="3442"/>
    <n v="1730"/>
    <n v="9647"/>
    <n v="0.26797222222222222"/>
    <n v="20885"/>
    <n v="1.0718888888888889"/>
    <n v="1"/>
    <n v="0.58013888888888887"/>
    <n v="895200000"/>
    <s v="Rentas cedidas"/>
    <n v="895200000"/>
  </r>
  <r>
    <s v="SALUD"/>
    <x v="3"/>
    <s v="BOLÍVAR ME ENAMORA EN  SALUD OPORTUNA Y DE CALIDAD"/>
    <s v="Salud Pública"/>
    <s v="1905"/>
    <s v="SALUD PÚBLICA"/>
    <s v="TUBERCULOSIS "/>
    <s v="251"/>
    <s v="MEJORAR LA APLICACIÓN DE LAS ESTRATEGIAS DE PREVENCIÓN Y ATENCIÓN DE LA TUBERCULOSIS Y HANSEN EN LOS MUNICIPIOS DEL DEPARTAMENTO DE BOLÍVAR"/>
    <s v="1905050"/>
    <s v="SERVICIO DE ASISTENCIA TÉCNICA"/>
    <s v="Asistencias técnicas realizadas"/>
    <s v="Número"/>
    <n v="135"/>
    <n v="2023"/>
    <s v="Programa TBC HANSE - Secretaría de Salud"/>
    <n v="135"/>
    <n v="540"/>
    <n v="135"/>
    <n v="0.25"/>
    <n v="20"/>
    <n v="31"/>
    <n v="61"/>
    <n v="23"/>
    <n v="135"/>
    <n v="0.25"/>
    <n v="270"/>
    <n v="1"/>
    <n v="1"/>
    <n v="0.5"/>
    <n v="1269315629"/>
    <s v="SGP - NACION"/>
    <n v="1269315629"/>
  </r>
  <r>
    <s v="SALUD"/>
    <x v="3"/>
    <s v="BOLÍVAR ME ENAMORA EN  SALUD OPORTUNA Y DE CALIDAD"/>
    <s v="Salud Pública"/>
    <s v="1905"/>
    <s v="SALUD PÚBLICA"/>
    <s v="LEPRA O HANSEN "/>
    <s v="252"/>
    <s v="MEJORAR LA APLICACIÓN DE LAS ESTRATEGIAS DE PREVENCIÓN Y ATENCIÓN DE LA TUBERCULOSIS Y HANSEN EN LOS MUNICIPIOS DEL DEPARTAMENTO DE BOLÍVAR"/>
    <s v="1905050"/>
    <s v="SERVICIO DE ASISTENCIA TÉCNICA"/>
    <s v="Campañas de gestión del riesgo en temas de salud sexual y reproductiva implementadas"/>
    <s v="Número"/>
    <n v="135"/>
    <n v="2023"/>
    <s v="Programa TBC HANSE - Secretaría de Salud"/>
    <n v="135"/>
    <n v="540"/>
    <n v="135"/>
    <n v="0.25"/>
    <n v="20"/>
    <n v="31"/>
    <n v="61"/>
    <n v="23"/>
    <n v="135"/>
    <n v="0.25"/>
    <n v="270"/>
    <n v="1"/>
    <n v="1"/>
    <n v="0.5"/>
    <n v="1269315629"/>
    <s v="SGP - NACION"/>
    <n v="1269315629"/>
  </r>
  <r>
    <s v="SALUD"/>
    <x v="3"/>
    <s v="BOLÍVAR ME ENAMORA EN  SALUD OPORTUNA Y DE CALIDAD"/>
    <s v="Salud Pública"/>
    <s v="1905"/>
    <s v="SALUD PÚBLICA"/>
    <s v="GESTIÓN DEL RIESGO EN ENFERMEDADES INMUNOPREVENIBLES - PAI "/>
    <s v="253"/>
    <s v="REALIZAR ACCIONES RELACIONADAS CON INTERVENCIONES SECTORIALES Y COMUNITARIAS PARA LA PREVENCIÓN, CONTROL, MITIGACIÓN Y MINIMIZACIÓN DE LOS RIESGOS DE LAS ENFERMEDADES INMUNOPREVENIBLES"/>
    <s v="1905027"/>
    <s v="SERVICIO DE GESTIÓN DEL RIESGO PARA ENFERMEDADES INMUNOPREVENIBLES"/>
    <s v="Asistencias técnicas realizadas"/>
    <s v="Número"/>
    <n v="31"/>
    <n v="2023"/>
    <s v="PAI - Secretaría de Salud de Bolívar"/>
    <n v="18"/>
    <n v="72"/>
    <n v="18"/>
    <n v="0.25"/>
    <n v="4"/>
    <n v="5"/>
    <n v="8"/>
    <n v="3"/>
    <n v="20"/>
    <n v="0.27777777777777779"/>
    <n v="38"/>
    <n v="1.1111111111111112"/>
    <n v="1"/>
    <n v="0.52777777777777779"/>
    <n v="914000000"/>
    <s v="SGP"/>
    <n v="914000000"/>
  </r>
  <r>
    <s v="SALUD"/>
    <x v="3"/>
    <s v="BOLÍVAR ME ENAMORA EN  SALUD OPORTUNA Y DE CALIDAD"/>
    <s v="Salud Pública"/>
    <s v="1905"/>
    <s v="SALUD PÚBLICA"/>
    <s v="GESTIÓN DEL RIESGO EN ENFERMEDADES INMUNOPREVENIBLES - PAI "/>
    <s v="254"/>
    <s v="BRINDAR ASISTENCIA TÉCNICA A LAS ENTIDADES TERRITORIALES E IPS SOBRE EL MANEJO Y APLICACIÓN DE BIOLÓGICOS"/>
    <s v="1905050"/>
    <s v="SERVICIO DE ASISTENCIA TÉCNICA"/>
    <s v="Campaña de gestion de riegos en temas de salud sexual y reproductivas implementadas"/>
    <s v="Número"/>
    <n v="360"/>
    <n v="2023"/>
    <s v="PAI - Secretaría de Salud de Bolívar"/>
    <n v="135"/>
    <n v="540"/>
    <n v="135"/>
    <n v="0.25"/>
    <n v="30"/>
    <n v="36"/>
    <n v="44"/>
    <n v="25"/>
    <n v="135"/>
    <n v="0.25"/>
    <n v="270"/>
    <n v="1"/>
    <n v="1"/>
    <n v="0.5"/>
    <n v="1715041129"/>
    <s v="RENTAS CEDIDAS -SGP"/>
    <n v="1715041129"/>
  </r>
  <r>
    <s v="SALUD"/>
    <x v="3"/>
    <s v="BOLÍVAR ME ENAMORA EN  SALUD OPORTUNA Y DE CALIDAD"/>
    <s v="Salud Pública"/>
    <s v="1905"/>
    <s v="SALUD PÚBLICA"/>
    <s v="DESARROLLO INTEGRAL DE LAS NIÑAS, NIÑOS "/>
    <s v="255"/>
    <s v="FORTALECER LA GESTIÓN EN LA IMPLEMENTACIÓN DE LA POLÍTICA DE SEGURIDAD ALIMENTARIA Y_x000d_NUTRICIONAL CON ENFOQUE AL DERECHO HUMANO DE LA ALIMENTACIÓN ADECUADA EN NIÑOS Y NIÑAS_x000d_DE 0 A 59 MESES, MUJERES LACTANTES Y GESTANTES EN EL DEPARTAMENTO DE BOLÍVAR"/>
    <s v="1905050"/>
    <s v="SERVICIO DE ASISTENCIA TÉCNICA"/>
    <s v="Asistencias técnicas realizadas"/>
    <s v="Número"/>
    <n v="90"/>
    <n v="2023"/>
    <s v="Secretaría de Salud de Bolívar"/>
    <n v="90"/>
    <n v="360"/>
    <n v="90"/>
    <n v="0.25"/>
    <n v="3"/>
    <n v="30"/>
    <n v="0"/>
    <n v="57"/>
    <n v="90"/>
    <n v="0.25"/>
    <n v="180"/>
    <n v="1"/>
    <n v="1"/>
    <n v="0.5"/>
    <n v="2925549055"/>
    <s v="Rentas cedidas - SGP"/>
    <n v="2925549055"/>
  </r>
  <r>
    <s v="SALUD"/>
    <x v="3"/>
    <s v="BOLÍVAR ME ENAMORA EN  SALUD OPORTUNA Y DE CALIDAD"/>
    <s v="Salud Pública"/>
    <s v="1906"/>
    <s v="SALUD PÚBLICA"/>
    <s v="GESTIÓN EN SALUD PUBLICA "/>
    <s v="257"/>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Estrategias de promoción de la salud implementadas"/>
    <s v="Número"/>
    <n v="140"/>
    <n v="2023"/>
    <s v="Sistema de Información - SSDB"/>
    <n v="48"/>
    <n v="192"/>
    <n v="48"/>
    <n v="0.25"/>
    <n v="0"/>
    <n v="0"/>
    <n v="54"/>
    <n v="0"/>
    <n v="54"/>
    <n v="0.28125"/>
    <n v="102"/>
    <n v="1.125"/>
    <n v="1"/>
    <n v="0.53125"/>
    <n v="1891479453"/>
    <s v="Rentas cedidas - SGP"/>
    <n v="1891479453"/>
  </r>
  <r>
    <s v="SALUD"/>
    <x v="3"/>
    <s v="BOLÍVAR ME ENAMORA EN  SALUD OPORTUNA Y DE CALIDAD"/>
    <s v="Salud Pública"/>
    <s v="1906"/>
    <s v="SALUD PÚBLICA"/>
    <s v="GESTIÓN EN SALUD PUBLICA "/>
    <s v="258"/>
    <s v="REALIZAR ACOMPAÑAMIENTO, ASESORÍA Y SEGUIMIENTO TÉCNICO PARA LA TRANSFERENCIA DE HERRAMIENTAS DE GESTIÓN Y CONOCIMIENTO A ENTIDADES TERRITORIALES, ENTIDADES DEL SECTOR QUE PRESTAN SERVICIOS DE SALUD, CIUDADANOS, ENTRE OTROS."/>
    <s v="1905050"/>
    <s v="SERVICIO DE ASISTENCIA TÉCNICA"/>
    <s v="Asistencias técnicas realizadas"/>
    <s v="Número"/>
    <n v="400"/>
    <n v="2023"/>
    <s v="Vgilancia Salud Pública-Sistema de Información - SSDB"/>
    <n v="150"/>
    <n v="600"/>
    <n v="150"/>
    <n v="0.25"/>
    <n v="37"/>
    <n v="39"/>
    <n v="55"/>
    <n v="19"/>
    <n v="150"/>
    <n v="0.25"/>
    <n v="300"/>
    <n v="1"/>
    <n v="1"/>
    <n v="0.5"/>
    <n v="4019120547"/>
    <s v="SGP"/>
    <n v="3617208492"/>
  </r>
  <r>
    <s v="SALUD"/>
    <x v="3"/>
    <s v="BOLÍVAR ME ENAMORA EN  SALUD OPORTUNA Y DE CALIDAD"/>
    <s v="Salud Pública"/>
    <s v="1905"/>
    <s v="SALUD PÚBLICA"/>
    <s v="GESTIÓN EN SALUD PUBLICA "/>
    <s v="259"/>
    <s v="REALIZAR DOCUMENTOS CUYO OBJETIVO ES DESCRIBIR Y EXPLICAR MÉTODOS, HERRAMIENTAS ANALÍTICAS, O PROCESOS QUE DETERMINAN UN CAMINO O FORMA DE REALIZAR UN ANÁLISIS EN PARTICULAR."/>
    <s v="1905036"/>
    <s v="DOCUMENTOS METODOLÓGICOS"/>
    <s v="Asistencias técnicas realizadas"/>
    <s v="Número"/>
    <n v="40"/>
    <n v="2023"/>
    <s v="Planeación - SSDB"/>
    <n v="30"/>
    <n v="46"/>
    <n v="20"/>
    <n v="0.43478260869565216"/>
    <n v="7"/>
    <n v="11"/>
    <n v="15"/>
    <n v="1"/>
    <n v="34"/>
    <n v="0.73913043478260865"/>
    <n v="54"/>
    <n v="1.1333333333333333"/>
    <n v="1"/>
    <n v="1.173913043478261"/>
    <n v="1891479453"/>
    <s v="Rentas cedidas - SGP"/>
    <n v="1891479453"/>
  </r>
  <r>
    <s v="SALUD"/>
    <x v="3"/>
    <s v="BOLÍVAR ME ENAMORA EN  SALUD OPORTUNA Y DE CALIDAD"/>
    <s v="Salud Pública"/>
    <s v="1905"/>
    <s v="SALUD PÚBLICA"/>
    <s v="GESTIÓN EN SALUD PUBLICA "/>
    <s v="260"/>
    <s v="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
    <s v="1905050"/>
    <s v="SERVICIO DE ASISTENCIA TÉCNICA"/>
    <s v="Asistencias técnicas realizadas"/>
    <s v="Número"/>
    <n v="45"/>
    <n v="2023"/>
    <s v="Secretaría de Salud de Bolívar"/>
    <n v="20"/>
    <n v="90"/>
    <n v="30"/>
    <n v="0.33333333333333331"/>
    <n v="5"/>
    <n v="8"/>
    <n v="6"/>
    <n v="2"/>
    <n v="21"/>
    <n v="0.23333333333333334"/>
    <n v="51"/>
    <n v="1.05"/>
    <n v="1"/>
    <n v="0.56666666666666665"/>
    <n v="1891479453"/>
    <s v="Rentas cedidas - SGP"/>
    <n v="1891479453"/>
  </r>
  <r>
    <s v="SALUD"/>
    <x v="3"/>
    <s v="BOLÍVAR ME ENAMORA EN  SALUD OPORTUNA Y DE CALIDAD"/>
    <s v="Salud Pública"/>
    <s v="1905"/>
    <s v="SALUD PÚBLICA"/>
    <s v="GESTIÓN EN SALUD PUBLICA "/>
    <s v="261"/>
    <s v="ELABORAR DOCUMENTOS CUYO OBJETIVO ES PLASMAR UNA VISIÓN DE FUTURO A NIVEL PAÍS, ENTIDAD TERRITORIAL, COMUNIDAD, SECTOR, REGIÓN, ENTIDAD O CUALQUIER NIVEL DE DESAGREGACIÓN QUE SE REQUIERA. INCLUYE OBJETIVOS, ESTRATEGIAS, METAS E INDICADORES."/>
    <s v="1905015"/>
    <s v="DOCUMENTOS DE PLANEACIÓN"/>
    <s v="Campañas de gestión del riesgo para enfermedades inmunoprevenibles  implementadas"/>
    <s v="Número"/>
    <n v="92"/>
    <n v="2023"/>
    <s v="BDUA - SISPRO MSPS"/>
    <n v="35"/>
    <n v="151"/>
    <n v="30"/>
    <n v="0.19867549668874171"/>
    <n v="8"/>
    <n v="12"/>
    <n v="12"/>
    <n v="3"/>
    <n v="35"/>
    <n v="0.23178807947019867"/>
    <n v="65"/>
    <n v="1"/>
    <n v="1"/>
    <n v="0.43046357615894038"/>
    <n v="1891479453"/>
    <s v="Rentas cedidas - SGP"/>
    <n v="1891479453"/>
  </r>
  <r>
    <s v="SALUD"/>
    <x v="3"/>
    <s v="BOLÍVAR ME ENAMORA EN  SALUD OPORTUNA Y DE CALIDAD"/>
    <s v="Salud Pública"/>
    <s v="1905"/>
    <s v="SALUD PÚBLICA"/>
    <s v="GESTIÓN EN SALUD PUBLICA "/>
    <s v="262"/>
    <s v="IMPLEMENTAR EL PLAN DE DESARROLLO DE CAPACIDADES PARA EL FORTALECIMIENTO DE LOS PROCESOS DE LA GESTION DE LA SALUD PUBLICA PARA ENTIDADES TERRITORIALES DE SALUD"/>
    <s v="1905050"/>
    <s v="SERVICIO DE ASISTENCIA TÉCNICA"/>
    <s v="Entidades territoriales asistidas técnicamente"/>
    <s v="Número"/>
    <n v="135"/>
    <n v="2023"/>
    <s v="Secretaría de Salud de Bolívar"/>
    <n v="135"/>
    <n v="540"/>
    <n v="135"/>
    <n v="0.25"/>
    <n v="6"/>
    <n v="25"/>
    <n v="52"/>
    <n v="52"/>
    <n v="135"/>
    <n v="0.25"/>
    <n v="270"/>
    <n v="1"/>
    <n v="1"/>
    <n v="0.5"/>
    <n v="1891479454"/>
    <s v="Rentas cedidas - SGP"/>
    <n v="1891479454"/>
  </r>
  <r>
    <s v="SALUD"/>
    <x v="3"/>
    <s v="BOLÍVAR ME ENAMORA EN  SALUD OPORTUNA Y DE CALIDAD"/>
    <s v="Salud Pública"/>
    <s v="1905"/>
    <s v="SALUD PÚBLICA"/>
    <s v="GESTIÓN EN SALUD PUBLICA "/>
    <s v="263"/>
    <s v="DESCRIBIR Y EXPLICAR MÉTODOS, HERRAMIENTAS ANALÍTICAS, O PROCESOS QUE DETERMINAN UN CAMINO O FORMA DE REALIZAR UN ANÁLISIS EN PARTICULAR."/>
    <s v="1905036"/>
    <s v="DOCUMENTOS METODOLÓGICOS"/>
    <s v="Asistencias técnicas realizadas"/>
    <s v="Número"/>
    <n v="188"/>
    <n v="2023"/>
    <s v="Secretaría de Salud de Bolívar"/>
    <n v="50"/>
    <n v="200"/>
    <n v="50"/>
    <n v="0.25"/>
    <n v="10"/>
    <n v="16"/>
    <n v="18"/>
    <n v="6"/>
    <n v="50"/>
    <n v="0.25"/>
    <n v="100"/>
    <n v="1"/>
    <n v="1"/>
    <n v="0.5"/>
    <n v="1891479453"/>
    <s v="Rentas cedidas - SGP"/>
    <n v="1891479453"/>
  </r>
  <r>
    <s v="SALUD"/>
    <x v="3"/>
    <s v="BOLÍVAR ME ENAMORA EN  SALUD OPORTUNA Y DE CALIDAD"/>
    <s v="Salud Pública"/>
    <s v="1905"/>
    <s v="SALUD PÚBLICA"/>
    <s v="SALUD PÚBLICA "/>
    <s v="264"/>
    <s v="DISMINUIR PORCENTAJE DE ENFERMEDADES ADQUIRIDAS POR FACTORES AMBIENTALES Y SANITARIOS EN LOS MUNICIPIOS DEL DEPARTAMENTO DE BOLÍVAR."/>
    <s v="1905050"/>
    <s v="SERVICIO DE ASISTENCIA TÉCNICA"/>
    <s v="Asistencias técnicas realizadas"/>
    <s v="Número"/>
    <n v="180"/>
    <n v="2023"/>
    <s v="Seguridad alimentaria - SSDB"/>
    <n v="135"/>
    <n v="540"/>
    <n v="135"/>
    <n v="0.25"/>
    <n v="6"/>
    <n v="25"/>
    <n v="52"/>
    <n v="52"/>
    <n v="135"/>
    <n v="0.25"/>
    <n v="270"/>
    <n v="1"/>
    <n v="1"/>
    <n v="0.5"/>
    <n v="1992274506"/>
    <s v="Rentas cedidas - SGP"/>
    <n v="1992274506"/>
  </r>
  <r>
    <s v="SALUD"/>
    <x v="3"/>
    <s v="BOLÍVAR ME ENAMORA EN  SALUD OPORTUNA Y DE CALIDAD"/>
    <s v="Salud Pública"/>
    <s v="1905"/>
    <s v="SALUD PÚBLICA"/>
    <s v="SALUD PÚBLICA "/>
    <s v="265"/>
    <s v="DISMINUIR PORCENTAJE DE ENFERMEDADES ADQUIRIDAS POR FACTORES AMBIENTALES Y SANITARIOS EN LOS MUNICIPIOS DEL DEPARTAMENTO DE BOLÍVAR."/>
    <s v="1905050"/>
    <s v="SERVICIO DE ASISTENCIA TÉCNICA"/>
    <s v="Documentos metodológicos realizados"/>
    <s v="Número"/>
    <n v="180"/>
    <n v="2023"/>
    <s v="Programa médicamentos-SSDB"/>
    <n v="135"/>
    <n v="540"/>
    <n v="135"/>
    <n v="0.25"/>
    <n v="35"/>
    <n v="40"/>
    <n v="50"/>
    <n v="12"/>
    <n v="137"/>
    <n v="0.25370370370370371"/>
    <n v="272"/>
    <n v="1.0148148148148148"/>
    <n v="1"/>
    <n v="0.50370370370370365"/>
    <n v="1992274506"/>
    <s v="Rentas cedidas - SGP"/>
    <n v="1992274506"/>
  </r>
  <r>
    <s v="SALUD"/>
    <x v="3"/>
    <s v="BOLÍVAR ME ENAMORA EN  SALUD OPORTUNA Y DE CALIDAD"/>
    <s v="Salud Pública"/>
    <s v="1905"/>
    <s v="SALUD PÚBLICA"/>
    <s v="GESTIÓN DIFERENCIAL DE POBLACIONES VULNERABLES "/>
    <s v="266"/>
    <s v="FORTALECER LA ARTICULACIÓN INTERINSTITUCIONAL PARA LA VINCULACIÓN ACTIVA DE LAS DIFERENTES ENTIDADES RESPONSABLES DE LA ATENCIÓN INTEGRAL A POBLACIONES ÉTNICAS (NARP) PARA LA ADAPTABILIDAD DE LAS INTERVENCIONES EN SALUD."/>
    <s v="1905050"/>
    <s v="SERVICIO DE ASISTENCIA TÉCNICA"/>
    <s v="Asistencias técnicas realizadas"/>
    <s v="Número"/>
    <n v="12"/>
    <n v="2023"/>
    <s v="Secretaría de Salud de Bolívar"/>
    <n v="18"/>
    <n v="60"/>
    <n v="18"/>
    <n v="0.3"/>
    <s v="0"/>
    <n v="4"/>
    <n v="15"/>
    <n v="2"/>
    <n v="21"/>
    <n v="0.35"/>
    <n v="39"/>
    <n v="1.1666666666666667"/>
    <n v="1"/>
    <n v="0.65"/>
    <n v="1230000000"/>
    <s v="RENTAS CEDIDAS -SGP"/>
    <n v="1230000000"/>
  </r>
  <r>
    <s v="SALUD"/>
    <x v="3"/>
    <s v="BOLÍVAR ME ENAMORA EN  SALUD OPORTUNA Y DE CALIDAD"/>
    <s v="Salud Pública"/>
    <s v="1905"/>
    <s v="SALUD PÚBLICA"/>
    <s v="GESTIÓN DIFERENCIAL DE POBLACIONES VULNERABLES "/>
    <s v="267"/>
    <s v="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
    <s v="190505400"/>
    <s v="SERVICIO DE PROMOCIÓN DE LA SALUD"/>
    <s v="Documentos de planeación elaborados"/>
    <s v="Número"/>
    <n v="20"/>
    <n v="2023"/>
    <s v="Programa envejecimiento y vejez- SSDB"/>
    <n v="5"/>
    <n v="20"/>
    <n v="5"/>
    <n v="0.25"/>
    <s v="0"/>
    <n v="2"/>
    <n v="3"/>
    <n v="0"/>
    <n v="5"/>
    <n v="0.25"/>
    <n v="10"/>
    <n v="1"/>
    <n v="1"/>
    <n v="0.5"/>
    <n v="3062703469"/>
    <s v="Rentas cedidas - SGP"/>
    <n v="3062703469"/>
  </r>
  <r>
    <s v="SALUD"/>
    <x v="3"/>
    <s v="BOLÍVAR ME ENAMORA EN  SALUD OPORTUNA Y DE CALIDAD"/>
    <s v="Salud Pública"/>
    <s v="1905"/>
    <s v="SALUD PÚBLICA"/>
    <s v="PROMOCIÓN DE LA SALUD (MODOS, CONDICIONES Y ESTILOS DE VIDA SALUDABLES) "/>
    <s v="268"/>
    <s v="AUMENTAR LA IMPLEMENTACIÓN DE LAS ACCIONES DE DETECCIÓN TEMPRANA DE LOS TIPOS DE CÁNCER PRIORIZADOS EN EL_x000d_MARCO DE LA RUTA DE CÁNCER INFANTIL Y DE LA RUTA INTEGRAL DE ATENCIÓN DE PROMOCIÓN Y MANTENIMIENTO DE LA SALUD_x000d_POR PARTE DE DIRECCIONES LOCALES DE SALUD, ENTIDADES ADMINISTRADORAS DE PLANES DE BENEFICIOS DE SALUD,_x000d_ENTIDADES PROMOTORAS DE SALUD E INSTITUCIONES PRESTADORAS DE SALUD EN MUNICIPIOS PRIORIZADOS DEL_x000d_DEPARTAMENTO DE BOLÍVAR"/>
    <s v="1905031"/>
    <s v="SERVICIO DE PROMOCIÓN DE LA SALUD Y PREVENCIÓN DE RIESGOS ASOCIADOS A CONDICIONES NO TRANSMISIBLES"/>
    <s v="Asistencias técnicas realizadas"/>
    <s v="Número"/>
    <n v="90"/>
    <n v="2023"/>
    <s v="Componente de salud cáncer - SSDB"/>
    <n v="75"/>
    <n v="225"/>
    <n v="50"/>
    <n v="0.22222222222222221"/>
    <n v="5"/>
    <n v="22.222222222222221"/>
    <n v="16"/>
    <n v="32"/>
    <n v="75.222222222222229"/>
    <n v="0.334320987654321"/>
    <n v="125.22222222222223"/>
    <n v="1.0029629629629631"/>
    <n v="1"/>
    <n v="0.55654320987654327"/>
    <n v="461900000"/>
    <s v="SGP"/>
    <n v="459300000"/>
  </r>
  <r>
    <s v="SALUD"/>
    <x v="3"/>
    <s v="BOLÍVAR ME ENAMORA EN  SALUD OPORTUNA Y DE CALIDAD"/>
    <s v="Salud Pública"/>
    <s v="1905"/>
    <s v="SALUD PÚBLICA"/>
    <s v="VIDA SALUDABLE Y CONDICIONES NO TRANSMISIBLES "/>
    <s v="269"/>
    <s v="_x000d_REALIZAR ASISTENCIA TÉCNICA CON EL FIN DE AUMENTAR LA ADHERENCIA A LOS LINEAMIENTOS NACIONALES SOBRE LA PREVENCIÓN Y MANEJO DE LAS _x000d_CONDICIONES NO TRANSMISIBLES EN LOS MUNICIPIOS DEL DEPARTAMENTO DE BOLÍVAR"/>
    <s v="1905050"/>
    <s v="SERVICIO DE ASISTENCIA TÉCNICA"/>
    <s v="Estrategias de promoción de la participación social en salud implementadas"/>
    <s v="Número"/>
    <n v="60"/>
    <n v="2023"/>
    <s v="Componente de salud cardiovascular y metabólico -SSDB"/>
    <n v="60"/>
    <n v="240"/>
    <n v="60"/>
    <n v="0.25"/>
    <s v="0"/>
    <n v="25"/>
    <n v="20"/>
    <n v="15"/>
    <n v="60"/>
    <n v="0.25"/>
    <n v="120"/>
    <n v="1"/>
    <n v="1"/>
    <n v="0.5"/>
    <n v="1525995247"/>
    <s v="SGP"/>
    <n v="1393195247"/>
  </r>
  <r>
    <s v="SALUD"/>
    <x v="3"/>
    <s v="BOLÍVAR ME ENAMORA EN  SALUD OPORTUNA Y DE CALIDAD"/>
    <s v="Salud Pública"/>
    <s v="1905"/>
    <s v="SALUD PÚBLICA"/>
    <s v="GESTIÓN DEL RIESGO (CONDICIONES CRÓNICAS PREVALENTES) "/>
    <s v="270"/>
    <s v="REALIZAR ACCIONES PARA GARANTIZAR LA PREVENCIÓN Y EL ABORDAJE DE ENFERMEDADES NO TRANSMISIBLES Y DE ALTERACIONES DE LA SALUD BUCAL, VISUAL Y AUDITIVA, GESTIÓN DEL RIESGO DISMINUCIÓN DE LA ENFERMEDAD Y LA DISCAPACIDAD EVITABLE."/>
    <s v="1905050"/>
    <s v="SERVICIO DE ASISTENCIA TÉCNICA"/>
    <s v="Asistencias técnicas realizadas"/>
    <s v="Número"/>
    <n v="340"/>
    <n v="2023"/>
    <s v="Programa de salud bucal"/>
    <n v="90"/>
    <n v="350"/>
    <n v="70"/>
    <n v="0.2"/>
    <n v="2"/>
    <n v="50"/>
    <n v="31"/>
    <n v="7"/>
    <n v="90"/>
    <n v="0.25714285714285712"/>
    <n v="160"/>
    <n v="1"/>
    <n v="1"/>
    <n v="0.45714285714285713"/>
    <n v="1525995247"/>
    <s v="SGP"/>
    <n v="1525995247"/>
  </r>
  <r>
    <s v="SALUD"/>
    <x v="3"/>
    <s v="BOLÍVAR ME ENAMORA EN  SALUD OPORTUNA Y DE CALIDAD"/>
    <s v="Salud Pública"/>
    <s v="1905"/>
    <s v="SALUD PÚBLICA"/>
    <s v="GESTIÓN DEL RIESGO (CONDICIONES CRÓNICAS PREVALENTES) "/>
    <s v="271"/>
    <s v="REALIZAR ACCIONES PARA GARANTIZAR LA PREVENCIÓN Y EL ABORDAJE DE ENFERMEDADES NO TRANSMISIBLES Y DE ALTERACIONES DE LA SALUD BUCAL, VISUAL Y AUDITIVA, GESTIÓN DEL RIESGO DISMINUCIÓN DE LA ENFERMEDAD Y LA DISCAPACIDAD EVITABLE."/>
    <s v="1905023"/>
    <s v="SERVICIO DE GESTIÓN DEL RIESGO PARA ABORDAR CONDICIONES CRÓNICAS PREVALENTES"/>
    <s v="Estrategias de promoción de la salud  y prevención de riesgos asociados a condiciones no transmisibles implementadas"/>
    <s v="Número"/>
    <n v="15"/>
    <n v="2023"/>
    <s v="Programa de salud bucal-SSDB"/>
    <n v="4"/>
    <n v="16"/>
    <n v="4"/>
    <n v="0.25"/>
    <s v="0"/>
    <n v="1"/>
    <n v="3"/>
    <n v="0"/>
    <n v="4"/>
    <n v="0.25"/>
    <n v="8"/>
    <n v="1"/>
    <n v="1"/>
    <n v="0.5"/>
    <n v="1525995247"/>
    <s v="SGP"/>
    <n v="1525995247"/>
  </r>
  <r>
    <s v="SALUD"/>
    <x v="3"/>
    <s v="BOLÍVAR ME ENAMORA EN  SALUD OPORTUNA Y DE CALIDAD"/>
    <s v="Salud Pública"/>
    <s v="1905"/>
    <s v="SALUD PÚBLICA"/>
    <s v="DISCAPACIDAD "/>
    <s v="272"/>
    <s v="FORTALECER LA GESTIÓN PARA EL DESARROLLO DE ACCIONES DE ATENCIÓN INTEGRAL CON ENFOQUE DIFERENCIAL Y PRIORITARIO EN LA GARANTÍA Y RESTABLECIMIENTO DE LOS DERECHOS DE LA POBLACIÓN CON DISCAPACIDAD EN MUNICIPIOS PRIORIZADOS EL DEPARTAMENTO DE BOLÍVAR."/>
    <s v="1905019"/>
    <s v="SERVICIO DE EDUCACIÓN INFORMAL EN TEMAS DE SALUD PÚBLICA"/>
    <s v="Asistencias técnicas realizadas"/>
    <s v="Número"/>
    <n v="175"/>
    <n v="2023"/>
    <s v="Programa de discapacidad-SSDB"/>
    <n v="150"/>
    <n v="600"/>
    <n v="150"/>
    <n v="0.25"/>
    <s v="0"/>
    <n v="37"/>
    <n v="3"/>
    <n v="110"/>
    <n v="150"/>
    <n v="0.25"/>
    <n v="300"/>
    <n v="1"/>
    <n v="1"/>
    <n v="0.5"/>
    <n v="2084122795"/>
    <s v="NACION, SGP, RENTAS CEDIDAS"/>
    <n v="2084122795"/>
  </r>
  <r>
    <s v="SALUD"/>
    <x v="3"/>
    <s v="BOLÍVAR ME ENAMORA EN  SALUD OPORTUNA Y DE CALIDAD"/>
    <s v="Salud Pública"/>
    <s v="1905"/>
    <s v="SALUD PÚBLICA"/>
    <s v="VICTIMAS DEL CONFLICTO ARMADO "/>
    <s v="273"/>
    <s v="GARANTIZAR LA CONTINUIDAD Y SEGUIMIENTO DE LA ATENCIÓN INTEGRAL EN EL MARCO DEL PAPSIVI A LAS VÍCTIMAS DEL CONFLICTO ARMADO EN LOS MUNICIPIOS PRIORIZADOS POR EL MINISTERIO DE SALUD Y PROTECCIÓN SOCIAL Y EL DEPARTAMENTO DE BOLIVAR."/>
    <s v="1905050"/>
    <s v="SERVICIO DE ASISTENCIA TÉCNICA"/>
    <s v="Asistencias técnicas realizadas"/>
    <s v="Número"/>
    <n v="210"/>
    <n v="2023"/>
    <s v="Programa de Víctimas - SSDB"/>
    <n v="115"/>
    <n v="460"/>
    <n v="115"/>
    <n v="0.25"/>
    <n v="15"/>
    <n v="39"/>
    <n v="41"/>
    <n v="20"/>
    <n v="115"/>
    <n v="0.25"/>
    <n v="230"/>
    <n v="1"/>
    <n v="1"/>
    <n v="0.5"/>
    <n v="1209000000"/>
    <s v="Rentas cedidas - SGP"/>
    <n v="1209000000"/>
  </r>
  <r>
    <s v="SALUD"/>
    <x v="3"/>
    <s v="BOLÍVAR ME ENAMORA EN  SALUD OPORTUNA Y DE CALIDAD"/>
    <s v="Salud Pública"/>
    <s v="1905"/>
    <s v="SALUD PÚBLICA"/>
    <s v="DESARROLLO DE CAPACIDADES PARA LA GESTION DE SALUD PUBLICA "/>
    <s v="274"/>
    <s v="MEJORAR LA GESTION EN LA OPERACIONALIZACION DEL PLAN  INTERVECIONES COLECTIVAS (PIC) Y DE LOS PROCESOS DE LA GESTION DE LA SALUD PUBLICA EN EL MARCO DE LA GESTION DEL RIESGO COLECTIVO Y DE LA SALUD PUBLICA"/>
    <s v="1905050"/>
    <s v="SERVICIO DE ASISTENCIA TÉCNICA"/>
    <s v="Campañas de gestión del riesgo para abordar condiciones crónicas prevalentes implementadas"/>
    <s v="Número"/>
    <n v="135"/>
    <n v="2023"/>
    <s v="Gestión programática y PIC - SSDB"/>
    <n v="135"/>
    <n v="540"/>
    <n v="135"/>
    <n v="0.25"/>
    <n v="6"/>
    <n v="25"/>
    <n v="52"/>
    <n v="52"/>
    <n v="135"/>
    <n v="0.25"/>
    <n v="270"/>
    <n v="1"/>
    <n v="1"/>
    <n v="0.5"/>
    <n v="1824565547"/>
    <s v="Rentas cedidas - SGP"/>
    <n v="1824565547"/>
  </r>
  <r>
    <s v="SALUD"/>
    <x v="3"/>
    <s v="BOLÍVAR ME ENAMORA EN  SALUD OPORTUNA Y DE CALIDAD"/>
    <s v="Salud Pública"/>
    <s v="1905"/>
    <s v="SALUD PÚBLICA"/>
    <s v="SERVICIO DE PROMOCIÓN DE LA PARTICIPACIÓN SOCIAL EN SALUD"/>
    <s v="275"/>
    <s v="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
    <s v="1905049"/>
    <s v="SERVICIO DE PROMOCIÓN DE LA PARTICIPACIÓN SOCIAL EN SALUD"/>
    <s v="Asistencias técnicas realizadas"/>
    <s v="Número"/>
    <n v="20"/>
    <n v="2023"/>
    <s v="Participación social - SSDB"/>
    <n v="12"/>
    <n v="45"/>
    <n v="12"/>
    <n v="0.26666666666666666"/>
    <s v="0"/>
    <n v="4"/>
    <n v="6"/>
    <n v="2"/>
    <n v="12"/>
    <n v="0.26666666666666666"/>
    <n v="24"/>
    <n v="1"/>
    <n v="1"/>
    <n v="0.53333333333333333"/>
    <n v="561600000"/>
    <s v="RENTAS CEDIDAS -SGP"/>
    <n v="561600000"/>
  </r>
  <r>
    <s v="SALUD"/>
    <x v="3"/>
    <s v="BOLÍVAR ME ENAMORA EN  SALUD OPORTUNA Y DE CALIDAD"/>
    <s v="Salud Pública"/>
    <s v="1905"/>
    <s v="SALUD PÚBLICA"/>
    <s v="ENFERMEDADES TRANSMITIDAS POR VECTORES-ETV "/>
    <s v="276"/>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s v="1905050"/>
    <s v="SERVICIO DE ASISTENCIA TÉCNICA"/>
    <s v="Asistencias técnicas realizadas"/>
    <s v="Número"/>
    <n v="180"/>
    <n v="2023"/>
    <s v="Programa de enfermedades endemoepidemicas -SSDB"/>
    <n v="135"/>
    <n v="540"/>
    <n v="135"/>
    <n v="0.25"/>
    <n v="14"/>
    <n v="53"/>
    <n v="52"/>
    <n v="16"/>
    <n v="135"/>
    <n v="0.25"/>
    <n v="270"/>
    <n v="1"/>
    <n v="1"/>
    <n v="0.5"/>
    <n v="1206680717"/>
    <s v="SGP"/>
    <n v="1198880717"/>
  </r>
  <r>
    <s v="SALUD"/>
    <x v="3"/>
    <s v="BOLÍVAR ME ENAMORA EN  SALUD OPORTUNA Y DE CALIDAD"/>
    <s v="Salud Pública"/>
    <s v="1905"/>
    <s v="SALUD PÚBLICA"/>
    <s v="ENFERMEDADES TRANSMITIDAS POR VECTORES-ETV "/>
    <s v="277"/>
    <s v="FORTALECER LOS PROCESOS DE ADOPCIÓN, ADAPTACIÓN E IMPLEMENTACIÓN EN LAS ATENCIONES INDIVIDUALES, COLECTIVAS Y_x000d_POBLACIONALES EN EL DESARROLLO DE RUTAS DE ATENCIÓN INTEGRAL EN SALUD PARA LA PROMOCIÓN Y MANTENIMIENTO DE LA SALUD EN_x000d_AQUELLAS ESPECÍFICAS DE LAS ETV Y ZOONOSIS. "/>
    <s v="1905029"/>
    <s v="SERVICIO DE SUMINISTRO DE INSUMOS PARA EL MANEJO DE EVENTOS DE INTERÉS EN SALUD PÚBLICA"/>
    <s v="Entidades territoriales con servicio de suministro de insumos para el manejo de eventos de interés en salud pública"/>
    <s v="Número"/>
    <n v="10"/>
    <n v="2023"/>
    <s v="Programa de enfermedades endemoepidemicas "/>
    <n v="10"/>
    <n v="10"/>
    <n v="10"/>
    <n v="1"/>
    <n v="3"/>
    <n v="2"/>
    <n v="5"/>
    <n v="0"/>
    <n v="10"/>
    <n v="1"/>
    <n v="20"/>
    <n v="1"/>
    <n v="1"/>
    <n v="2"/>
    <n v="1206680717"/>
    <s v="SGP"/>
    <n v="1198880717"/>
  </r>
  <r>
    <s v="SALUD"/>
    <x v="3"/>
    <s v="BOLÍVAR ME ENAMORA EN  SALUD OPORTUNA Y DE CALIDAD"/>
    <s v="Salud Pública"/>
    <s v="1905"/>
    <s v="SALUD PÚBLICA"/>
    <s v="ENFERMEDADES TRANSMITIDAS POR VECTORES-ETV "/>
    <s v="278"/>
    <s v="_x000d_FORTALECER ESTRATEGIAS PARA LA REDUCCIÓN DE ÍNDICE DE MORBILIDAD Y PROPAGACIÓN DE_x000d_ENFERMEDADES TRASMITIDAS POR ANIMALES DOMÉSTICOS Y SILVESTRES EN EL DEPARTAMENTO DE BOLÍVAR"/>
    <s v="1905029"/>
    <s v="SERVICIO DE SUMINISTRO DE INSUMOS PARA EL MANEJO DE EVENTOS DE INTERÉS EN SALUD PÚBLICA"/>
    <s v="Entidades territoriales con servicio de suministro de insumos para el manejo de eventos de interés en salud pública"/>
    <s v="Número"/>
    <n v="176"/>
    <n v="2023"/>
    <s v="Programa de enfermedades endemoepidemicas "/>
    <n v="44"/>
    <n v="176"/>
    <n v="44"/>
    <n v="0.25"/>
    <n v="10"/>
    <n v="16"/>
    <n v="15"/>
    <n v="3"/>
    <n v="44"/>
    <n v="0.25"/>
    <n v="88"/>
    <n v="1"/>
    <n v="1"/>
    <n v="0.5"/>
    <n v="1206680717"/>
    <s v="SGP"/>
    <n v="1198880717"/>
  </r>
  <r>
    <s v="SALUD"/>
    <x v="3"/>
    <s v="BOLÍVAR ME ENAMORA EN  SALUD OPORTUNA Y DE CALIDAD"/>
    <s v="Salud Pública"/>
    <s v="1905"/>
    <s v="SALUD PÚBLICA"/>
    <s v="GESTIÓN DEL RIESGO (SITUACIONES DE SALUD RELACIONADAS CON CONDICIONES AMBIENTALES) "/>
    <s v="279"/>
    <s v="GARANTIZAR LA ATENCIÓN ANTE SITUACIONES DE EMERGENCIAS Y DESASTRES DE LA POBLACIÓN DEL DEPARTAMENTO DE BOLÍVAR "/>
    <s v="1905042"/>
    <s v="SERVICIO DE ATENCIÓN EN CENTROS REGULADORES DE URGENCIAS, EMERGENCIAS Y DESASTRES"/>
    <s v="Personas atendidas en centros reguladores de urgencias, emergencias y desastres"/>
    <s v="Número"/>
    <n v="9805"/>
    <n v="2023"/>
    <s v="CRUE- Secretaría de Salud de Bolívar"/>
    <n v="9000"/>
    <n v="36000"/>
    <n v="11238"/>
    <n v="0.31216666666666665"/>
    <n v="2780"/>
    <n v="2797"/>
    <n v="2340"/>
    <n v="2838"/>
    <n v="10755"/>
    <n v="0.29875000000000002"/>
    <n v="21993"/>
    <n v="1.1950000000000001"/>
    <n v="1"/>
    <n v="0.61091666666666666"/>
    <n v="646000000"/>
    <s v="RENTAS CEDIDAS -SGP"/>
    <n v="646000000"/>
  </r>
  <r>
    <s v="EDUCACION"/>
    <x v="3"/>
    <s v="BOLÍVAR ME ENAMORA EN  EDUCACIÓN INTEGRAL"/>
    <s v=" Calidad Educativa"/>
    <n v="2201"/>
    <s v="Calidad, cobertura y fortalecimiento de la educación inicial, prescolar, básica y media"/>
    <s v="CALIDAD - MATRÍCULA "/>
    <n v="292"/>
    <s v="Facilitar y estimular el proceso de aprendizaje de los estudiantes mediante la dotación de material didáctico, pedagógico, tecnológico o especializado para laboratorios y/o media técnica, permitiendo así el desarrollo de cada asignatura y la acción docente y la evaluación."/>
    <n v="2201070"/>
    <s v="Ambientes de aprendizaje para la educación inicial preescolar, básica y media dotados"/>
    <s v="Ambientes de aprendizaje para la educación inicial, preescolar y básica primaria con dotaciones pedagógicas en el marco de la atención integral "/>
    <s v="NUMERO"/>
    <s v="N/D"/>
    <n v="2023"/>
    <s v="Sec Educación"/>
    <n v="10"/>
    <n v="30"/>
    <n v="0"/>
    <n v="0"/>
    <n v="9"/>
    <n v="33"/>
    <n v="0"/>
    <n v="6"/>
    <n v="48"/>
    <n v="1.6"/>
    <n v="48"/>
    <n v="4.8"/>
    <n v="1"/>
    <n v="1.6"/>
    <n v="1058357136"/>
    <s v="SGP"/>
    <n v="674556267"/>
  </r>
  <r>
    <s v="EDUCACION"/>
    <x v="3"/>
    <s v="BOLÍVAR ME ENAMORA EN  EDUCACIÓN INTEGRAL"/>
    <s v=" Calidad Educativa"/>
    <n v="2201"/>
    <s v="Calidad, cobertura y fortalecimiento de la educación inicial, prescolar, básica y media"/>
    <s v="CALIDAD - MATRÍCULA "/>
    <n v="293"/>
    <s v="Aprobación e implementación de la política pública educativa del departamento de Bolívar"/>
    <n v="2201004"/>
    <s v="Documentos normativos"/>
    <s v="Documentos normativos para la educación inicial, preescolar, básica y media expedidos"/>
    <s v="Número"/>
    <s v="N/D"/>
    <n v="2023"/>
    <s v="Sec Educación"/>
    <n v="1"/>
    <n v="1"/>
    <n v="0"/>
    <n v="0"/>
    <n v="0"/>
    <n v="0"/>
    <n v="0"/>
    <n v="0"/>
    <n v="0"/>
    <n v="0"/>
    <n v="0"/>
    <n v="0"/>
    <n v="0"/>
    <n v="0"/>
    <n v="774962500"/>
    <s v="SGP"/>
    <n v="720400000"/>
  </r>
  <r>
    <s v="EDUCACION"/>
    <x v="3"/>
    <s v="BOLÍVAR ME ENAMORA EN CALIDAD EDUCATIVA"/>
    <s v=" Calidad Educativa"/>
    <n v="2201"/>
    <s v="Calidad, cobertura y fortalecimiento de la educación inicial, prescolar, básica y media"/>
    <s v="CALIDAD - MATRÍCULA "/>
    <n v="294"/>
    <s v="Fortalecer la articulación de la media técnica en el departamento a través de la actualizacion curricular"/>
    <n v="2201035"/>
    <s v="Servicio de articulación entre la educación media y el sector productivo."/>
    <s v="Lineamientos curriculares para las especializadas de media tecnica desarrollados (actualización curricular de la Instituciones educativas con media tecnica)"/>
    <s v="Número"/>
    <s v="N/D"/>
    <n v="2023"/>
    <s v="Sec Educación"/>
    <n v="40"/>
    <n v="115"/>
    <n v="0"/>
    <n v="0"/>
    <n v="0"/>
    <n v="0"/>
    <n v="0"/>
    <n v="0"/>
    <n v="0"/>
    <n v="0"/>
    <n v="0"/>
    <n v="0"/>
    <n v="0"/>
    <n v="0"/>
    <n v="0"/>
    <s v="SGP"/>
    <n v="0"/>
  </r>
  <r>
    <s v="EDUCACION"/>
    <x v="3"/>
    <s v="BOLÍVAR ME ENAMORA EN CALIDAD EDUCATIVA"/>
    <s v=" Calidad Educativa"/>
    <n v="2201"/>
    <s v="Calidad, cobertura y fortalecimiento de la educación inicial, prescolar, básica y media"/>
    <s v="CALIDAD - MATRÍCULA "/>
    <n v="295"/>
    <s v="Desarrollar el Foro Educativo Departamental"/>
    <n v="2201049"/>
    <s v="Servicio de educación informal"/>
    <s v="Foros educativos territoriales realizados"/>
    <s v="Número"/>
    <n v="1"/>
    <n v="2023"/>
    <s v="Sec Educación"/>
    <n v="1"/>
    <n v="4"/>
    <n v="1"/>
    <n v="0"/>
    <n v="0"/>
    <n v="0"/>
    <n v="0"/>
    <n v="1"/>
    <n v="1"/>
    <n v="0.25"/>
    <n v="2"/>
    <n v="1"/>
    <n v="1"/>
    <n v="0.5"/>
    <n v="568000000"/>
    <s v="SGP"/>
    <n v="568000000"/>
  </r>
  <r>
    <s v="EDUCACION"/>
    <x v="3"/>
    <s v="BOLÍVAR ME ENAMORA EN CALIDAD EDUCATIVA"/>
    <s v=" Calidad Educativa"/>
    <n v="2201"/>
    <s v="Calidad, cobertura y fortalecimiento de la educación inicial, prescolar, básica y media"/>
    <s v="CALIDAD - MATRÍCULA "/>
    <n v="296"/>
    <s v="Fortalecer el proceso etnoeducativo"/>
    <n v="2201056"/>
    <s v="Servicio de acompañamiento para el desarrollo de modelos educativos interculturales"/>
    <s v="Modelos educativos para grupos étnicos acompañados"/>
    <s v="Número"/>
    <n v="10"/>
    <n v="2023"/>
    <s v="Sec Educación"/>
    <n v="6"/>
    <n v="10"/>
    <n v="0"/>
    <n v="0"/>
    <n v="0"/>
    <n v="0"/>
    <n v="0"/>
    <n v="10"/>
    <n v="10"/>
    <n v="1"/>
    <n v="10"/>
    <n v="1.6666666666666667"/>
    <n v="1"/>
    <n v="1"/>
    <n v="90000000"/>
    <s v="SGP"/>
    <n v="88900000"/>
  </r>
  <r>
    <s v="EDUCACION"/>
    <x v="3"/>
    <s v="BOLÍVAR ME ENAMORA EN CALIDAD EDUCATIVA"/>
    <s v=" Calidad Educativa"/>
    <n v="2201"/>
    <s v="Calidad, cobertura y fortalecimiento de la educación inicial, prescolar, básica y media"/>
    <s v="CALIDAD - MATRÍCULA "/>
    <n v="297"/>
    <s v="Fortalecer la implementación de los proyectos pedagógicos productivos de las instituciones educativas técnicas."/>
    <n v="2201061"/>
    <s v="Servicio de apoyo a proyectos pedagógicos productivos"/>
    <s v="Establecimientos educativos beneficiados"/>
    <s v="Número"/>
    <s v="N/D"/>
    <n v="2023"/>
    <s v="Sec Educación"/>
    <n v="7"/>
    <n v="20"/>
    <n v="0"/>
    <n v="0"/>
    <n v="0"/>
    <n v="0"/>
    <n v="0"/>
    <n v="0"/>
    <n v="0"/>
    <n v="0"/>
    <n v="0"/>
    <n v="0"/>
    <n v="0"/>
    <n v="0"/>
    <n v="311563000"/>
    <s v="SGP"/>
    <n v="0"/>
  </r>
  <r>
    <s v="EDUCACION"/>
    <x v="3"/>
    <s v="BOLÍVAR ME ENAMORA EN CALIDAD EDUCATIVA"/>
    <s v=" Calidad Educativa"/>
    <n v="2201"/>
    <s v="Calidad, cobertura y fortalecimiento de la educación inicial, prescolar, básica y media"/>
    <s v="CALIDAD - MATRÍCULA "/>
    <n v="298"/>
    <s v="Fortalecer la convivencia escolar"/>
    <n v="2201067"/>
    <s v="Servicio de apoyo para el fortalecimiento de escuelas de padres"/>
    <s v="Escuelas de padres apoyadas"/>
    <s v="Número"/>
    <n v="15"/>
    <n v="2023"/>
    <s v="Sec Educación"/>
    <n v="30"/>
    <n v="100"/>
    <n v="15"/>
    <n v="0"/>
    <n v="48"/>
    <n v="96"/>
    <n v="0"/>
    <n v="0"/>
    <n v="144"/>
    <n v="1.44"/>
    <n v="159"/>
    <n v="4.8"/>
    <n v="1"/>
    <n v="1.59"/>
    <n v="66542500"/>
    <s v="SGP"/>
    <n v="66542500"/>
  </r>
  <r>
    <s v="EDUCACION"/>
    <x v="3"/>
    <s v="BOLÍVAR ME ENAMORA EN CALIDAD EDUCATIVA"/>
    <s v=" Calidad Educativa"/>
    <n v="2201"/>
    <s v="Calidad, cobertura y fortalecimiento de la educación inicial, prescolar, básica y media"/>
    <s v="CALIDAD - MATRÍCULA "/>
    <n v="299"/>
    <s v="Generar capacidades en los docentes de básica y media para la implementación del sistemas de evaluación Pruebas Saber 11"/>
    <n v="2201074"/>
    <s v="Servicio de fortalecimiento a las capacidades de los docentes de educación Inicial, preescolar, básica y media"/>
    <s v="Docentes de educación inicial, preescolar, básica y media beneficiados con estrategias de mejoramiento de sus capacidades"/>
    <s v="Número"/>
    <s v="N/D"/>
    <n v="2023"/>
    <s v="Sec Educación"/>
    <n v="380"/>
    <n v="1130"/>
    <n v="0"/>
    <n v="0"/>
    <n v="295"/>
    <n v="780"/>
    <n v="636"/>
    <n v="0"/>
    <n v="1711"/>
    <n v="1.5141592920353983"/>
    <n v="1711"/>
    <n v="4.5026315789473683"/>
    <n v="1"/>
    <n v="1.5141592920353983"/>
    <n v="107000000"/>
    <s v="SGP"/>
    <n v="107000000"/>
  </r>
  <r>
    <s v="EDUCACION"/>
    <x v="3"/>
    <s v="BOLÍVAR ME ENAMORA EN  EDUCACIÓN INTEGRAL"/>
    <s v=" Calidad Educativa"/>
    <n v="2201"/>
    <s v="Calidad, cobertura y fortalecimiento de la educación inicial, prescolar, básica y media"/>
    <s v="CALIDAD - MATRÍCULA "/>
    <n v="300"/>
    <s v="Mejorar los niveles de competencia de los estudiantes en las pruebas Saber"/>
    <n v="2201073"/>
    <s v="Servicio de evaluación de la calidad de la educación inicial, preescolar, básica y media"/>
    <s v="Estudiantes evaluados a través de simulacros"/>
    <s v="Número"/>
    <s v="N/D"/>
    <n v="2023"/>
    <s v="Sec Educación"/>
    <n v="12000"/>
    <n v="12000"/>
    <n v="0"/>
    <n v="0"/>
    <n v="12216"/>
    <n v="10122"/>
    <n v="8781"/>
    <n v="0"/>
    <n v="31119"/>
    <n v="2.5932499999999998"/>
    <n v="31119"/>
    <n v="2.5932499999999998"/>
    <n v="1"/>
    <n v="2.5932499999999998"/>
    <n v="0"/>
    <s v="Propios"/>
    <n v="0"/>
  </r>
  <r>
    <s v="EDUCACION"/>
    <x v="3"/>
    <s v="BOLÍVAR ME ENAMORA EN CALIDAD EDUCATIVA"/>
    <s v=" Calidad Educativa"/>
    <n v="2201"/>
    <s v="Calidad, cobertura y fortalecimiento de la educación inicial, prescolar, básica y media"/>
    <s v="CALIDAD - MATRÍCULA "/>
    <n v="302"/>
    <s v="Mejorar las competencias de los docentes en bilingüismo a través de formación y de la implementación de proyectos en las instituciones educativas que fomenten el uso de una segunda lengua"/>
    <n v="2201060"/>
    <s v="Servicio educativo de promoción del bilingüismo para docentes"/>
    <s v="Docentes beneficiados con estrategias de promoción del bilingüismo"/>
    <s v="Número"/>
    <n v="60"/>
    <n v="2023"/>
    <s v="Sec Educación"/>
    <n v="100"/>
    <n v="300"/>
    <n v="0"/>
    <n v="0"/>
    <n v="0"/>
    <n v="0"/>
    <n v="0"/>
    <n v="0"/>
    <n v="0"/>
    <n v="0"/>
    <n v="0"/>
    <n v="0"/>
    <n v="0"/>
    <n v="0"/>
    <n v="200000000"/>
    <s v="SGP"/>
    <n v="0"/>
  </r>
  <r>
    <s v="EDUCACION"/>
    <x v="3"/>
    <s v="BOLÍVAR ME ENAMORA EN CALIDAD EDUCATIVA"/>
    <s v=" Calidad Educativa"/>
    <n v="2201"/>
    <s v="Calidad, cobertura y fortalecimiento de la educación inicial, prescolar, básica y media"/>
    <s v="Calidad"/>
    <n v="303"/>
    <s v="Fortalecer las capacidades de los docentes a través de la implementación del plan de formación a nivel de cursos, talleres y/o diplomados"/>
    <n v="2201049"/>
    <s v="Servicio de educación informal"/>
    <s v="Docentes capacitados"/>
    <s v="Número"/>
    <n v="5000"/>
    <n v="2023"/>
    <s v="Sec Educación"/>
    <n v="500"/>
    <n v="2000"/>
    <n v="342"/>
    <n v="0"/>
    <n v="0"/>
    <n v="0"/>
    <n v="0"/>
    <n v="13"/>
    <n v="13"/>
    <n v="6.4999999999999997E-3"/>
    <n v="355"/>
    <n v="2.5999999999999999E-2"/>
    <n v="2.5999999999999999E-2"/>
    <n v="0.17749999999999999"/>
    <n v="700000000"/>
    <s v="SGP"/>
    <n v="0"/>
  </r>
  <r>
    <s v="EDUCACION"/>
    <x v="3"/>
    <s v="BOLÍVAR ME ENAMORA EN CALIDAD EDUCATIVA"/>
    <s v=" Calidad Educativa"/>
    <n v="2201"/>
    <s v="Calidad, cobertura y fortalecimiento de la educación inicial, prescolar, básica y media"/>
    <s v="Fortalecer las capacidades de los docentes a través de la implementación del plan de formación a nivel de cursos, talleres y/o diplomados"/>
    <n v="304"/>
    <s v="Implementación de programas de fortalecimiento de las competencias de lectura en las instituciones educativas."/>
    <n v="2201049"/>
    <s v="Servicio de educación informal"/>
    <s v="Docentes capacitados"/>
    <s v="Número"/>
    <s v="N/D"/>
    <n v="2023"/>
    <s v="Sec Educación"/>
    <n v="300"/>
    <n v="300"/>
    <n v="262"/>
    <n v="0"/>
    <n v="0"/>
    <n v="0"/>
    <n v="0"/>
    <n v="0"/>
    <n v="0"/>
    <n v="0"/>
    <n v="262"/>
    <n v="0"/>
    <n v="0"/>
    <n v="0.87333333333333329"/>
    <n v="0"/>
    <s v="SGP"/>
    <n v="0"/>
  </r>
  <r>
    <s v="EDUCACION"/>
    <x v="3"/>
    <s v="BOLÍVAR ME ENAMORA EN  EDUCACIÓN INTEGRAL"/>
    <s v=" Calidad Educativa"/>
    <n v="2201"/>
    <s v="Calidad, cobertura y fortalecimiento de la educación inicial, prescolar, básica y media"/>
    <s v="CALIDAD - MATRÍCULA "/>
    <n v="305"/>
    <s v="Promover la consolidación de una sociedad digital para que todos los ciudadanos tengan las herramientas necesarias para hacer del Internet y de las tecnologías digitales un instrumento de transformación social. "/>
    <n v="2201070"/>
    <s v="Ambientes de aprendizaje para la educación inicial preescolar, básica y media dotados"/>
    <s v="Ambientes de aprendizaje para la educación inicial, preescolar y básica primaria con dotaciones pedagógicas en el marco de la atención integral (Educación mas innovadora con mejores ambientes digitales y recursos tecnológicos)"/>
    <s v="Número"/>
    <n v="226"/>
    <n v="2023"/>
    <s v="Sec Educación"/>
    <n v="226"/>
    <n v="226"/>
    <n v="226"/>
    <n v="0"/>
    <n v="0"/>
    <n v="226"/>
    <n v="226"/>
    <n v="226"/>
    <n v="678"/>
    <n v="3"/>
    <n v="904"/>
    <n v="3"/>
    <n v="1"/>
    <n v="4"/>
    <n v="2403998805"/>
    <s v="SGP"/>
    <n v="2402931298"/>
  </r>
  <r>
    <s v="EDUCACION"/>
    <x v="3"/>
    <s v="BOLÍVAR ME ENAMORA EN  EDUCACIÓN INTEGRAL"/>
    <s v=" Cobertura Educativa"/>
    <n v="2201"/>
    <s v="Calidad, cobertura y fortalecimiento de la educación inicial, prescolar, básica y media"/>
    <s v="COBERTURA "/>
    <n v="306"/>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
    <n v="2201051"/>
    <s v="Infraestructura educativa construida"/>
    <s v="Aulas nuevas construidas (incluye ambientes pedagógicos básicos)"/>
    <s v="NUMERO"/>
    <n v="312"/>
    <n v="2023"/>
    <s v="Sec Educación"/>
    <n v="80"/>
    <n v="720"/>
    <n v="247"/>
    <n v="0"/>
    <n v="27"/>
    <n v="0"/>
    <n v="0"/>
    <n v="53"/>
    <n v="80"/>
    <n v="0.1111111111111111"/>
    <n v="327"/>
    <n v="1"/>
    <n v="1"/>
    <n v="0.45416666666666666"/>
    <n v="11985024086"/>
    <s v="PREFERENTES"/>
    <n v="2126685064"/>
  </r>
  <r>
    <s v="EDUCACION"/>
    <x v="3"/>
    <s v="BOLÍVAR ME ENAMORA EN  EDUCACIÓN INTEGRAL"/>
    <s v=" Cobertura Educativa"/>
    <n v="2201"/>
    <s v="Calidad, cobertura y fortalecimiento de la educación inicial, prescolar, básica y media"/>
    <s v="COBERTURA "/>
    <n v="307"/>
    <s v="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
    <n v="2201051"/>
    <s v="Infraestructura educativa construida"/>
    <s v="Ambientes pedagogicos nuevo construido complementarios (incluye Comedor – Cocina, baterias sanitarias, aulas de informatica, laboratorios, rectoris, sala de profesores, canchas multiples )"/>
    <s v="NUMERO"/>
    <n v="62"/>
    <n v="2023"/>
    <s v="Sec Educación"/>
    <n v="20"/>
    <n v="250"/>
    <n v="161"/>
    <n v="0"/>
    <n v="4"/>
    <n v="0"/>
    <n v="0"/>
    <n v="4"/>
    <n v="8"/>
    <n v="3.2000000000000001E-2"/>
    <n v="169"/>
    <n v="0.4"/>
    <n v="0.4"/>
    <n v="0.67600000000000005"/>
    <n v="5496405835"/>
    <s v="PREFERENTES"/>
    <n v="5327733779"/>
  </r>
  <r>
    <s v="EDUCACION"/>
    <x v="3"/>
    <s v="BOLÍVAR ME ENAMORA EN  EDUCACIÓN INTEGRAL"/>
    <s v=" Cobertura Educativa"/>
    <n v="2201"/>
    <s v="Calidad, cobertura y fortalecimiento de la educación inicial, prescolar, básica y media"/>
    <s v="COBERTURA "/>
    <n v="308"/>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ulas mejoradas intervenidas (incluye Ambientes pedagogicos basicos )"/>
    <s v="NUMERO"/>
    <n v="450"/>
    <n v="2023"/>
    <s v="Sec Educación"/>
    <n v="50"/>
    <n v="300"/>
    <n v="76"/>
    <n v="0"/>
    <n v="0"/>
    <n v="0"/>
    <n v="0"/>
    <n v="0"/>
    <n v="0"/>
    <n v="0"/>
    <n v="76"/>
    <n v="0"/>
    <n v="0"/>
    <n v="0.25333333333333335"/>
    <n v="203776836"/>
    <s v="PREFERENTES"/>
    <n v="203776836"/>
  </r>
  <r>
    <s v="EDUCACION"/>
    <x v="3"/>
    <s v="BOLÍVAR ME ENAMORA EN  EDUCACIÓN INTEGRAL"/>
    <s v=" Cobertura Educativa"/>
    <n v="2201"/>
    <s v="Calidad, cobertura y fortalecimiento de la educación inicial, prescolar, básica y media"/>
    <s v="COBERTURA "/>
    <n v="309"/>
    <s v="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
    <n v="2201052"/>
    <s v="Infraestructura educativa mejorada"/>
    <s v="Ambientes pedagogicos mejorados intervenidos (incluye Comedor – Cocina, baterias sanitarias, aulas de informaticas, laboratorios zonas administrativas, salas de profesores )"/>
    <s v="NUMERO"/>
    <n v="56"/>
    <n v="2023"/>
    <s v="Sec Educación"/>
    <n v="50"/>
    <n v="250"/>
    <n v="13"/>
    <n v="0"/>
    <n v="0"/>
    <n v="0"/>
    <n v="0"/>
    <n v="0"/>
    <n v="0"/>
    <n v="0"/>
    <n v="13"/>
    <n v="0"/>
    <n v="0"/>
    <n v="5.1999999999999998E-2"/>
    <n v="203776836"/>
    <s v="PREFERENTES"/>
    <n v="203776836"/>
  </r>
  <r>
    <s v="EDUCACION"/>
    <x v="3"/>
    <s v="BOLÍVAR ME ENAMORA EN  EDUCACIÓN INTEGRAL"/>
    <s v=" Cobertura Educativa"/>
    <n v="2201"/>
    <s v="Calidad, cobertura y fortalecimiento de la educación inicial, prescolar, básica y media"/>
    <s v="COBERTURA "/>
    <n v="310"/>
    <s v="Mejorar condiciones para la formacion y desarrollo de las copencias basicas y sociales de la poblacion escolar en las I.E. O."/>
    <n v="2201069"/>
    <s v="Infraestructura educativa dotada"/>
    <s v="Sedes dotadas con mobiliario"/>
    <s v="NUMERO"/>
    <n v="35"/>
    <n v="2023"/>
    <s v="Sec Educación"/>
    <n v="100"/>
    <n v="600"/>
    <n v="327"/>
    <n v="0"/>
    <n v="1"/>
    <n v="0"/>
    <n v="0"/>
    <n v="69"/>
    <n v="70"/>
    <n v="0.11666666666666667"/>
    <n v="397"/>
    <n v="0.7"/>
    <n v="0.7"/>
    <n v="0.66166666666666663"/>
    <n v="5111691705"/>
    <s v="PREFERENTES"/>
    <n v="5101791705"/>
  </r>
  <r>
    <s v="EDUCACION"/>
    <x v="3"/>
    <s v="BOLÍVAR ME ENAMORA EN  EDUCACIÓN INTEGRAL"/>
    <s v=" Cobertura Educativa"/>
    <n v="2201"/>
    <s v="Calidad, cobertura y fortalecimiento de la educación inicial, prescolar, básica y media"/>
    <s v="COBERTURA "/>
    <n v="311"/>
    <s v="Desarrollar estrategias de ampliación de matrícula en el grado de transición, y ampliación de los grados de preescolar. PRIMERA INFANCIA "/>
    <n v="2201022"/>
    <s v="Infraestructura para educación inicial construida"/>
    <s v="Personas beneficiadas con estrategias de fomento para el acceso a la educación inicial, preescolar, básica y media. "/>
    <s v="Número"/>
    <n v="12668"/>
    <n v="2023"/>
    <s v="Ministerio de Educación"/>
    <n v="14000"/>
    <n v="14000"/>
    <n v="16420"/>
    <n v="0"/>
    <n v="15777"/>
    <n v="16332"/>
    <n v="16335"/>
    <n v="15993"/>
    <n v="64437"/>
    <n v="4.6026428571428575"/>
    <n v="80857"/>
    <n v="4.6026428571428575"/>
    <n v="1"/>
    <n v="5.7755000000000001"/>
    <n v="16964308216"/>
    <s v="SGP"/>
    <n v="11400356783"/>
  </r>
  <r>
    <s v="EDUCACION"/>
    <x v="3"/>
    <s v="BOLÍVAR ME ENAMORA EN  EDUCACIÓN INTEGRAL"/>
    <s v=" Cobertura Educativa"/>
    <n v="2201"/>
    <s v="Calidad, cobertura y fortalecimiento de la educación inicial, prescolar, básica y media"/>
    <s v="COBERTURA "/>
    <n v="312"/>
    <s v="Incrementar la cantidad de población estudiantil dentro del sistema educativo en el departamento de Bolívar."/>
    <n v="2201017"/>
    <s v="Servicio de fomento para el acceso a la educación inicial, preescolar, básica y media."/>
    <s v="Personas beneficiadas con estrategias de fomento para el acceso a la educación inicial, preescolar, básica y media. "/>
    <s v="Número"/>
    <n v="219276"/>
    <n v="2023"/>
    <s v="Secretaría de  Educación"/>
    <n v="220276"/>
    <n v="222276"/>
    <n v="207867"/>
    <n v="0"/>
    <n v="225184"/>
    <n v="211447"/>
    <n v="208690"/>
    <n v="214409"/>
    <n v="859730"/>
    <n v="3.8678489805467078"/>
    <n v="1067597"/>
    <n v="3.9029671866204216"/>
    <n v="1"/>
    <n v="4.8030241681513077"/>
    <n v="1211533507556"/>
    <s v="SGP"/>
    <n v="1207601032472"/>
  </r>
  <r>
    <s v="EDUCACION"/>
    <x v="3"/>
    <s v="BOLÍVAR ME ENAMORA EN  EDUCACIÓN INTEGRAL"/>
    <s v=" Cobertura Educativa"/>
    <n v="2201"/>
    <s v="Calidad, cobertura y fortalecimiento de la educación inicial, prescolar, básica y media"/>
    <s v="COBERTURA "/>
    <n v="313"/>
    <s v="Mejorar los procesos de Inclusión mediante la implementación de estrategias que garanticen el derecho y el goce efectivo de la educación a los estudiantes con discapacidad  del Departamento de Bolívar."/>
    <n v="2201084"/>
    <s v="Servicio de apoyo pedagógico para  la oferta de educación inclusiva para preescolar, básica y media"/>
    <s v="Beneficiarios de apoyo pedagógico para  la oferta de educación inclusiva para preescolar, básica y media"/>
    <s v="PORCENTAJE"/>
    <n v="100"/>
    <n v="2023"/>
    <s v="Secretaría de  Educación"/>
    <n v="100"/>
    <n v="100"/>
    <n v="66"/>
    <n v="0"/>
    <n v="25"/>
    <n v="46.9"/>
    <n v="0"/>
    <n v="4.4400000000000004"/>
    <n v="76.34"/>
    <n v="0.76340000000000008"/>
    <n v="142.34"/>
    <n v="0.76340000000000008"/>
    <n v="0.76340000000000008"/>
    <n v="1.4234"/>
    <n v="1732721604"/>
    <s v="SGP"/>
    <n v="1496333332"/>
  </r>
  <r>
    <s v="EDUCACION"/>
    <x v="3"/>
    <s v="BOLÍVAR ME ENAMORA EN  EDUCACIÓN INTEGRAL"/>
    <s v=" Cobertura Educativa"/>
    <n v="2201"/>
    <s v="Calidad, cobertura y fortalecimiento de la educación inicial, prescolar, básica y media"/>
    <s v="COBERTURA "/>
    <n v="314"/>
    <s v="Mejorar los procesos de Inclusión mediante la implementación de estrategias que garanticen el derecho y el goce efectivo de la educación a los estudiantes con Talentos excepcionales  del Departamento de Bolívar."/>
    <n v="2201084"/>
    <s v="Servicio de apoyo pedagógico para  la oferta de educación inclusiva para preescolar, básica y media"/>
    <s v="Beneficiarios de apoyo pedagógico para  la oferta de educación inclusiva para preescolar, básica y media"/>
    <s v="Número"/>
    <n v="100"/>
    <n v="2023"/>
    <s v="Secretaría de  Educación"/>
    <n v="100"/>
    <n v="400"/>
    <n v="0"/>
    <n v="0"/>
    <n v="0"/>
    <n v="0"/>
    <n v="139"/>
    <n v="0"/>
    <n v="139"/>
    <n v="0.34749999999999998"/>
    <n v="139"/>
    <n v="1.39"/>
    <n v="1"/>
    <n v="0.34749999999999998"/>
    <n v="331019020"/>
    <s v="SGP"/>
    <n v="328954620"/>
  </r>
  <r>
    <s v="EDUCACION"/>
    <x v="3"/>
    <s v="BOLÍVAR ME ENAMORA EN  EDUCACIÓN INTEGRAL"/>
    <s v=" Cobertura Educativa"/>
    <n v="2201"/>
    <s v="Calidad, cobertura y fortalecimiento de la educación inicial, prescolar, básica y media"/>
    <s v="COBERTURA "/>
    <n v="315"/>
    <s v=" Proveer de complementos alimentarios a estudientes en edad escolar en las instituciones educativas oficiales del departamento"/>
    <n v="2201028"/>
    <s v="Servicio de apoyo a la permanencia con alimentación escolar"/>
    <s v="Estudiantes beneficiados del programa de alimentación escolar"/>
    <s v="Número"/>
    <n v="126000"/>
    <n v="2023"/>
    <s v="Secretaría de  Educación"/>
    <n v="127000"/>
    <n v="127000"/>
    <n v="129050"/>
    <n v="0"/>
    <n v="129700"/>
    <n v="129700"/>
    <n v="129700"/>
    <n v="129700"/>
    <n v="518800"/>
    <n v="4.0850393700787402"/>
    <n v="647850"/>
    <n v="4.0850393700787402"/>
    <n v="1"/>
    <n v="5.1011811023622045"/>
    <n v="77939529067"/>
    <s v="Propios"/>
    <n v="74215376159"/>
  </r>
  <r>
    <s v="EDUCACION"/>
    <x v="3"/>
    <s v="BOLÍVAR ME ENAMORA EN  EDUCACIÓN INTEGRAL"/>
    <s v=" Cobertura Educativa"/>
    <n v="2201"/>
    <s v="Calidad, cobertura y fortalecimiento de la educación inicial, prescolar, básica y media"/>
    <s v="COBERTURA "/>
    <n v="316"/>
    <s v="Fortalecer las residencias escolares en el sector educativo."/>
    <n v="2201082"/>
    <s v="Servicio de apoyo para la implementación de la estrategia de residencia escolar"/>
    <s v="Sedes educativas apoyadas en la implementación de la estrategia de residencia escolar"/>
    <s v="Número"/>
    <n v="6"/>
    <n v="2023"/>
    <s v="Secretaría de  Educación"/>
    <n v="6"/>
    <n v="6"/>
    <n v="6"/>
    <n v="0"/>
    <n v="6"/>
    <n v="5"/>
    <n v="5"/>
    <n v="5"/>
    <n v="21"/>
    <n v="3.5"/>
    <n v="27"/>
    <n v="3.5"/>
    <n v="1"/>
    <n v="4.5"/>
    <n v="309705320"/>
    <s v="SGP"/>
    <n v="309705320"/>
  </r>
  <r>
    <s v="EDUCACION"/>
    <x v="3"/>
    <s v="BOLÍVAR ME ENAMORA EN  EDUCACIÓN INTEGRAL"/>
    <s v=" Cobertura Educativa"/>
    <n v="2201"/>
    <s v="Calidad, cobertura y fortalecimiento de la educación inicial, prescolar, básica y media"/>
    <s v="COBERTURA "/>
    <n v="317"/>
    <s v="Garantizar el derecho a la educación propiciando la igualdad de oportunidades para la permanencia y el logro educativo de todas las niñas, niños, adolescentes, jóvenes y adultos del departamento en la educación preescolar, básica y media superando el abandono escolar."/>
    <n v="2201033"/>
    <s v="Servicio de fomento para la permanencia en programas de educación formal"/>
    <s v="Personas beneficiarias de estrategias de permanencia"/>
    <s v="Número"/>
    <n v="114582"/>
    <n v="2023"/>
    <s v="Secretaría de  Educación"/>
    <n v="119582"/>
    <n v="473328"/>
    <n v="188963"/>
    <n v="0"/>
    <n v="121145"/>
    <n v="153452"/>
    <n v="189268"/>
    <n v="189268"/>
    <n v="653133"/>
    <n v="1.3798739985802657"/>
    <n v="842096"/>
    <n v="5.4618002709437876"/>
    <n v="1"/>
    <n v="1.7790961024912957"/>
    <n v="1740729000"/>
    <s v="Propios"/>
    <n v="1724036400"/>
  </r>
  <r>
    <s v="EDUCACION"/>
    <x v="3"/>
    <s v="BOLÍVAR ME ENAMORA EN  EDUCACIÓN INTEGRAL"/>
    <s v=" Calidad Educativa"/>
    <n v="2201"/>
    <s v="Calidad, cobertura y fortalecimiento de la educación inicial, prescolar, básica y media"/>
    <s v="EFICIENCIA EN LA ADMINISTRACIÓN DEL SERVICIO EDUCATIVO "/>
    <n v="318"/>
    <s v="Seguimiento anual a las Instituciones Educativas oficiales sobre el manejo de recursos recibidos"/>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5"/>
    <n v="0.34166666666666667"/>
    <n v="115000000"/>
    <s v="SGP"/>
    <n v="115000000"/>
  </r>
  <r>
    <s v="EDUCACION"/>
    <x v="3"/>
    <s v="BOLÍVAR ME ENAMORA EN  EDUCACIÓN INTEGRAL"/>
    <s v=" Calidad Educativa"/>
    <n v="2201"/>
    <s v="Calidad, cobertura y fortalecimiento de la educación inicial, prescolar, básica y media"/>
    <s v="EFICIENCIA EN LA ADMINISTRACIÓN DEL SERVICIO EDUCATIVO "/>
    <n v="318"/>
    <s v="por gratuidad educativa"/>
    <n v="2201015"/>
    <s v="Servicio de inspección, vigilancia y control del sector educativo"/>
    <s v="Instituciones educativas con inspección, vigilancia y control del sector educativo"/>
    <s v="Número"/>
    <n v="226"/>
    <n v="2023"/>
    <s v="Secretaria de Educación"/>
    <n v="60"/>
    <n v="240"/>
    <n v="52"/>
    <n v="0"/>
    <n v="1"/>
    <n v="11.5"/>
    <n v="17.5"/>
    <n v="0"/>
    <n v="30"/>
    <n v="0.125"/>
    <n v="82"/>
    <n v="0.5"/>
    <n v="0.5"/>
    <n v="0.34166666666666667"/>
    <n v="115000000"/>
    <s v="SGP"/>
    <n v="115000000"/>
  </r>
  <r>
    <s v="EDUCACION"/>
    <x v="3"/>
    <s v="BOLÍVAR ME ENAMORA EN  EDUCACIÓN INTEGRAL"/>
    <s v=" Calidad Educativa"/>
    <n v="2201"/>
    <s v="Calidad, cobertura y fortalecimiento de la educación inicial, prescolar, básica y media"/>
    <s v="EFICIENCIA EN LA ADMINISTRACIÓN DEL SERVICIO EDUCATIVO "/>
    <n v="319"/>
    <s v="Fortalecimiento de las capacidades institucionales de los establecimientos educativos oficiales"/>
    <n v="2201013"/>
    <s v="Servicio de asistencia técnica en inspección, vigilancia y control del sector educativo"/>
    <s v="Entidades asistidas técnicamente"/>
    <s v="Número"/>
    <n v="226"/>
    <n v="2023"/>
    <s v="Secretaria de Educación"/>
    <n v="226"/>
    <n v="904"/>
    <n v="226"/>
    <n v="0"/>
    <n v="53"/>
    <n v="21"/>
    <n v="159"/>
    <n v="45"/>
    <n v="278"/>
    <n v="0.30752212389380529"/>
    <n v="504"/>
    <n v="1.2300884955752212"/>
    <n v="1"/>
    <n v="0.55752212389380529"/>
    <n v="400000000"/>
    <s v="SGP"/>
    <n v="320317500"/>
  </r>
  <r>
    <s v="INTERIOR"/>
    <x v="2"/>
    <s v="BOLÍVAR ME ENAMORA EN  GESTIÓN DE RIESGO DE DESASTRES"/>
    <s v="Cuerpo de Bomberos: Héroes de Bolívar"/>
    <n v="4503"/>
    <s v="Gestión del riesgo de desastres y emergencias"/>
    <s v="Fotalecimiento institucional"/>
    <n v="205"/>
    <s v="Aumentar 3 Cuerpos de Bomberos en funcionamiento. _x000d_(A. Municipal)"/>
    <n v="4503035"/>
    <s v="Servicio prevención y control de incendios"/>
    <s v="Cuerpos de Bomberos disponibles para la prevención y control de incendios en la entidad territorial"/>
    <s v="Número"/>
    <n v="25"/>
    <n v="2023"/>
    <s v="Junta Departamental de Bomberos"/>
    <n v="1"/>
    <n v="3"/>
    <n v="0"/>
    <n v="0"/>
    <n v="0"/>
    <n v="0"/>
    <n v="0"/>
    <n v="0"/>
    <n v="0"/>
    <n v="0"/>
    <n v="0"/>
    <n v="0"/>
    <n v="0"/>
    <n v="0"/>
    <n v="200000000"/>
    <s v="CONTRIBUCIÓN ESPECIAL"/>
    <n v="200000000"/>
  </r>
  <r>
    <s v="INTERIOR"/>
    <x v="2"/>
    <s v="BOLÍVAR ME ENAMORA EN  GESTIÓN DE RIESGO DE DESASTRES"/>
    <s v="Cuerpo de Bomberos: Héroes de Bolívar"/>
    <n v="4501"/>
    <s v="Gestión del riesgo de desastres y emergencias"/>
    <s v="Fotalecimiento institucional"/>
    <n v="206"/>
    <s v="Fortalecer a los municipios tecnicamente en la creación de Cuerpos de Bomberos. _x000d_(A. Municipal)"/>
    <n v="4503003"/>
    <s v="Servicio de asistencia técnica"/>
    <s v="Instancias territoriales asistidas"/>
    <s v="Número"/>
    <n v="18"/>
    <n v="2023"/>
    <s v="Junta Departamental de Bomberos"/>
    <n v="5"/>
    <n v="18"/>
    <n v="3"/>
    <n v="0.16666666666666666"/>
    <n v="10"/>
    <n v="0"/>
    <n v="3"/>
    <n v="0"/>
    <n v="13"/>
    <n v="0.72222222222222221"/>
    <n v="16"/>
    <n v="2.6"/>
    <n v="1"/>
    <n v="0.88888888888888884"/>
    <n v="175984341"/>
    <s v="CONTRIBUCIÓN ESPECIAL"/>
    <n v="175984341"/>
  </r>
  <r>
    <s v="INTERIOR"/>
    <x v="4"/>
    <s v="BOLÍVAR ME ENAMORA EN  PARTICIPACIÓN CIUDADANA"/>
    <s v="Elecciones libres y seguras"/>
    <s v="4502"/>
    <s v="Fortalecimiento del buen gobierno para el respeto y garantía de los derechos humanos"/>
    <s v="Desarrollo Comunitario"/>
    <n v="207"/>
    <s v="Procesos Electorales: _x000d_1. JAC, 2. Juventudes, 3. Congreso, 4. Presidencia y 5. Territoriales. _x000d_(A. Municipal)"/>
    <s v="4502025"/>
    <s v="Servicio de organización de procesos electorales"/>
    <s v="Procesos electorales realizados"/>
    <s v="Número"/>
    <s v="N/A"/>
    <n v="2023"/>
    <s v="Registraduría Nacional del Estado Civil"/>
    <n v="1"/>
    <n v="5"/>
    <n v="0"/>
    <n v="0"/>
    <n v="0"/>
    <n v="0"/>
    <n v="0"/>
    <n v="1"/>
    <n v="1"/>
    <n v="0.2"/>
    <n v="1"/>
    <n v="1"/>
    <n v="1"/>
    <n v="0.2"/>
    <n v="0"/>
    <s v="N/A"/>
    <n v="0"/>
  </r>
  <r>
    <s v="INTERIOR"/>
    <x v="4"/>
    <s v="BOLÍVAR ME ENAMORA EN  PARTICIPACIÓN CIUDADANA"/>
    <s v="Liderazgo Comunal"/>
    <s v="4502"/>
    <s v="Fortalecimiento del buen gobierno para el respeto y garantía de los derechos humanos"/>
    <s v="Desarrollo Comunitario"/>
    <n v="208"/>
    <s v="Realizar  400 espacios de participacion ciudadana para la formación, el emprendimiento, la comunicación y el desarrollo comutario saostenible"/>
    <n v="4502001"/>
    <s v="Servicio de promoción a la participación ciudadana"/>
    <s v="Espacios de participación promovidos"/>
    <s v="Número"/>
    <n v="1484"/>
    <n v="2023"/>
    <s v="Secretaria del Interior y Alcaldias municipales"/>
    <n v="100"/>
    <n v="400"/>
    <n v="109"/>
    <n v="0.27250000000000002"/>
    <n v="8"/>
    <n v="10"/>
    <n v="22"/>
    <n v="11"/>
    <n v="51"/>
    <n v="0.1275"/>
    <n v="160"/>
    <n v="0.51"/>
    <n v="0.51"/>
    <n v="0.4"/>
    <n v="135000000"/>
    <s v="ICLD"/>
    <n v="114250000"/>
  </r>
  <r>
    <s v="INTERIOR"/>
    <x v="4"/>
    <s v="BOLÍVAR ME ENAMORA EN  PARTICIPACIÓN CIUDADANA"/>
    <s v="Liderazgo Comunal"/>
    <s v="4502"/>
    <s v="Fortalecimiento del buen gobierno para el respeto y garantía de los derechos humanos"/>
    <s v="Desarrollo Comunitario"/>
    <n v="209"/>
    <s v="Desarrollar en 45 municipios el proceso de inspeccion, vigilancia, control y alistamiento administrativo de OAC"/>
    <s v="450202207"/>
    <s v="Servicio de asistencia técnica"/>
    <s v="Entidades asistidas técnicamente"/>
    <s v="Número"/>
    <n v="0"/>
    <n v="2023"/>
    <s v="Secretaria del Interior y Alcaldias municipales"/>
    <n v="15"/>
    <n v="45"/>
    <n v="5"/>
    <n v="0.1111111111111111"/>
    <n v="0"/>
    <n v="8"/>
    <n v="4"/>
    <n v="2"/>
    <n v="14"/>
    <n v="0.31111111111111112"/>
    <n v="19"/>
    <n v="0.93333333333333335"/>
    <n v="0.93333333333333335"/>
    <n v="0.42222222222222222"/>
    <n v="400000000"/>
    <s v="ICLD"/>
    <n v="400000000"/>
  </r>
  <r>
    <s v="INTERIOR"/>
    <x v="4"/>
    <s v="BOLÍVAR ME ENAMORA EN  PARTICIPACIÓN CIUDADANA"/>
    <s v="Bolivar Global - Ecosistema de Participacion Ciudadana"/>
    <n v="4599"/>
    <s v="Fortalecimiento a la gestión y dirección de la administración pública territorial"/>
    <s v="Desarrollo Comunitario"/>
    <n v="210"/>
    <s v="Formular y aprobar 1 política pública de participación ciudadana y 1 politica publica de organismos comunales"/>
    <s v="4599032"/>
    <s v="Documentos de política"/>
    <s v="Documentos de política elaborados"/>
    <s v="Número"/>
    <n v="0"/>
    <n v="2023"/>
    <s v="Secretaria del Interior"/>
    <n v="1"/>
    <n v="2"/>
    <n v="0"/>
    <n v="0"/>
    <n v="0"/>
    <n v="0"/>
    <n v="0"/>
    <n v="0"/>
    <n v="0"/>
    <n v="0"/>
    <n v="0"/>
    <n v="0"/>
    <n v="0"/>
    <n v="0"/>
    <n v="150000000"/>
    <s v="ICLD"/>
    <n v="0"/>
  </r>
  <r>
    <s v="INTERIOR"/>
    <x v="4"/>
    <s v="BOLÍVAR ME ENAMORA EN  PARTICIPACIÓN CIUDADANA"/>
    <s v="Politica Publica de Libertad Religiosa"/>
    <s v="4502"/>
    <s v="Fortalecimiento del buen gobierno para el respeto y garantía de los derechos humanos"/>
    <s v="Fortalecimiento Institucional  "/>
    <n v="211"/>
    <s v="Acompañamiento, apoyo,  asesoría y seguimiento técnico para implementación de la política publica de libertad religiosa"/>
    <n v="4502001"/>
    <s v="Servicio de promoción a la participación ciudadana"/>
    <s v="Estrategias de promoción a la participación ciudadana implementadas"/>
    <s v="Número"/>
    <n v="38"/>
    <n v="2023"/>
    <s v="Dirección Nacional de Libertad Religiosa de Mininterior"/>
    <n v="15"/>
    <n v="48"/>
    <n v="33"/>
    <n v="0.6875"/>
    <n v="1"/>
    <n v="6"/>
    <n v="10"/>
    <n v="11"/>
    <n v="28"/>
    <n v="0.58333333333333337"/>
    <n v="61"/>
    <n v="1.8666666666666667"/>
    <n v="1"/>
    <n v="1.2708333333333333"/>
    <n v="159984519"/>
    <s v="ICLD"/>
    <n v="159984519"/>
  </r>
  <r>
    <s v="INTERIOR"/>
    <x v="4"/>
    <s v="BOLÍVAR ME ENAMORA EN  GOBERNANZA"/>
    <s v="Escuela de Gobernanza"/>
    <n v="4599"/>
    <s v="Fortalecimiento a la gestión y dirección de la administración pública territorial"/>
    <s v="Fortalecimiento institucional"/>
    <n v="212"/>
    <s v="Fortalecer el conocimiento de los servidores públicos (Gobernanza)"/>
    <s v="4599030"/>
    <s v="Servicio de educación informal "/>
    <s v="Capacitaciones realizadas"/>
    <s v="Número"/>
    <n v="0"/>
    <n v="2023"/>
    <s v="N/A"/>
    <n v="2"/>
    <n v="8"/>
    <n v="12"/>
    <n v="1.5"/>
    <n v="1"/>
    <n v="7"/>
    <n v="9"/>
    <n v="8"/>
    <n v="25"/>
    <n v="3.125"/>
    <n v="37"/>
    <n v="12.5"/>
    <n v="1"/>
    <n v="4.625"/>
    <n v="100000000"/>
    <s v="RECURSOS PROPIOS 2025"/>
    <n v="58200000"/>
  </r>
  <r>
    <s v="INTERIOR"/>
    <x v="4"/>
    <s v="BOLÍVAR ME ENAMORA EN  GOBERNANZA"/>
    <s v="Escuela de Gobernanza"/>
    <s v="4502"/>
    <s v="Fortalecimiento del buen gobierno para el respeto y garantía de los derechos humanos"/>
    <s v="Desarrollo Comunitario"/>
    <n v="213"/>
    <s v="Reafirmación del Sentido de Pertenencia y Orgullo Bolivarense (Gobernanza)"/>
    <n v="4502001"/>
    <s v="Servicio de promoción a la participación ciudadana"/>
    <s v="Iniciativas creadas"/>
    <s v="Número"/>
    <n v="0"/>
    <n v="2024"/>
    <s v="N/A"/>
    <n v="2"/>
    <n v="6"/>
    <n v="4"/>
    <n v="0.66666666666666663"/>
    <n v="1"/>
    <n v="4"/>
    <n v="1"/>
    <n v="0"/>
    <n v="6"/>
    <n v="1"/>
    <n v="10"/>
    <n v="3"/>
    <n v="1"/>
    <n v="1.6666666666666667"/>
    <n v="700000000"/>
    <s v="RECURSOS PROPIOS 2025"/>
    <n v="574778750"/>
  </r>
  <r>
    <s v="INTERIOR"/>
    <x v="4"/>
    <s v="BOLÍVAR ME ENAMORA EN  GOBERNANZA"/>
    <s v="Escuela de Gobernanza"/>
    <s v="4502"/>
    <s v="Fortalecimiento del buen gobierno para el respeto y garantía de los derechos humanos"/>
    <s v="Desarrollo Comunitario"/>
    <n v="214"/>
    <s v="Renovar o profundizar conocimientos, habilidades, técnicas y prácticas en liderazgo. (Gobernanza)"/>
    <s v="4502034"/>
    <s v="Servicio de educación informal "/>
    <s v="Eventos de formación en liderazgo "/>
    <s v="Número"/>
    <n v="0"/>
    <n v="2024"/>
    <s v="N/A"/>
    <n v="30"/>
    <n v="100"/>
    <n v="20"/>
    <n v="0.2"/>
    <n v="6"/>
    <n v="19"/>
    <n v="14"/>
    <n v="8"/>
    <n v="47"/>
    <n v="0.47"/>
    <n v="67"/>
    <n v="1.5666666666666667"/>
    <n v="1"/>
    <n v="0.67"/>
    <n v="200000000"/>
    <s v="RECURSOS PROPIOS 2025"/>
    <n v="81000000"/>
  </r>
  <r>
    <s v="INTERIOR"/>
    <x v="3"/>
    <s v="BOLÍVAR ME ENAMORA EN ACCESO A LA JUSTICIA"/>
    <s v="Promocion al Acceso a la Justicia"/>
    <n v="1202"/>
    <s v=" Promoción al acceso a la justicia"/>
    <s v="Justicia y Seguridad"/>
    <n v="215"/>
    <s v="Servicios de información y orientación sobre herramientas y mecanismos legales, formales y no formales, para protección de los derechos"/>
    <s v="1202002"/>
    <s v="Servicio de justicia a los ciudadanos"/>
    <s v="Ciudadanos con servicio de justicia prestado"/>
    <s v="Número"/>
    <n v="0"/>
    <n v="2024"/>
    <s v="Min Justicia"/>
    <n v="1500"/>
    <n v="5000"/>
    <n v="28940"/>
    <n v="5.7880000000000003"/>
    <n v="0"/>
    <n v="5586"/>
    <n v="9102"/>
    <n v="824"/>
    <n v="15512"/>
    <n v="3.1023999999999998"/>
    <n v="44452"/>
    <n v="10.341333333333333"/>
    <n v="1"/>
    <n v="8.8903999999999996"/>
    <n v="317895545"/>
    <s v="RECURSOS PROPIOS 2026"/>
    <n v="317895545"/>
  </r>
  <r>
    <s v="INTERIOR"/>
    <x v="3"/>
    <s v="BOLÍVAR ME ENAMORA EN ACCESO A LA JUSTICIA"/>
    <s v="Promocion al Acceso a la Justicia"/>
    <n v="1202"/>
    <s v=" Promoción al acceso a la justicia"/>
    <s v="Justicia y Seguridad"/>
    <n v="216"/>
    <s v="Asesoría y acompañamiento a entidades territoriales para que haya una adecuada articulación entre los operadores de los servicio de justicia"/>
    <s v="1202004"/>
    <s v="Servicio de asistencia técnica para la articulación de los operadores de los servicio de justicia"/>
    <s v="Sistemas locales de justicia implementados"/>
    <s v="Número"/>
    <n v="0"/>
    <n v="2024"/>
    <s v="Min Justicia"/>
    <n v="8"/>
    <n v="24"/>
    <n v="5"/>
    <n v="0.20833333333333334"/>
    <n v="0"/>
    <n v="0"/>
    <n v="0"/>
    <n v="9"/>
    <n v="9"/>
    <n v="0.375"/>
    <n v="14"/>
    <n v="1.125"/>
    <n v="1"/>
    <n v="0.58333333333333337"/>
    <n v="607902214"/>
    <s v="RECURSOS PROPIOS 2027"/>
    <n v="607902214"/>
  </r>
  <r>
    <s v="INTERIOR"/>
    <x v="3"/>
    <s v="BOLÍVAR ME ENAMORA EN ACCESO A LA JUSTICIA"/>
    <s v="Promocion al Acceso a la Justicia"/>
    <n v="1202"/>
    <s v=" Promoción al acceso a la justicia"/>
    <s v="Justicia y Seguridad"/>
    <n v="217"/>
    <s v="Asesoría y acompañamiento a entidades territoriales para fortalecer la descentralización de los Servicio de justicia"/>
    <s v="1202005"/>
    <s v="Servicio de asistencia técnica para la descentralización de los Servicio de justicia en los territorios"/>
    <s v="Jornadas móviles de acceso a la justicia realizadas"/>
    <s v="Número"/>
    <n v="0"/>
    <n v="2024"/>
    <s v="Min Justicia"/>
    <n v="5"/>
    <n v="20"/>
    <n v="29"/>
    <n v="1.45"/>
    <n v="0"/>
    <n v="14"/>
    <n v="14"/>
    <n v="2"/>
    <n v="30"/>
    <n v="1.5"/>
    <n v="59"/>
    <n v="6"/>
    <n v="1"/>
    <n v="2.95"/>
    <n v="450000000"/>
    <s v="RECURSOS PROPIOS 2028"/>
    <n v="450000000"/>
  </r>
  <r>
    <s v="INTERIOR"/>
    <x v="4"/>
    <s v="BOLÍVAR ME ENAMORA EN  PARTICIPACIÓN CIUDADANA"/>
    <s v="Construcciones motivadoras con participación integral – COMPI"/>
    <s v="4502"/>
    <s v="Fortalecimiento del buen gobierno para el respeto y garantía de los derechos humanos"/>
    <s v="Desarrollo Comunitario"/>
    <n v="367"/>
    <s v="Promover el desarrollo de 180 proyectos iniciativas comunitarias para el fomento e incentivo a la participación ciudadana"/>
    <n v="4502001"/>
    <s v="Servicio de promoción a la participación ciudadana"/>
    <s v="Iniciativas organizativas de participación ciudadana promovidas"/>
    <s v="Número"/>
    <n v="0"/>
    <n v="2023"/>
    <s v="Secretaria del Interior"/>
    <n v="45"/>
    <n v="180"/>
    <n v="17"/>
    <n v="9.4444444444444442E-2"/>
    <n v="0"/>
    <n v="12"/>
    <n v="5"/>
    <n v="3"/>
    <n v="20"/>
    <n v="0.1111111111111111"/>
    <n v="37"/>
    <n v="0.44444444444444442"/>
    <n v="0.44444444444444442"/>
    <n v="0.20555555555555555"/>
    <n v="10678600000"/>
    <s v="ICLD - ACPM"/>
    <n v="9087664798"/>
  </r>
  <r>
    <s v="INTERIOR"/>
    <x v="5"/>
    <s v="BOLIVAR ME ENAMORA  EN SEGURIDAD"/>
    <s v="Condiciones de Seguriddad"/>
    <n v="4502"/>
    <s v="Fortalecimiento del buen gobierno para el respeto y garantía de los derechos humanos"/>
    <s v="Justicia y Seguridad"/>
    <n v="384"/>
    <s v="Brindar apoyo en sanamiento a reclusos de centros penitenciarios de Cartagena y Magangué"/>
    <n v="4502038"/>
    <s v="Servicio de promoción de la garantía de derechos"/>
    <s v="Estrategias de promoción de la garantía de derechos implementadas"/>
    <s v="Número"/>
    <s v="N/A"/>
    <n v="2023"/>
    <s v="Ministerio de Justicia y del Derecho"/>
    <n v="1"/>
    <n v="4"/>
    <n v="0"/>
    <n v="0"/>
    <n v="0"/>
    <n v="0"/>
    <n v="0"/>
    <n v="0"/>
    <n v="0"/>
    <n v="0"/>
    <n v="0"/>
    <n v="0"/>
    <n v="0"/>
    <n v="0"/>
    <n v="0"/>
    <s v="N/A"/>
    <n v="0"/>
  </r>
  <r>
    <s v="INTERIOR"/>
    <x v="5"/>
    <s v="BOLIVAR ME ENAMORA  EN SEGURIDAD"/>
    <s v="Condiciones de Seguriddad"/>
    <n v="4102"/>
    <s v="Desarrollo integral de la primera infancia a la juventud, y fortalecimiento de las capacidades de las familias de niñas, niños y adolescentes"/>
    <s v="Justicia y Seguridad"/>
    <n v="385"/>
    <s v="Servicios enfocados a garantizar los derechos fundamentales , la prevención de amenazas o vulneración y restablecimiento de derechos."/>
    <n v="4102052"/>
    <s v="Servicio de protección integral a niños, niñas, adolescentes y jóvenes"/>
    <s v="Niños, niñas, adolescentes y jóvenes beneficiados con acciones de restablecimiento de derechos"/>
    <s v="Número"/>
    <n v="0"/>
    <n v="2023"/>
    <s v="ICBF "/>
    <n v="135"/>
    <n v="135"/>
    <n v="151"/>
    <n v="1.1185185185185185"/>
    <n v="0"/>
    <n v="0"/>
    <n v="0"/>
    <n v="135"/>
    <n v="135"/>
    <n v="1"/>
    <n v="286"/>
    <n v="1"/>
    <n v="1"/>
    <n v="2.1185185185185187"/>
    <n v="173984519"/>
    <s v="ICLD"/>
    <n v="173984519"/>
  </r>
  <r>
    <s v="INTERIOR"/>
    <x v="5"/>
    <s v="BOLIVAR ME ENAMORA  EN SEGURIDAD"/>
    <s v="Bolivar sin cadenas: estrategia de lucha contra la trata de personas"/>
    <n v="4502"/>
    <s v="Fortalecimiento del buen gobierno para el respeto y garantía de los derechos humanos"/>
    <s v="Justicia y Seguridad"/>
    <n v="386"/>
    <s v="Reducir la cantidad de victimas de trata de personas en el departamento de Bolivar"/>
    <n v="4502038"/>
    <s v="Servicio de promoción de la garantía de derechos"/>
    <s v="Rutas de atención implementadas"/>
    <s v="Número"/>
    <s v="ND"/>
    <n v="2023"/>
    <s v="Ministerio de Justicia y del Derecho"/>
    <n v="12"/>
    <n v="12"/>
    <n v="5"/>
    <n v="0.41666666666666669"/>
    <n v="0"/>
    <n v="8"/>
    <n v="12"/>
    <n v="7"/>
    <n v="27"/>
    <n v="2.25"/>
    <n v="32"/>
    <n v="2.25"/>
    <n v="1"/>
    <n v="2.6666666666666665"/>
    <n v="184500000"/>
    <s v="ICLD"/>
    <n v="184500000"/>
  </r>
  <r>
    <s v="INTERIOR"/>
    <x v="5"/>
    <s v="BOLÍVAR ME ENAMORA CON INSTRUMENTOS DE PLANEACIÓN"/>
    <s v="Centro de Observación e Investigación Social de Bolívar - COISBOL"/>
    <s v="4501"/>
    <s v="Fortalecimiento de la convivencia y la seguridad ciudadana"/>
    <s v="Justicia y Seguridad"/>
    <n v="387"/>
    <s v="Aumentar el flujo de información, conocimiento y el análisis sobre el estado de la convivencia y la seguridad ciudadana a través de la generación de información."/>
    <s v="4501045"/>
    <s v="Documentos de investigación"/>
    <s v="Documentos de investigación elaborados"/>
    <s v="Número"/>
    <n v="1"/>
    <n v="2023"/>
    <s v="Gobernación de Bolívar"/>
    <n v="2"/>
    <n v="8"/>
    <n v="2"/>
    <n v="0.25"/>
    <n v="0"/>
    <n v="0"/>
    <n v="0"/>
    <n v="3"/>
    <n v="3"/>
    <n v="0.375"/>
    <n v="5"/>
    <n v="1.5"/>
    <n v="1"/>
    <n v="0.625"/>
    <n v="2000000000"/>
    <s v="ICLD"/>
    <n v="1778800000"/>
  </r>
  <r>
    <s v="SEGURIDAD"/>
    <x v="5"/>
    <s v="BOLIVAR ME ENAMORA  EN SEGURIDAD"/>
    <s v="Seguridad ciudadana"/>
    <n v="4501"/>
    <s v="Fortalecimiento de la convivencia y la seguridad ciudadana"/>
    <s v="Justicia Y Seguridad"/>
    <n v="218"/>
    <s v="PISCC"/>
    <n v="4501026"/>
    <s v="Documentos Planeacion"/>
    <s v="Planes Integrales de Seguridad y Convivencia -PISCC "/>
    <s v="Número"/>
    <s v="N/A"/>
    <n v="2024"/>
    <s v="DNP"/>
    <n v="1"/>
    <n v="1"/>
    <n v="1"/>
    <n v="1"/>
    <n v="0"/>
    <n v="0"/>
    <n v="0"/>
    <n v="1"/>
    <n v="1"/>
    <n v="1"/>
    <n v="2"/>
    <n v="1"/>
    <n v="1"/>
    <n v="2"/>
    <n v="5619527872"/>
    <s v="Recursos Propios"/>
    <n v="5619527872"/>
  </r>
  <r>
    <s v="SEGURIDAD"/>
    <x v="5"/>
    <s v="BOLIVAR ME ENAMORA  EN SEGURIDAD"/>
    <s v="Seguridad ciudadana"/>
    <n v="4501"/>
    <s v="Fortalecimiento de la convivencia y la seguridad ciudadana"/>
    <s v="Justicia Y Seguridad"/>
    <n v="219"/>
    <s v="Reducción gradual de las estadísticas de delitos y comportamientos contrarios a la convivencia en aumento gradual en eldepartamento de Bolívar."/>
    <n v="4501029"/>
    <s v="Servicio de apoyo financiero para proyectos de convivencia y seguridad ciudadana"/>
    <s v="Proyectos de convivencia y seguridad ciudadana apoyados financieramente"/>
    <s v="Número"/>
    <n v="3"/>
    <n v="2024"/>
    <s v="DNP"/>
    <n v="1"/>
    <n v="4"/>
    <n v="1"/>
    <n v="0.25"/>
    <n v="0.25"/>
    <n v="0"/>
    <n v="0"/>
    <n v="0.75"/>
    <n v="1"/>
    <n v="0.25"/>
    <n v="2"/>
    <n v="1"/>
    <n v="1"/>
    <n v="0.5"/>
    <n v="1916000000"/>
    <s v="Recursos Propios"/>
    <n v="1472093337"/>
  </r>
  <r>
    <s v="SEGURIDAD"/>
    <x v="5"/>
    <s v="BOLIVAR ME ENAMORA  EN SEGURIDAD"/>
    <s v="Seguridad ciudadana"/>
    <n v="4501"/>
    <s v="Fortalecimiento de la convivencia y la seguridad ciudadana"/>
    <s v="Justicia Y Seguridad"/>
    <n v="220"/>
    <s v="Reducción gradual de las estadísticas de delitos y comportamientos contrarios a la convivencia en aumento gradual en eldepartamento de Bolívar."/>
    <n v="4501079"/>
    <s v="Servicio de dotación para la movilidad operacional y el apoyo logístico"/>
    <s v="Unidades dotadas"/>
    <s v="Número"/>
    <n v="0"/>
    <n v="2024"/>
    <s v="DNP"/>
    <n v="1"/>
    <n v="2"/>
    <n v="1"/>
    <n v="0.5"/>
    <n v="0"/>
    <n v="0"/>
    <n v="0"/>
    <n v="1"/>
    <n v="1"/>
    <n v="0.5"/>
    <n v="2"/>
    <n v="1"/>
    <n v="1"/>
    <n v="1"/>
    <n v="3500000000"/>
    <s v="Recursos Propios"/>
    <n v="3176215792"/>
  </r>
  <r>
    <s v="SEGURIDAD"/>
    <x v="5"/>
    <s v="BOLIVAR ME ENAMORA  EN SEGURIDAD"/>
    <s v="Seguridad ciudadana"/>
    <n v="4501"/>
    <s v="Fortalecimiento de la convivencia y la seguridad ciudadana"/>
    <s v="Justicia Y Seguridad"/>
    <n v="221"/>
    <s v="Reducción gradual de las estadísticas de delitos y comportamientos contrarios a la convivencia en aumento gradual en eldepartamento de Bolívar."/>
    <n v="4501077"/>
    <s v="Servicio de dotación para la movilidad operacional y el apoyo logístico"/>
    <s v="Unidades dotadas"/>
    <s v="Número"/>
    <n v="0"/>
    <n v="2024"/>
    <s v="DNP"/>
    <n v="1"/>
    <n v="2"/>
    <n v="1"/>
    <n v="0.5"/>
    <n v="0.4"/>
    <n v="0"/>
    <n v="0"/>
    <n v="0.6"/>
    <n v="1"/>
    <n v="0.5"/>
    <n v="2"/>
    <n v="1"/>
    <n v="1"/>
    <n v="1"/>
    <n v="500000000"/>
    <s v="Recursos Propios"/>
    <n v="268102115.10000038"/>
  </r>
  <r>
    <s v="SEGURIDAD"/>
    <x v="5"/>
    <s v="BOLIVAR ME ENAMORA  EN SEGURIDAD"/>
    <s v="Seguridad ciudadana"/>
    <n v="3205"/>
    <s v="Ordenamiento ambiental territorial"/>
    <s v="Justicia y Seguridad"/>
    <n v="222"/>
    <s v="Servicio de educación informal en el marco de prevención minas antipersonas"/>
    <s v="3205023"/>
    <s v="Acciones orientadas a generar espacios para brindar capacitación y educación informal tanto a las comunidades como a las autoridades ambientales en el marco de la reducción y mitigación del riesgo de desastres."/>
    <s v="Personas capacitadas"/>
    <s v="Número "/>
    <n v="100"/>
    <n v="2024"/>
    <s v="Oficina del Alto Comisionado para la Paz"/>
    <n v="50"/>
    <n v="200"/>
    <n v="50"/>
    <n v="0.25"/>
    <n v="0"/>
    <n v="0"/>
    <n v="0"/>
    <n v="0"/>
    <n v="0"/>
    <n v="0"/>
    <n v="50"/>
    <n v="0"/>
    <n v="0"/>
    <n v="0.25"/>
    <n v="200000000"/>
    <s v="Recursos Propios"/>
    <n v="200000000"/>
  </r>
  <r>
    <s v="SEGURIDAD"/>
    <x v="5"/>
    <s v="BOLIVAR ME ENAMORA  EN SEGURIDAD"/>
    <s v="Seguridad ciudadana"/>
    <n v="4503"/>
    <s v="Gestión del riesgo de desastres y emergencias"/>
    <s v="Justicia y Seguridad"/>
    <n v="223"/>
    <s v="Reducir los detonantes de alertas tempranas en el Departamento de Bolivar."/>
    <n v="4503018"/>
    <s v="Servicio de monitoreo y seguimiento para la gestión del riesgo"/>
    <s v="Sistemas de Alerta Temprana implementados"/>
    <s v="NUMERO"/>
    <n v="24"/>
    <n v="2024"/>
    <s v="Defensoria del Pueblo"/>
    <n v="1"/>
    <n v="20"/>
    <n v="0"/>
    <n v="0"/>
    <n v="0"/>
    <n v="0"/>
    <n v="0"/>
    <n v="0"/>
    <n v="0"/>
    <n v="0"/>
    <n v="0"/>
    <n v="0"/>
    <n v="0"/>
    <n v="0"/>
    <n v="100000000"/>
    <s v="Recursos Propios"/>
    <n v="100000000"/>
  </r>
  <r>
    <s v="SEGURIDAD"/>
    <x v="5"/>
    <s v="BOLIVAR ME ENAMORA  EN SEGURIDAD"/>
    <s v="Seguridad ciudadana"/>
    <n v="4501"/>
    <s v="Fortalecimiento de la convivencia y la seguridad ciudadana"/>
    <s v="Justicia y Seguridad"/>
    <n v="224"/>
    <s v="Reducir el gasto implementado en investigaciones, mediante la entregas de recompensas."/>
    <n v="4501056"/>
    <s v="Servicio de apoyo financiero para la justicia y seguridad"/>
    <s v="Recompensas entregadas a la ciudadanía"/>
    <s v="NUMERO"/>
    <n v="0"/>
    <n v="2024"/>
    <s v="Debol"/>
    <n v="1"/>
    <n v="8"/>
    <n v="2"/>
    <n v="0.25"/>
    <n v="0"/>
    <n v="0"/>
    <n v="0"/>
    <n v="2"/>
    <n v="2"/>
    <n v="0.25"/>
    <n v="4"/>
    <n v="2"/>
    <n v="1"/>
    <n v="0.5"/>
    <n v="150000000"/>
    <s v="Recursos Propios"/>
    <n v="150000000"/>
  </r>
  <r>
    <s v="SEGURIDAD"/>
    <x v="5"/>
    <s v="BOLIVAR ME ENAMORA  EN SEGURIDAD"/>
    <s v="Convivencia ciudadana"/>
    <n v="4501"/>
    <s v="Fortalecimiento de la convivencia y la seguridad ciudadana"/>
    <s v="Justicia Y Seguridad"/>
    <n v="225"/>
    <s v="Incluye la financiación monetaria de iniciativas ciudadanas que promuevan la convivencia y  seguridad ciudadana."/>
    <s v="4501049"/>
    <s v="Servicio de educación informal"/>
    <s v="Programas de educación informal en seguridad y convivencia ciudadana con enfoque de género realizados"/>
    <s v="Número"/>
    <s v="N/A"/>
    <n v="2024"/>
    <s v="Medicina Legal y DANE"/>
    <n v="15"/>
    <n v="35"/>
    <n v="9"/>
    <n v="0.25714285714285712"/>
    <n v="0"/>
    <n v="0"/>
    <n v="0"/>
    <n v="9"/>
    <n v="9"/>
    <n v="0.25714285714285712"/>
    <n v="18"/>
    <n v="0.6"/>
    <n v="0.6"/>
    <n v="0.51428571428571423"/>
    <n v="1081000000"/>
    <s v="Recursos Propios"/>
    <n v="695023235"/>
  </r>
  <r>
    <s v="IGUALDAD"/>
    <x v="3"/>
    <s v="COMPONENTE BOLÍVAR ME ENAMORA EN DERECHO HUMANOS."/>
    <s v="AQUÍ CABEMOS TODOS "/>
    <s v="2,11,1"/>
    <s v="INCLUSIÓN SOCIAL Y PRODUCTIVA PARA LA POBLACIÓN EN SITUACIÓN DE VULNERABILIDAD "/>
    <s v="ATENCIÓN A GRUPOS VULNERABLES - PROMOCIÓN SOCIAL"/>
    <n v="396"/>
    <s v="400 PERSONAS ATENDIDAS CON LA OFERTA SOCIAL DE LA SECRETARIA "/>
    <n v="4103052"/>
    <s v="SERVICIO DE GESTIÓN PARA LA POBLACIÓN VULNERABLE "/>
    <s v="BENEFICIARIOS DE LA OFERTA SOCIAL ATENDIDOS "/>
    <s v="NUMERO"/>
    <n v="0"/>
    <s v="N/A"/>
    <s v="N/A"/>
    <n v="100"/>
    <n v="400"/>
    <n v="80"/>
    <n v="0.2"/>
    <n v="80"/>
    <n v="100"/>
    <n v="150"/>
    <n v="150"/>
    <n v="480"/>
    <n v="1.2"/>
    <n v="560"/>
    <n v="4.8"/>
    <n v="1"/>
    <n v="1.4"/>
    <n v="102000000"/>
    <s v=" GESTIÓN  "/>
    <n v="102000000"/>
  </r>
  <r>
    <s v="IGUALDAD"/>
    <x v="3"/>
    <s v="COMPONENTE BOLÍVAR ME ENAMORA EN DERECHO HUMANOS."/>
    <s v="AQUÍ CABEMOS TODOS "/>
    <s v="2,11,1"/>
    <s v="INCLUSIÓN SOCIAL Y PRODUCTIVA PARA LA POBLACIÓN EN SITUACIÓN DE VULNERABILIDAD "/>
    <s v="ATENCIÓN A GRUPOS VULNERABLES - PROMOCIÓN SOCIAL"/>
    <n v="407"/>
    <s v="COMUNIDADES ÉTNICAS CON ACOMPAÑAMIENTO COMUNITARIO "/>
    <n v="4103057"/>
    <s v="SERVICIO DE ACOMPAÑAMIENTO FAMILIAR Y COMUNITARIO PARA LA SUPERACIÓN DE LA POBLEZA "/>
    <s v="COMUNIDADES ÉTNICAS CON ACOMPAÑAMIENTO COMUNITARIO "/>
    <s v="NUMERO"/>
    <n v="0"/>
    <s v="N/A"/>
    <s v="N/A"/>
    <n v="4"/>
    <n v="12"/>
    <n v="19"/>
    <n v="1.58"/>
    <n v="5"/>
    <n v="11"/>
    <n v="8"/>
    <n v="2"/>
    <n v="26"/>
    <n v="2.17"/>
    <n v="45"/>
    <n v="6.5"/>
    <n v="1"/>
    <n v="3.75"/>
    <n v="102000000"/>
    <s v=" GESTIÓN  "/>
    <n v="97500000"/>
  </r>
  <r>
    <s v="IGUALDAD"/>
    <x v="3"/>
    <s v="COMPONENTE BOLÍVAR ME ENAMORA EN DERECHO HUMANOS."/>
    <s v="DISCAPACIDAD - BOLIVAR SIN BARRERAS"/>
    <s v="2,11,2"/>
    <s v="INCLUSIÓN SOCIAL Y PRODUCTIVA PARA LA POBLACIÓN EN SITUACIÓN DE VULNERABILIDAD "/>
    <s v="ATENCIÓN A GRUPOS VULNERABLES - PROMOCIÓN SOCIAL"/>
    <n v="408"/>
    <s v="12 ASISTENCIAS TÉNICAS A LOS COMITÉS MUNICIPALES DE DISCAPACIDAD "/>
    <n v="3702021"/>
    <s v="SERVICIO DE ASISTENCIA TÉCNICA "/>
    <n v="0"/>
    <s v="NUMERO"/>
    <n v="0"/>
    <s v="N/A"/>
    <s v="N/A"/>
    <n v="3"/>
    <n v="12"/>
    <n v="13"/>
    <n v="1.08"/>
    <n v="4"/>
    <n v="3"/>
    <n v="0"/>
    <n v="1"/>
    <n v="8"/>
    <n v="0.67"/>
    <n v="21"/>
    <n v="2.67"/>
    <n v="1"/>
    <n v="1.75"/>
    <n v="0"/>
    <s v=" GESTIÓN  "/>
    <n v="0"/>
  </r>
  <r>
    <s v="IGUALDAD"/>
    <x v="3"/>
    <s v="COMPONENTE BOLÍVAR ME ENAMORA EN DERECHO HUMANOS."/>
    <s v="DISCAPACIDAD - BOLIVAR SIN BARRERAS"/>
    <s v="2,11,2"/>
    <s v="INCLUSIÓN SOCIAL Y PRODUCTIVA PARA LA POBLACIÓN EN SITUACIÓN DE VULNERABILIDAD "/>
    <s v="ATENCIÓN A GRUPOS VULNERABLES - PROMOCIÓN SOCIAL"/>
    <n v="409"/>
    <s v="12 ASISTENCIAS TÉCNICAS A MUNICIPIOS EN POLITICAS PÚBLICAS DE DISCAPACIDAD "/>
    <n v="204019"/>
    <s v="SERVICIO DE ASISTENCIA TÉCNICA TERRITORIAL PARA GESTIÓN E IMPLEMENTACIÓN DE LA POLITICA PÚBLICA DE DISCAPACIDAD  "/>
    <s v="DOCUMENTO DE LINEAMIENTOS TÉCNICOS PARA LA INCORPORACIÓN DEL ENFOQUE DIFERENCIAL ELABORADOS "/>
    <s v="NUMERO"/>
    <n v="0"/>
    <s v="N/A"/>
    <s v="N/A"/>
    <n v="5"/>
    <n v="12"/>
    <n v="1"/>
    <n v="0.08"/>
    <n v="0"/>
    <n v="1"/>
    <n v="1"/>
    <n v="1"/>
    <n v="3"/>
    <n v="0.25"/>
    <n v="4"/>
    <n v="0.6"/>
    <n v="0.6"/>
    <n v="0.33333333333333331"/>
    <n v="68000000"/>
    <s v=" GESTIÓN  "/>
    <n v="68000000"/>
  </r>
  <r>
    <s v="IGUALDAD"/>
    <x v="3"/>
    <s v="COMPONENTE BOLÍVAR ME ENAMORA EN DERECHO HUMANOS."/>
    <s v="DISCAPACIDAD - BOLIVAR SIN BARRERAS"/>
    <s v="2,11,2"/>
    <s v="INCLUSIÓN SOCIAL Y PRODUCTIVA PARA LA POBLACIÓN EN SITUACIÓN DE VULNERABILIDAD "/>
    <s v="ATENCIÓN A GRUPOS VULNERABLES - PROMOCIÓN SOCIAL"/>
    <n v="410"/>
    <s v="REALIZAR ESPACIOS DE INCLUSIÓN, JORNADAS DE CAPACITACIÓN, SENSIBILIZACIÓN, TALLERES DE FORMACIÓN CON POBLACIÓN CON DISCAPACIDAD Y FUNCIONARIOS PÚBLICOS "/>
    <n v="204019"/>
    <s v="SERVICIO DE ASISTENCIA TÉCNICA TERRITORIAL PARA LA GESTIÓN E IMPLEMENTACIÓN DE LA POLITICA PÚBLICA DE DISCAPACIDAD "/>
    <s v="ENTIDADES ASISTIDAS TÉCNICAMENTE "/>
    <s v="NUMERO"/>
    <n v="0"/>
    <s v="N/A"/>
    <s v="N/A"/>
    <n v="18"/>
    <n v="60"/>
    <n v="4"/>
    <n v="7.0000000000000007E-2"/>
    <n v="9"/>
    <n v="6"/>
    <n v="8"/>
    <n v="4"/>
    <n v="27"/>
    <n v="0.45"/>
    <n v="31"/>
    <n v="1.5"/>
    <n v="1"/>
    <n v="0.51666666666666672"/>
    <n v="0"/>
    <s v=" GESTIÓN  "/>
    <n v="0"/>
  </r>
  <r>
    <s v="IGUALDAD"/>
    <x v="3"/>
    <s v="COMPONENTE BOLÍVAR ME ENAMORA EN DERECHO HUMANOS."/>
    <s v="TU CUIDAS, YO TE CUIDO "/>
    <s v="2,11,3"/>
    <s v="INCLUSIÓN SOCIAL Y PRODUCTIVA PARA LA POBLACIÓN EN SITUACIÓN DE VULNERABILIDAD "/>
    <s v="ATENCIÓN A GRUPOS VULNERABLES - PROMOCIÓN SOCIAL"/>
    <n v="411"/>
    <s v="REALIZAR ACOMPAÑAMIENTO SICOSOCIAL A 120 FAMILIAS DE CUIDADORES DE PCD "/>
    <n v="4102043"/>
    <s v="SERVICIO DE ASISTENCIA TÉCNICA A FAMILIAS CON DISCAPACIDAD EN TEMAS DE FORTALECIMIENTO DEL TEJIDO SOCIAL Y CONSTRUCCIÓN DE ESCENARIOS COMUNITARIOS PROTECTORES DE DERECHOS "/>
    <s v="FAMILIAS ATENDIDAS "/>
    <s v="NUMERO"/>
    <n v="0"/>
    <n v="120"/>
    <s v="N/A"/>
    <n v="120"/>
    <n v="120"/>
    <n v="120"/>
    <n v="1"/>
    <n v="50"/>
    <n v="250"/>
    <n v="150"/>
    <n v="110"/>
    <n v="560"/>
    <n v="4.67"/>
    <n v="680"/>
    <n v="4.67"/>
    <n v="1"/>
    <n v="5.666666666666667"/>
    <n v="0"/>
    <s v=" GESTIÓN  "/>
    <n v="0"/>
  </r>
  <r>
    <s v="IGUALDAD"/>
    <x v="3"/>
    <s v="COMPONENTE BOLÍVAR ME ENAMORA EN DERECHO HUMANOS."/>
    <s v="LIDERAZGO TRANSFORMADOR"/>
    <s v="2,11,4"/>
    <s v="INCLUSIÓN SOCIAL Y PRODUCTIVA PARA LA POBLACIÓN EN SITUACIÓN DE VULNERABILIDAD "/>
    <s v="ATENCIÓN A GRUPOS VULNERABLES - PROMOCIÓN SOCIAL"/>
    <n v="412"/>
    <s v="REALIZAR 20 JORNADAS DE ORIENTACIÓN Y ACOMPAÑAMIENTO REALIZADAS SOBRE DERECHOS HUMANOS "/>
    <n v="2502002"/>
    <s v="SERVICIO DE ASISTENCIA TÉCNICA  PARA ATENCIÓN, ORIENTACIÓN Y ASESORIA EN MATERIA DE DERECHOS HUMANOS, EL DERECHO INTERNACIONAL HUMANITARIO Y EN ESCENARIOS DE PAZ "/>
    <s v="JORNADAS DE ORIENTACIÓN TÉCNICA PARA LA ATENCIÓN, ORIENTACIÓN Y ASESORÍA EN MATERIA DE DERECHOS HUMANOS "/>
    <s v="NUMERO"/>
    <n v="0"/>
    <n v="20"/>
    <s v="N/A"/>
    <n v="5"/>
    <n v="20"/>
    <n v="9"/>
    <n v="0.45"/>
    <n v="5"/>
    <n v="3"/>
    <n v="5"/>
    <n v="0"/>
    <n v="13"/>
    <n v="0.65"/>
    <n v="22"/>
    <n v="2.6"/>
    <n v="1"/>
    <n v="1.1000000000000001"/>
    <n v="0"/>
    <s v=" GESTIÓN  "/>
    <n v="0"/>
  </r>
  <r>
    <s v="IGUALDAD"/>
    <x v="3"/>
    <s v="COMPONENTE BOLÍVAR ME ENAMORA EN DERECHO HUMANOS."/>
    <s v="MÁS CERCA DE TI "/>
    <s v="2,11,5"/>
    <s v="INCLUSIÓN SOCIAL Y PRODUCTIVA PARA LA POBLACIÓN EN SITUACIÓN DE VULNERABILIDAD "/>
    <s v="ATENCIÓN A GRUPOS VULNERABLES - PROMOCIÓN SOCIAL"/>
    <n v="413"/>
    <s v="60 ASISTENCIAS TÉCNICAS PARA GENERAR CULTURA EN DERECHOS HUMANOS "/>
    <n v="4601012"/>
    <s v="SERVICIO DE ASISTENCIA TÉCNICA "/>
    <s v="ASISTENCIAS TÉCNICAS REALIZADAS "/>
    <s v="NUMERO"/>
    <n v="0"/>
    <s v="N/A"/>
    <s v="N/A"/>
    <n v="11"/>
    <n v="60"/>
    <n v="24"/>
    <n v="0.4"/>
    <n v="9"/>
    <n v="10"/>
    <n v="9"/>
    <n v="6"/>
    <n v="34"/>
    <n v="0.56999999999999995"/>
    <n v="58"/>
    <n v="3.09"/>
    <n v="1"/>
    <n v="0.96666666666666667"/>
    <n v="0"/>
    <s v=" GESTIÓN  "/>
    <n v="0"/>
  </r>
  <r>
    <s v="IGUALDAD"/>
    <x v="3"/>
    <s v="COMPONENTE BOLÍVAR ME ENAMORA EN DERECHO HUMANOS."/>
    <s v="MÁS CERCA DE TI "/>
    <s v="2,11,5"/>
    <s v="INCLUSIÓN SOCIAL Y PRODUCTIVA PARA LA POBLACIÓN EN SITUACIÓN DE VULNERABILIDAD "/>
    <s v="ATENCIÓN A GRUPOS VULNERABLES - PROMOCIÓN SOCIAL"/>
    <n v="414"/>
    <s v="1 SISTEMA DE INFORMACIÓN IMPLEMENTACIÓN APRA GESTIÓN DE INFORMACIÓN DE DDHH Y POBLACIÓN VULNERABLE "/>
    <n v="4501007"/>
    <s v="DISEÑO E IMPLEMENTACIÓN DE LAS TICS ORIENTACIÓN A ATENDER LAS NECESIDADES DE LAS DEPENDENCIAS DE LA ENTIDAD EN SISTEMAS DE INFORMACIÓN, INFRAESTRUCTURA COMPUTACIONAL Y REDES, QUE APOYEN LOS PROCESOS DE TOMA DE DESICIONES Y LA ACCESIBILIDAD A LA CIUDADANIA. "/>
    <s v="SISTEMA DE INFORMACIÓN IMPLEMENTADOS "/>
    <s v="NUMERO"/>
    <n v="0"/>
    <s v="N/A"/>
    <s v="N/A"/>
    <n v="1"/>
    <n v="1"/>
    <n v="0"/>
    <n v="0"/>
    <n v="0"/>
    <n v="0"/>
    <n v="0"/>
    <n v="0"/>
    <n v="0"/>
    <n v="0"/>
    <n v="0"/>
    <n v="0"/>
    <n v="0"/>
    <n v="0"/>
    <n v="0"/>
    <s v=" GESTIÓN  "/>
    <n v="0"/>
  </r>
  <r>
    <s v="IGUALDAD"/>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0"/>
    <n v="0"/>
    <n v="0"/>
    <n v="1"/>
    <n v="0"/>
    <n v="0"/>
    <n v="1"/>
    <n v="49000000"/>
    <s v=" ICLD "/>
    <n v="49000000"/>
  </r>
  <r>
    <s v="IGUALDAD"/>
    <x v="3"/>
    <s v="BOLÍVAR ME ENAMORA DIVERSO E INCLUSIVO"/>
    <s v="POLÍTICAS PÚBLICAS CON ENFOQUE DIFERENCIAL"/>
    <n v="301"/>
    <s v="INCLUSIÓN SOCIAL Y PRODUCTIVA PARA LA POBLACIÓN EN SITUACIÓN DE VULNERABILIDAD "/>
    <s v="ATENCIÓN A GRUPOS VULNERABLES - PROMOCIÓN SOCIAL"/>
    <n v="400"/>
    <s v="ELABORACIÓN POLÍTICA PÚBLICAS DE  DERECHOS HUMANOS 2) DISCAPACIDAD, 3) ETNÍAS   4) DIVERSIDAD"/>
    <n v="301011"/>
    <s v="DOCUMENTOS DE POLÍTICA PÚBLICA"/>
    <s v="DOCUMENTOS DE POLÍTICA PÚBLICA ELABORADOS"/>
    <s v="NUMERO"/>
    <n v="0"/>
    <n v="2010"/>
    <s v="DOCUMENTO DE POLITICA PUBLICA"/>
    <n v="1"/>
    <n v="1"/>
    <n v="1"/>
    <n v="1"/>
    <n v="0"/>
    <n v="0"/>
    <n v="0"/>
    <n v="1"/>
    <n v="1"/>
    <n v="1"/>
    <n v="2"/>
    <n v="1"/>
    <n v="1"/>
    <n v="2"/>
    <n v="0"/>
    <s v=" ICLD "/>
    <n v="0"/>
  </r>
  <r>
    <s v="IGUALDAD"/>
    <x v="3"/>
    <s v="BOLÍVAR ME ENAMORA DIVERSO E INCLUSIVO"/>
    <s v="BOLIVAR MEJOR EMPRENDE DIVERSO"/>
    <n v="4502"/>
    <s v="INCLUSIÓN SOCIAL Y PRODUCTIVA PARA LA POBLACIÓN EN SITUACIÓN DE VULNERABILIDAD "/>
    <s v="ATENCIÓN A GRUPOS VULNERABLES - PROMOCIÓN SOCIAL"/>
    <n v="402"/>
    <s v="240 EMPRENDEDORES DE COMUNIDADES DIVERAS APOYADOS"/>
    <n v="4502039"/>
    <s v="SERVICIO DE APOYO FINANCIERO PARA EMPRESAS Y EMPRENDIMIENTOS PRODUCTIVOS"/>
    <s v="PERSONAS Y EMPRESAS BENEFICIADAS"/>
    <s v="NUMERO"/>
    <n v="0"/>
    <n v="2018"/>
    <s v="DANE"/>
    <n v="60"/>
    <n v="240"/>
    <n v="60"/>
    <n v="0.25"/>
    <n v="16"/>
    <n v="28"/>
    <n v="38"/>
    <n v="62"/>
    <n v="144"/>
    <n v="0.6"/>
    <n v="204"/>
    <n v="2.4"/>
    <n v="1"/>
    <n v="0.85"/>
    <n v="53000000"/>
    <s v=" ICLD "/>
    <n v="53000000"/>
  </r>
  <r>
    <s v="IGUALDAD"/>
    <x v="3"/>
    <s v="BOLÍVAR ME ENAMORA DIVERSO E INCLUSIVO"/>
    <s v="RESPETO AL SENTIR Y PENSAR DIFERENTE"/>
    <n v="4102"/>
    <s v="INCLUSIÓN SOCIAL Y PRODUCTIVA PARA LA POBLACIÓN EN SITUACIÓN DE VULNERABILIDAD "/>
    <s v="ATENCIÓN A GRUPOS VULNERABLES - PROMOCIÓN SOCIAL"/>
    <n v="403"/>
    <s v="REALIZAR 4  ACCIONES  PROTECTORASS DE DERECHOS DE LAS COMUNIDADES OSIG"/>
    <n v="4102042"/>
    <s v="FORTALECIMIENTO DEL TEJIDO SOCIAL Y CONSTRUCCIÓN DE ESCENARIOS COMUNITARIOS PROTECTORES DE DERECHOS"/>
    <s v="ACCIONES EJECUTADAS CON LAS COMUNIDADES"/>
    <s v="NUMERO"/>
    <n v="0"/>
    <n v="2018"/>
    <s v="DANE"/>
    <n v="1"/>
    <n v="4"/>
    <n v="1"/>
    <n v="0.25"/>
    <n v="1"/>
    <n v="1"/>
    <n v="1"/>
    <n v="1"/>
    <n v="4"/>
    <n v="1"/>
    <n v="5"/>
    <n v="4"/>
    <n v="1"/>
    <n v="1.25"/>
    <n v="0"/>
    <s v=" Gestion "/>
    <n v="0"/>
  </r>
  <r>
    <s v="IGUALDAD"/>
    <x v="3"/>
    <s v="BOLÍVAR ME ENAMORA DIVERSO E INCLUSIVO"/>
    <s v="CON MI FAMILIA SOY MEJOR, SOY MEJOR CUANDO CUENTO CONTIGO"/>
    <n v="4101"/>
    <s v="INCLUSIÓN SOCIAL Y PRODUCTIVA PARA LA POBLACIÓN EN SITUACIÓN DE VULNERABILIDAD "/>
    <s v="ATENCIÓN A GRUPOS VULNERABLES - PROMOCIÓN SOCIAL"/>
    <n v="404"/>
    <s v="ATENDER 100 FAMILAS CON MIEMBROS DE COMUNIDADES OSIG"/>
    <n v="4102043"/>
    <s v="SERVICIO DE PROMOCIÓN DE TEMAS DE DINÁMICA RELACIONAL Y DESARROLLO AUTÓNOMO"/>
    <s v="FAMILIAS ATENDIDAS"/>
    <s v="NUMERO"/>
    <n v="0"/>
    <n v="2018"/>
    <s v="DANE"/>
    <n v="25"/>
    <n v="100"/>
    <n v="25"/>
    <n v="0.25"/>
    <n v="0"/>
    <n v="15"/>
    <n v="60"/>
    <n v="20"/>
    <n v="95"/>
    <n v="0.95"/>
    <n v="120"/>
    <n v="3.8"/>
    <n v="1"/>
    <n v="1.2"/>
    <n v="0"/>
    <s v=" Gestion "/>
    <n v="0"/>
  </r>
  <r>
    <s v="IGUALDAD"/>
    <x v="3"/>
    <s v="BOLÍVAR ME ENAMORA DIVERSO E INCLUSIVO"/>
    <s v="EN LA RUTA LO MEJOR ES MI PROTECCIÓN"/>
    <n v="4101"/>
    <s v="INCLUSIÓN SOCIAL Y PRODUCTIVA PARA LA POBLACIÓN EN SITUACIÓN DE VULNERABILIDAD "/>
    <s v="ATENCIÓN A GRUPOS VULNERABLES - PROMOCIÓN SOCIAL"/>
    <n v="405"/>
    <s v="200 PERSONAS  CON AYUDAS HUMANITARIAS"/>
    <n v="4101025"/>
    <s v="SERVICIO DE AYUDA Y ATENCIÓN HUMANITARIA"/>
    <s v="PERSONAS CON ASISTENCIA HUMANITARIA"/>
    <s v="NUMERO"/>
    <n v="0"/>
    <n v="2018"/>
    <s v="DANE"/>
    <n v="50"/>
    <n v="200"/>
    <n v="50"/>
    <n v="0.25"/>
    <n v="0"/>
    <n v="2"/>
    <n v="10"/>
    <n v="20"/>
    <n v="32"/>
    <n v="0.16"/>
    <n v="82"/>
    <n v="0.64"/>
    <n v="0.64"/>
    <n v="0.41"/>
    <n v="0"/>
    <s v=" Gestion "/>
    <n v="0"/>
  </r>
  <r>
    <s v="IGUALDAD"/>
    <x v="3"/>
    <s v="BOLÍVAR ME ENAMORA DIVERSO E INCLUSIVO"/>
    <s v="BOLÍVAR ES MEJOR DIVERSO CON EDUCACIÓN"/>
    <n v="2202"/>
    <s v="INCLUSIÓN SOCIAL Y PRODUCTIVA PARA LA POBLACIÓN EN SITUACIÓN DE VULNERABILIDAD "/>
    <s v="ATENCIÓN A GRUPOS VULNERABLES - PROMOCIÓN SOCIAL"/>
    <n v="406"/>
    <s v="30 PERSONAS VULNERABLES CON ACCESO A LA EDUCACIÓN SUPERIOR"/>
    <n v="503026"/>
    <s v="SERVICIO DE APOYO FINANCIERO PARA EL ACCESO A LA EDUCACIÓN SUPERIOR O TERCIARIA"/>
    <s v="BENEFICIARIOS DE ESTRATEGIAS O PROGRAMAS DE  APOYO FINANCIERO PARA EL ACCESO A LA EDUCACIÓN SUPERIOR  O TERCIARIA"/>
    <s v="NUMERO"/>
    <n v="0"/>
    <n v="2018"/>
    <s v="DANE"/>
    <n v="10"/>
    <n v="30"/>
    <n v="0"/>
    <n v="0"/>
    <n v="0"/>
    <n v="2"/>
    <n v="0"/>
    <n v="4"/>
    <n v="6"/>
    <n v="0.2"/>
    <n v="6"/>
    <n v="0.6"/>
    <n v="0.6"/>
    <n v="0.2"/>
    <n v="0"/>
    <s v="Gestion"/>
    <n v="0"/>
  </r>
  <r>
    <s v="IGUALDAD"/>
    <x v="3"/>
    <s v="COMPONENTE DE JÓVENES CON FUTURO."/>
    <s v="JUVENTUD EMPODERADA"/>
    <s v="A.14"/>
    <s v="DESARROLLO INTEGRAL DE LA PRIMERA INFANCIA A LA JUVENTUD, Y FORTALECIMIENTO DE LAS CAPACIDADES DE LAS FAMILIAS DE NIÑAS, NIÑOS Y ADOLESCENTES"/>
    <s v="GRUPOS VULNERABLES"/>
    <s v="SG235"/>
    <s v="16 CAMPAÑAS DE PROTECCIÓN DELOS DERECHOS DE LA POBLACIÓN JÓVEN"/>
    <n v="4102046"/>
    <s v="&quot;SERVICIOS DE_x000d_PROMOCIÓN DELOS_x000d_DERECHOS DE LOS_x000d_NIÑOS, NIÑAS,_x000d_ADOLESCENTES Y_x000d_JÓVENES&quot;"/>
    <s v="CAMPAÑAS DE PROMOCIÓN_x000d_REALIZADAS"/>
    <s v="NUMERO"/>
    <n v="0"/>
    <n v="2025"/>
    <s v="DANE"/>
    <n v="4"/>
    <n v="16"/>
    <n v="4"/>
    <n v="0.25"/>
    <n v="1"/>
    <n v="1"/>
    <n v="1"/>
    <n v="1"/>
    <n v="4"/>
    <n v="0.25"/>
    <n v="8"/>
    <n v="1"/>
    <n v="1"/>
    <n v="0.5"/>
    <n v="41988550"/>
    <s v=" recursos propios "/>
    <n v="41988550"/>
  </r>
  <r>
    <s v="IGUALDAD"/>
    <x v="3"/>
    <s v="COMPONENTE DE JÓVENES CON FUTURO."/>
    <s v="IMPLEMENTACIÓN DE LA POLÍTICA JUVENIL"/>
    <s v="A.14"/>
    <s v="MEJORAMIENTO DE LA PLANEACIÓN TERRITORIAL,_x000d_SECTORIAL Y DE INVERSIÓN_x000d_PÚBLICA"/>
    <s v="GRUPOS VULNERABLES"/>
    <s v="G256"/>
    <s v="IMPLEMENTACIÓN DE POLÍTICADEJUVENTUDES"/>
    <n v="301008"/>
    <s v="SERVICIO DE SEGUIMIENTO A LA_x000d_POLÍTICAPÚBLICA"/>
    <s v="DOCUMENTOS DE SEGUIMIENTO ALA_x000d_POLÍTICA PÚBLICA_x000d_ELABORADOS"/>
    <s v="NUMERO"/>
    <n v="0"/>
    <n v="2025"/>
    <s v="DANE"/>
    <n v="1"/>
    <n v="1"/>
    <n v="0"/>
    <n v="0"/>
    <n v="0"/>
    <n v="1"/>
    <n v="1"/>
    <n v="1"/>
    <n v="3"/>
    <n v="3"/>
    <n v="3"/>
    <n v="3"/>
    <n v="1"/>
    <n v="3"/>
    <n v="132045800"/>
    <s v=" recursos propios "/>
    <n v="132045800"/>
  </r>
  <r>
    <s v="IGUALDAD"/>
    <x v="3"/>
    <s v="COMPONENTE DE JÓVENES CON FUTURO."/>
    <s v="SUPEREMPRENDEDORES"/>
    <s v="A.14"/>
    <s v="INCLUSIÓN SOCIAL Y PRODUCTIVA PARA LA POBLACIÓN EN SITUACIÓN DE VULNERABILIDAD"/>
    <s v="GRUPOS VULNERABLES"/>
    <s v="G218 "/>
    <s v="CAPACITAR 400 JÓVENES"/>
    <n v="3603002"/>
    <s v="SERVICIO DE FORMACIÓN PARA EL TRABAJO EN_x000d_COMPETENCIAS PARA LA_x000d_INSERCIÓN LABORAL"/>
    <s v="PERSONAS CERTIFICADAS"/>
    <s v="NUMERO"/>
    <n v="0"/>
    <n v="2025"/>
    <s v="DANE"/>
    <n v="100"/>
    <n v="400"/>
    <n v="80"/>
    <n v="0.2"/>
    <n v="100"/>
    <n v="50"/>
    <n v="80"/>
    <n v="20"/>
    <n v="250"/>
    <n v="0.63"/>
    <n v="330"/>
    <n v="2.5"/>
    <n v="1"/>
    <n v="0.82499999999999996"/>
    <n v="41988550"/>
    <s v=" recursos propios "/>
    <n v="41988550"/>
  </r>
  <r>
    <s v="IGUALDAD"/>
    <x v="3"/>
    <s v="COMPONENTE DE JÓVENES CON FUTURO."/>
    <s v="SUPEREMPRENDEDORES"/>
    <s v="A.14"/>
    <s v="INCLUSIÓN SOCIAL Y PRODUCTIVA PARA LA POBLACIÓN EN SITUACIÓN DE VULNERABILIDAD"/>
    <s v="GRUPOS VULNERABLES"/>
    <s v="G221"/>
    <s v="CON EL PROGRAMA JÓVENES VISIONARIOS, , - SE BUSCA_x000d_CAPITZAR 800 UNIDADES_x000d_PRODUCTIVA DE GRUPOS_x000d_JUVENILES VULNERABLES Y_x000d_SUJETOS DE PROTECCION_x000d_ESPECIAL CONSITUCIONAL"/>
    <n v="4103010"/>
    <s v="SERVICIO DE GESTIÓN PARA LA COLOCACIÓN DE EMPLEO"/>
    <s v="UNIDADES PRODUCTIVAS CREADAS"/>
    <s v="NUMERO"/>
    <n v="0"/>
    <n v="2025"/>
    <s v="DANE"/>
    <n v="200"/>
    <n v="800"/>
    <n v="80"/>
    <n v="0.1"/>
    <n v="0"/>
    <n v="5"/>
    <n v="20"/>
    <n v="25"/>
    <n v="50"/>
    <n v="0.06"/>
    <n v="130"/>
    <n v="0.25"/>
    <n v="0.25"/>
    <n v="0.16250000000000001"/>
    <n v="41988550"/>
    <s v=" recursos propios "/>
    <n v="991998550"/>
  </r>
  <r>
    <s v="IGUALDAD"/>
    <x v="3"/>
    <s v="COMPONENTE DE JÓVENES CON FUTURO."/>
    <s v="JOVENES CRECIENDO JUNTOS "/>
    <s v="A.14"/>
    <s v="INCLUSIÓN SOCIAL Y PRODUCTIVA PARA LA POBLACIÓN EN SITUACIÓN DE VULNERABILIDAD"/>
    <s v=" ATENCIÓN A GRUPOS VULNERABLES - PROMOCIÓN SOCIAL"/>
    <s v=" IG255"/>
    <s v=" CON EL PROGRAMA EMPLEO PARA LA IGUALDAD - SE BUSCA VINCULAR 65 JOVENES A EMPLEO FORMAL PARA POBLACIÓN VULNERABLE "/>
    <n v="3602004"/>
    <s v="SERVICIO DE COLOCACIÓN LABORAL "/>
    <s v=" COLOCACIONES DE JÓVENES A TRAVÉS DEL SERVICIO PÚBLICO DE EMPLEO"/>
    <s v="NUMERO"/>
    <n v="0"/>
    <n v="2025"/>
    <s v="DANE"/>
    <n v="16"/>
    <n v="65"/>
    <n v="20"/>
    <n v="0.31"/>
    <n v="10"/>
    <n v="10"/>
    <n v="10"/>
    <n v="143"/>
    <n v="173"/>
    <n v="2.66"/>
    <n v="193"/>
    <n v="10.81"/>
    <n v="1"/>
    <n v="2.9692307692307693"/>
    <n v="41988550"/>
    <s v="GESTIÓN "/>
    <n v="41988550"/>
  </r>
  <r>
    <s v="DESARROLLO ECONOMICO"/>
    <x v="1"/>
    <s v="BOLÍVAR ME ENAMORA EN DESARROLLO ECONÓMICO"/>
    <s v="PROGRAMA DE PRODUCTIVIDAD"/>
    <n v="3602"/>
    <s v="GENERACIÓN Y FORMALIZACIÓN DEL EMPLEO"/>
    <s v="TRABAJO"/>
    <n v="360"/>
    <s v="FORTALECER LOS NEGOCIOS O EMPRENDIMIENTOS DEL DEPARTAMENTO"/>
    <n v="3602013"/>
    <s v="SERVICIO DE GESTIÓN PARA EL EMPRENDIMIENTO"/>
    <s v="PROYECTOS PRODUCTIVOS CON ACOMPAÑAMIENTO ATENDIDOS"/>
    <s v="Número"/>
    <n v="0"/>
    <s v="N/A"/>
    <s v="N/A"/>
    <n v="25"/>
    <n v="100"/>
    <n v="53"/>
    <n v="0.53"/>
    <n v="3"/>
    <n v="150"/>
    <n v="0"/>
    <n v="15"/>
    <n v="168"/>
    <n v="1.68"/>
    <n v="221"/>
    <n v="6.72"/>
    <n v="1"/>
    <n v="2.21"/>
    <n v="50000000"/>
    <n v="0"/>
    <n v="0"/>
  </r>
  <r>
    <s v="DESARROLLO ECONOMICO"/>
    <x v="1"/>
    <s v="BOLÍVAR ME ENAMORA EN DESARROLLO ECONÓMICO"/>
    <s v="PROGRAMA DE EMPRENDIMIENTO"/>
    <n v="3502"/>
    <s v="PRODUCTIVIDAD Y COMPETITIVIDAD DE LAS EMPRESAS COLOMBIANAS"/>
    <s v="COMERCIO, INDUSTRIA Y TURISMO"/>
    <n v="350"/>
    <s v="LÍNEA DE CRÉDITO"/>
    <n v="3502004"/>
    <s v="SERVICIO DE APOYO FINANCIERO PARA EL MEJORAMIENTO DE PRODUCTOS O PROCESOS"/>
    <s v="EMPRESAS BENEFICIADAS POR EL FONDO DE FINANCIACIÓN Y DE EMPRENDIMIENTO"/>
    <s v="Número"/>
    <n v="0"/>
    <s v="N/A"/>
    <s v="N/A"/>
    <n v="200"/>
    <n v="200"/>
    <n v="0"/>
    <n v="0"/>
    <n v="0"/>
    <n v="0"/>
    <n v="46"/>
    <n v="13"/>
    <n v="59"/>
    <n v="0.29499999999999998"/>
    <n v="59"/>
    <n v="0.29499999999999998"/>
    <n v="0.29499999999999998"/>
    <n v="0.29499999999999998"/>
    <n v="400000000"/>
    <s v="ICLD"/>
    <n v="400000000"/>
  </r>
  <r>
    <s v="DESARROLLO ECONOMICO"/>
    <x v="1"/>
    <s v="BOLÍVAR ME ENAMORA EN DESARROLLO ECONÓMICO"/>
    <s v="PROGRAMA DE EMPRENDIMIENTO"/>
    <n v="3903"/>
    <s v="DESARROLLO TECNOLÓGICO E INNOVACIÓN PARA EL CRECIMIENTO EMPRESARIAL"/>
    <s v="CIENCIA, TECNOLOGÍA E INNOVACIÓN"/>
    <n v="358"/>
    <s v="PROMOVER LA GENERACIÓN DE IDEAS, MÉTODOS, Y HERRAMIENTAS QUE IMPACTAN EL DESARROLLO ECONÓMICO"/>
    <n v="3903002"/>
    <s v="SERVICIO DE APOYO PARA EL DESARROLLO TECNOLÓGICO Y LA INNOVACIÓN"/>
    <s v="PROYECTOS FINANCIADOS PARA EL DESARROLLO TECNOLÓGICO E INNOVACIÓN"/>
    <s v="Número"/>
    <n v="0"/>
    <s v="N/A"/>
    <s v="N/A"/>
    <n v="10"/>
    <n v="20"/>
    <n v="0"/>
    <n v="0"/>
    <n v="0"/>
    <n v="13"/>
    <n v="0"/>
    <n v="0"/>
    <n v="13"/>
    <n v="0.65"/>
    <n v="13"/>
    <n v="1.3"/>
    <n v="1"/>
    <n v="0.65"/>
    <n v="0"/>
    <s v="N/A"/>
    <n v="0"/>
  </r>
  <r>
    <s v="DESARROLLO ECONOMICO"/>
    <x v="1"/>
    <s v="BOLÍVAR ME ENAMORA EN DESARROLLO ECONÓMICO"/>
    <s v="PROGRAMA DE APROVECHAMIENTO DE POTENCIALIDADES Y APUESTAS PRODUCTIVAS"/>
    <n v="3502"/>
    <s v="PRODUCTIVIDAD Y COMPETITIVIDAD DE LAS EMPRESAS COLOMBIANAS"/>
    <s v="COMERCIO, INDUSTRIA Y TURISMO"/>
    <n v="351"/>
    <s v="PLAN DE COMPETITIVIDAD DE CARTAGENA Y BOLÍVAR ACTUALIZADO"/>
    <n v="3502047"/>
    <s v="DOCUMENTOS DE PLANEACIÓN"/>
    <s v="DOCUMENTOS DE PLANEACIÓN ELABORADOS"/>
    <s v="Número"/>
    <n v="0"/>
    <s v="N/A"/>
    <s v="N/A"/>
    <n v="1"/>
    <n v="1"/>
    <n v="0"/>
    <n v="0"/>
    <n v="0"/>
    <n v="0"/>
    <n v="1"/>
    <n v="0"/>
    <n v="1"/>
    <n v="1"/>
    <n v="1"/>
    <n v="1"/>
    <n v="1"/>
    <n v="1"/>
    <n v="200000000"/>
    <s v="ICLD"/>
    <n v="200000000"/>
  </r>
  <r>
    <s v="DESARROLLO ECONOMICO"/>
    <x v="1"/>
    <s v="BOLÍVAR ME ENAMORA EN DESARROLLO ECONÓMICO"/>
    <s v="PROGRAMA DE APROVECHAMIENTO DE POTENCIALIDADES Y APUESTAS PRODUCTIVAS"/>
    <n v="4599"/>
    <s v="FORTALECIMIENTO A LA GESTIÓN Y DIRECCIÓN DE LA ADMINISTRACIÓN PÚBLICA TERRITORIAL"/>
    <s v="COMERCIO, INDUSTRIA Y TURISMO"/>
    <n v="352"/>
    <s v="SISTEMA DE MONITOREO INDICADORES DE COMPETITIVIDAD"/>
    <n v="4599025"/>
    <s v="SERVICIOS DE INFORMACIÓN IMPLEMENTADOS"/>
    <s v="SISTEMAS DE INFORMACIÓN IMPLEMENTADOS"/>
    <s v="Número"/>
    <n v="0"/>
    <s v="N/A"/>
    <s v="N/A"/>
    <n v="1"/>
    <n v="1"/>
    <n v="0"/>
    <n v="0"/>
    <n v="0"/>
    <n v="0"/>
    <n v="0"/>
    <n v="1"/>
    <n v="1"/>
    <n v="1"/>
    <n v="1"/>
    <n v="1"/>
    <n v="1"/>
    <n v="1"/>
    <n v="0"/>
    <s v="N/A"/>
    <n v="0"/>
  </r>
  <r>
    <s v="DESARROLLO ECONOMICO"/>
    <x v="1"/>
    <s v="BOLÍVAR ME ENAMORA EN DESARROLLO ECONÓMICO"/>
    <s v="PROGRAMA DE APROVECHAMIENTO DE POTENCIALIDADES Y APUESTAS PRODUCTIVAS"/>
    <n v="3502"/>
    <s v="INCLUSIÓN PRODUCTIVA DE PEQUEÑOS PRODUCTORES RURALES"/>
    <s v="COMERCIO, INDUSTRIA Y TURISMO"/>
    <n v="353"/>
    <s v="ASISTENCIA Y ACOMPAÑAMIENTO A EMPRENDEDORES Y EMPRESAS"/>
    <n v="1702038"/>
    <s v="SERVICIO DE APOYO A LA COMERCIALIZACIÓN"/>
    <s v="EVENTOS COMERCIALES APOYADOS"/>
    <s v="Número"/>
    <n v="0"/>
    <s v="N/A"/>
    <s v="N/A"/>
    <n v="2"/>
    <n v="6"/>
    <n v="3"/>
    <n v="0.5"/>
    <n v="0"/>
    <n v="2"/>
    <n v="1"/>
    <n v="2"/>
    <n v="5"/>
    <n v="0.83333333333333337"/>
    <n v="8"/>
    <n v="2.5"/>
    <n v="1"/>
    <n v="1.3333333333333333"/>
    <n v="200000000"/>
    <s v="ICLD"/>
    <n v="200000000"/>
  </r>
  <r>
    <s v="DESARROLLO ECONOMICO"/>
    <x v="1"/>
    <s v="BOLÍVAR ME ENAMORA EN DESARROLLO ECONÓMICO"/>
    <s v="PROGRAMA DE ECONOMÍA CREATIVA"/>
    <n v="2022"/>
    <s v="CALIDAD Y FOMENTO DE LA EDUCACIÓN SUPERIOR"/>
    <s v="EDUCACIÓN"/>
    <n v="354"/>
    <s v="ESTRATEGIAS QUE VINCULEN LA EDUCACIÓN SUPERIOR CON EL SECTOR PRODUCTIVO"/>
    <n v="2202067"/>
    <s v="SERVICIO DE ARTICULACIÓN ENTRE LA EDUCACIÓN SUPERIOR Y EL SECTOR PRODUCTIVO"/>
    <s v="PROGRAMAS Y PROYECTOS DE EDUCACIÓN SUPERIOR ARTICULADOS CON EL SECTOR PRODUCTIVO"/>
    <s v="Número"/>
    <n v="0"/>
    <s v="N/A"/>
    <s v="N/A"/>
    <n v="2"/>
    <n v="5"/>
    <n v="1"/>
    <n v="0.2"/>
    <n v="0"/>
    <n v="0"/>
    <n v="0"/>
    <n v="0"/>
    <n v="0"/>
    <n v="0"/>
    <n v="1"/>
    <n v="0"/>
    <n v="0"/>
    <n v="0.2"/>
    <n v="0"/>
    <s v="N/A"/>
    <n v="0"/>
  </r>
  <r>
    <s v="DESARROLLO ECONOMICO"/>
    <x v="1"/>
    <s v="BOLÍVAR ME ENAMORA EN DESARROLLO ECONÓMICO"/>
    <s v="PROGRAMA DE ECONOMÍA POPULAR"/>
    <n v="3502"/>
    <s v="PRODUCTIVIDAD Y COMPETITIVIDAD DE LAS EMPRESAS COLOMBIANAS"/>
    <s v="COMERCIO, INDUSTRIA Y TURISMO"/>
    <n v="355"/>
    <s v="ACTIVIDADES DE FORMACIÓN"/>
    <n v="3603002"/>
    <s v="SERVICIO DE FORMACIÓN PARA EL TRABAJO EN COMPETENCIAS PARA LA INSERCIÓN LABORAL"/>
    <s v="PERSONAS FORMADAS"/>
    <s v="Número"/>
    <n v="0"/>
    <s v="N/A"/>
    <s v="N/A"/>
    <n v="75"/>
    <n v="100"/>
    <n v="0"/>
    <n v="0"/>
    <n v="0"/>
    <n v="0"/>
    <n v="0"/>
    <n v="75"/>
    <n v="75"/>
    <n v="0.75"/>
    <n v="75"/>
    <n v="1"/>
    <n v="1"/>
    <n v="0.75"/>
    <n v="0"/>
    <s v="N/A"/>
    <n v="0"/>
  </r>
  <r>
    <s v="DESARROLLO ECONOMICO"/>
    <x v="1"/>
    <s v="BOLÍVAR ME ENAMORA EN DESARROLLO ECONÓMICO"/>
    <s v="PROGRAMA DE GENERACIÓN DE INGRESOS"/>
    <n v="3602"/>
    <s v="GENERACIÓN Y FORMALIZACIÓN DEL EMPLEO"/>
    <s v="TRABAJO"/>
    <n v="357"/>
    <s v="DESARROLLO DE COMPETENCIAS Y PROMOCIÓN DE ACCESO AL TRABAJO"/>
    <n v="3603002"/>
    <s v="SERVICIO DE FORMACIÓN PARA EL TRABAJO EN COMPETENCIAS PARA LA INSERCIÓN LABORAL"/>
    <s v="PERSONAS FORMADAS"/>
    <s v="Número"/>
    <n v="0"/>
    <s v="N/A"/>
    <s v="N/A"/>
    <n v="100"/>
    <n v="250"/>
    <n v="83"/>
    <n v="0.33200000000000002"/>
    <n v="0"/>
    <n v="86"/>
    <n v="0"/>
    <n v="58"/>
    <n v="144"/>
    <n v="0.57599999999999996"/>
    <n v="227"/>
    <n v="1.44"/>
    <n v="1"/>
    <n v="0.90800000000000003"/>
    <n v="191832034"/>
    <s v="ICDL "/>
    <n v="0"/>
  </r>
  <r>
    <s v="DESARROLLO ECONOMICO"/>
    <x v="1"/>
    <s v="BOLÍVAR ME ENAMORA EN DESARROLLO ECONÓMICO"/>
    <s v="PROGRAMA DE GENERACIÓN DE INGRESOS"/>
    <n v="3602"/>
    <s v="GENERACIÓN Y FORMALIZACIÓN DEL EMPLEO"/>
    <s v="TRABAJO"/>
    <n v="361"/>
    <s v="DESARROLLO DE ESTRATEGIAS E INSTRUMENTOS DE POLÍTICAS O INICIATIVAS PÚBLICO-PRIVADAS DE PROTECCIÓN AL CESANTE"/>
    <n v="3603002"/>
    <s v="SERVICIO DE APOYO AL DISEÑO E IMPLEMENTACIÓN DE POLÍTICA DE PROTECCIÓN AL CESANTE"/>
    <s v="ESTRATEGIAS DE PROTECCIÓN AL CESANTE REALIZADAS"/>
    <s v="Número"/>
    <n v="0"/>
    <s v="N/A"/>
    <s v="N/A"/>
    <n v="0.5"/>
    <n v="1"/>
    <n v="0"/>
    <n v="0"/>
    <n v="0"/>
    <n v="1"/>
    <n v="0"/>
    <n v="1"/>
    <n v="2"/>
    <n v="2"/>
    <n v="2"/>
    <n v="4"/>
    <n v="1"/>
    <n v="2"/>
    <n v="0"/>
    <s v="N/A"/>
    <n v="0"/>
  </r>
  <r>
    <s v="DESARROLLO ECONOMICO"/>
    <x v="1"/>
    <s v="BOLÍVAR ME ENAMORA EN DESARROLLO ECONÓMICO"/>
    <s v="PROGRAMA DE INNOVACIÓN Y GENERACIÓN DE NUEVAS EMPRESAS"/>
    <n v="3502"/>
    <s v="PRODUCTIVIDAD Y COMPETITIVIDAD DE LAS EMPRESAS COLOMBIANAS"/>
    <s v="COMERCIO, INDUSTRIA Y TURISMO"/>
    <n v="356"/>
    <s v="PROMOCIÓN DE LA CULTURA DE LA FORMALIDAD"/>
    <n v="3502015"/>
    <s v="SERVICIO PARA LA FORMALIZACIÓN EMPRESARIAL Y DE PRODUCTOS Y/O SERVICIOS"/>
    <s v="EMPRESAS ASISTIDAS TÉCNICAMENTE EN TEMAS DE LEGALIDAD Y/O FORMALIZACIÓN"/>
    <s v="Número"/>
    <n v="0"/>
    <s v="N/A"/>
    <s v="N/A"/>
    <n v="30"/>
    <n v="100"/>
    <n v="53"/>
    <n v="0.53"/>
    <n v="3"/>
    <n v="46"/>
    <n v="0"/>
    <n v="0"/>
    <n v="49"/>
    <n v="0.49"/>
    <n v="102"/>
    <n v="1.6333333333333333"/>
    <n v="1"/>
    <n v="1.02"/>
    <n v="0"/>
    <s v="N/A"/>
    <n v="0"/>
  </r>
  <r>
    <s v="DESARROLLO ECONOMICO"/>
    <x v="3"/>
    <s v="BOLÍVAR ME ENAMORA CON INSTRUMENTOS DE COOPERACIÓN INTERNACIONAL A NIVEL REGIONAL"/>
    <s v="PROGRAMA DE COOPERACIÓN INTERNACIONAL"/>
    <n v="4599"/>
    <s v="FORTALECIMIENTO A LA GESTIÓN Y DIRECCIÓN DE LA ADMINISTRACIÓN PÚBLICA TERRITORIAL"/>
    <s v="FORTALECIMIENTO INSTITUCIONAL"/>
    <s v="362"/>
    <s v="MESA DE COORDINACIÓN INTERINSTITUCIONAL"/>
    <s v="4502022"/>
    <s v="SERVICIO DE ASISTENCIA TÉCNICA"/>
    <s v="INSTANCIAS TERRITORIALES DE COORDINACIÓN INSTITUCIONAL ASISTIDAS Y APOYADAS"/>
    <s v="Número"/>
    <s v="0"/>
    <s v="N/A"/>
    <s v="N/A"/>
    <n v="1"/>
    <n v="1"/>
    <n v="0"/>
    <n v="0"/>
    <n v="0"/>
    <n v="0.1"/>
    <n v="0"/>
    <n v="0"/>
    <n v="0.1"/>
    <n v="0.1"/>
    <n v="0.1"/>
    <n v="0.1"/>
    <n v="0.1"/>
    <n v="0.1"/>
    <n v="0"/>
    <s v="N/A"/>
    <n v="0"/>
  </r>
  <r>
    <s v="DESARROLLO ECONOMICO"/>
    <x v="3"/>
    <s v="BOLÍVAR ME ENAMORA CON INSTRUMENTOS DE COOPERACIÓN INTERNACIONAL A NIVEL REGIONAL"/>
    <s v="PROGRAMA DE COOPERACIÓN INTERNACIONAL"/>
    <n v="4599"/>
    <s v="FORTALECIMIENTO A LA GESTIÓN Y DIRECCIÓN DE LA ADMINISTRACIÓN PÚBLICA TERRITORIAL"/>
    <s v="CIENCIA, TECNOLOGÍA E INNOVACIÓN"/>
    <s v="363"/>
    <s v="CONSOLIDACIÓN DE UNA INSTITUCIONALIDAD HABILITANTE PARA LA CIENCIA TECNOLOGÍA E INNOVACIÓN (CTEI)"/>
    <s v="3901004"/>
    <s v="SERVICIO DE COOPERACIÓN INTERNACIONAL PARA LA CTEI"/>
    <s v="PROPUESTAS DE COOPERACIÓN INTERNACIONAL COFINANCIADOS"/>
    <s v="Número"/>
    <s v="0"/>
    <s v="N/A"/>
    <s v="N/A"/>
    <n v="4"/>
    <n v="12"/>
    <n v="0"/>
    <n v="0"/>
    <n v="0"/>
    <n v="0.05"/>
    <n v="1"/>
    <n v="4"/>
    <n v="5.05"/>
    <n v="0.42083333333333334"/>
    <n v="5.05"/>
    <n v="1.2625"/>
    <n v="1"/>
    <n v="0.42083333333333334"/>
    <n v="95000000"/>
    <s v="icld"/>
    <n v="95000000"/>
  </r>
  <r>
    <s v="DESARROLLO ECONOMICO"/>
    <x v="2"/>
    <s v="BOLÍVAR ME ENAMORA EN LA PROTECCIÓN Y LA RESTAURACIÓN DE SISTEMAS AMBIENTALES"/>
    <s v="PROGRAMA DE PROTECCIÓN Y LA RESTAURACIÓN DE SISTEMAS AMBIENTALES"/>
    <n v="3202"/>
    <s v="CONSERVACIÓN DE LA BIODIVERSIDAD Y SUS SERVICIOS ECOSISTÉMICOS"/>
    <s v="MEDIO AMBIENTE"/>
    <s v="338"/>
    <s v="SIEMBRA, MANTENIMIENTO Y MONITOREO DE PLANTACIONES"/>
    <s v="3202006"/>
    <s v="SERVICIO DE REFORESTACIÓN DE ECOSISTEMAS"/>
    <s v="PLANTACIONES FORESTALES REALIZADAS"/>
    <s v="Número"/>
    <s v="186344"/>
    <s v="2023"/>
    <s v="EPA CARTAGENA"/>
    <n v="75000"/>
    <n v="225000"/>
    <n v="12800"/>
    <n v="5.6888888888888892E-2"/>
    <n v="650"/>
    <n v="3500"/>
    <n v="80"/>
    <n v="500"/>
    <n v="4730"/>
    <n v="2.1022222222222223E-2"/>
    <n v="17530"/>
    <n v="6.306666666666666E-2"/>
    <n v="6.306666666666666E-2"/>
    <n v="7.7911111111111112E-2"/>
    <n v="0"/>
    <s v="N/A"/>
    <n v="0"/>
  </r>
  <r>
    <s v="DESARROLLO ECONOMICO"/>
    <x v="2"/>
    <s v="BOLÍVAR ME ENAMORA EN LA PROTECCIÓN Y LA RESTAURACIÓN DE SISTEMAS AMBIENTALES"/>
    <s v="PROGRAMA DE PROTECCIÓN Y LA RESTAURACIÓN DE SISTEMAS AMBIENTALES"/>
    <n v="3202"/>
    <s v="CONSERVACIÓN DE LA BIODIVERSIDAD Y SUS SERVICIOS ECOSISTÉMICOS"/>
    <s v="MEDIO AMBIENTE"/>
    <s v="339"/>
    <s v="CAPACITACIONES A LOS AGENTES AMBIENTALES"/>
    <s v="3202014"/>
    <s v="SERVICIO DE EDUCACIÓN INFORMAL EN EL MARCO DE LA CONSERVACIÓN DE LA BIODIVERSIDAD Y"/>
    <s v="TALLERES REALIZADOS"/>
    <s v="Número"/>
    <s v="6"/>
    <s v="2023"/>
    <s v="DIRECCIÓN DE AMBIENTE Y DESARROLLO SOSTENIBLE"/>
    <n v="6"/>
    <n v="18"/>
    <n v="0"/>
    <n v="0"/>
    <n v="0"/>
    <n v="3"/>
    <n v="3"/>
    <n v="2"/>
    <n v="8"/>
    <n v="0.44444444444444442"/>
    <n v="8"/>
    <n v="1.3333333333333333"/>
    <n v="1"/>
    <n v="0.44444444444444442"/>
    <n v="0"/>
    <n v="0"/>
    <n v="0"/>
  </r>
  <r>
    <s v="DESARROLLO ECONOMICO"/>
    <x v="2"/>
    <s v="BOLÍVAR ME ENAMORA EN LA PROTECCIÓN Y LA RESTAURACIÓN DE SISTEMAS AMBIENTALES"/>
    <s v="PROGRAMA DE PROTECCIÓN Y LA RESTAURACIÓN DE SISTEMAS AMBIENTALES"/>
    <n v="3202"/>
    <s v="CONSERVACIÓN DE LA BIODIVERSIDAD Y SUS SERVICIOS ECOSISTÉMICOS"/>
    <s v="MEDIO AMBIENTE"/>
    <s v="340"/>
    <s v="DISEÑO Y ENTREGA DE INSTRUMENTOS ECONÓMICOS A LOS USUARIOS DEL SUELO"/>
    <s v="3202043"/>
    <s v="SERVICIO APOYO FINANCIERO PARALA IMPLEMENTACIÓN DE ESQUEMAS DE PAGO POR SERVICIO AMBIENTALES"/>
    <s v="ÁREAS CON ESQUEMAS DE PAGO POR SERVICIOS AMBIENTALES IMPLEMENTADOS"/>
    <s v="Número"/>
    <s v="1"/>
    <s v="2014"/>
    <s v="SECRETARIA DE HÁBITAT – MEDIO AMBIENTE"/>
    <n v="0.33"/>
    <n v="1"/>
    <n v="0"/>
    <n v="0"/>
    <n v="0"/>
    <n v="0"/>
    <n v="0"/>
    <n v="0"/>
    <n v="0"/>
    <n v="0"/>
    <n v="0"/>
    <n v="0"/>
    <n v="0"/>
    <n v="0"/>
    <n v="0"/>
    <s v="N/A"/>
    <n v="0"/>
  </r>
  <r>
    <s v="DESARROLLO ECONOMICO"/>
    <x v="2"/>
    <s v="BOLÍVAR ME ENAMORA EN LA PROTECCIÓN Y LA RESTAURACIÓN DE SISTEMAS AMBIENTALES"/>
    <s v="PROGRAMA DE PROTECCIÓN Y LA RESTAURACIÓN DE SISTEMAS AMBIENTALES"/>
    <n v="3201"/>
    <s v="FORTALECIMIENTO DEL DESEMPEÑO AMBIENTAL DE LOS SECTORES PRODUCTIVOS"/>
    <s v="MEDIO AMBIENTE"/>
    <s v="341"/>
    <s v="VERIFICACIÓN Y ASESORÍA TÉCNICA EN LA CONSOLIDACIÓN DE NEGOCIOS VERDES"/>
    <s v="3201003"/>
    <s v="SERVICIO DE ASISTENCIA TÉCNICA PARA LA CONSOLIDACIÓN DE NEGOCIOS VERDES"/>
    <s v="NEGOCIOS VERDES CONSOLIDADOS"/>
    <s v="Número"/>
    <s v="21"/>
    <s v="2023"/>
    <s v="PAI CARDIQUE"/>
    <n v="14"/>
    <n v="44"/>
    <n v="0"/>
    <n v="0"/>
    <n v="0"/>
    <n v="0"/>
    <n v="0"/>
    <n v="0"/>
    <n v="0"/>
    <n v="0"/>
    <n v="0"/>
    <n v="0"/>
    <n v="0"/>
    <n v="0"/>
    <n v="0"/>
    <s v="N/A"/>
    <n v="0"/>
  </r>
  <r>
    <s v="DESARROLLO ECONOMICO"/>
    <x v="2"/>
    <s v="BOLÍVAR ME ENAMORA EN LA PROTECCIÓN Y LA RESTAURACIÓN DE SISTEMAS AMBIENTALES"/>
    <s v="PROGRAMA DE PROTECCIÓN Y LA RESTAURACIÓN DE SISTEMAS AMBIENTALES"/>
    <n v="3201"/>
    <s v="FORTALECIMIENTO DEL DESEMPEÑO AMBIENTAL DE LOS SECTORES PRODUCTIVOS"/>
    <s v="MEDIO AMBIENTE"/>
    <s v="342"/>
    <s v="PROMOCIÓN Y FOMENTO DE PROYECTOS DE RECICLAJE"/>
    <s v="3201009"/>
    <s v="SERVICIO DE SEGUIMIENTO Y EVALUACIÓN DE LOS PROGRAMAS DE RECOLECCIÓN DE RESIDUOS POS"/>
    <s v="PROGRAMAS DE RECOLECCIÓN DE RESIDUOS POS CONSUMO CON SEGUIMIENTO"/>
    <s v="Número"/>
    <s v="35"/>
    <s v="2023"/>
    <s v="PAI CARDIQUE"/>
    <n v="14"/>
    <n v="44"/>
    <n v="6"/>
    <n v="0.13636363636363635"/>
    <n v="1"/>
    <n v="1"/>
    <n v="5"/>
    <n v="4"/>
    <n v="11"/>
    <n v="0.25"/>
    <n v="17"/>
    <n v="0.7857142857142857"/>
    <n v="0.7857142857142857"/>
    <n v="0.38636363636363635"/>
    <n v="200000000"/>
    <s v="ICLD"/>
    <n v="0"/>
  </r>
  <r>
    <s v="DESARROLLO ECONOMICO"/>
    <x v="2"/>
    <s v="BOLÍVAR ME ENAMORA EN LA PROTECCIÓN Y LA RESTAURACIÓN DE SISTEMAS AMBIENTALES"/>
    <s v="PROGRAMA DE PROTECCIÓN Y LA RESTAURACIÓN DE SISTEMAS AMBIENTALES"/>
    <n v="3204"/>
    <s v="GESTIÓN DE LA INFORMACIÓN Y EL CONOCIMIENTO AMBIENTAL"/>
    <s v="MEDIO AMBIENTE"/>
    <s v="364"/>
    <s v="SISTEMAS DE INFORMACIÓN PARA EL CONOCIMIENTO AMBIENTAL EN CONJUNTO CON LAS AUTORIDADES AMBIENTALES"/>
    <s v="3204019"/>
    <s v="SERVICIO DE INFORMACIÓN EN BIODIVERSIDAD"/>
    <s v="SISTEMAS DE INFORMACIÓN EN BIODIVERSIDAD OPERANDO"/>
    <s v="Número"/>
    <s v="1"/>
    <s v="2023"/>
    <s v="DIRECCIÓN DE AMBIENTE Y DESARROLLO SOSTENIBLE"/>
    <n v="0.33"/>
    <n v="1"/>
    <n v="0"/>
    <n v="0"/>
    <n v="0"/>
    <n v="0"/>
    <n v="0"/>
    <n v="0"/>
    <n v="0"/>
    <n v="0"/>
    <n v="0"/>
    <n v="0"/>
    <n v="0"/>
    <n v="0"/>
    <n v="0"/>
    <s v="N/A"/>
    <n v="0"/>
  </r>
  <r>
    <s v="DESARROLLO ECONOMICO"/>
    <x v="2"/>
    <s v="BOLÍVAR ME ENAMORA EN LA PROTECCIÓN Y LA RESTAURACIÓN DE SISTEMAS AMBIENTALES"/>
    <s v="PROGRAMA DE CUIDADO Y PROTECCIÓN DE FUENTES HÍDRICAS"/>
    <n v="3206"/>
    <s v="GESTIÓN DEL CAMBIO CLIMÁTICO PARA UN DESARROLLO BAJO EN CARBONO RESILIENTE AL CLIMA"/>
    <s v="MEDIO AMBIENTE"/>
    <s v="343"/>
    <s v="FORMULACIÓN E IMPLEMENTACIÓN DE INTERVENCIONES DE MITIGACIÓN Y ADAPTACIÓN AL CAMBIO CLIMÁTICO"/>
    <s v="3206003"/>
    <s v="SERVICIO DE APOYO TÉCNICO PARALA IMPLEMENTACIÓN DE ACCIONES DE MITIGACIÓN Y ADAPTACIÓN AL"/>
    <s v="PILOTOS CON ACCIONES DE MITIGACIÓN Y ADAPTACIÓN AL CAMBIO CLIMÁTICO DESARROLLADOS"/>
    <s v="Número"/>
    <s v="0"/>
    <s v="N/A"/>
    <s v="N/A"/>
    <n v="1"/>
    <n v="2"/>
    <n v="1"/>
    <n v="0.5"/>
    <n v="0"/>
    <n v="0"/>
    <n v="0"/>
    <n v="0"/>
    <n v="0"/>
    <n v="0"/>
    <n v="1"/>
    <n v="0"/>
    <n v="0"/>
    <n v="0.5"/>
    <n v="0"/>
    <s v="N/A"/>
    <n v="0"/>
  </r>
  <r>
    <s v="DESARROLLO ECONOMICO"/>
    <x v="2"/>
    <s v="BOLÍVAR ME ENAMORA EN LA PROTECCIÓN Y LA RESTAURACIÓN DE SISTEMAS AMBIENTALES"/>
    <s v="PROGRAMA DE CUIDADO Y PROTECCIÓN DE FUENTES HÍDRICAS"/>
    <n v="3206"/>
    <s v="GESTIÓN DEL CAMBIO CLIMÁTICO PARA UN DESARROLLO BAJO EN CARBONO RESILIENTE AL CLIMA"/>
    <s v="MEDIO AMBIENTE"/>
    <s v="344"/>
    <s v="DIFUNDIR LA INFORMACIÓN EN GESTIÓN DEL CAMBIO CLIMÁTICO"/>
    <s v="3206005"/>
    <s v="SERVICIO DE DIVULGACIÓN DE LA INFORMACIÓN EN GESTIÓN DEL CAMBIO CLIMÁTICO PARA UN DESARROLLO"/>
    <s v="CAMPAÑAS DE INFORMACIÓN EN GESTIÓN DE CAMBIO CLIMÁTICO REALIZADAS"/>
    <s v="Número"/>
    <s v="1"/>
    <s v="2023"/>
    <s v="PAI CARDIQUE"/>
    <n v="0.66"/>
    <n v="2"/>
    <n v="0"/>
    <n v="0"/>
    <n v="0"/>
    <n v="0"/>
    <n v="0"/>
    <n v="0"/>
    <n v="0"/>
    <n v="0"/>
    <n v="0"/>
    <n v="0"/>
    <n v="0"/>
    <n v="0"/>
    <n v="0"/>
    <s v="N/A"/>
    <n v="0"/>
  </r>
  <r>
    <s v="DESARROLLO ECONOMICO"/>
    <x v="2"/>
    <s v="BOLÍVAR ME ENAMORA EN LA PROTECCIÓN Y LA RESTAURACIÓN DE SISTEMAS AMBIENTALES"/>
    <s v="PROGRAMA DE CUIDADO Y PROTECCIÓN DE FUENTES HÍDRICAS"/>
    <n v="3502"/>
    <s v="PRODUCTIVIDAD Y COMPETITIVIDAD DE LAS EMPRESAS COLOMBIANAS"/>
    <s v="COMERCIO, INDUSTRIA Y TURISMO"/>
    <s v="346"/>
    <s v="PROMOVER, FOMENTAR Y APOYAR LA ECONOMÍA CIRCULAR"/>
    <s v="3502095"/>
    <s v="SERVICIOS DE APOYO PARA EL FOMENTO DE CAPACIDADES EN ECONOMÍA CIRCULAR Y"/>
    <s v="FUNCIONARIOS CAPACITADOS EN CULTURA ORGANIZACIONAL Y MENTALIDAD DEL CAMBIO EN TORNO A"/>
    <s v="Número"/>
    <s v="441"/>
    <s v="2023"/>
    <s v="DIRECCIÓN DE AMBIENTE Y DESARROLLO SOSTENIBLE"/>
    <n v="200"/>
    <n v="500"/>
    <n v="90"/>
    <n v="0.18"/>
    <n v="0"/>
    <n v="50"/>
    <n v="212"/>
    <n v="31"/>
    <n v="293"/>
    <n v="0.58599999999999997"/>
    <n v="383"/>
    <n v="1.4650000000000001"/>
    <n v="1"/>
    <n v="0.76600000000000001"/>
    <n v="0"/>
    <s v="N/A"/>
    <n v="0"/>
  </r>
  <r>
    <s v="DESARROLLO ECONOMICO"/>
    <x v="2"/>
    <s v="BOLÍVAR ME ENAMORA EN LA PROTECCIÓN Y LA RESTAURACIÓN DE SISTEMAS AMBIENTALES"/>
    <s v="PROGRAMA DE PROTECCIÓN Y EL BIENESTAR ANIMAL"/>
    <n v="4501"/>
    <s v="FORTALECIMIENTO DE LA CONVIVENCIA Y LA SEGURIDAD CIUDADANA"/>
    <s v="FORTALECIMIENTO INSTITUCIONAL"/>
    <s v="347"/>
    <s v="OPERACIÓN DEL CENTRO DE BIENESTAR ANIMAL EL GUARDIÁN"/>
    <s v="4501061"/>
    <s v="SERVICIO DE ATENCIÓN INTEGRAL A LA FAUNA"/>
    <s v="ANIMALES ATENDIDOS EN SERVICIOS MÉDICOS VETERINARIOS"/>
    <s v="Número"/>
    <s v="3000"/>
    <s v="2023"/>
    <s v="DIRECCIÓN DE AMBIENTE Y DESARROLLO SOSTENIBLE"/>
    <n v="3000"/>
    <n v="12000"/>
    <n v="8869"/>
    <n v="0.73908333333333331"/>
    <n v="815"/>
    <n v="910"/>
    <n v="1664"/>
    <n v="1539"/>
    <n v="4928"/>
    <n v="0.41066666666666668"/>
    <n v="13797"/>
    <n v="1.6426666666666667"/>
    <n v="1"/>
    <n v="1.14975"/>
    <n v="1108400000"/>
    <s v="ICLD"/>
    <n v="1099663580"/>
  </r>
  <r>
    <s v="DESARROLLO ECONOMICO"/>
    <x v="2"/>
    <s v="BOLÍVAR ME ENAMORA EN LA PROTECCIÓN Y LA RESTAURACIÓN DE SISTEMAS AMBIENTALES"/>
    <s v="PROGRAMA DE PROTECCIÓN Y EL BIENESTAR ANIMAL"/>
    <n v="3208"/>
    <s v="EDUCACIÓN AMBIENTAL"/>
    <s v="MEDIO AMBIENTE"/>
    <s v="348"/>
    <s v="GENERAR UNA CULTURA DEL RESPETO HACIA LOS ANIMALES"/>
    <s v="3208008"/>
    <s v="SERVICIO DE DIVULGACIÓN DE LA INFORMACIÓN DE LA POLÍTICA NACIONAL DE EDUCACIÓN AMBIENTAL Y"/>
    <s v="CAMPAÑAS DE EDUCACIÓN AMBIENTAL Y PARTICIPACIÓN IMPLEMENTADAS"/>
    <s v="Número"/>
    <s v="4"/>
    <s v="2023"/>
    <s v="PAI CARDIQUE"/>
    <n v="0.33"/>
    <n v="1"/>
    <n v="0"/>
    <n v="0"/>
    <n v="0"/>
    <n v="2"/>
    <n v="0"/>
    <n v="6"/>
    <n v="8"/>
    <n v="8"/>
    <n v="8"/>
    <n v="24.242424242424242"/>
    <n v="1"/>
    <n v="8"/>
    <n v="40000000"/>
    <s v="ICLD"/>
    <n v="39994000"/>
  </r>
  <r>
    <s v="DESARROLLO ECONOMICO"/>
    <x v="3"/>
    <s v="BOLÍVAR ME ENAMORA EN HÁBITAT, VIVIENDA Y SERVICIOS PÚBLICOS"/>
    <s v="BOLIVAR MI CASA ME ENAMORA"/>
    <n v="4001"/>
    <s v="ACCESO A SOLUCIONES DE VIVIENDA"/>
    <s v="VIVIENDA"/>
    <s v="41"/>
    <s v="CONSTRUIR 100 VIVIENDAS"/>
    <s v="4001043"/>
    <s v="VIVIENDA DE INTERÉS SOCIAL CONSTRUIDAS EN SITIO PROPIO"/>
    <s v="VIVIENDA DE INTERÉS SOCIAL CONSTRUIDAS EN SITIO PROPIO"/>
    <s v="NUMERO"/>
    <s v="0"/>
    <s v="2025"/>
    <s v="N/A"/>
    <n v="23"/>
    <n v="100"/>
    <n v="0"/>
    <n v="0"/>
    <n v="0"/>
    <n v="0.17"/>
    <n v="0.42"/>
    <n v="0.41"/>
    <n v="1"/>
    <n v="0.23"/>
    <n v="0.23"/>
    <n v="1"/>
    <n v="1"/>
    <n v="0.23"/>
    <n v="6000000000"/>
    <s v="ICLD GOBERNACION DE BOLIVAR /  FONVIVIENDA/ SAN PABLO"/>
    <n v="600000000"/>
  </r>
  <r>
    <s v="DESARROLLO ECONOMICO"/>
    <x v="3"/>
    <s v="BOLÍVAR ME ENAMORA EN HÁBITAT, VIVIENDA Y SERVICIOS PÚBLICOS"/>
    <s v="BOLIVAR MI CASA ME ENAMORA"/>
    <n v="4001"/>
    <s v="ACCESO A SOLUCIONES DE VIVIENDA"/>
    <s v="VIVIENDA"/>
    <s v="43"/>
    <s v="CAPACITAR, INFORMAR, ASESORAR, Y APOYAR A LAS DIFERENTES COMUNIDADES PARA FACILITAR SU ACCESO A LOS SUBSIDIOS, PROGRAMAS DE AUTOCONSTRUCCION, PROCESOS DE MEJORAMIENTO DE LA CALIDAD DE VIDA, ETC QUE OFRECE EL ESTADO."/>
    <s v="4001045"/>
    <s v="SERVICIO DE ASISTENCIA TÉCNICA PARA LA FORMULACIÓN E IMPLEMENTACIÓN DE LA POLÍTICA DE VIVIENDA"/>
    <s v="ASISTENCIAS TÉCNICAS REALIZADAS"/>
    <s v="NUMERO"/>
    <s v="0"/>
    <s v="2025"/>
    <s v="N/A"/>
    <n v="15"/>
    <n v="60"/>
    <n v="1"/>
    <n v="0.25"/>
    <n v="0.5"/>
    <n v="0.5"/>
    <n v="1"/>
    <n v="0"/>
    <n v="1"/>
    <n v="0.25"/>
    <n v="0.5"/>
    <n v="1"/>
    <n v="1"/>
    <n v="0.5"/>
    <n v="499200000"/>
    <s v="ICLD"/>
    <n v="4992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 dinámica8" cacheId="16"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80:C86" firstHeaderRow="0" firstDataRow="1" firstDataCol="1" rowPageCount="1" colPageCount="1"/>
  <pivotFields count="33">
    <pivotField axis="axisRow" showAll="0">
      <items count="24">
        <item x="1"/>
        <item x="14"/>
        <item x="22"/>
        <item x="18"/>
        <item x="9"/>
        <item x="11"/>
        <item x="5"/>
        <item x="3"/>
        <item x="21"/>
        <item x="0"/>
        <item x="19"/>
        <item x="7"/>
        <item x="12"/>
        <item x="16"/>
        <item x="15"/>
        <item x="10"/>
        <item x="17"/>
        <item x="2"/>
        <item x="20"/>
        <item x="13"/>
        <item x="8"/>
        <item x="4"/>
        <item x="6"/>
        <item t="default"/>
      </items>
    </pivotField>
    <pivotField axis="axisPage" multipleItemSelectionAllowed="1" showAll="0">
      <items count="7">
        <item h="1" x="1"/>
        <item h="1" x="3"/>
        <item h="1" x="0"/>
        <item h="1" x="2"/>
        <item x="4"/>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6">
    <i>
      <x v="4"/>
    </i>
    <i>
      <x v="5"/>
    </i>
    <i>
      <x v="10"/>
    </i>
    <i>
      <x v="13"/>
    </i>
    <i>
      <x v="14"/>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64">
      <pivotArea field="1" type="button" dataOnly="0" labelOnly="1" outline="0" axis="axisPage" fieldPosition="0"/>
    </format>
    <format dxfId="63">
      <pivotArea dataOnly="0" labelOnly="1" outline="0" fieldPosition="0">
        <references count="1">
          <reference field="4294967294" count="1">
            <x v="0"/>
          </reference>
        </references>
      </pivotArea>
    </format>
    <format dxfId="62">
      <pivotArea field="1" type="button" dataOnly="0" labelOnly="1" outline="0" axis="axisPage" fieldPosition="0"/>
    </format>
    <format dxfId="61">
      <pivotArea dataOnly="0" labelOnly="1" outline="0" fieldPosition="0">
        <references count="1">
          <reference field="4294967294" count="1">
            <x v="0"/>
          </reference>
        </references>
      </pivotArea>
    </format>
    <format dxfId="60">
      <pivotArea field="1" type="button" dataOnly="0" labelOnly="1" outline="0" axis="axisPage" fieldPosition="0"/>
    </format>
    <format dxfId="59">
      <pivotArea dataOnly="0" labelOnly="1" outline="0" fieldPosition="0">
        <references count="1">
          <reference field="4294967294" count="1">
            <x v="0"/>
          </reference>
        </references>
      </pivotArea>
    </format>
    <format dxfId="58">
      <pivotArea collapsedLevelsAreSubtotals="1" fieldPosition="0">
        <references count="2">
          <reference field="4294967294" count="1" selected="0">
            <x v="0"/>
          </reference>
          <reference field="1" count="0"/>
        </references>
      </pivotArea>
    </format>
    <format dxfId="57">
      <pivotArea collapsedLevelsAreSubtotals="1" fieldPosition="0">
        <references count="2">
          <reference field="4294967294" count="1" selected="0">
            <x v="0"/>
          </reference>
          <reference field="1" count="0"/>
        </references>
      </pivotArea>
    </format>
    <format dxfId="56">
      <pivotArea collapsedLevelsAreSubtotals="1" fieldPosition="0">
        <references count="2">
          <reference field="4294967294" count="1" selected="0">
            <x v="0"/>
          </reference>
          <reference field="1" count="0"/>
        </references>
      </pivotArea>
    </format>
    <format dxfId="55">
      <pivotArea dataOnly="0" labelOnly="1" fieldPosition="0">
        <references count="1">
          <reference field="0" count="1">
            <x v="9"/>
          </reference>
        </references>
      </pivotArea>
    </format>
    <format dxfId="54">
      <pivotArea field="1" type="button" dataOnly="0" labelOnly="1" outline="0" axis="axisPage" fieldPosition="0"/>
    </format>
    <format dxfId="53">
      <pivotArea dataOnly="0" labelOnly="1" outline="0" fieldPosition="0">
        <references count="1">
          <reference field="1" count="0"/>
        </references>
      </pivotArea>
    </format>
    <format dxfId="52">
      <pivotArea dataOnly="0" labelOnly="1" outline="0" fieldPosition="0">
        <references count="1">
          <reference field="1" count="0"/>
        </references>
      </pivotArea>
    </format>
    <format dxfId="51">
      <pivotArea type="all" dataOnly="0" outline="0" fieldPosition="0"/>
    </format>
    <format dxfId="50">
      <pivotArea type="all" dataOnly="0" outline="0" fieldPosition="0"/>
    </format>
    <format dxfId="49">
      <pivotArea type="all" dataOnly="0" outline="0" fieldPosition="0"/>
    </format>
    <format dxfId="48">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7" cacheId="16"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71:C76" firstHeaderRow="0" firstDataRow="1" firstDataCol="1" rowPageCount="1" colPageCount="1"/>
  <pivotFields count="33">
    <pivotField axis="axisRow" showAll="0">
      <items count="24">
        <item x="1"/>
        <item x="14"/>
        <item x="22"/>
        <item x="18"/>
        <item x="9"/>
        <item x="11"/>
        <item x="5"/>
        <item x="3"/>
        <item x="21"/>
        <item x="0"/>
        <item x="19"/>
        <item x="7"/>
        <item x="12"/>
        <item x="16"/>
        <item x="15"/>
        <item x="10"/>
        <item x="17"/>
        <item x="2"/>
        <item x="20"/>
        <item x="13"/>
        <item x="8"/>
        <item x="4"/>
        <item x="6"/>
        <item t="default"/>
      </items>
    </pivotField>
    <pivotField axis="axisPage" multipleItemSelectionAllowed="1" showAll="0">
      <items count="7">
        <item h="1" x="1"/>
        <item h="1" x="3"/>
        <item h="1" x="0"/>
        <item x="2"/>
        <item h="1" x="4"/>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5">
    <i>
      <x v="2"/>
    </i>
    <i>
      <x v="9"/>
    </i>
    <i>
      <x v="10"/>
    </i>
    <i>
      <x v="15"/>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17">
      <pivotArea field="1" type="button" dataOnly="0" labelOnly="1" outline="0" axis="axisPage" fieldPosition="0"/>
    </format>
    <format dxfId="18">
      <pivotArea dataOnly="0" labelOnly="1" outline="0" fieldPosition="0">
        <references count="1">
          <reference field="4294967294" count="1">
            <x v="0"/>
          </reference>
        </references>
      </pivotArea>
    </format>
    <format dxfId="19">
      <pivotArea field="1" type="button" dataOnly="0" labelOnly="1" outline="0" axis="axisPage" fieldPosition="0"/>
    </format>
    <format dxfId="20">
      <pivotArea dataOnly="0" labelOnly="1" outline="0" fieldPosition="0">
        <references count="1">
          <reference field="4294967294" count="1">
            <x v="0"/>
          </reference>
        </references>
      </pivotArea>
    </format>
    <format dxfId="21">
      <pivotArea field="1" type="button" dataOnly="0" labelOnly="1" outline="0" axis="axisPage" fieldPosition="0"/>
    </format>
    <format dxfId="22">
      <pivotArea dataOnly="0" labelOnly="1" outline="0" fieldPosition="0">
        <references count="1">
          <reference field="4294967294" count="1">
            <x v="0"/>
          </reference>
        </references>
      </pivotArea>
    </format>
    <format dxfId="23">
      <pivotArea collapsedLevelsAreSubtotals="1" fieldPosition="0">
        <references count="2">
          <reference field="4294967294" count="1" selected="0">
            <x v="0"/>
          </reference>
          <reference field="1" count="0"/>
        </references>
      </pivotArea>
    </format>
    <format dxfId="24">
      <pivotArea collapsedLevelsAreSubtotals="1" fieldPosition="0">
        <references count="2">
          <reference field="4294967294" count="1" selected="0">
            <x v="0"/>
          </reference>
          <reference field="1" count="0"/>
        </references>
      </pivotArea>
    </format>
    <format dxfId="25">
      <pivotArea collapsedLevelsAreSubtotals="1" fieldPosition="0">
        <references count="2">
          <reference field="4294967294" count="1" selected="0">
            <x v="0"/>
          </reference>
          <reference field="1" count="0"/>
        </references>
      </pivotArea>
    </format>
    <format dxfId="26">
      <pivotArea dataOnly="0" labelOnly="1" fieldPosition="0">
        <references count="1">
          <reference field="0" count="1">
            <x v="9"/>
          </reference>
        </references>
      </pivotArea>
    </format>
    <format dxfId="27">
      <pivotArea field="1" type="button" dataOnly="0" labelOnly="1" outline="0" axis="axisPage" fieldPosition="0"/>
    </format>
    <format dxfId="28">
      <pivotArea dataOnly="0" labelOnly="1" outline="0" fieldPosition="0">
        <references count="1">
          <reference field="1" count="0"/>
        </references>
      </pivotArea>
    </format>
    <format dxfId="29">
      <pivotArea dataOnly="0" labelOnly="1" outline="0" fieldPosition="0">
        <references count="1">
          <reference field="1" count="0"/>
        </references>
      </pivotArea>
    </format>
    <format dxfId="30">
      <pivotArea type="all" dataOnly="0" outline="0" fieldPosition="0"/>
    </format>
    <format dxfId="31">
      <pivotArea type="all" dataOnly="0" outline="0" fieldPosition="0"/>
    </format>
    <format dxfId="32">
      <pivotArea type="all" dataOnly="0" outline="0" fieldPosition="0"/>
    </format>
    <format dxfId="33">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6" cacheId="16"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63:C67" firstHeaderRow="0" firstDataRow="1" firstDataCol="1" rowPageCount="1" colPageCount="1"/>
  <pivotFields count="33">
    <pivotField axis="axisRow" showAll="0">
      <items count="24">
        <item x="1"/>
        <item x="14"/>
        <item x="22"/>
        <item x="18"/>
        <item x="9"/>
        <item x="11"/>
        <item x="5"/>
        <item x="3"/>
        <item x="21"/>
        <item x="0"/>
        <item x="19"/>
        <item x="7"/>
        <item x="12"/>
        <item x="16"/>
        <item x="15"/>
        <item x="10"/>
        <item x="17"/>
        <item x="2"/>
        <item x="20"/>
        <item x="13"/>
        <item x="8"/>
        <item x="4"/>
        <item x="6"/>
        <item t="default"/>
      </items>
    </pivotField>
    <pivotField axis="axisPage" multipleItemSelectionAllowed="1" showAll="0">
      <items count="7">
        <item h="1" x="1"/>
        <item h="1" x="3"/>
        <item x="0"/>
        <item h="1" x="2"/>
        <item h="1" x="4"/>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4">
    <i>
      <x/>
    </i>
    <i>
      <x v="9"/>
    </i>
    <i>
      <x v="22"/>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0">
      <pivotArea field="1" type="button" dataOnly="0" labelOnly="1" outline="0" axis="axisPage" fieldPosition="0"/>
    </format>
    <format dxfId="1">
      <pivotArea dataOnly="0" labelOnly="1" outline="0" fieldPosition="0">
        <references count="1">
          <reference field="4294967294" count="1">
            <x v="0"/>
          </reference>
        </references>
      </pivotArea>
    </format>
    <format dxfId="2">
      <pivotArea field="1" type="button" dataOnly="0" labelOnly="1" outline="0" axis="axisPage" fieldPosition="0"/>
    </format>
    <format dxfId="3">
      <pivotArea dataOnly="0" labelOnly="1" outline="0" fieldPosition="0">
        <references count="1">
          <reference field="4294967294" count="1">
            <x v="0"/>
          </reference>
        </references>
      </pivotArea>
    </format>
    <format dxfId="4">
      <pivotArea field="1" type="button" dataOnly="0" labelOnly="1" outline="0" axis="axisPage" fieldPosition="0"/>
    </format>
    <format dxfId="5">
      <pivotArea dataOnly="0" labelOnly="1" outline="0" fieldPosition="0">
        <references count="1">
          <reference field="4294967294" count="1">
            <x v="0"/>
          </reference>
        </references>
      </pivotArea>
    </format>
    <format dxfId="6">
      <pivotArea collapsedLevelsAreSubtotals="1" fieldPosition="0">
        <references count="2">
          <reference field="4294967294" count="1" selected="0">
            <x v="0"/>
          </reference>
          <reference field="1" count="0"/>
        </references>
      </pivotArea>
    </format>
    <format dxfId="7">
      <pivotArea collapsedLevelsAreSubtotals="1" fieldPosition="0">
        <references count="2">
          <reference field="4294967294" count="1" selected="0">
            <x v="0"/>
          </reference>
          <reference field="1" count="0"/>
        </references>
      </pivotArea>
    </format>
    <format dxfId="8">
      <pivotArea collapsedLevelsAreSubtotals="1" fieldPosition="0">
        <references count="2">
          <reference field="4294967294" count="1" selected="0">
            <x v="0"/>
          </reference>
          <reference field="1" count="0"/>
        </references>
      </pivotArea>
    </format>
    <format dxfId="9">
      <pivotArea dataOnly="0" labelOnly="1" fieldPosition="0">
        <references count="1">
          <reference field="0" count="1">
            <x v="9"/>
          </reference>
        </references>
      </pivotArea>
    </format>
    <format dxfId="10">
      <pivotArea field="1" type="button" dataOnly="0" labelOnly="1" outline="0" axis="axisPage" fieldPosition="0"/>
    </format>
    <format dxfId="11">
      <pivotArea dataOnly="0" labelOnly="1" outline="0" fieldPosition="0">
        <references count="1">
          <reference field="1" count="0"/>
        </references>
      </pivotArea>
    </format>
    <format dxfId="12">
      <pivotArea dataOnly="0" labelOnly="1" outline="0" fieldPosition="0">
        <references count="1">
          <reference field="1" count="0"/>
        </references>
      </pivotArea>
    </format>
    <format dxfId="13">
      <pivotArea type="all" dataOnly="0" outline="0" fieldPosition="0"/>
    </format>
    <format dxfId="14">
      <pivotArea type="all" dataOnly="0" outline="0" fieldPosition="0"/>
    </format>
    <format dxfId="15">
      <pivotArea type="all" dataOnly="0" outline="0" fieldPosition="0"/>
    </format>
    <format dxfId="16">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5" cacheId="16"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43:C59" firstHeaderRow="0" firstDataRow="1" firstDataCol="1" rowPageCount="1" colPageCount="1"/>
  <pivotFields count="33">
    <pivotField axis="axisRow" showAll="0">
      <items count="24">
        <item x="1"/>
        <item x="14"/>
        <item x="22"/>
        <item x="18"/>
        <item x="9"/>
        <item x="11"/>
        <item x="5"/>
        <item x="3"/>
        <item x="21"/>
        <item x="0"/>
        <item x="19"/>
        <item x="7"/>
        <item x="12"/>
        <item x="16"/>
        <item x="15"/>
        <item x="10"/>
        <item x="17"/>
        <item x="2"/>
        <item x="20"/>
        <item x="13"/>
        <item x="8"/>
        <item x="4"/>
        <item x="6"/>
        <item t="default"/>
      </items>
    </pivotField>
    <pivotField axis="axisPage" multipleItemSelectionAllowed="1" showAll="0">
      <items count="7">
        <item h="1" x="1"/>
        <item x="3"/>
        <item h="1" x="0"/>
        <item h="1" x="2"/>
        <item h="1" x="4"/>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16">
    <i>
      <x v="1"/>
    </i>
    <i>
      <x v="2"/>
    </i>
    <i>
      <x v="3"/>
    </i>
    <i>
      <x v="6"/>
    </i>
    <i>
      <x v="7"/>
    </i>
    <i>
      <x v="8"/>
    </i>
    <i>
      <x v="9"/>
    </i>
    <i>
      <x v="10"/>
    </i>
    <i>
      <x v="12"/>
    </i>
    <i>
      <x v="13"/>
    </i>
    <i>
      <x v="14"/>
    </i>
    <i>
      <x v="16"/>
    </i>
    <i>
      <x v="19"/>
    </i>
    <i>
      <x v="20"/>
    </i>
    <i>
      <x v="21"/>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81">
      <pivotArea field="1" type="button" dataOnly="0" labelOnly="1" outline="0" axis="axisPage" fieldPosition="0"/>
    </format>
    <format dxfId="80">
      <pivotArea dataOnly="0" labelOnly="1" outline="0" fieldPosition="0">
        <references count="1">
          <reference field="4294967294" count="1">
            <x v="0"/>
          </reference>
        </references>
      </pivotArea>
    </format>
    <format dxfId="79">
      <pivotArea field="1" type="button" dataOnly="0" labelOnly="1" outline="0" axis="axisPage" fieldPosition="0"/>
    </format>
    <format dxfId="78">
      <pivotArea dataOnly="0" labelOnly="1" outline="0" fieldPosition="0">
        <references count="1">
          <reference field="4294967294" count="1">
            <x v="0"/>
          </reference>
        </references>
      </pivotArea>
    </format>
    <format dxfId="77">
      <pivotArea field="1" type="button" dataOnly="0" labelOnly="1" outline="0" axis="axisPage" fieldPosition="0"/>
    </format>
    <format dxfId="76">
      <pivotArea dataOnly="0" labelOnly="1" outline="0" fieldPosition="0">
        <references count="1">
          <reference field="4294967294" count="1">
            <x v="0"/>
          </reference>
        </references>
      </pivotArea>
    </format>
    <format dxfId="75">
      <pivotArea collapsedLevelsAreSubtotals="1" fieldPosition="0">
        <references count="2">
          <reference field="4294967294" count="1" selected="0">
            <x v="0"/>
          </reference>
          <reference field="1" count="0"/>
        </references>
      </pivotArea>
    </format>
    <format dxfId="74">
      <pivotArea collapsedLevelsAreSubtotals="1" fieldPosition="0">
        <references count="2">
          <reference field="4294967294" count="1" selected="0">
            <x v="0"/>
          </reference>
          <reference field="1" count="0"/>
        </references>
      </pivotArea>
    </format>
    <format dxfId="73">
      <pivotArea collapsedLevelsAreSubtotals="1" fieldPosition="0">
        <references count="2">
          <reference field="4294967294" count="1" selected="0">
            <x v="0"/>
          </reference>
          <reference field="1" count="0"/>
        </references>
      </pivotArea>
    </format>
    <format dxfId="72">
      <pivotArea dataOnly="0" labelOnly="1" fieldPosition="0">
        <references count="1">
          <reference field="0" count="1">
            <x v="9"/>
          </reference>
        </references>
      </pivotArea>
    </format>
    <format dxfId="71">
      <pivotArea field="1" type="button" dataOnly="0" labelOnly="1" outline="0" axis="axisPage" fieldPosition="0"/>
    </format>
    <format dxfId="70">
      <pivotArea dataOnly="0" labelOnly="1" outline="0" fieldPosition="0">
        <references count="1">
          <reference field="1" count="0"/>
        </references>
      </pivotArea>
    </format>
    <format dxfId="69">
      <pivotArea dataOnly="0" labelOnly="1" outline="0" fieldPosition="0">
        <references count="1">
          <reference field="1" count="0"/>
        </references>
      </pivotArea>
    </format>
    <format dxfId="68">
      <pivotArea type="all" dataOnly="0" outline="0" fieldPosition="0"/>
    </format>
    <format dxfId="67">
      <pivotArea type="all" dataOnly="0" outline="0" fieldPosition="0"/>
    </format>
    <format dxfId="66">
      <pivotArea type="all" dataOnly="0" outline="0" fieldPosition="0"/>
    </format>
    <format dxfId="65">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4" cacheId="16"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0:C39" firstHeaderRow="0" firstDataRow="1" firstDataCol="1" rowPageCount="1" colPageCount="1"/>
  <pivotFields count="33">
    <pivotField axis="axisRow" showAll="0">
      <items count="24">
        <item x="1"/>
        <item x="14"/>
        <item x="22"/>
        <item x="18"/>
        <item x="9"/>
        <item x="11"/>
        <item x="5"/>
        <item x="3"/>
        <item x="21"/>
        <item x="0"/>
        <item x="19"/>
        <item x="7"/>
        <item x="12"/>
        <item x="16"/>
        <item x="15"/>
        <item x="10"/>
        <item x="17"/>
        <item x="2"/>
        <item x="20"/>
        <item x="13"/>
        <item x="8"/>
        <item x="4"/>
        <item x="6"/>
        <item t="default"/>
      </items>
    </pivotField>
    <pivotField axis="axisPage" multipleItemSelectionAllowed="1" showAll="0">
      <items count="7">
        <item x="1"/>
        <item h="1" x="3"/>
        <item h="1" x="0"/>
        <item h="1" x="2"/>
        <item h="1" x="4"/>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9">
    <i>
      <x/>
    </i>
    <i>
      <x v="2"/>
    </i>
    <i>
      <x v="6"/>
    </i>
    <i>
      <x v="9"/>
    </i>
    <i>
      <x v="11"/>
    </i>
    <i>
      <x v="14"/>
    </i>
    <i>
      <x v="17"/>
    </i>
    <i>
      <x v="20"/>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8">
    <format dxfId="99">
      <pivotArea field="1" type="button" dataOnly="0" labelOnly="1" outline="0" axis="axisPage" fieldPosition="0"/>
    </format>
    <format dxfId="98">
      <pivotArea dataOnly="0" labelOnly="1" outline="0" fieldPosition="0">
        <references count="1">
          <reference field="4294967294" count="1">
            <x v="0"/>
          </reference>
        </references>
      </pivotArea>
    </format>
    <format dxfId="97">
      <pivotArea field="1" type="button" dataOnly="0" labelOnly="1" outline="0" axis="axisPage" fieldPosition="0"/>
    </format>
    <format dxfId="96">
      <pivotArea dataOnly="0" labelOnly="1" outline="0" fieldPosition="0">
        <references count="1">
          <reference field="4294967294" count="1">
            <x v="0"/>
          </reference>
        </references>
      </pivotArea>
    </format>
    <format dxfId="95">
      <pivotArea field="1" type="button" dataOnly="0" labelOnly="1" outline="0" axis="axisPage" fieldPosition="0"/>
    </format>
    <format dxfId="94">
      <pivotArea dataOnly="0" labelOnly="1" outline="0" fieldPosition="0">
        <references count="1">
          <reference field="4294967294" count="1">
            <x v="0"/>
          </reference>
        </references>
      </pivotArea>
    </format>
    <format dxfId="93">
      <pivotArea collapsedLevelsAreSubtotals="1" fieldPosition="0">
        <references count="2">
          <reference field="4294967294" count="1" selected="0">
            <x v="0"/>
          </reference>
          <reference field="1" count="0"/>
        </references>
      </pivotArea>
    </format>
    <format dxfId="92">
      <pivotArea collapsedLevelsAreSubtotals="1" fieldPosition="0">
        <references count="2">
          <reference field="4294967294" count="1" selected="0">
            <x v="0"/>
          </reference>
          <reference field="1" count="0"/>
        </references>
      </pivotArea>
    </format>
    <format dxfId="91">
      <pivotArea collapsedLevelsAreSubtotals="1" fieldPosition="0">
        <references count="2">
          <reference field="4294967294" count="1" selected="0">
            <x v="0"/>
          </reference>
          <reference field="1" count="0"/>
        </references>
      </pivotArea>
    </format>
    <format dxfId="90">
      <pivotArea dataOnly="0" labelOnly="1" fieldPosition="0">
        <references count="1">
          <reference field="0" count="1">
            <x v="9"/>
          </reference>
        </references>
      </pivotArea>
    </format>
    <format dxfId="89">
      <pivotArea field="1" type="button" dataOnly="0" labelOnly="1" outline="0" axis="axisPage" fieldPosition="0"/>
    </format>
    <format dxfId="88">
      <pivotArea dataOnly="0" labelOnly="1" outline="0" fieldPosition="0">
        <references count="1">
          <reference field="1" count="0"/>
        </references>
      </pivotArea>
    </format>
    <format dxfId="87">
      <pivotArea dataOnly="0" labelOnly="1" outline="0" fieldPosition="0">
        <references count="1">
          <reference field="1" count="0"/>
        </references>
      </pivotArea>
    </format>
    <format dxfId="86">
      <pivotArea dataOnly="0" labelOnly="1" outline="0" fieldPosition="0">
        <references count="1">
          <reference field="1" count="0"/>
        </references>
      </pivotArea>
    </format>
    <format dxfId="85">
      <pivotArea dataOnly="0" labelOnly="1" outline="0" fieldPosition="0">
        <references count="1">
          <reference field="1" count="0"/>
        </references>
      </pivotArea>
    </format>
    <format dxfId="84">
      <pivotArea type="all" dataOnly="0" outline="0" fieldPosition="0"/>
    </format>
    <format dxfId="83">
      <pivotArea type="all" dataOnly="0" outline="0" fieldPosition="0"/>
    </format>
    <format dxfId="82">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9" cacheId="16"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90:C93" firstHeaderRow="0" firstDataRow="1" firstDataCol="1" rowPageCount="1" colPageCount="1"/>
  <pivotFields count="33">
    <pivotField axis="axisRow" showAll="0">
      <items count="24">
        <item x="1"/>
        <item x="14"/>
        <item x="22"/>
        <item x="18"/>
        <item x="9"/>
        <item x="11"/>
        <item x="5"/>
        <item x="3"/>
        <item x="21"/>
        <item x="0"/>
        <item x="19"/>
        <item x="7"/>
        <item x="12"/>
        <item x="16"/>
        <item x="15"/>
        <item x="10"/>
        <item x="17"/>
        <item x="2"/>
        <item x="20"/>
        <item x="13"/>
        <item x="8"/>
        <item x="4"/>
        <item x="6"/>
        <item t="default"/>
      </items>
    </pivotField>
    <pivotField axis="axisPage" multipleItemSelectionAllowed="1" showAll="0">
      <items count="7">
        <item h="1" x="1"/>
        <item h="1" x="3"/>
        <item h="1" x="0"/>
        <item h="1" x="2"/>
        <item h="1"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numFmtId="1" showAll="0"/>
    <pivotField dataField="1" showAll="0"/>
    <pivotField dataField="1" showAll="0"/>
    <pivotField showAll="0"/>
    <pivotField showAll="0"/>
    <pivotField showAll="0"/>
    <pivotField showAll="0"/>
  </pivotFields>
  <rowFields count="1">
    <field x="0"/>
  </rowFields>
  <rowItems count="3">
    <i>
      <x v="10"/>
    </i>
    <i>
      <x v="18"/>
    </i>
    <i t="grand">
      <x/>
    </i>
  </rowItems>
  <colFields count="1">
    <field x="-2"/>
  </colFields>
  <colItems count="2">
    <i>
      <x/>
    </i>
    <i i="1">
      <x v="1"/>
    </i>
  </colItems>
  <pageFields count="1">
    <pageField fld="1" hier="-1"/>
  </pageFields>
  <dataFields count="2">
    <dataField name="Promedio de AVANCE % 2025" fld="27" subtotal="average" baseField="0" baseItem="0"/>
    <dataField name="Promedio de AVANCE ACUMULADO" fld="28" subtotal="average" baseField="0" baseItem="0" numFmtId="9"/>
  </dataFields>
  <formats count="17">
    <format dxfId="133">
      <pivotArea field="1" type="button" dataOnly="0" labelOnly="1" outline="0" axis="axisPage" fieldPosition="0"/>
    </format>
    <format dxfId="132">
      <pivotArea dataOnly="0" labelOnly="1" outline="0" fieldPosition="0">
        <references count="1">
          <reference field="4294967294" count="1">
            <x v="0"/>
          </reference>
        </references>
      </pivotArea>
    </format>
    <format dxfId="131">
      <pivotArea field="1" type="button" dataOnly="0" labelOnly="1" outline="0" axis="axisPage" fieldPosition="0"/>
    </format>
    <format dxfId="130">
      <pivotArea dataOnly="0" labelOnly="1" outline="0" fieldPosition="0">
        <references count="1">
          <reference field="4294967294" count="1">
            <x v="0"/>
          </reference>
        </references>
      </pivotArea>
    </format>
    <format dxfId="129">
      <pivotArea field="1" type="button" dataOnly="0" labelOnly="1" outline="0" axis="axisPage" fieldPosition="0"/>
    </format>
    <format dxfId="128">
      <pivotArea dataOnly="0" labelOnly="1" outline="0" fieldPosition="0">
        <references count="1">
          <reference field="4294967294" count="1">
            <x v="0"/>
          </reference>
        </references>
      </pivotArea>
    </format>
    <format dxfId="127">
      <pivotArea collapsedLevelsAreSubtotals="1" fieldPosition="0">
        <references count="2">
          <reference field="4294967294" count="1" selected="0">
            <x v="0"/>
          </reference>
          <reference field="1" count="0"/>
        </references>
      </pivotArea>
    </format>
    <format dxfId="126">
      <pivotArea collapsedLevelsAreSubtotals="1" fieldPosition="0">
        <references count="2">
          <reference field="4294967294" count="1" selected="0">
            <x v="0"/>
          </reference>
          <reference field="1" count="0"/>
        </references>
      </pivotArea>
    </format>
    <format dxfId="125">
      <pivotArea collapsedLevelsAreSubtotals="1" fieldPosition="0">
        <references count="2">
          <reference field="4294967294" count="1" selected="0">
            <x v="0"/>
          </reference>
          <reference field="1" count="0"/>
        </references>
      </pivotArea>
    </format>
    <format dxfId="124">
      <pivotArea dataOnly="0" labelOnly="1" fieldPosition="0">
        <references count="1">
          <reference field="0" count="1">
            <x v="9"/>
          </reference>
        </references>
      </pivotArea>
    </format>
    <format dxfId="123">
      <pivotArea field="1" type="button" dataOnly="0" labelOnly="1" outline="0" axis="axisPage" fieldPosition="0"/>
    </format>
    <format dxfId="122">
      <pivotArea dataOnly="0" labelOnly="1" outline="0" fieldPosition="0">
        <references count="1">
          <reference field="1" count="0"/>
        </references>
      </pivotArea>
    </format>
    <format dxfId="121">
      <pivotArea type="all" dataOnly="0" outline="0" fieldPosition="0"/>
    </format>
    <format dxfId="120">
      <pivotArea type="all" dataOnly="0" outline="0" fieldPosition="0"/>
    </format>
    <format dxfId="119">
      <pivotArea type="all" dataOnly="0" outline="0" fieldPosition="0"/>
    </format>
    <format dxfId="118">
      <pivotArea dataOnly="0" labelOnly="1" outline="0" fieldPosition="0">
        <references count="1">
          <reference field="1" count="0"/>
        </references>
      </pivotArea>
    </format>
    <format dxfId="117">
      <pivotArea outline="0" collapsedLevelsAreSubtotals="1" fieldPosition="0">
        <references count="1">
          <reference field="4294967294" count="1" selected="0">
            <x v="1"/>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11" cacheId="22"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B10" firstHeaderRow="1" firstDataRow="1" firstDataCol="1"/>
  <pivotFields count="33">
    <pivotField multipleItemSelectionAllowed="1" showAll="0"/>
    <pivotField axis="axisRow" showAll="0">
      <items count="7">
        <item x="1"/>
        <item x="3"/>
        <item x="0"/>
        <item x="2"/>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numFmtId="9" showAll="0"/>
    <pivotField showAll="0"/>
    <pivotField numFmtId="9" showAll="0"/>
    <pivotField numFmtId="9" showAll="0" defaultSubtotal="0"/>
    <pivotField showAll="0"/>
    <pivotField showAll="0"/>
    <pivotField showAll="0"/>
    <pivotField dataField="1" showAll="0"/>
  </pivotFields>
  <rowFields count="1">
    <field x="1"/>
  </rowFields>
  <rowItems count="7">
    <i>
      <x/>
    </i>
    <i>
      <x v="1"/>
    </i>
    <i>
      <x v="2"/>
    </i>
    <i>
      <x v="3"/>
    </i>
    <i>
      <x v="4"/>
    </i>
    <i>
      <x v="5"/>
    </i>
    <i t="grand">
      <x/>
    </i>
  </rowItems>
  <colItems count="1">
    <i/>
  </colItems>
  <dataFields count="1">
    <dataField name="Suma de  PRESUPUESTO EJECUTADO 2025 ($)" fld="32" baseField="0" baseItem="0" numFmtId="164"/>
  </dataFields>
  <formats count="7">
    <format dxfId="47">
      <pivotArea grandRow="1" outline="0" collapsedLevelsAreSubtotals="1" fieldPosition="0"/>
    </format>
    <format dxfId="46">
      <pivotArea dataOnly="0" labelOnly="1" outline="0" axis="axisValues" fieldPosition="0"/>
    </format>
    <format dxfId="45">
      <pivotArea field="1" type="button" dataOnly="0" labelOnly="1" outline="0" axis="axisRow" fieldPosition="0"/>
    </format>
    <format dxfId="44">
      <pivotArea dataOnly="0" labelOnly="1" outline="0" axis="axisValues" fieldPosition="0"/>
    </format>
    <format dxfId="43">
      <pivotArea field="1" type="button" dataOnly="0" labelOnly="1" outline="0" axis="axisRow" fieldPosition="0"/>
    </format>
    <format dxfId="42">
      <pivotArea dataOnly="0" labelOnly="1" outline="0" axis="axisValues" fieldPosition="0"/>
    </format>
    <format dxfId="41">
      <pivotArea outline="0" collapsedLevelsAreSubtotals="1"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4" Type="http://schemas.openxmlformats.org/officeDocument/2006/relationships/pivotTable" Target="../pivotTables/pivotTable4.xml"/><Relationship Id="rId5" Type="http://schemas.openxmlformats.org/officeDocument/2006/relationships/pivotTable" Target="../pivotTables/pivotTable5.xml"/><Relationship Id="rId6" Type="http://schemas.openxmlformats.org/officeDocument/2006/relationships/pivotTable" Target="../pivotTables/pivotTable6.xml"/><Relationship Id="rId1" Type="http://schemas.openxmlformats.org/officeDocument/2006/relationships/pivotTable" Target="../pivotTables/pivotTable1.xml"/><Relationship Id="rId2" Type="http://schemas.openxmlformats.org/officeDocument/2006/relationships/pivotTable" Target="../pivotTables/pivotTable2.xml"/></Relationships>
</file>

<file path=xl/worksheets/_rels/sheet21.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13" Type="http://schemas.openxmlformats.org/officeDocument/2006/relationships/hyperlink" Target="https://bolivargovco-my.sharepoint.com/:f:/g/personal/lmorenop_bolivar_gov_co/ElqyIGDgzlBGk_rvov8dE9IBtlcilAaB7MwQOfFqPAIPRA?e=OX0ks8" TargetMode="External"/><Relationship Id="rId14" Type="http://schemas.openxmlformats.org/officeDocument/2006/relationships/hyperlink" Target="https://bolivargovco-my.sharepoint.com/:f:/g/personal/lmorenop_bolivar_gov_co/EgzuNM03pB5CmZnSC6br4toBakSFTYkDxH13RaJi42zF5Q?e=aI6yy9" TargetMode="External"/><Relationship Id="rId15" Type="http://schemas.openxmlformats.org/officeDocument/2006/relationships/hyperlink" Target="https://bolivargovco-my.sharepoint.com/:b:/g/personal/lmorenop_bolivar_gov_co/EQIxPYYwlk9KuKRvGBQibAkBvSkDO-4dWYhV0O0WTV8sMw?e=aDlpc6" TargetMode="External"/><Relationship Id="rId16" Type="http://schemas.openxmlformats.org/officeDocument/2006/relationships/hyperlink" Target="https://bolivargovco-my.sharepoint.com/:f:/g/personal/lmorenop_bolivar_gov_co/Et0-JhMRDu9DlktCzVFo_XYBhxwGohnHSx6lHxkik1USlA?e=V122XR" TargetMode="External"/><Relationship Id="rId17" Type="http://schemas.openxmlformats.org/officeDocument/2006/relationships/hyperlink" Target="https://bolivargovco-my.sharepoint.com/:f:/g/personal/lmorenop_bolivar_gov_co/EgzuNM03pB5CmZnSC6br4toBakSFTYkDxH13RaJi42zF5Q?e=YIddQR" TargetMode="External"/><Relationship Id="rId18" Type="http://schemas.openxmlformats.org/officeDocument/2006/relationships/hyperlink" Target="https://bolivargovco-my.sharepoint.com/:f:/g/personal/lmorenop_bolivar_gov_co/ErXToSjWuepLmCj1pxD1u8IBQGwv8km4pcNDP7Wi8NHfxg?e=xeRyok" TargetMode="External"/><Relationship Id="rId19" Type="http://schemas.openxmlformats.org/officeDocument/2006/relationships/hyperlink" Target="https://bolivargovco-my.sharepoint.com/:w:/g/personal/lmorenop_bolivar_gov_co/EUvJ7tXJ5PhBsStRo0yNobQBashG_DwFaKFOF6PuNAplwA?e=9slOAR" TargetMode="External"/><Relationship Id="rId63" Type="http://schemas.openxmlformats.org/officeDocument/2006/relationships/hyperlink" Target="https://bolivargovco-my.sharepoint.com/:f:/g/personal/lmorenop_bolivar_gov_co/EsU5ResJJrdCiAd7yaqPL8cBHjCcOrsaX392Y4dgB4zXOQ?e=OdSVfe" TargetMode="External"/><Relationship Id="rId64" Type="http://schemas.openxmlformats.org/officeDocument/2006/relationships/hyperlink" Target="https://bolivargovco-my.sharepoint.com/:f:/g/personal/lmorenop_bolivar_gov_co/EmtiZf4kvjBIq_KOk2oe3JUByC_8-dF2QkIRmM-FGWjaiQ?e=0fcqHe" TargetMode="External"/><Relationship Id="rId65" Type="http://schemas.openxmlformats.org/officeDocument/2006/relationships/hyperlink" Target="https://bolivargovco-my.sharepoint.com/:f:/g/personal/lmorenop_bolivar_gov_co/EpUF6Pok97hHsQD8QfE4mW4BCw8Wf1pLZTL6O9B0-iazog?e=W72wpX" TargetMode="External"/><Relationship Id="rId66" Type="http://schemas.openxmlformats.org/officeDocument/2006/relationships/hyperlink" Target="https://bolivargovco-my.sharepoint.com/:x:/g/personal/lmorenop_bolivar_gov_co/IQCrtNSanXZXTaPf_5i5-vCMAWbcqSOdB0sdrzUkwJZGSnY?e=GPiBxa" TargetMode="External"/><Relationship Id="rId67" Type="http://schemas.openxmlformats.org/officeDocument/2006/relationships/hyperlink" Target="https://bolivargovco-my.sharepoint.com/:b:/g/personal/lmorenop_bolivar_gov_co/IQBCE67mXweuR6hCnhXuOEi1AV1hOWwCYvRmTw2to4eTkf4?e=FMotWZ" TargetMode="External"/><Relationship Id="rId68" Type="http://schemas.openxmlformats.org/officeDocument/2006/relationships/hyperlink" Target="https://bolivargovco-my.sharepoint.com/:f:/g/personal/lmorenop_bolivar_gov_co/IgAsbT-SetXMS51ltkG-BKf3AZpI-xpKY1kKS57jA3M7GUs?e=WcHzct" TargetMode="External"/><Relationship Id="rId69" Type="http://schemas.openxmlformats.org/officeDocument/2006/relationships/hyperlink" Target="https://bolivargovco-my.sharepoint.com/:f:/g/personal/lmorenop_bolivar_gov_co/IgADzqeSf_hqQpZIcAgDroaiAU9B6eUMdvs00kHZ8PaOmKg?e=vKs4ft" TargetMode="External"/><Relationship Id="rId50" Type="http://schemas.openxmlformats.org/officeDocument/2006/relationships/hyperlink" Target="https://bolivargovco-my.sharepoint.com/:f:/g/personal/lmorenop_bolivar_gov_co/Ev90LP9iz-pIqFKeCLW6P-kBbDFHvS0tt_V6hDFi-zssKQ?e=taTdgJ" TargetMode="External"/><Relationship Id="rId51" Type="http://schemas.openxmlformats.org/officeDocument/2006/relationships/hyperlink" Target="https://bolivargovco-my.sharepoint.com/:f:/g/personal/lmorenop_bolivar_gov_co/EvaUHtam5HFMm7LoyljcrHwB8LLpCvUHleEocZf6fiYPpg?e=WP8lIq" TargetMode="External"/><Relationship Id="rId52" Type="http://schemas.openxmlformats.org/officeDocument/2006/relationships/hyperlink" Target="https://bolivargovco-my.sharepoint.com/:f:/g/personal/lmorenop_bolivar_gov_co/EgzuNM03pB5CmZnSC6br4toBakSFTYkDxH13RaJi42zF5Q?e=YIddQR" TargetMode="External"/><Relationship Id="rId53" Type="http://schemas.openxmlformats.org/officeDocument/2006/relationships/hyperlink" Target="https://bolivargovco-my.sharepoint.com/:f:/g/personal/lmorenop_bolivar_gov_co/Eq_OKbs_ADlDsGcO3beCIg4BLj69hyawMaTMf4AHn0Bl-Q?e=lpdFJe" TargetMode="External"/><Relationship Id="rId54" Type="http://schemas.openxmlformats.org/officeDocument/2006/relationships/hyperlink" Target="https://bolivargovco-my.sharepoint.com/:f:/g/personal/lmorenop_bolivar_gov_co/Ej0aDGNbLsZAiaFdyW2U9MgBBbSERB4ULaC9YdM2YAiJgQ?e=jA3itm" TargetMode="External"/><Relationship Id="rId55" Type="http://schemas.openxmlformats.org/officeDocument/2006/relationships/hyperlink" Target="https://bolivargovco-my.sharepoint.com/:f:/g/personal/lmorenop_bolivar_gov_co/Ej0aDGNbLsZAiaFdyW2U9MgBBbSERB4ULaC9YdM2YAiJgQ?e=jA3itm" TargetMode="External"/><Relationship Id="rId56" Type="http://schemas.openxmlformats.org/officeDocument/2006/relationships/hyperlink" Target="https://bolivargovco-my.sharepoint.com/:f:/g/personal/lmorenop_bolivar_gov_co/EnveCOeH0pZBpzhVZ8zt7G4BQMwdn-x-5QJ94emFWVaHAg?e=5PXNxf" TargetMode="External"/><Relationship Id="rId57" Type="http://schemas.openxmlformats.org/officeDocument/2006/relationships/hyperlink" Target="https://bolivargovco-my.sharepoint.com/:f:/g/personal/lmorenop_bolivar_gov_co/EnveCOeH0pZBpzhVZ8zt7G4BQMwdn-x-5QJ94emFWVaHAg?e=5PXNxf" TargetMode="External"/><Relationship Id="rId58" Type="http://schemas.openxmlformats.org/officeDocument/2006/relationships/hyperlink" Target="https://bolivargovco-my.sharepoint.com/:f:/g/personal/lmorenop_bolivar_gov_co/EnCweg82yABDmHqJnmtqG8kB0GaBJQQyQPTIns_cceYM6A?e=U35K0g" TargetMode="External"/><Relationship Id="rId59" Type="http://schemas.openxmlformats.org/officeDocument/2006/relationships/hyperlink" Target="https://bolivargovco-my.sharepoint.com/:f:/g/personal/lmorenop_bolivar_gov_co/ElY7JTNUd0RAswa36_yCF-oB_EcgGaF_LzqiLOHrdbmwXw?e=44ZYys" TargetMode="External"/><Relationship Id="rId40" Type="http://schemas.openxmlformats.org/officeDocument/2006/relationships/hyperlink" Target="https://bolivargovco-my.sharepoint.com/:f:/g/personal/lmorenop_bolivar_gov_co/Et4HJ4s1qxhPjX9e1UnfwxoBIILS3FZTs1nCkOde_ue8SA?e=wuOE2w" TargetMode="External"/><Relationship Id="rId41" Type="http://schemas.openxmlformats.org/officeDocument/2006/relationships/hyperlink" Target="https://bolivargovco-my.sharepoint.com/:f:/g/personal/lmorenop_bolivar_gov_co/Egm8mhA_w3VInlX59wDPhQ0Bs6OAE5oqv3tN_91UYC3uDA?e=pMPL8e" TargetMode="External"/><Relationship Id="rId42" Type="http://schemas.openxmlformats.org/officeDocument/2006/relationships/hyperlink" Target="https://bolivargovco-my.sharepoint.com/:f:/g/personal/lmorenop_bolivar_gov_co/EpldC1w-tW9FkQPoEVY1bK8BDiJAhfPi2ZTHNBdO_d2nKQ?e=TVS4XJ" TargetMode="External"/><Relationship Id="rId43" Type="http://schemas.openxmlformats.org/officeDocument/2006/relationships/hyperlink" Target="https://bolivargovco-my.sharepoint.com/:f:/g/personal/lmorenop_bolivar_gov_co/EmUfrrKc9ZhIkVBpfFCDfCQBCbIJ5pVeuQZoEPBeDOlzkA?e=TLlb66" TargetMode="External"/><Relationship Id="rId44" Type="http://schemas.openxmlformats.org/officeDocument/2006/relationships/hyperlink" Target="https://bolivargovco-my.sharepoint.com/:f:/g/personal/lmorenop_bolivar_gov_co/Emg3XCyqmrtHvCkPq53zm78BMeal5Q4ZXSdiGXkvVSi3-g?e=rxuuPt" TargetMode="External"/><Relationship Id="rId45" Type="http://schemas.openxmlformats.org/officeDocument/2006/relationships/hyperlink" Target="https://bolivargovco-my.sharepoint.com/:f:/g/personal/lmorenop_bolivar_gov_co/Ei9CMkPVCeJKhkcPW-XVVIIBt2JxC7DlzJUH4rTHm1beKg?e=VW3QWU" TargetMode="External"/><Relationship Id="rId46" Type="http://schemas.openxmlformats.org/officeDocument/2006/relationships/hyperlink" Target="https://bolivargovco-my.sharepoint.com/:f:/g/personal/lmorenop_bolivar_gov_co/ElEoSKqqSIpAq3Jwce7cDTkBi8IWgJXQ2nRqWjafH02nqA?e=X6gfhK" TargetMode="External"/><Relationship Id="rId47" Type="http://schemas.openxmlformats.org/officeDocument/2006/relationships/hyperlink" Target="https://bolivargovco-my.sharepoint.com/:f:/g/personal/lmorenop_bolivar_gov_co/EjHkNOrbgOJBqUvoka4-GKIBo19_S-g5aP_HGPbmF949hQ?e=7OPUey" TargetMode="External"/><Relationship Id="rId48" Type="http://schemas.openxmlformats.org/officeDocument/2006/relationships/hyperlink" Target="https://bolivargovco-my.sharepoint.com/:f:/g/personal/lmorenop_bolivar_gov_co/EtRCKrrPqFJOsDv0lwO3yB0B5blh9o5GslrVjK2mCZ-iRg?e=YM0bhD" TargetMode="External"/><Relationship Id="rId49" Type="http://schemas.openxmlformats.org/officeDocument/2006/relationships/hyperlink" Target="https://bolivargovco-my.sharepoint.com/:f:/g/personal/lmorenop_bolivar_gov_co/El3tAq-E6WRCpa2tMKlM694B2qFcDqMFDS6US-DL6NOTYQ?e=XQg99M" TargetMode="External"/><Relationship Id="rId1" Type="http://schemas.openxmlformats.org/officeDocument/2006/relationships/hyperlink" Target="https://bolivargovco-my.sharepoint.com/:x:/g/personal/lmorenop_bolivar_gov_co/EQIpSuG3am9CuclaF4HJEUUBtBG4FDilfOFY4WfiVq9czA?e=Azis6B" TargetMode="External"/><Relationship Id="rId2" Type="http://schemas.openxmlformats.org/officeDocument/2006/relationships/hyperlink" Target="https://bolivargovco-my.sharepoint.com/:x:/g/personal/lmorenop_bolivar_gov_co/EQIpSuG3am9CuclaF4HJEUUBJYtADd-Ipj5WDe-477RYug?e=43CYBl" TargetMode="External"/><Relationship Id="rId3" Type="http://schemas.openxmlformats.org/officeDocument/2006/relationships/hyperlink" Target="https://www.instagram.com/p/DFYAcSEg5PS/?utm_source=ig_web_copy_link&amp;igsh=MzRlODBiNWFlZA==" TargetMode="External"/><Relationship Id="rId4" Type="http://schemas.openxmlformats.org/officeDocument/2006/relationships/hyperlink" Target="https://www.instagram.com/p/DFOAK2App5g/?utm_source=ig_web_copy_link&amp;igsh=MzRlODBiNWFlZA==" TargetMode="External"/><Relationship Id="rId5" Type="http://schemas.openxmlformats.org/officeDocument/2006/relationships/hyperlink" Target="https://www.instagram.com/reel/DE8rQb2OUD5/?utm_source=ig_web_copy_link&amp;igsh=MzRlODBiNWFlZA==" TargetMode="External"/><Relationship Id="rId6" Type="http://schemas.openxmlformats.org/officeDocument/2006/relationships/hyperlink" Target="https://www.instagram.com/p/DEp8KtjvtuW/?utm_source=ig_web_copy_link" TargetMode="External"/><Relationship Id="rId7" Type="http://schemas.openxmlformats.org/officeDocument/2006/relationships/hyperlink" Target="https://bolivargovco-my.sharepoint.com/:f:/g/personal/lmorenop_bolivar_gov_co/EtWWMD5qS3pJm4I-LmAJMZoBcFL6pQ8WGX-jMJfOApio7Q?e=6iP8N9" TargetMode="External"/><Relationship Id="rId8" Type="http://schemas.openxmlformats.org/officeDocument/2006/relationships/hyperlink" Target="https://bolivargovco-my.sharepoint.com/:p:/g/personal/lmorenop_bolivar_gov_co/EWzhpJH6NxxErPkVJzADYYUBSHVEgfIPDJwuadzQGOh6lw?e=WDOR3J" TargetMode="External"/><Relationship Id="rId9" Type="http://schemas.openxmlformats.org/officeDocument/2006/relationships/hyperlink" Target="https://bolivargovco-my.sharepoint.com/:f:/g/personal/lmorenop_bolivar_gov_co/EgC_5XSoXghEip_5JkWwbrwBz3VNmc403smdhczpDxTViw?e=rCTH6b" TargetMode="External"/><Relationship Id="rId30" Type="http://schemas.openxmlformats.org/officeDocument/2006/relationships/hyperlink" Target="https://bolivargovco-my.sharepoint.com/:f:/g/personal/lmorenop_bolivar_gov_co/Egd9hReU5ahPowvwyIaVsoYBDCxdeV0WcSWVGa95MfjuHQ?e=UkXkbe" TargetMode="External"/><Relationship Id="rId31" Type="http://schemas.openxmlformats.org/officeDocument/2006/relationships/hyperlink" Target="https://bolivargovco-my.sharepoint.com/:f:/g/personal/lmorenop_bolivar_gov_co/EnOrNpc0uWdBktex2ASW4iQB-KT7Ms1_6F66MaaVz1rzcA?e=OsAzkj" TargetMode="External"/><Relationship Id="rId32" Type="http://schemas.openxmlformats.org/officeDocument/2006/relationships/hyperlink" Target="https://bolivargovco-my.sharepoint.com/:f:/g/personal/lmorenop_bolivar_gov_co/EnOrNpc0uWdBktex2ASW4iQB-KT7Ms1_6F66MaaVz1rzcA?e=OsAzkj" TargetMode="External"/><Relationship Id="rId33" Type="http://schemas.openxmlformats.org/officeDocument/2006/relationships/hyperlink" Target="https://bolivargovco-my.sharepoint.com/:f:/g/personal/lmorenop_bolivar_gov_co/EnOrNpc0uWdBktex2ASW4iQB-KT7Ms1_6F66MaaVz1rzcA?e=OsAzkj" TargetMode="External"/><Relationship Id="rId34" Type="http://schemas.openxmlformats.org/officeDocument/2006/relationships/hyperlink" Target="https://bolivargovco-my.sharepoint.com/:f:/g/personal/lmorenop_bolivar_gov_co/Elan7W3pn2pKi32ocnWROTwB0kHSDDaxbzlnA9w6I-aO8g?e=y48Sb8" TargetMode="External"/><Relationship Id="rId35" Type="http://schemas.openxmlformats.org/officeDocument/2006/relationships/hyperlink" Target="https://bolivargovco-my.sharepoint.com/:f:/g/personal/lmorenop_bolivar_gov_co/Ek0Yj7O-mcRNkujFUPbbIWgBX81M1rOTOA2lcOUUtW7zSQ?e=EswUxb" TargetMode="External"/><Relationship Id="rId36" Type="http://schemas.openxmlformats.org/officeDocument/2006/relationships/hyperlink" Target="https://bolivargovco-my.sharepoint.com/:f:/g/personal/lmorenop_bolivar_gov_co/EsRLZjLHg7pBn1IfXljL6v8BYPBCOHl50wm_abcCAFTVWA?e=N2oM0n" TargetMode="External"/><Relationship Id="rId37" Type="http://schemas.openxmlformats.org/officeDocument/2006/relationships/hyperlink" Target="https://bolivargovco-my.sharepoint.com/:b:/g/personal/lmorenop_bolivar_gov_co/EYyDqhv3NstEsHV9N-faidwBAAEnkxneoL1t3oJILjD7xg?e=8CP54A" TargetMode="External"/><Relationship Id="rId38" Type="http://schemas.openxmlformats.org/officeDocument/2006/relationships/hyperlink" Target="https://bolivargovco-my.sharepoint.com/:f:/g/personal/lmorenop_bolivar_gov_co/ElZuJuPbE4BKiXGczpbhuMQBc287Eg9cO-7KyazHd9fjfg?e=BBXxfJ" TargetMode="External"/><Relationship Id="rId39" Type="http://schemas.openxmlformats.org/officeDocument/2006/relationships/hyperlink" Target="https://bolivargovco-my.sharepoint.com/:f:/g/personal/lmorenop_bolivar_gov_co/EpldC1w-tW9FkQPoEVY1bK8BDiJAhfPi2ZTHNBdO_d2nKQ?e=TVS4XJ" TargetMode="External"/><Relationship Id="rId70" Type="http://schemas.openxmlformats.org/officeDocument/2006/relationships/hyperlink" Target="https://bolivargovco-my.sharepoint.com/:f:/g/personal/lmorenop_bolivar_gov_co/IgBLLhqk1h8bSL1ujJnJX66NAdJRVBX_fP5yU1cVhMPABow?e=bBzHeD" TargetMode="External"/><Relationship Id="rId71" Type="http://schemas.openxmlformats.org/officeDocument/2006/relationships/hyperlink" Target="https://bolivargovco-my.sharepoint.com/:f:/g/personal/lmorenop_bolivar_gov_co/IgDSzIbdhfA0Rbq4aweHWSbIAZoc2wWDZoOc14ggX204C9k?e=G56DPX" TargetMode="External"/><Relationship Id="rId72" Type="http://schemas.openxmlformats.org/officeDocument/2006/relationships/hyperlink" Target="https://bolivargovco-my.sharepoint.com/:f:/g/personal/lmorenop_bolivar_gov_co/IgD2xZ9RoQ6TQLDhxWkdUZNIASEft3m7AeRMB3CTE0tahDM?e=lDK3fE" TargetMode="External"/><Relationship Id="rId20" Type="http://schemas.openxmlformats.org/officeDocument/2006/relationships/hyperlink" Target="https://bolivargovco-my.sharepoint.com/:f:/g/personal/lmorenop_bolivar_gov_co/EpUF6Pok97hHsQD8QfE4mW4BCw8Wf1pLZTL6O9B0-iazog?e=OLRNMq" TargetMode="External"/><Relationship Id="rId21" Type="http://schemas.openxmlformats.org/officeDocument/2006/relationships/hyperlink" Target="https://bolivargovco-my.sharepoint.com/:f:/g/personal/lmorenop_bolivar_gov_co/EpUF6Pok97hHsQD8QfE4mW4BCw8Wf1pLZTL6O9B0-iazog?e=OLRNMq" TargetMode="External"/><Relationship Id="rId22" Type="http://schemas.openxmlformats.org/officeDocument/2006/relationships/hyperlink" Target="https://bolivargovco-my.sharepoint.com/:p:/g/personal/lmorenop_bolivar_gov_co/EZEXn9wkGodBoXxJ1muRaZoBomdyOW7EQepcx3554pTQJw?e=JEfFuK" TargetMode="External"/><Relationship Id="rId23" Type="http://schemas.openxmlformats.org/officeDocument/2006/relationships/hyperlink" Target="https://bolivargovco-my.sharepoint.com/:w:/g/personal/lmorenop_bolivar_gov_co/EWqyXNRj7xZIsoP2NjQBVa0Bdg9KgRnRsh_Kf1TzIijqEQ?e=klPD4h" TargetMode="External"/><Relationship Id="rId24" Type="http://schemas.openxmlformats.org/officeDocument/2006/relationships/hyperlink" Target="https://bolivargovco-my.sharepoint.com/:f:/g/personal/lmorenop_bolivar_gov_co/EhNJvySSUjxKupzwZMznn4oBR3Wqt8ChZPdB7Anvl0jEkw?e=f1VPvS" TargetMode="External"/><Relationship Id="rId25" Type="http://schemas.openxmlformats.org/officeDocument/2006/relationships/hyperlink" Target="https://bolivargovco-my.sharepoint.com/:f:/g/personal/lmorenop_bolivar_gov_co/ErXToSjWuepLmCj1pxD1u8IBQGwv8km4pcNDP7Wi8NHfxg?e=hKblSQ" TargetMode="External"/><Relationship Id="rId26" Type="http://schemas.openxmlformats.org/officeDocument/2006/relationships/hyperlink" Target="https://bolivargovco-my.sharepoint.com/:f:/g/personal/lmorenop_bolivar_gov_co/EsGePeKq1ddDmdnP2IGrhsgBuBguBBumzeLNrfdIwnqxOw?e=4u6alf" TargetMode="External"/><Relationship Id="rId27" Type="http://schemas.openxmlformats.org/officeDocument/2006/relationships/hyperlink" Target="https://bolivargovco-my.sharepoint.com/:f:/g/personal/lmorenop_bolivar_gov_co/EiCS3K1FFSdKg95bCJD0VsABE3_1DYVkbEsH_YLhnXRaWA?e=qqr01D" TargetMode="External"/><Relationship Id="rId28" Type="http://schemas.openxmlformats.org/officeDocument/2006/relationships/hyperlink" Target="https://bolivargovco-my.sharepoint.com/:b:/g/personal/lmorenop_bolivar_gov_co/EUz0hW6ILmJGnXwAbL5BopwBFq9lnuW5GZcsA3gR7x_40w?e=r4pB7c" TargetMode="External"/><Relationship Id="rId29" Type="http://schemas.openxmlformats.org/officeDocument/2006/relationships/hyperlink" Target="https://bolivargovco-my.sharepoint.com/:f:/g/personal/lmorenop_bolivar_gov_co/Esu5oN9L-p9Hl2MBqEWOxLQBvu1rsyTp1ge2WRYDb5OWrQ?e=jC6vth" TargetMode="External"/><Relationship Id="rId73" Type="http://schemas.openxmlformats.org/officeDocument/2006/relationships/hyperlink" Target="https://bolivargovco-my.sharepoint.com/:f:/g/personal/lmorenop_bolivar_gov_co/IgB-uOQwr-3bQqIvdN7P4JMXAU3MAXLLQ2HwwkZqZ0Fuj44?e=ft1lmP" TargetMode="External"/><Relationship Id="rId74" Type="http://schemas.openxmlformats.org/officeDocument/2006/relationships/hyperlink" Target="https://bolivargovco-my.sharepoint.com/:f:/g/personal/lmorenop_bolivar_gov_co/IgB3xIq1qAwjQ5BbXR8QzLh0AVYttTjw6OkgWdv4YtD96gM?e=Xjrkwu" TargetMode="External"/><Relationship Id="rId60" Type="http://schemas.openxmlformats.org/officeDocument/2006/relationships/hyperlink" Target="https://bolivargovco-my.sharepoint.com/:f:/g/personal/lmorenop_bolivar_gov_co/EjojTJopxPxKgQJ5jY6AedEBHOEILWAkPZJFy_4K7NMKDQ?e=rbeUXO" TargetMode="External"/><Relationship Id="rId61" Type="http://schemas.openxmlformats.org/officeDocument/2006/relationships/hyperlink" Target="https://community.secop.gov.co/Public/Tendering/OpportunityDetail/Index?noticeUID=CO1.NTC.7856617&amp;isFromPublicArea=True&amp;isModal=False" TargetMode="External"/><Relationship Id="rId62" Type="http://schemas.openxmlformats.org/officeDocument/2006/relationships/hyperlink" Target="https://bolivargovco-my.sharepoint.com/:f:/g/personal/lmorenop_bolivar_gov_co/EmtiZf4kvjBIq_KOk2oe3JUByC_8-dF2QkIRmM-FGWjaiQ?e=UIQYvV" TargetMode="External"/><Relationship Id="rId10" Type="http://schemas.openxmlformats.org/officeDocument/2006/relationships/hyperlink" Target="https://bolivargovco-my.sharepoint.com/:b:/g/personal/lmorenop_bolivar_gov_co/EWbtDryqCIVInHs7cN6jP28BSEwQJQ8E5fblyvJ2ircsxg?e=D57zn8" TargetMode="External"/><Relationship Id="rId11" Type="http://schemas.openxmlformats.org/officeDocument/2006/relationships/hyperlink" Target="https://bolivargovco-my.sharepoint.com/:b:/g/personal/lmorenop_bolivar_gov_co/EaUqpfmBU5hNkL68Gr5Dd30B1cSq4yJ1j4geKSkuwwGDnA?e=On2XCq" TargetMode="External"/><Relationship Id="rId12" Type="http://schemas.openxmlformats.org/officeDocument/2006/relationships/hyperlink" Target="https://bolivargovco-my.sharepoint.com/:f:/g/personal/lmorenop_bolivar_gov_co/EgC_5XSoXghEip_5JkWwbrwBz3VNmc403smdhczpDxTViw?e=E0amhF" TargetMode="External"/></Relationships>
</file>

<file path=xl/worksheets/_rels/sheet2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zoomScale="84" zoomScaleNormal="90" workbookViewId="0">
      <selection activeCell="F3" sqref="F3"/>
    </sheetView>
  </sheetViews>
  <sheetFormatPr baseColWidth="10" defaultColWidth="10.83203125" defaultRowHeight="15" x14ac:dyDescent="0.2"/>
  <cols>
    <col min="1" max="1" width="84.33203125" style="1" customWidth="1"/>
    <col min="2" max="2" width="113.83203125" style="1" customWidth="1"/>
    <col min="3" max="3" width="21.33203125" style="1" bestFit="1" customWidth="1"/>
    <col min="4" max="4" width="19.1640625" style="1" bestFit="1" customWidth="1"/>
    <col min="5" max="5" width="5.33203125" style="1" bestFit="1" customWidth="1"/>
    <col min="6" max="6" width="8.33203125" style="1" bestFit="1" customWidth="1"/>
    <col min="7" max="30" width="44.5" style="1" customWidth="1"/>
    <col min="31" max="16384" width="10.83203125" style="1"/>
  </cols>
  <sheetData>
    <row r="1" spans="1:3" ht="222" customHeight="1" x14ac:dyDescent="0.2">
      <c r="A1" s="769" t="s">
        <v>59</v>
      </c>
      <c r="B1" s="770"/>
      <c r="C1" s="770"/>
    </row>
    <row r="2" spans="1:3" ht="19" customHeight="1" x14ac:dyDescent="0.2">
      <c r="A2" s="2" t="s">
        <v>0</v>
      </c>
      <c r="B2" s="18" t="s">
        <v>1</v>
      </c>
      <c r="C2" s="2" t="s">
        <v>47</v>
      </c>
    </row>
    <row r="3" spans="1:3" ht="19" customHeight="1" x14ac:dyDescent="0.2">
      <c r="A3" s="3" t="s">
        <v>2</v>
      </c>
      <c r="B3" s="17" t="s">
        <v>3</v>
      </c>
      <c r="C3" s="16" t="s">
        <v>48</v>
      </c>
    </row>
    <row r="4" spans="1:3" ht="19" customHeight="1" x14ac:dyDescent="0.2">
      <c r="A4" s="3" t="s">
        <v>4</v>
      </c>
      <c r="B4" s="17" t="s">
        <v>3</v>
      </c>
      <c r="C4" s="16" t="s">
        <v>48</v>
      </c>
    </row>
    <row r="5" spans="1:3" ht="19" customHeight="1" x14ac:dyDescent="0.2">
      <c r="A5" s="3" t="s">
        <v>5</v>
      </c>
      <c r="B5" s="17" t="s">
        <v>3</v>
      </c>
      <c r="C5" s="16" t="s">
        <v>48</v>
      </c>
    </row>
    <row r="6" spans="1:3" ht="19" customHeight="1" x14ac:dyDescent="0.2">
      <c r="A6" s="3" t="s">
        <v>6</v>
      </c>
      <c r="B6" s="17" t="s">
        <v>3</v>
      </c>
      <c r="C6" s="16" t="s">
        <v>49</v>
      </c>
    </row>
    <row r="7" spans="1:3" ht="19" customHeight="1" x14ac:dyDescent="0.2">
      <c r="A7" s="3" t="s">
        <v>7</v>
      </c>
      <c r="B7" s="17" t="s">
        <v>3</v>
      </c>
      <c r="C7" s="16" t="s">
        <v>48</v>
      </c>
    </row>
    <row r="8" spans="1:3" ht="19" customHeight="1" x14ac:dyDescent="0.2">
      <c r="A8" s="3" t="s">
        <v>8</v>
      </c>
      <c r="B8" s="17" t="s">
        <v>3</v>
      </c>
      <c r="C8" s="16" t="s">
        <v>48</v>
      </c>
    </row>
    <row r="9" spans="1:3" ht="19" customHeight="1" x14ac:dyDescent="0.2">
      <c r="A9" s="3" t="s">
        <v>9</v>
      </c>
      <c r="B9" s="17" t="s">
        <v>3</v>
      </c>
      <c r="C9" s="16" t="s">
        <v>49</v>
      </c>
    </row>
    <row r="10" spans="1:3" ht="19" customHeight="1" x14ac:dyDescent="0.2">
      <c r="A10" s="3" t="s">
        <v>10</v>
      </c>
      <c r="B10" s="17" t="s">
        <v>3</v>
      </c>
      <c r="C10" s="16" t="s">
        <v>48</v>
      </c>
    </row>
    <row r="11" spans="1:3" ht="19" customHeight="1" x14ac:dyDescent="0.2">
      <c r="A11" s="3" t="s">
        <v>11</v>
      </c>
      <c r="B11" s="17" t="s">
        <v>3</v>
      </c>
      <c r="C11" s="16" t="s">
        <v>49</v>
      </c>
    </row>
    <row r="12" spans="1:3" ht="19" customHeight="1" x14ac:dyDescent="0.2">
      <c r="A12" s="3" t="s">
        <v>12</v>
      </c>
      <c r="B12" s="17" t="s">
        <v>3</v>
      </c>
      <c r="C12" s="16" t="s">
        <v>48</v>
      </c>
    </row>
    <row r="13" spans="1:3" ht="19" customHeight="1" x14ac:dyDescent="0.2">
      <c r="A13" s="3" t="s">
        <v>13</v>
      </c>
      <c r="B13" s="17" t="s">
        <v>3</v>
      </c>
      <c r="C13" s="16" t="s">
        <v>48</v>
      </c>
    </row>
    <row r="14" spans="1:3" ht="19" customHeight="1" x14ac:dyDescent="0.2">
      <c r="A14" s="3" t="s">
        <v>14</v>
      </c>
      <c r="B14" s="17" t="s">
        <v>3</v>
      </c>
      <c r="C14" s="16" t="s">
        <v>48</v>
      </c>
    </row>
    <row r="15" spans="1:3" ht="19" customHeight="1" x14ac:dyDescent="0.2">
      <c r="A15" s="3" t="s">
        <v>15</v>
      </c>
      <c r="B15" s="17" t="s">
        <v>3</v>
      </c>
      <c r="C15" s="16" t="s">
        <v>49</v>
      </c>
    </row>
    <row r="16" spans="1:3" ht="19" customHeight="1" x14ac:dyDescent="0.2">
      <c r="A16" s="3" t="s">
        <v>16</v>
      </c>
      <c r="B16" s="17" t="s">
        <v>3</v>
      </c>
      <c r="C16" s="16" t="s">
        <v>49</v>
      </c>
    </row>
    <row r="17" spans="1:3" ht="19" customHeight="1" x14ac:dyDescent="0.2">
      <c r="A17" s="3" t="s">
        <v>17</v>
      </c>
      <c r="B17" s="17" t="s">
        <v>3</v>
      </c>
      <c r="C17" s="16" t="s">
        <v>48</v>
      </c>
    </row>
    <row r="18" spans="1:3" ht="19" customHeight="1" x14ac:dyDescent="0.2">
      <c r="A18" s="3" t="s">
        <v>18</v>
      </c>
      <c r="B18" s="17" t="s">
        <v>3</v>
      </c>
      <c r="C18" s="16" t="s">
        <v>49</v>
      </c>
    </row>
    <row r="19" spans="1:3" ht="19" customHeight="1" x14ac:dyDescent="0.2">
      <c r="A19" s="4" t="s">
        <v>19</v>
      </c>
      <c r="B19" s="17" t="s">
        <v>3</v>
      </c>
      <c r="C19" s="16" t="s">
        <v>49</v>
      </c>
    </row>
    <row r="20" spans="1:3" ht="19" customHeight="1" x14ac:dyDescent="0.2">
      <c r="A20" s="5" t="s">
        <v>20</v>
      </c>
      <c r="B20" s="17" t="s">
        <v>21</v>
      </c>
      <c r="C20" s="16" t="s">
        <v>49</v>
      </c>
    </row>
    <row r="21" spans="1:3" ht="19" customHeight="1" x14ac:dyDescent="0.2">
      <c r="A21" s="5" t="s">
        <v>22</v>
      </c>
      <c r="B21" s="15" t="s">
        <v>56</v>
      </c>
      <c r="C21" s="16" t="s">
        <v>49</v>
      </c>
    </row>
    <row r="22" spans="1:3" ht="19" customHeight="1" x14ac:dyDescent="0.2">
      <c r="A22" s="5" t="s">
        <v>23</v>
      </c>
      <c r="B22" s="15" t="s">
        <v>57</v>
      </c>
      <c r="C22" s="16" t="s">
        <v>49</v>
      </c>
    </row>
    <row r="23" spans="1:3" ht="19" customHeight="1" x14ac:dyDescent="0.2">
      <c r="A23" s="5" t="s">
        <v>24</v>
      </c>
      <c r="B23" s="15" t="s">
        <v>58</v>
      </c>
      <c r="C23" s="16" t="s">
        <v>49</v>
      </c>
    </row>
    <row r="24" spans="1:3" ht="19" customHeight="1" x14ac:dyDescent="0.2">
      <c r="A24" s="5" t="s">
        <v>25</v>
      </c>
      <c r="B24" s="15" t="s">
        <v>26</v>
      </c>
      <c r="C24" s="16" t="s">
        <v>49</v>
      </c>
    </row>
    <row r="25" spans="1:3" ht="19" customHeight="1" x14ac:dyDescent="0.2">
      <c r="A25" s="5" t="s">
        <v>27</v>
      </c>
      <c r="B25" s="15" t="s">
        <v>28</v>
      </c>
      <c r="C25" s="16" t="s">
        <v>49</v>
      </c>
    </row>
    <row r="26" spans="1:3" ht="19" customHeight="1" x14ac:dyDescent="0.2">
      <c r="A26" s="5" t="s">
        <v>42</v>
      </c>
      <c r="B26" s="15" t="s">
        <v>51</v>
      </c>
      <c r="C26" s="16" t="s">
        <v>50</v>
      </c>
    </row>
    <row r="27" spans="1:3" ht="19" customHeight="1" x14ac:dyDescent="0.2">
      <c r="A27" s="5" t="s">
        <v>29</v>
      </c>
      <c r="B27" s="15" t="s">
        <v>53</v>
      </c>
      <c r="C27" s="16" t="s">
        <v>49</v>
      </c>
    </row>
    <row r="28" spans="1:3" ht="19" customHeight="1" x14ac:dyDescent="0.2">
      <c r="A28" s="5" t="s">
        <v>30</v>
      </c>
      <c r="B28" s="15" t="s">
        <v>54</v>
      </c>
      <c r="C28" s="16" t="s">
        <v>50</v>
      </c>
    </row>
    <row r="29" spans="1:3" ht="19" customHeight="1" x14ac:dyDescent="0.2">
      <c r="A29" s="5" t="s">
        <v>31</v>
      </c>
      <c r="B29" s="15" t="s">
        <v>55</v>
      </c>
      <c r="C29" s="16" t="s">
        <v>50</v>
      </c>
    </row>
    <row r="30" spans="1:3" ht="19" customHeight="1" x14ac:dyDescent="0.2">
      <c r="A30" s="5" t="s">
        <v>32</v>
      </c>
      <c r="B30" s="17" t="s">
        <v>3</v>
      </c>
      <c r="C30" s="16" t="s">
        <v>52</v>
      </c>
    </row>
    <row r="31" spans="1:3" ht="19" customHeight="1" x14ac:dyDescent="0.2">
      <c r="A31" s="5" t="s">
        <v>33</v>
      </c>
      <c r="B31" s="17" t="s">
        <v>3</v>
      </c>
      <c r="C31" s="16" t="s">
        <v>48</v>
      </c>
    </row>
    <row r="32" spans="1:3" ht="19" customHeight="1" x14ac:dyDescent="0.2">
      <c r="A32" s="5" t="s">
        <v>34</v>
      </c>
      <c r="B32" s="15" t="s">
        <v>35</v>
      </c>
      <c r="C32" s="16" t="s">
        <v>52</v>
      </c>
    </row>
    <row r="33" spans="1:3" ht="38" customHeight="1" x14ac:dyDescent="0.2">
      <c r="A33" s="6" t="s">
        <v>36</v>
      </c>
      <c r="B33" s="15" t="s">
        <v>37</v>
      </c>
      <c r="C33" s="16" t="s">
        <v>50</v>
      </c>
    </row>
  </sheetData>
  <mergeCells count="1">
    <mergeCell ref="A1:C1"/>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0"/>
  <sheetViews>
    <sheetView topLeftCell="A32" workbookViewId="0">
      <selection activeCell="E76" sqref="E76"/>
    </sheetView>
  </sheetViews>
  <sheetFormatPr baseColWidth="10" defaultRowHeight="16" x14ac:dyDescent="0.2"/>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140" x14ac:dyDescent="0.2">
      <c r="A2" s="8" t="s">
        <v>1196</v>
      </c>
      <c r="B2" s="9" t="s">
        <v>90</v>
      </c>
      <c r="C2" s="20" t="s">
        <v>1197</v>
      </c>
      <c r="D2" s="20" t="s">
        <v>1198</v>
      </c>
      <c r="E2" s="21">
        <v>4103</v>
      </c>
      <c r="F2" s="21" t="s">
        <v>226</v>
      </c>
      <c r="G2" s="20" t="s">
        <v>910</v>
      </c>
      <c r="H2" s="21">
        <v>95</v>
      </c>
      <c r="I2" s="8" t="s">
        <v>1199</v>
      </c>
      <c r="J2" s="21">
        <v>4103050</v>
      </c>
      <c r="K2" s="21" t="s">
        <v>1200</v>
      </c>
      <c r="L2" s="21" t="s">
        <v>1201</v>
      </c>
      <c r="M2" s="10" t="s">
        <v>121</v>
      </c>
      <c r="N2" s="34">
        <v>0.47499999999999998</v>
      </c>
      <c r="O2" s="8">
        <v>2022</v>
      </c>
      <c r="P2" s="8" t="s">
        <v>1202</v>
      </c>
      <c r="Q2" s="8">
        <v>0</v>
      </c>
      <c r="R2" s="8">
        <v>360</v>
      </c>
      <c r="S2" s="11">
        <v>180</v>
      </c>
      <c r="T2" s="12">
        <f t="shared" ref="T2:T20" si="0">+S2/R2</f>
        <v>0.5</v>
      </c>
      <c r="U2" s="11">
        <v>0</v>
      </c>
      <c r="V2" s="11">
        <v>0</v>
      </c>
      <c r="W2" s="11">
        <v>0</v>
      </c>
      <c r="X2" s="11">
        <v>0</v>
      </c>
      <c r="Y2" s="11">
        <f t="shared" ref="Y2:Y20" si="1">V2+U2+W2+X2</f>
        <v>0</v>
      </c>
      <c r="Z2" s="12">
        <f t="shared" ref="Z2:Z20" si="2">+Y2/R2</f>
        <v>0</v>
      </c>
      <c r="AA2" s="11">
        <f>S2+Y2</f>
        <v>180</v>
      </c>
      <c r="AB2" s="12">
        <v>0</v>
      </c>
      <c r="AC2" s="13">
        <f t="shared" ref="AC2:AC20" si="3">AA2/R2</f>
        <v>0.5</v>
      </c>
      <c r="AD2" s="14">
        <v>0</v>
      </c>
      <c r="AE2" s="24" t="s">
        <v>141</v>
      </c>
      <c r="AF2" s="14">
        <v>0</v>
      </c>
      <c r="AG2" s="12">
        <v>0</v>
      </c>
    </row>
    <row r="3" spans="1:33" ht="140" x14ac:dyDescent="0.2">
      <c r="A3" s="8" t="s">
        <v>1196</v>
      </c>
      <c r="B3" s="9" t="s">
        <v>90</v>
      </c>
      <c r="C3" s="20" t="s">
        <v>1197</v>
      </c>
      <c r="D3" s="20" t="s">
        <v>1203</v>
      </c>
      <c r="E3" s="21">
        <v>4103</v>
      </c>
      <c r="F3" s="21" t="s">
        <v>226</v>
      </c>
      <c r="G3" s="20" t="s">
        <v>910</v>
      </c>
      <c r="H3" s="21">
        <v>96</v>
      </c>
      <c r="I3" s="8" t="s">
        <v>1204</v>
      </c>
      <c r="J3" s="21">
        <v>4103052</v>
      </c>
      <c r="K3" s="21" t="s">
        <v>878</v>
      </c>
      <c r="L3" s="21" t="s">
        <v>879</v>
      </c>
      <c r="M3" s="10" t="s">
        <v>121</v>
      </c>
      <c r="N3" s="34">
        <v>0.47499999999999998</v>
      </c>
      <c r="O3" s="8">
        <v>2022</v>
      </c>
      <c r="P3" s="8" t="s">
        <v>1202</v>
      </c>
      <c r="Q3" s="8">
        <v>4</v>
      </c>
      <c r="R3" s="8">
        <v>15</v>
      </c>
      <c r="S3" s="11">
        <v>3</v>
      </c>
      <c r="T3" s="12">
        <f t="shared" si="0"/>
        <v>0.2</v>
      </c>
      <c r="U3" s="11">
        <v>1</v>
      </c>
      <c r="V3" s="11">
        <v>1</v>
      </c>
      <c r="W3" s="11">
        <v>0</v>
      </c>
      <c r="X3" s="11">
        <v>2</v>
      </c>
      <c r="Y3" s="11">
        <f t="shared" si="1"/>
        <v>4</v>
      </c>
      <c r="Z3" s="12">
        <f t="shared" si="2"/>
        <v>0.26666666666666666</v>
      </c>
      <c r="AA3" s="11">
        <f t="shared" ref="AA3:AA20" si="4">S3+Y3</f>
        <v>7</v>
      </c>
      <c r="AB3" s="12">
        <f t="shared" ref="AB3:AB20" si="5">+Y3/Q3</f>
        <v>1</v>
      </c>
      <c r="AC3" s="13">
        <f t="shared" si="3"/>
        <v>0.46666666666666667</v>
      </c>
      <c r="AD3" s="14">
        <v>0</v>
      </c>
      <c r="AE3" s="24" t="s">
        <v>141</v>
      </c>
      <c r="AF3" s="14">
        <v>0</v>
      </c>
      <c r="AG3" s="12">
        <v>0</v>
      </c>
    </row>
    <row r="4" spans="1:33" ht="210" x14ac:dyDescent="0.2">
      <c r="A4" s="8" t="s">
        <v>1196</v>
      </c>
      <c r="B4" s="9" t="s">
        <v>90</v>
      </c>
      <c r="C4" s="20" t="s">
        <v>101</v>
      </c>
      <c r="D4" s="20" t="s">
        <v>102</v>
      </c>
      <c r="E4" s="21">
        <v>4102</v>
      </c>
      <c r="F4" s="21" t="s">
        <v>103</v>
      </c>
      <c r="G4" s="20" t="s">
        <v>910</v>
      </c>
      <c r="H4" s="21">
        <v>97</v>
      </c>
      <c r="I4" s="8" t="s">
        <v>1205</v>
      </c>
      <c r="J4" s="21">
        <v>4102045</v>
      </c>
      <c r="K4" s="21" t="s">
        <v>1206</v>
      </c>
      <c r="L4" s="21" t="s">
        <v>1207</v>
      </c>
      <c r="M4" s="10" t="s">
        <v>121</v>
      </c>
      <c r="N4" s="8">
        <v>24.71</v>
      </c>
      <c r="O4" s="8">
        <v>2022</v>
      </c>
      <c r="P4" s="8" t="s">
        <v>1208</v>
      </c>
      <c r="Q4" s="8">
        <v>300</v>
      </c>
      <c r="R4" s="8">
        <v>1200</v>
      </c>
      <c r="S4" s="11">
        <v>350</v>
      </c>
      <c r="T4" s="12">
        <f t="shared" si="0"/>
        <v>0.29166666666666669</v>
      </c>
      <c r="U4" s="11">
        <v>138</v>
      </c>
      <c r="V4" s="11">
        <v>313</v>
      </c>
      <c r="W4" s="11">
        <v>382</v>
      </c>
      <c r="X4" s="11">
        <v>0</v>
      </c>
      <c r="Y4" s="11">
        <f t="shared" si="1"/>
        <v>833</v>
      </c>
      <c r="Z4" s="12">
        <f t="shared" si="2"/>
        <v>0.69416666666666671</v>
      </c>
      <c r="AA4" s="11">
        <f t="shared" si="4"/>
        <v>1183</v>
      </c>
      <c r="AB4" s="12">
        <f t="shared" si="5"/>
        <v>2.7766666666666668</v>
      </c>
      <c r="AC4" s="13">
        <f t="shared" si="3"/>
        <v>0.98583333333333334</v>
      </c>
      <c r="AD4" s="14">
        <v>166666667</v>
      </c>
      <c r="AE4" s="24" t="s">
        <v>1157</v>
      </c>
      <c r="AF4" s="14">
        <v>66666666</v>
      </c>
      <c r="AG4" s="12">
        <f t="shared" ref="AG4:AG20" si="6">AF4/AD4</f>
        <v>0.39999999520000001</v>
      </c>
    </row>
    <row r="5" spans="1:33" ht="210" x14ac:dyDescent="0.2">
      <c r="A5" s="8" t="s">
        <v>1196</v>
      </c>
      <c r="B5" s="9" t="s">
        <v>90</v>
      </c>
      <c r="C5" s="20" t="s">
        <v>101</v>
      </c>
      <c r="D5" s="20" t="s">
        <v>102</v>
      </c>
      <c r="E5" s="21">
        <v>4102</v>
      </c>
      <c r="F5" s="21" t="s">
        <v>103</v>
      </c>
      <c r="G5" s="20" t="s">
        <v>910</v>
      </c>
      <c r="H5" s="21">
        <v>98</v>
      </c>
      <c r="I5" s="8" t="s">
        <v>1209</v>
      </c>
      <c r="J5" s="21">
        <v>4102045</v>
      </c>
      <c r="K5" s="21" t="s">
        <v>1206</v>
      </c>
      <c r="L5" s="21" t="s">
        <v>376</v>
      </c>
      <c r="M5" s="10" t="s">
        <v>121</v>
      </c>
      <c r="N5" s="8">
        <v>11.76</v>
      </c>
      <c r="O5" s="8">
        <v>2022</v>
      </c>
      <c r="P5" s="8" t="s">
        <v>1210</v>
      </c>
      <c r="Q5" s="8">
        <v>100</v>
      </c>
      <c r="R5" s="8">
        <v>400</v>
      </c>
      <c r="S5" s="11">
        <v>100</v>
      </c>
      <c r="T5" s="12">
        <f t="shared" si="0"/>
        <v>0.25</v>
      </c>
      <c r="U5" s="11">
        <v>156</v>
      </c>
      <c r="V5" s="11">
        <v>134</v>
      </c>
      <c r="W5" s="11">
        <v>218</v>
      </c>
      <c r="X5" s="11">
        <v>0</v>
      </c>
      <c r="Y5" s="11">
        <f>V5+U5+W5+X5</f>
        <v>508</v>
      </c>
      <c r="Z5" s="12">
        <f t="shared" si="2"/>
        <v>1.27</v>
      </c>
      <c r="AA5" s="11">
        <f t="shared" si="4"/>
        <v>608</v>
      </c>
      <c r="AB5" s="12">
        <f t="shared" si="5"/>
        <v>5.08</v>
      </c>
      <c r="AC5" s="13">
        <f t="shared" si="3"/>
        <v>1.52</v>
      </c>
      <c r="AD5" s="14">
        <v>166666667</v>
      </c>
      <c r="AE5" s="24" t="s">
        <v>1157</v>
      </c>
      <c r="AF5" s="14">
        <v>66666666</v>
      </c>
      <c r="AG5" s="12">
        <f t="shared" si="6"/>
        <v>0.39999999520000001</v>
      </c>
    </row>
    <row r="6" spans="1:33" ht="210" x14ac:dyDescent="0.2">
      <c r="A6" s="8" t="s">
        <v>1196</v>
      </c>
      <c r="B6" s="9" t="s">
        <v>90</v>
      </c>
      <c r="C6" s="20" t="s">
        <v>101</v>
      </c>
      <c r="D6" s="20" t="s">
        <v>102</v>
      </c>
      <c r="E6" s="21">
        <v>4102</v>
      </c>
      <c r="F6" s="21" t="s">
        <v>103</v>
      </c>
      <c r="G6" s="20" t="s">
        <v>910</v>
      </c>
      <c r="H6" s="21">
        <v>99</v>
      </c>
      <c r="I6" s="8" t="s">
        <v>1211</v>
      </c>
      <c r="J6" s="21">
        <v>4102046</v>
      </c>
      <c r="K6" s="21" t="s">
        <v>1212</v>
      </c>
      <c r="L6" s="21" t="s">
        <v>1213</v>
      </c>
      <c r="M6" s="10" t="s">
        <v>121</v>
      </c>
      <c r="N6" s="8">
        <v>11.76</v>
      </c>
      <c r="O6" s="8">
        <v>2022</v>
      </c>
      <c r="P6" s="8" t="s">
        <v>1210</v>
      </c>
      <c r="Q6" s="8">
        <v>3</v>
      </c>
      <c r="R6" s="8">
        <v>12</v>
      </c>
      <c r="S6" s="11">
        <v>3</v>
      </c>
      <c r="T6" s="12">
        <f t="shared" si="0"/>
        <v>0.25</v>
      </c>
      <c r="U6" s="11">
        <v>1</v>
      </c>
      <c r="V6" s="11">
        <v>1</v>
      </c>
      <c r="W6" s="11">
        <v>1</v>
      </c>
      <c r="X6" s="11">
        <v>0</v>
      </c>
      <c r="Y6" s="11">
        <f>V6+U6+W6+X6</f>
        <v>3</v>
      </c>
      <c r="Z6" s="12">
        <f t="shared" si="2"/>
        <v>0.25</v>
      </c>
      <c r="AA6" s="11">
        <f t="shared" si="4"/>
        <v>6</v>
      </c>
      <c r="AB6" s="12">
        <f t="shared" si="5"/>
        <v>1</v>
      </c>
      <c r="AC6" s="13">
        <f t="shared" si="3"/>
        <v>0.5</v>
      </c>
      <c r="AD6" s="14">
        <v>166666667</v>
      </c>
      <c r="AE6" s="24" t="s">
        <v>1157</v>
      </c>
      <c r="AF6" s="14">
        <v>66666666</v>
      </c>
      <c r="AG6" s="12">
        <f t="shared" si="6"/>
        <v>0.39999999520000001</v>
      </c>
    </row>
    <row r="7" spans="1:33" ht="168" x14ac:dyDescent="0.2">
      <c r="A7" s="8" t="s">
        <v>1196</v>
      </c>
      <c r="B7" s="9" t="s">
        <v>90</v>
      </c>
      <c r="C7" s="20" t="s">
        <v>1214</v>
      </c>
      <c r="D7" s="20" t="s">
        <v>1215</v>
      </c>
      <c r="E7" s="21">
        <v>4104</v>
      </c>
      <c r="F7" s="21" t="s">
        <v>1216</v>
      </c>
      <c r="G7" s="20" t="s">
        <v>910</v>
      </c>
      <c r="H7" s="21">
        <v>100</v>
      </c>
      <c r="I7" s="8" t="s">
        <v>1217</v>
      </c>
      <c r="J7" s="21">
        <v>4104007</v>
      </c>
      <c r="K7" s="21" t="s">
        <v>1218</v>
      </c>
      <c r="L7" s="21" t="s">
        <v>1218</v>
      </c>
      <c r="M7" s="10" t="s">
        <v>121</v>
      </c>
      <c r="N7" s="34">
        <v>0.47499999999999998</v>
      </c>
      <c r="O7" s="8">
        <v>2022</v>
      </c>
      <c r="P7" s="8" t="s">
        <v>1202</v>
      </c>
      <c r="Q7" s="8">
        <v>8</v>
      </c>
      <c r="R7" s="8">
        <v>8</v>
      </c>
      <c r="S7" s="11">
        <v>7</v>
      </c>
      <c r="T7" s="12">
        <f t="shared" si="0"/>
        <v>0.875</v>
      </c>
      <c r="U7" s="11">
        <v>3</v>
      </c>
      <c r="V7" s="11">
        <v>7</v>
      </c>
      <c r="W7" s="11">
        <v>7</v>
      </c>
      <c r="X7" s="11">
        <v>7</v>
      </c>
      <c r="Y7" s="11">
        <v>7</v>
      </c>
      <c r="Z7" s="12">
        <f t="shared" si="2"/>
        <v>0.875</v>
      </c>
      <c r="AA7" s="11">
        <f t="shared" si="4"/>
        <v>14</v>
      </c>
      <c r="AB7" s="12">
        <f t="shared" si="5"/>
        <v>0.875</v>
      </c>
      <c r="AC7" s="13">
        <f t="shared" si="3"/>
        <v>1.75</v>
      </c>
      <c r="AD7" s="14">
        <v>5953770878</v>
      </c>
      <c r="AE7" s="24" t="s">
        <v>1157</v>
      </c>
      <c r="AF7" s="14">
        <v>4292306338</v>
      </c>
      <c r="AG7" s="12">
        <f t="shared" si="6"/>
        <v>0.72093912008953198</v>
      </c>
    </row>
    <row r="8" spans="1:33" ht="154" x14ac:dyDescent="0.2">
      <c r="A8" s="8" t="s">
        <v>1196</v>
      </c>
      <c r="B8" s="9" t="s">
        <v>90</v>
      </c>
      <c r="C8" s="20" t="s">
        <v>1219</v>
      </c>
      <c r="D8" s="20" t="s">
        <v>1215</v>
      </c>
      <c r="E8" s="21">
        <v>4104</v>
      </c>
      <c r="F8" s="21" t="s">
        <v>1216</v>
      </c>
      <c r="G8" s="20" t="s">
        <v>910</v>
      </c>
      <c r="H8" s="21">
        <v>101</v>
      </c>
      <c r="I8" s="8" t="s">
        <v>1220</v>
      </c>
      <c r="J8" s="21">
        <v>4104014</v>
      </c>
      <c r="K8" s="21" t="s">
        <v>1221</v>
      </c>
      <c r="L8" s="21" t="s">
        <v>1222</v>
      </c>
      <c r="M8" s="10" t="s">
        <v>121</v>
      </c>
      <c r="N8" s="34">
        <v>0.47499999999999998</v>
      </c>
      <c r="O8" s="8">
        <v>2022</v>
      </c>
      <c r="P8" s="8" t="s">
        <v>1202</v>
      </c>
      <c r="Q8" s="8">
        <v>48</v>
      </c>
      <c r="R8" s="8">
        <v>48</v>
      </c>
      <c r="S8" s="11">
        <v>42</v>
      </c>
      <c r="T8" s="12">
        <f t="shared" si="0"/>
        <v>0.875</v>
      </c>
      <c r="U8" s="11" t="s">
        <v>142</v>
      </c>
      <c r="V8" s="11">
        <v>42</v>
      </c>
      <c r="W8" s="11">
        <v>42</v>
      </c>
      <c r="X8" s="11">
        <v>47</v>
      </c>
      <c r="Y8" s="11">
        <v>47</v>
      </c>
      <c r="Z8" s="12">
        <f t="shared" si="2"/>
        <v>0.97916666666666663</v>
      </c>
      <c r="AA8" s="11">
        <f t="shared" si="4"/>
        <v>89</v>
      </c>
      <c r="AB8" s="12">
        <f t="shared" si="5"/>
        <v>0.97916666666666663</v>
      </c>
      <c r="AC8" s="13">
        <f t="shared" si="3"/>
        <v>1.8541666666666667</v>
      </c>
      <c r="AD8" s="14">
        <v>5953770878</v>
      </c>
      <c r="AE8" s="24" t="s">
        <v>1157</v>
      </c>
      <c r="AF8" s="14">
        <v>4292306338</v>
      </c>
      <c r="AG8" s="12">
        <f t="shared" si="6"/>
        <v>0.72093912008953198</v>
      </c>
    </row>
    <row r="9" spans="1:33" ht="140" x14ac:dyDescent="0.2">
      <c r="A9" s="8" t="s">
        <v>1196</v>
      </c>
      <c r="B9" s="9" t="s">
        <v>90</v>
      </c>
      <c r="C9" s="20" t="s">
        <v>1219</v>
      </c>
      <c r="D9" s="20" t="s">
        <v>1215</v>
      </c>
      <c r="E9" s="21">
        <v>4104</v>
      </c>
      <c r="F9" s="21" t="s">
        <v>1216</v>
      </c>
      <c r="G9" s="20" t="s">
        <v>910</v>
      </c>
      <c r="H9" s="21">
        <v>102</v>
      </c>
      <c r="I9" s="8" t="s">
        <v>1223</v>
      </c>
      <c r="J9" s="21">
        <v>4104010</v>
      </c>
      <c r="K9" s="21" t="s">
        <v>1224</v>
      </c>
      <c r="L9" s="21" t="s">
        <v>1225</v>
      </c>
      <c r="M9" s="10" t="s">
        <v>121</v>
      </c>
      <c r="N9" s="34">
        <v>0.47499999999999998</v>
      </c>
      <c r="O9" s="8">
        <v>2022</v>
      </c>
      <c r="P9" s="8" t="s">
        <v>1202</v>
      </c>
      <c r="Q9" s="8">
        <v>50</v>
      </c>
      <c r="R9" s="8">
        <v>200</v>
      </c>
      <c r="S9" s="11">
        <v>100</v>
      </c>
      <c r="T9" s="12">
        <f t="shared" si="0"/>
        <v>0.5</v>
      </c>
      <c r="U9" s="11" t="s">
        <v>142</v>
      </c>
      <c r="V9" s="11">
        <v>0</v>
      </c>
      <c r="W9" s="11">
        <v>39</v>
      </c>
      <c r="X9" s="11">
        <v>0</v>
      </c>
      <c r="Y9" s="11">
        <f t="shared" si="1"/>
        <v>39</v>
      </c>
      <c r="Z9" s="12">
        <f t="shared" si="2"/>
        <v>0.19500000000000001</v>
      </c>
      <c r="AA9" s="11">
        <f t="shared" si="4"/>
        <v>139</v>
      </c>
      <c r="AB9" s="12">
        <f t="shared" si="5"/>
        <v>0.78</v>
      </c>
      <c r="AC9" s="13">
        <f t="shared" si="3"/>
        <v>0.69499999999999995</v>
      </c>
      <c r="AD9" s="14">
        <v>153564444</v>
      </c>
      <c r="AE9" s="24" t="s">
        <v>1157</v>
      </c>
      <c r="AF9" s="14">
        <v>104448416</v>
      </c>
      <c r="AG9" s="12">
        <f t="shared" si="6"/>
        <v>0.68016015478166292</v>
      </c>
    </row>
    <row r="10" spans="1:33" ht="140" x14ac:dyDescent="0.2">
      <c r="A10" s="8" t="s">
        <v>1196</v>
      </c>
      <c r="B10" s="9" t="s">
        <v>90</v>
      </c>
      <c r="C10" s="20" t="s">
        <v>1219</v>
      </c>
      <c r="D10" s="20" t="s">
        <v>1215</v>
      </c>
      <c r="E10" s="21">
        <v>4104</v>
      </c>
      <c r="F10" s="21" t="s">
        <v>1216</v>
      </c>
      <c r="G10" s="20" t="s">
        <v>910</v>
      </c>
      <c r="H10" s="21">
        <v>103</v>
      </c>
      <c r="I10" s="8" t="s">
        <v>1226</v>
      </c>
      <c r="J10" s="21">
        <v>4104008</v>
      </c>
      <c r="K10" s="21" t="s">
        <v>1227</v>
      </c>
      <c r="L10" s="21" t="s">
        <v>1228</v>
      </c>
      <c r="M10" s="10" t="s">
        <v>121</v>
      </c>
      <c r="N10" s="34">
        <v>0.47499999999999998</v>
      </c>
      <c r="O10" s="8">
        <v>2022</v>
      </c>
      <c r="P10" s="8" t="s">
        <v>1202</v>
      </c>
      <c r="Q10" s="8">
        <v>400</v>
      </c>
      <c r="R10" s="8">
        <v>1600</v>
      </c>
      <c r="S10" s="11">
        <v>401</v>
      </c>
      <c r="T10" s="12">
        <f t="shared" si="0"/>
        <v>0.25062499999999999</v>
      </c>
      <c r="U10" s="11" t="s">
        <v>142</v>
      </c>
      <c r="V10" s="11">
        <v>98</v>
      </c>
      <c r="W10" s="11">
        <v>125</v>
      </c>
      <c r="X10" s="11">
        <f>46+80+5+12+30+30</f>
        <v>203</v>
      </c>
      <c r="Y10" s="11">
        <f t="shared" si="1"/>
        <v>426</v>
      </c>
      <c r="Z10" s="12">
        <f t="shared" si="2"/>
        <v>0.26624999999999999</v>
      </c>
      <c r="AA10" s="11">
        <f t="shared" si="4"/>
        <v>827</v>
      </c>
      <c r="AB10" s="12">
        <f t="shared" si="5"/>
        <v>1.0649999999999999</v>
      </c>
      <c r="AC10" s="13">
        <f t="shared" si="3"/>
        <v>0.51687499999999997</v>
      </c>
      <c r="AD10" s="14">
        <v>153564444</v>
      </c>
      <c r="AE10" s="24" t="s">
        <v>1157</v>
      </c>
      <c r="AF10" s="14">
        <v>104448416</v>
      </c>
      <c r="AG10" s="12">
        <f t="shared" si="6"/>
        <v>0.68016015478166292</v>
      </c>
    </row>
    <row r="11" spans="1:33" ht="126" x14ac:dyDescent="0.2">
      <c r="A11" s="8" t="s">
        <v>1196</v>
      </c>
      <c r="B11" s="9" t="s">
        <v>90</v>
      </c>
      <c r="C11" s="20" t="s">
        <v>1219</v>
      </c>
      <c r="D11" s="20" t="s">
        <v>1215</v>
      </c>
      <c r="E11" s="21">
        <v>4599</v>
      </c>
      <c r="F11" s="21" t="s">
        <v>1024</v>
      </c>
      <c r="G11" s="20" t="s">
        <v>910</v>
      </c>
      <c r="H11" s="21">
        <v>104</v>
      </c>
      <c r="I11" s="8" t="s">
        <v>1229</v>
      </c>
      <c r="J11" s="21">
        <v>4599032</v>
      </c>
      <c r="K11" s="21" t="s">
        <v>1230</v>
      </c>
      <c r="L11" s="21" t="s">
        <v>1231</v>
      </c>
      <c r="M11" s="10" t="s">
        <v>121</v>
      </c>
      <c r="N11" s="34">
        <v>0.47499999999999998</v>
      </c>
      <c r="O11" s="8">
        <v>2022</v>
      </c>
      <c r="P11" s="8" t="s">
        <v>1202</v>
      </c>
      <c r="Q11" s="8">
        <v>1</v>
      </c>
      <c r="R11" s="8">
        <v>1</v>
      </c>
      <c r="S11" s="11">
        <v>0</v>
      </c>
      <c r="T11" s="12">
        <f t="shared" si="0"/>
        <v>0</v>
      </c>
      <c r="U11" s="11" t="s">
        <v>142</v>
      </c>
      <c r="V11" s="11">
        <v>0</v>
      </c>
      <c r="W11" s="11">
        <v>0</v>
      </c>
      <c r="X11" s="11">
        <v>0</v>
      </c>
      <c r="Y11" s="11">
        <f t="shared" si="1"/>
        <v>0</v>
      </c>
      <c r="Z11" s="12">
        <f t="shared" si="2"/>
        <v>0</v>
      </c>
      <c r="AA11" s="11">
        <f t="shared" si="4"/>
        <v>0</v>
      </c>
      <c r="AB11" s="12">
        <f t="shared" si="5"/>
        <v>0</v>
      </c>
      <c r="AC11" s="13">
        <f t="shared" si="3"/>
        <v>0</v>
      </c>
      <c r="AD11" s="14">
        <v>153564444</v>
      </c>
      <c r="AE11" s="24" t="s">
        <v>1157</v>
      </c>
      <c r="AF11" s="14">
        <v>104448416</v>
      </c>
      <c r="AG11" s="12">
        <f t="shared" si="6"/>
        <v>0.68016015478166292</v>
      </c>
    </row>
    <row r="12" spans="1:33" ht="126" x14ac:dyDescent="0.2">
      <c r="A12" s="8" t="s">
        <v>1196</v>
      </c>
      <c r="B12" s="9" t="s">
        <v>90</v>
      </c>
      <c r="C12" s="20" t="s">
        <v>1219</v>
      </c>
      <c r="D12" s="20" t="s">
        <v>1215</v>
      </c>
      <c r="E12" s="21">
        <v>4501</v>
      </c>
      <c r="F12" s="21" t="s">
        <v>1129</v>
      </c>
      <c r="G12" s="20" t="s">
        <v>788</v>
      </c>
      <c r="H12" s="21">
        <v>105</v>
      </c>
      <c r="I12" s="8" t="s">
        <v>1232</v>
      </c>
      <c r="J12" s="21">
        <v>4501006</v>
      </c>
      <c r="K12" s="21" t="s">
        <v>1233</v>
      </c>
      <c r="L12" s="21" t="s">
        <v>1234</v>
      </c>
      <c r="M12" s="10" t="s">
        <v>121</v>
      </c>
      <c r="N12" s="8" t="s">
        <v>1235</v>
      </c>
      <c r="O12" s="8">
        <v>2015</v>
      </c>
      <c r="P12" s="8" t="s">
        <v>1236</v>
      </c>
      <c r="Q12" s="8">
        <v>50</v>
      </c>
      <c r="R12" s="8">
        <v>200</v>
      </c>
      <c r="S12" s="11">
        <v>48</v>
      </c>
      <c r="T12" s="12">
        <f t="shared" si="0"/>
        <v>0.24</v>
      </c>
      <c r="U12" s="11">
        <v>7</v>
      </c>
      <c r="V12" s="11">
        <v>27</v>
      </c>
      <c r="W12" s="11">
        <v>9</v>
      </c>
      <c r="X12" s="11">
        <v>15</v>
      </c>
      <c r="Y12" s="11">
        <f t="shared" si="1"/>
        <v>58</v>
      </c>
      <c r="Z12" s="12">
        <f t="shared" si="2"/>
        <v>0.28999999999999998</v>
      </c>
      <c r="AA12" s="11">
        <f t="shared" si="4"/>
        <v>106</v>
      </c>
      <c r="AB12" s="12">
        <f>+Y12/Q12</f>
        <v>1.1599999999999999</v>
      </c>
      <c r="AC12" s="13">
        <f t="shared" si="3"/>
        <v>0.53</v>
      </c>
      <c r="AD12" s="14">
        <v>1000000000</v>
      </c>
      <c r="AE12" s="24" t="s">
        <v>211</v>
      </c>
      <c r="AF12" s="14">
        <v>1000000000</v>
      </c>
      <c r="AG12" s="12">
        <f t="shared" si="6"/>
        <v>1</v>
      </c>
    </row>
    <row r="13" spans="1:33" ht="182" x14ac:dyDescent="0.2">
      <c r="A13" s="8" t="s">
        <v>1196</v>
      </c>
      <c r="B13" s="9" t="s">
        <v>90</v>
      </c>
      <c r="C13" s="20" t="s">
        <v>1219</v>
      </c>
      <c r="D13" s="20" t="s">
        <v>1215</v>
      </c>
      <c r="E13" s="21">
        <v>4502</v>
      </c>
      <c r="F13" s="21" t="s">
        <v>1237</v>
      </c>
      <c r="G13" s="20" t="s">
        <v>788</v>
      </c>
      <c r="H13" s="21">
        <v>106</v>
      </c>
      <c r="I13" s="8" t="s">
        <v>1238</v>
      </c>
      <c r="J13" s="21">
        <v>4502024</v>
      </c>
      <c r="K13" s="21" t="s">
        <v>1239</v>
      </c>
      <c r="L13" s="21" t="s">
        <v>1240</v>
      </c>
      <c r="M13" s="10" t="s">
        <v>121</v>
      </c>
      <c r="N13" s="8" t="s">
        <v>1235</v>
      </c>
      <c r="O13" s="8">
        <v>2015</v>
      </c>
      <c r="P13" s="8" t="s">
        <v>1236</v>
      </c>
      <c r="Q13" s="8">
        <v>2</v>
      </c>
      <c r="R13" s="8">
        <v>2</v>
      </c>
      <c r="S13" s="11">
        <v>2</v>
      </c>
      <c r="T13" s="12">
        <f t="shared" si="0"/>
        <v>1</v>
      </c>
      <c r="U13" s="11" t="s">
        <v>142</v>
      </c>
      <c r="V13" s="11">
        <v>2</v>
      </c>
      <c r="W13" s="11">
        <v>2</v>
      </c>
      <c r="X13" s="11">
        <v>2</v>
      </c>
      <c r="Y13" s="11">
        <v>2</v>
      </c>
      <c r="Z13" s="12">
        <f t="shared" si="2"/>
        <v>1</v>
      </c>
      <c r="AA13" s="11">
        <f t="shared" si="4"/>
        <v>4</v>
      </c>
      <c r="AB13" s="12">
        <f t="shared" si="5"/>
        <v>1</v>
      </c>
      <c r="AC13" s="13">
        <f t="shared" si="3"/>
        <v>2</v>
      </c>
      <c r="AD13" s="14">
        <v>62500000</v>
      </c>
      <c r="AE13" s="24" t="s">
        <v>211</v>
      </c>
      <c r="AF13" s="14">
        <v>62500000</v>
      </c>
      <c r="AG13" s="12">
        <f t="shared" si="6"/>
        <v>1</v>
      </c>
    </row>
    <row r="14" spans="1:33" ht="140" x14ac:dyDescent="0.2">
      <c r="A14" s="8" t="s">
        <v>1196</v>
      </c>
      <c r="B14" s="9" t="s">
        <v>90</v>
      </c>
      <c r="C14" s="20" t="s">
        <v>1241</v>
      </c>
      <c r="D14" s="20" t="s">
        <v>1242</v>
      </c>
      <c r="E14" s="21">
        <v>4502</v>
      </c>
      <c r="F14" s="21" t="s">
        <v>1237</v>
      </c>
      <c r="G14" s="20" t="s">
        <v>788</v>
      </c>
      <c r="H14" s="21">
        <v>107</v>
      </c>
      <c r="I14" s="8" t="s">
        <v>1243</v>
      </c>
      <c r="J14" s="21">
        <v>4502038</v>
      </c>
      <c r="K14" s="21" t="s">
        <v>1244</v>
      </c>
      <c r="L14" s="21" t="s">
        <v>1245</v>
      </c>
      <c r="M14" s="20" t="s">
        <v>1246</v>
      </c>
      <c r="N14" s="8" t="s">
        <v>1235</v>
      </c>
      <c r="O14" s="8">
        <v>2015</v>
      </c>
      <c r="P14" s="8" t="s">
        <v>1236</v>
      </c>
      <c r="Q14" s="8">
        <v>1</v>
      </c>
      <c r="R14" s="8">
        <v>4</v>
      </c>
      <c r="S14" s="11">
        <v>1</v>
      </c>
      <c r="T14" s="12">
        <f t="shared" si="0"/>
        <v>0.25</v>
      </c>
      <c r="U14" s="11" t="s">
        <v>142</v>
      </c>
      <c r="V14" s="11">
        <v>1</v>
      </c>
      <c r="W14" s="11">
        <v>0</v>
      </c>
      <c r="X14" s="11">
        <v>0</v>
      </c>
      <c r="Y14" s="11">
        <f t="shared" si="1"/>
        <v>1</v>
      </c>
      <c r="Z14" s="12">
        <f t="shared" si="2"/>
        <v>0.25</v>
      </c>
      <c r="AA14" s="11">
        <f t="shared" si="4"/>
        <v>2</v>
      </c>
      <c r="AB14" s="12">
        <f t="shared" si="5"/>
        <v>1</v>
      </c>
      <c r="AC14" s="13">
        <f t="shared" si="3"/>
        <v>0.5</v>
      </c>
      <c r="AD14" s="14">
        <v>62500000</v>
      </c>
      <c r="AE14" s="24" t="s">
        <v>211</v>
      </c>
      <c r="AF14" s="14">
        <v>62500000</v>
      </c>
      <c r="AG14" s="12">
        <f t="shared" si="6"/>
        <v>1</v>
      </c>
    </row>
    <row r="15" spans="1:33" ht="196" x14ac:dyDescent="0.2">
      <c r="A15" s="8" t="s">
        <v>1196</v>
      </c>
      <c r="B15" s="9" t="s">
        <v>90</v>
      </c>
      <c r="C15" s="20" t="s">
        <v>1247</v>
      </c>
      <c r="D15" s="20" t="s">
        <v>1242</v>
      </c>
      <c r="E15" s="21">
        <v>4502</v>
      </c>
      <c r="F15" s="21" t="s">
        <v>1237</v>
      </c>
      <c r="G15" s="20" t="s">
        <v>788</v>
      </c>
      <c r="H15" s="21">
        <v>109</v>
      </c>
      <c r="I15" s="8" t="s">
        <v>1248</v>
      </c>
      <c r="J15" s="21">
        <v>4502034</v>
      </c>
      <c r="K15" s="21" t="s">
        <v>1249</v>
      </c>
      <c r="L15" s="21" t="s">
        <v>1250</v>
      </c>
      <c r="M15" s="20" t="s">
        <v>425</v>
      </c>
      <c r="N15" s="8" t="s">
        <v>1235</v>
      </c>
      <c r="O15" s="8">
        <v>2015</v>
      </c>
      <c r="P15" s="8" t="s">
        <v>1236</v>
      </c>
      <c r="Q15" s="8">
        <v>300</v>
      </c>
      <c r="R15" s="8">
        <v>1200</v>
      </c>
      <c r="S15" s="11">
        <v>300</v>
      </c>
      <c r="T15" s="12">
        <f t="shared" si="0"/>
        <v>0.25</v>
      </c>
      <c r="U15" s="11">
        <v>310</v>
      </c>
      <c r="V15" s="11">
        <v>1</v>
      </c>
      <c r="W15" s="11">
        <v>0</v>
      </c>
      <c r="X15" s="11">
        <v>0</v>
      </c>
      <c r="Y15" s="11">
        <f t="shared" si="1"/>
        <v>311</v>
      </c>
      <c r="Z15" s="12">
        <f t="shared" si="2"/>
        <v>0.25916666666666666</v>
      </c>
      <c r="AA15" s="11">
        <f t="shared" si="4"/>
        <v>611</v>
      </c>
      <c r="AB15" s="12">
        <f t="shared" si="5"/>
        <v>1.0366666666666666</v>
      </c>
      <c r="AC15" s="13">
        <f t="shared" si="3"/>
        <v>0.50916666666666666</v>
      </c>
      <c r="AD15" s="14">
        <v>62500000</v>
      </c>
      <c r="AE15" s="24" t="s">
        <v>211</v>
      </c>
      <c r="AF15" s="14">
        <v>62500000</v>
      </c>
      <c r="AG15" s="12">
        <f t="shared" si="6"/>
        <v>1</v>
      </c>
    </row>
    <row r="16" spans="1:33" ht="140" x14ac:dyDescent="0.2">
      <c r="A16" s="8" t="s">
        <v>1196</v>
      </c>
      <c r="B16" s="9" t="s">
        <v>90</v>
      </c>
      <c r="C16" s="20" t="s">
        <v>1247</v>
      </c>
      <c r="D16" s="20" t="s">
        <v>1242</v>
      </c>
      <c r="E16" s="21">
        <v>4502</v>
      </c>
      <c r="F16" s="21" t="s">
        <v>1237</v>
      </c>
      <c r="G16" s="20" t="s">
        <v>788</v>
      </c>
      <c r="H16" s="21">
        <v>110</v>
      </c>
      <c r="I16" s="8" t="s">
        <v>1251</v>
      </c>
      <c r="J16" s="21">
        <v>4502033</v>
      </c>
      <c r="K16" s="21" t="s">
        <v>878</v>
      </c>
      <c r="L16" s="21" t="s">
        <v>879</v>
      </c>
      <c r="M16" s="20" t="s">
        <v>1252</v>
      </c>
      <c r="N16" s="34">
        <v>0.47499999999999998</v>
      </c>
      <c r="O16" s="8">
        <v>2022</v>
      </c>
      <c r="P16" s="8" t="s">
        <v>1202</v>
      </c>
      <c r="Q16" s="8">
        <v>2</v>
      </c>
      <c r="R16" s="8">
        <v>8</v>
      </c>
      <c r="S16" s="11">
        <v>2</v>
      </c>
      <c r="T16" s="12">
        <f t="shared" si="0"/>
        <v>0.25</v>
      </c>
      <c r="U16" s="11" t="s">
        <v>142</v>
      </c>
      <c r="V16" s="11">
        <v>3</v>
      </c>
      <c r="W16" s="11">
        <v>1</v>
      </c>
      <c r="X16" s="11">
        <v>0</v>
      </c>
      <c r="Y16" s="11">
        <f t="shared" si="1"/>
        <v>4</v>
      </c>
      <c r="Z16" s="12">
        <f t="shared" si="2"/>
        <v>0.5</v>
      </c>
      <c r="AA16" s="11">
        <f t="shared" si="4"/>
        <v>6</v>
      </c>
      <c r="AB16" s="12">
        <f t="shared" si="5"/>
        <v>2</v>
      </c>
      <c r="AC16" s="13">
        <f t="shared" si="3"/>
        <v>0.75</v>
      </c>
      <c r="AD16" s="14">
        <v>62500000</v>
      </c>
      <c r="AE16" s="24" t="s">
        <v>211</v>
      </c>
      <c r="AF16" s="14">
        <v>62500000</v>
      </c>
      <c r="AG16" s="12">
        <f t="shared" si="6"/>
        <v>1</v>
      </c>
    </row>
    <row r="17" spans="1:33" ht="140" x14ac:dyDescent="0.2">
      <c r="A17" s="8" t="s">
        <v>1196</v>
      </c>
      <c r="B17" s="9" t="s">
        <v>90</v>
      </c>
      <c r="C17" s="20" t="s">
        <v>1247</v>
      </c>
      <c r="D17" s="20" t="s">
        <v>1242</v>
      </c>
      <c r="E17" s="21">
        <v>4502</v>
      </c>
      <c r="F17" s="21" t="s">
        <v>1237</v>
      </c>
      <c r="G17" s="20" t="s">
        <v>788</v>
      </c>
      <c r="H17" s="21">
        <v>111</v>
      </c>
      <c r="I17" s="8" t="s">
        <v>1253</v>
      </c>
      <c r="J17" s="21">
        <v>4502022</v>
      </c>
      <c r="K17" s="21" t="s">
        <v>1244</v>
      </c>
      <c r="L17" s="21" t="s">
        <v>1254</v>
      </c>
      <c r="M17" s="20" t="s">
        <v>1255</v>
      </c>
      <c r="N17" s="8" t="s">
        <v>1235</v>
      </c>
      <c r="O17" s="8">
        <v>2015</v>
      </c>
      <c r="P17" s="8" t="s">
        <v>1236</v>
      </c>
      <c r="Q17" s="8">
        <v>1</v>
      </c>
      <c r="R17" s="8">
        <v>1</v>
      </c>
      <c r="S17" s="11">
        <v>1</v>
      </c>
      <c r="T17" s="12">
        <f t="shared" si="0"/>
        <v>1</v>
      </c>
      <c r="U17" s="11">
        <v>1</v>
      </c>
      <c r="V17" s="11">
        <v>1</v>
      </c>
      <c r="W17" s="11">
        <v>1</v>
      </c>
      <c r="X17" s="11">
        <v>0</v>
      </c>
      <c r="Y17" s="11">
        <v>1</v>
      </c>
      <c r="Z17" s="12">
        <f t="shared" si="2"/>
        <v>1</v>
      </c>
      <c r="AA17" s="11">
        <f t="shared" si="4"/>
        <v>2</v>
      </c>
      <c r="AB17" s="12">
        <f t="shared" si="5"/>
        <v>1</v>
      </c>
      <c r="AC17" s="13">
        <f t="shared" si="3"/>
        <v>2</v>
      </c>
      <c r="AD17" s="14">
        <v>62500000</v>
      </c>
      <c r="AE17" s="24" t="s">
        <v>211</v>
      </c>
      <c r="AF17" s="14">
        <v>62500000</v>
      </c>
      <c r="AG17" s="12">
        <f t="shared" si="6"/>
        <v>1</v>
      </c>
    </row>
    <row r="18" spans="1:33" ht="140" x14ac:dyDescent="0.2">
      <c r="A18" s="8" t="s">
        <v>1196</v>
      </c>
      <c r="B18" s="9" t="s">
        <v>90</v>
      </c>
      <c r="C18" s="20" t="s">
        <v>1247</v>
      </c>
      <c r="D18" s="20" t="s">
        <v>1242</v>
      </c>
      <c r="E18" s="21">
        <v>4502</v>
      </c>
      <c r="F18" s="21" t="s">
        <v>1237</v>
      </c>
      <c r="G18" s="20" t="s">
        <v>788</v>
      </c>
      <c r="H18" s="21">
        <v>112</v>
      </c>
      <c r="I18" s="8" t="s">
        <v>1256</v>
      </c>
      <c r="J18" s="21">
        <v>4502034</v>
      </c>
      <c r="K18" s="21" t="s">
        <v>1249</v>
      </c>
      <c r="L18" s="21" t="s">
        <v>1257</v>
      </c>
      <c r="M18" s="20" t="s">
        <v>1258</v>
      </c>
      <c r="N18" s="34">
        <v>0.47499999999999998</v>
      </c>
      <c r="O18" s="8">
        <v>2022</v>
      </c>
      <c r="P18" s="8" t="s">
        <v>1202</v>
      </c>
      <c r="Q18" s="8">
        <v>250</v>
      </c>
      <c r="R18" s="8">
        <v>1000</v>
      </c>
      <c r="S18" s="11">
        <v>290</v>
      </c>
      <c r="T18" s="12">
        <f t="shared" si="0"/>
        <v>0.28999999999999998</v>
      </c>
      <c r="U18" s="11">
        <v>60</v>
      </c>
      <c r="V18" s="11">
        <v>160</v>
      </c>
      <c r="W18" s="11">
        <v>95</v>
      </c>
      <c r="X18" s="11">
        <f>63+68</f>
        <v>131</v>
      </c>
      <c r="Y18" s="11">
        <f>V18+U18+W18+X18</f>
        <v>446</v>
      </c>
      <c r="Z18" s="12">
        <f t="shared" si="2"/>
        <v>0.44600000000000001</v>
      </c>
      <c r="AA18" s="11">
        <f t="shared" si="4"/>
        <v>736</v>
      </c>
      <c r="AB18" s="12">
        <f t="shared" si="5"/>
        <v>1.784</v>
      </c>
      <c r="AC18" s="13">
        <f t="shared" si="3"/>
        <v>0.73599999999999999</v>
      </c>
      <c r="AD18" s="14">
        <v>62500000</v>
      </c>
      <c r="AE18" s="24" t="s">
        <v>211</v>
      </c>
      <c r="AF18" s="14">
        <v>62500000</v>
      </c>
      <c r="AG18" s="12">
        <f t="shared" si="6"/>
        <v>1</v>
      </c>
    </row>
    <row r="19" spans="1:33" ht="210" x14ac:dyDescent="0.2">
      <c r="A19" s="8" t="s">
        <v>1196</v>
      </c>
      <c r="B19" s="9" t="s">
        <v>90</v>
      </c>
      <c r="C19" s="20" t="s">
        <v>1247</v>
      </c>
      <c r="D19" s="20" t="s">
        <v>1242</v>
      </c>
      <c r="E19" s="21">
        <v>4502</v>
      </c>
      <c r="F19" s="21" t="s">
        <v>1237</v>
      </c>
      <c r="G19" s="20" t="s">
        <v>788</v>
      </c>
      <c r="H19" s="21">
        <v>113</v>
      </c>
      <c r="I19" s="8" t="s">
        <v>1259</v>
      </c>
      <c r="J19" s="21">
        <v>4502001</v>
      </c>
      <c r="K19" s="21" t="s">
        <v>1260</v>
      </c>
      <c r="L19" s="21" t="s">
        <v>1261</v>
      </c>
      <c r="M19" s="20" t="s">
        <v>1262</v>
      </c>
      <c r="N19" s="34">
        <v>0.47499999999999998</v>
      </c>
      <c r="O19" s="8">
        <v>2022</v>
      </c>
      <c r="P19" s="8" t="s">
        <v>1202</v>
      </c>
      <c r="Q19" s="8">
        <v>3</v>
      </c>
      <c r="R19" s="8">
        <v>4</v>
      </c>
      <c r="S19" s="11">
        <v>1</v>
      </c>
      <c r="T19" s="12">
        <f t="shared" si="0"/>
        <v>0.25</v>
      </c>
      <c r="U19" s="11" t="s">
        <v>142</v>
      </c>
      <c r="V19" s="11">
        <v>1</v>
      </c>
      <c r="W19" s="11">
        <v>2</v>
      </c>
      <c r="X19" s="11">
        <v>0</v>
      </c>
      <c r="Y19" s="11">
        <f t="shared" si="1"/>
        <v>3</v>
      </c>
      <c r="Z19" s="12">
        <f t="shared" si="2"/>
        <v>0.75</v>
      </c>
      <c r="AA19" s="11">
        <f t="shared" si="4"/>
        <v>4</v>
      </c>
      <c r="AB19" s="12">
        <f t="shared" si="5"/>
        <v>1</v>
      </c>
      <c r="AC19" s="13">
        <f t="shared" si="3"/>
        <v>1</v>
      </c>
      <c r="AD19" s="14">
        <v>62500000</v>
      </c>
      <c r="AE19" s="24" t="s">
        <v>211</v>
      </c>
      <c r="AF19" s="14">
        <v>62500000</v>
      </c>
      <c r="AG19" s="12">
        <f t="shared" si="6"/>
        <v>1</v>
      </c>
    </row>
    <row r="20" spans="1:33" ht="140" x14ac:dyDescent="0.2">
      <c r="A20" s="8" t="s">
        <v>1196</v>
      </c>
      <c r="B20" s="9" t="s">
        <v>90</v>
      </c>
      <c r="C20" s="20" t="s">
        <v>1247</v>
      </c>
      <c r="D20" s="20" t="s">
        <v>1242</v>
      </c>
      <c r="E20" s="21">
        <v>4502</v>
      </c>
      <c r="F20" s="21" t="s">
        <v>1237</v>
      </c>
      <c r="G20" s="20" t="s">
        <v>788</v>
      </c>
      <c r="H20" s="21">
        <v>114</v>
      </c>
      <c r="I20" s="8" t="s">
        <v>1263</v>
      </c>
      <c r="J20" s="21">
        <v>4502022</v>
      </c>
      <c r="K20" s="21" t="s">
        <v>1244</v>
      </c>
      <c r="L20" s="21" t="s">
        <v>1254</v>
      </c>
      <c r="M20" s="20" t="s">
        <v>1246</v>
      </c>
      <c r="N20" s="34">
        <v>0.47499999999999998</v>
      </c>
      <c r="O20" s="8">
        <v>2022</v>
      </c>
      <c r="P20" s="8" t="s">
        <v>1202</v>
      </c>
      <c r="Q20" s="8">
        <v>1</v>
      </c>
      <c r="R20" s="8">
        <v>1</v>
      </c>
      <c r="S20" s="11">
        <v>1</v>
      </c>
      <c r="T20" s="12">
        <f t="shared" si="0"/>
        <v>1</v>
      </c>
      <c r="U20" s="11" t="s">
        <v>142</v>
      </c>
      <c r="V20" s="11">
        <v>0</v>
      </c>
      <c r="W20" s="11">
        <v>0</v>
      </c>
      <c r="X20" s="11">
        <v>0</v>
      </c>
      <c r="Y20" s="11">
        <f t="shared" si="1"/>
        <v>0</v>
      </c>
      <c r="Z20" s="12">
        <f t="shared" si="2"/>
        <v>0</v>
      </c>
      <c r="AA20" s="11">
        <f t="shared" si="4"/>
        <v>1</v>
      </c>
      <c r="AB20" s="12">
        <f t="shared" si="5"/>
        <v>0</v>
      </c>
      <c r="AC20" s="13">
        <f t="shared" si="3"/>
        <v>1</v>
      </c>
      <c r="AD20" s="14">
        <v>62500000</v>
      </c>
      <c r="AE20" s="24" t="s">
        <v>211</v>
      </c>
      <c r="AF20" s="14">
        <v>62500000</v>
      </c>
      <c r="AG20" s="12">
        <f t="shared" si="6"/>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
  <sheetViews>
    <sheetView topLeftCell="N29" workbookViewId="0">
      <selection activeCell="AC3" sqref="AC3:AC32"/>
    </sheetView>
  </sheetViews>
  <sheetFormatPr baseColWidth="10" defaultRowHeight="16" x14ac:dyDescent="0.2"/>
  <cols>
    <col min="27" max="27" width="23" customWidth="1"/>
    <col min="29" max="29" width="23" customWidth="1"/>
  </cols>
  <sheetData>
    <row r="1" spans="1:30" ht="60" x14ac:dyDescent="0.2">
      <c r="A1" s="826" t="s">
        <v>2</v>
      </c>
      <c r="B1" s="826" t="s">
        <v>4</v>
      </c>
      <c r="C1" s="826" t="s">
        <v>5</v>
      </c>
      <c r="D1" s="826" t="s">
        <v>6</v>
      </c>
      <c r="E1" s="826" t="s">
        <v>7</v>
      </c>
      <c r="F1" s="826" t="s">
        <v>8</v>
      </c>
      <c r="G1" s="826" t="s">
        <v>9</v>
      </c>
      <c r="H1" s="826" t="s">
        <v>10</v>
      </c>
      <c r="I1" s="826" t="s">
        <v>11</v>
      </c>
      <c r="J1" s="826" t="s">
        <v>12</v>
      </c>
      <c r="K1" s="826" t="s">
        <v>13</v>
      </c>
      <c r="L1" s="826" t="s">
        <v>14</v>
      </c>
      <c r="M1" s="826" t="s">
        <v>15</v>
      </c>
      <c r="N1" s="826" t="s">
        <v>16</v>
      </c>
      <c r="O1" s="826" t="s">
        <v>17</v>
      </c>
      <c r="P1" s="306" t="s">
        <v>1143</v>
      </c>
      <c r="Q1" s="826" t="s">
        <v>19</v>
      </c>
      <c r="R1" s="826" t="s">
        <v>20</v>
      </c>
      <c r="S1" s="826" t="s">
        <v>22</v>
      </c>
      <c r="T1" s="826" t="s">
        <v>23</v>
      </c>
      <c r="U1" s="826" t="s">
        <v>24</v>
      </c>
      <c r="V1" s="826" t="s">
        <v>25</v>
      </c>
      <c r="W1" s="308" t="s">
        <v>1144</v>
      </c>
      <c r="X1" s="308" t="s">
        <v>1146</v>
      </c>
      <c r="Y1" s="828" t="s">
        <v>30</v>
      </c>
      <c r="Z1" s="828" t="s">
        <v>31</v>
      </c>
      <c r="AA1" s="826" t="s">
        <v>44</v>
      </c>
      <c r="AB1" s="826" t="s">
        <v>33</v>
      </c>
      <c r="AC1" s="826" t="s">
        <v>45</v>
      </c>
      <c r="AD1" s="306" t="s">
        <v>1147</v>
      </c>
    </row>
    <row r="2" spans="1:30" ht="135" x14ac:dyDescent="0.2">
      <c r="A2" s="827"/>
      <c r="B2" s="827"/>
      <c r="C2" s="827"/>
      <c r="D2" s="827"/>
      <c r="E2" s="827"/>
      <c r="F2" s="827"/>
      <c r="G2" s="827"/>
      <c r="H2" s="827"/>
      <c r="I2" s="827"/>
      <c r="J2" s="827"/>
      <c r="K2" s="827"/>
      <c r="L2" s="827"/>
      <c r="M2" s="827"/>
      <c r="N2" s="827"/>
      <c r="O2" s="827"/>
      <c r="P2" s="307">
        <v>2025</v>
      </c>
      <c r="Q2" s="827"/>
      <c r="R2" s="827"/>
      <c r="S2" s="827"/>
      <c r="T2" s="827"/>
      <c r="U2" s="827"/>
      <c r="V2" s="827"/>
      <c r="W2" s="309" t="s">
        <v>1145</v>
      </c>
      <c r="X2" s="309" t="s">
        <v>1145</v>
      </c>
      <c r="Y2" s="829"/>
      <c r="Z2" s="829"/>
      <c r="AA2" s="827"/>
      <c r="AB2" s="827"/>
      <c r="AC2" s="827"/>
      <c r="AD2" s="307" t="s">
        <v>1148</v>
      </c>
    </row>
    <row r="3" spans="1:30" ht="390" x14ac:dyDescent="0.2">
      <c r="A3" s="310" t="s">
        <v>1264</v>
      </c>
      <c r="B3" s="311" t="s">
        <v>1265</v>
      </c>
      <c r="C3" s="311" t="s">
        <v>1266</v>
      </c>
      <c r="D3" s="312">
        <v>2201</v>
      </c>
      <c r="E3" s="312" t="s">
        <v>1267</v>
      </c>
      <c r="F3" s="312" t="s">
        <v>1268</v>
      </c>
      <c r="G3" s="312">
        <v>292</v>
      </c>
      <c r="H3" s="312" t="s">
        <v>1269</v>
      </c>
      <c r="I3" s="312">
        <v>2201070</v>
      </c>
      <c r="J3" s="312" t="s">
        <v>1270</v>
      </c>
      <c r="K3" s="313" t="s">
        <v>1271</v>
      </c>
      <c r="L3" s="312" t="s">
        <v>280</v>
      </c>
      <c r="M3" s="312" t="s">
        <v>354</v>
      </c>
      <c r="N3" s="312">
        <v>2023</v>
      </c>
      <c r="O3" s="312" t="s">
        <v>1272</v>
      </c>
      <c r="P3" s="312">
        <v>10</v>
      </c>
      <c r="Q3" s="312">
        <v>30</v>
      </c>
      <c r="R3" s="312">
        <v>0</v>
      </c>
      <c r="S3" s="312">
        <v>9</v>
      </c>
      <c r="T3" s="312">
        <v>33</v>
      </c>
      <c r="U3" s="312">
        <v>0</v>
      </c>
      <c r="V3" s="312">
        <v>6</v>
      </c>
      <c r="W3" s="312">
        <v>48</v>
      </c>
      <c r="X3" s="312">
        <v>48</v>
      </c>
      <c r="Y3" s="314">
        <v>4.8</v>
      </c>
      <c r="Z3" s="314">
        <v>1.6</v>
      </c>
      <c r="AA3" s="315">
        <v>1058357136</v>
      </c>
      <c r="AB3" s="312" t="s">
        <v>1273</v>
      </c>
      <c r="AC3" s="315">
        <v>674556267</v>
      </c>
      <c r="AD3" s="314">
        <v>0.64</v>
      </c>
    </row>
    <row r="4" spans="1:30" ht="135" x14ac:dyDescent="0.2">
      <c r="A4" s="824" t="s">
        <v>1264</v>
      </c>
      <c r="B4" s="824" t="s">
        <v>1265</v>
      </c>
      <c r="C4" s="824" t="s">
        <v>1266</v>
      </c>
      <c r="D4" s="814">
        <v>2201</v>
      </c>
      <c r="E4" s="814" t="s">
        <v>1267</v>
      </c>
      <c r="F4" s="814" t="s">
        <v>1268</v>
      </c>
      <c r="G4" s="814">
        <v>293</v>
      </c>
      <c r="H4" s="814" t="s">
        <v>1274</v>
      </c>
      <c r="I4" s="814">
        <v>2201004</v>
      </c>
      <c r="J4" s="814" t="s">
        <v>1275</v>
      </c>
      <c r="K4" s="317" t="s">
        <v>1276</v>
      </c>
      <c r="L4" s="814" t="s">
        <v>158</v>
      </c>
      <c r="M4" s="814" t="s">
        <v>354</v>
      </c>
      <c r="N4" s="814">
        <v>2023</v>
      </c>
      <c r="O4" s="814" t="s">
        <v>1272</v>
      </c>
      <c r="P4" s="814">
        <v>1</v>
      </c>
      <c r="Q4" s="814">
        <v>1</v>
      </c>
      <c r="R4" s="814">
        <v>0</v>
      </c>
      <c r="S4" s="814">
        <v>0</v>
      </c>
      <c r="T4" s="814">
        <v>0</v>
      </c>
      <c r="U4" s="814">
        <v>0</v>
      </c>
      <c r="V4" s="814">
        <v>0</v>
      </c>
      <c r="W4" s="814">
        <v>0</v>
      </c>
      <c r="X4" s="814">
        <v>0</v>
      </c>
      <c r="Y4" s="816">
        <v>0</v>
      </c>
      <c r="Z4" s="816">
        <v>0</v>
      </c>
      <c r="AA4" s="818">
        <v>774962500</v>
      </c>
      <c r="AB4" s="814" t="s">
        <v>1273</v>
      </c>
      <c r="AC4" s="818">
        <v>720400000</v>
      </c>
      <c r="AD4" s="816">
        <v>0.93</v>
      </c>
    </row>
    <row r="5" spans="1:30" ht="45" x14ac:dyDescent="0.2">
      <c r="A5" s="825"/>
      <c r="B5" s="825"/>
      <c r="C5" s="825"/>
      <c r="D5" s="815"/>
      <c r="E5" s="815"/>
      <c r="F5" s="815"/>
      <c r="G5" s="815"/>
      <c r="H5" s="815"/>
      <c r="I5" s="815"/>
      <c r="J5" s="815"/>
      <c r="K5" s="313" t="s">
        <v>1277</v>
      </c>
      <c r="L5" s="815"/>
      <c r="M5" s="815"/>
      <c r="N5" s="815"/>
      <c r="O5" s="815"/>
      <c r="P5" s="815"/>
      <c r="Q5" s="815"/>
      <c r="R5" s="815"/>
      <c r="S5" s="815"/>
      <c r="T5" s="815"/>
      <c r="U5" s="815"/>
      <c r="V5" s="815"/>
      <c r="W5" s="815"/>
      <c r="X5" s="815"/>
      <c r="Y5" s="817"/>
      <c r="Z5" s="817"/>
      <c r="AA5" s="819"/>
      <c r="AB5" s="815"/>
      <c r="AC5" s="819"/>
      <c r="AD5" s="817"/>
    </row>
    <row r="6" spans="1:30" ht="240" x14ac:dyDescent="0.2">
      <c r="A6" s="310" t="s">
        <v>1264</v>
      </c>
      <c r="B6" s="311" t="s">
        <v>1278</v>
      </c>
      <c r="C6" s="311" t="s">
        <v>1266</v>
      </c>
      <c r="D6" s="312">
        <v>2201</v>
      </c>
      <c r="E6" s="312" t="s">
        <v>1267</v>
      </c>
      <c r="F6" s="312" t="s">
        <v>1268</v>
      </c>
      <c r="G6" s="312">
        <v>294</v>
      </c>
      <c r="H6" s="312" t="s">
        <v>1279</v>
      </c>
      <c r="I6" s="312">
        <v>2201035</v>
      </c>
      <c r="J6" s="312" t="s">
        <v>1280</v>
      </c>
      <c r="K6" s="313" t="s">
        <v>1281</v>
      </c>
      <c r="L6" s="312" t="s">
        <v>158</v>
      </c>
      <c r="M6" s="312" t="s">
        <v>354</v>
      </c>
      <c r="N6" s="312">
        <v>2023</v>
      </c>
      <c r="O6" s="312" t="s">
        <v>1272</v>
      </c>
      <c r="P6" s="312">
        <v>40</v>
      </c>
      <c r="Q6" s="312">
        <v>115</v>
      </c>
      <c r="R6" s="312">
        <v>0</v>
      </c>
      <c r="S6" s="312">
        <v>0</v>
      </c>
      <c r="T6" s="312">
        <v>0</v>
      </c>
      <c r="U6" s="312">
        <v>0</v>
      </c>
      <c r="V6" s="312">
        <v>0</v>
      </c>
      <c r="W6" s="312">
        <v>0</v>
      </c>
      <c r="X6" s="312">
        <v>0</v>
      </c>
      <c r="Y6" s="314">
        <v>0</v>
      </c>
      <c r="Z6" s="314">
        <v>0</v>
      </c>
      <c r="AA6" s="315">
        <v>0</v>
      </c>
      <c r="AB6" s="312" t="s">
        <v>1273</v>
      </c>
      <c r="AC6" s="315">
        <v>0</v>
      </c>
      <c r="AD6" s="314">
        <v>0</v>
      </c>
    </row>
    <row r="7" spans="1:30" ht="135" x14ac:dyDescent="0.2">
      <c r="A7" s="310" t="s">
        <v>1264</v>
      </c>
      <c r="B7" s="311" t="s">
        <v>1278</v>
      </c>
      <c r="C7" s="311" t="s">
        <v>1266</v>
      </c>
      <c r="D7" s="312">
        <v>2201</v>
      </c>
      <c r="E7" s="312" t="s">
        <v>1267</v>
      </c>
      <c r="F7" s="312" t="s">
        <v>1268</v>
      </c>
      <c r="G7" s="312">
        <v>295</v>
      </c>
      <c r="H7" s="312" t="s">
        <v>1282</v>
      </c>
      <c r="I7" s="312">
        <v>2201049</v>
      </c>
      <c r="J7" s="312" t="s">
        <v>266</v>
      </c>
      <c r="K7" s="313" t="s">
        <v>1283</v>
      </c>
      <c r="L7" s="312" t="s">
        <v>158</v>
      </c>
      <c r="M7" s="312">
        <v>1</v>
      </c>
      <c r="N7" s="312">
        <v>2023</v>
      </c>
      <c r="O7" s="312" t="s">
        <v>1272</v>
      </c>
      <c r="P7" s="312">
        <v>1</v>
      </c>
      <c r="Q7" s="312">
        <v>4</v>
      </c>
      <c r="R7" s="312">
        <v>1</v>
      </c>
      <c r="S7" s="312">
        <v>0</v>
      </c>
      <c r="T7" s="312">
        <v>0</v>
      </c>
      <c r="U7" s="312">
        <v>0</v>
      </c>
      <c r="V7" s="312">
        <v>1</v>
      </c>
      <c r="W7" s="312">
        <v>1</v>
      </c>
      <c r="X7" s="312">
        <v>2</v>
      </c>
      <c r="Y7" s="314">
        <v>1</v>
      </c>
      <c r="Z7" s="314">
        <v>0.5</v>
      </c>
      <c r="AA7" s="315">
        <v>568000000</v>
      </c>
      <c r="AB7" s="312" t="s">
        <v>1273</v>
      </c>
      <c r="AC7" s="315">
        <v>568000000</v>
      </c>
      <c r="AD7" s="314">
        <v>1</v>
      </c>
    </row>
    <row r="8" spans="1:30" ht="135" x14ac:dyDescent="0.2">
      <c r="A8" s="310" t="s">
        <v>1264</v>
      </c>
      <c r="B8" s="311" t="s">
        <v>1278</v>
      </c>
      <c r="C8" s="311" t="s">
        <v>1266</v>
      </c>
      <c r="D8" s="312">
        <v>2201</v>
      </c>
      <c r="E8" s="312" t="s">
        <v>1267</v>
      </c>
      <c r="F8" s="312" t="s">
        <v>1268</v>
      </c>
      <c r="G8" s="312">
        <v>296</v>
      </c>
      <c r="H8" s="312" t="s">
        <v>1284</v>
      </c>
      <c r="I8" s="312">
        <v>2201056</v>
      </c>
      <c r="J8" s="312" t="s">
        <v>1285</v>
      </c>
      <c r="K8" s="313" t="s">
        <v>1286</v>
      </c>
      <c r="L8" s="312" t="s">
        <v>158</v>
      </c>
      <c r="M8" s="312">
        <v>10</v>
      </c>
      <c r="N8" s="312">
        <v>2023</v>
      </c>
      <c r="O8" s="312" t="s">
        <v>1272</v>
      </c>
      <c r="P8" s="312">
        <v>6</v>
      </c>
      <c r="Q8" s="312">
        <v>10</v>
      </c>
      <c r="R8" s="312">
        <v>0</v>
      </c>
      <c r="S8" s="312">
        <v>0</v>
      </c>
      <c r="T8" s="312">
        <v>0</v>
      </c>
      <c r="U8" s="312">
        <v>0</v>
      </c>
      <c r="V8" s="312">
        <v>10</v>
      </c>
      <c r="W8" s="312">
        <v>10</v>
      </c>
      <c r="X8" s="312">
        <v>10</v>
      </c>
      <c r="Y8" s="314">
        <v>1.67</v>
      </c>
      <c r="Z8" s="314">
        <v>1</v>
      </c>
      <c r="AA8" s="315">
        <v>90000000</v>
      </c>
      <c r="AB8" s="312" t="s">
        <v>1273</v>
      </c>
      <c r="AC8" s="315">
        <v>88900000</v>
      </c>
      <c r="AD8" s="314">
        <v>0.99</v>
      </c>
    </row>
    <row r="9" spans="1:30" ht="150" x14ac:dyDescent="0.2">
      <c r="A9" s="310" t="s">
        <v>1264</v>
      </c>
      <c r="B9" s="311" t="s">
        <v>1278</v>
      </c>
      <c r="C9" s="311" t="s">
        <v>1266</v>
      </c>
      <c r="D9" s="312">
        <v>2201</v>
      </c>
      <c r="E9" s="312" t="s">
        <v>1267</v>
      </c>
      <c r="F9" s="312" t="s">
        <v>1268</v>
      </c>
      <c r="G9" s="312">
        <v>297</v>
      </c>
      <c r="H9" s="312" t="s">
        <v>1287</v>
      </c>
      <c r="I9" s="312">
        <v>2201061</v>
      </c>
      <c r="J9" s="312" t="s">
        <v>1288</v>
      </c>
      <c r="K9" s="313" t="s">
        <v>1289</v>
      </c>
      <c r="L9" s="312" t="s">
        <v>158</v>
      </c>
      <c r="M9" s="312" t="s">
        <v>354</v>
      </c>
      <c r="N9" s="312">
        <v>2023</v>
      </c>
      <c r="O9" s="312" t="s">
        <v>1272</v>
      </c>
      <c r="P9" s="312">
        <v>7</v>
      </c>
      <c r="Q9" s="312">
        <v>20</v>
      </c>
      <c r="R9" s="312">
        <v>0</v>
      </c>
      <c r="S9" s="312">
        <v>0</v>
      </c>
      <c r="T9" s="312">
        <v>0</v>
      </c>
      <c r="U9" s="312">
        <v>0</v>
      </c>
      <c r="V9" s="312">
        <v>0</v>
      </c>
      <c r="W9" s="312">
        <v>0</v>
      </c>
      <c r="X9" s="312">
        <v>0</v>
      </c>
      <c r="Y9" s="314">
        <v>0</v>
      </c>
      <c r="Z9" s="314">
        <v>0</v>
      </c>
      <c r="AA9" s="315">
        <v>311563000</v>
      </c>
      <c r="AB9" s="312" t="s">
        <v>1273</v>
      </c>
      <c r="AC9" s="315">
        <v>0</v>
      </c>
      <c r="AD9" s="314">
        <v>0</v>
      </c>
    </row>
    <row r="10" spans="1:30" ht="135" x14ac:dyDescent="0.2">
      <c r="A10" s="310" t="s">
        <v>1264</v>
      </c>
      <c r="B10" s="311" t="s">
        <v>1278</v>
      </c>
      <c r="C10" s="311" t="s">
        <v>1266</v>
      </c>
      <c r="D10" s="312">
        <v>2201</v>
      </c>
      <c r="E10" s="312" t="s">
        <v>1267</v>
      </c>
      <c r="F10" s="312" t="s">
        <v>1268</v>
      </c>
      <c r="G10" s="312">
        <v>298</v>
      </c>
      <c r="H10" s="312" t="s">
        <v>1290</v>
      </c>
      <c r="I10" s="312">
        <v>2201067</v>
      </c>
      <c r="J10" s="312" t="s">
        <v>1291</v>
      </c>
      <c r="K10" s="313" t="s">
        <v>1292</v>
      </c>
      <c r="L10" s="312" t="s">
        <v>158</v>
      </c>
      <c r="M10" s="312">
        <v>15</v>
      </c>
      <c r="N10" s="312">
        <v>2023</v>
      </c>
      <c r="O10" s="312" t="s">
        <v>1272</v>
      </c>
      <c r="P10" s="312">
        <v>30</v>
      </c>
      <c r="Q10" s="312">
        <v>100</v>
      </c>
      <c r="R10" s="312">
        <v>15</v>
      </c>
      <c r="S10" s="312">
        <v>48</v>
      </c>
      <c r="T10" s="312">
        <v>96</v>
      </c>
      <c r="U10" s="312">
        <v>0</v>
      </c>
      <c r="V10" s="312">
        <v>0</v>
      </c>
      <c r="W10" s="312">
        <v>144</v>
      </c>
      <c r="X10" s="312">
        <v>159</v>
      </c>
      <c r="Y10" s="314">
        <v>4.8</v>
      </c>
      <c r="Z10" s="314">
        <v>1.59</v>
      </c>
      <c r="AA10" s="315">
        <v>66542500</v>
      </c>
      <c r="AB10" s="312" t="s">
        <v>1273</v>
      </c>
      <c r="AC10" s="315">
        <v>66542500</v>
      </c>
      <c r="AD10" s="314">
        <v>1</v>
      </c>
    </row>
    <row r="11" spans="1:30" ht="195" x14ac:dyDescent="0.2">
      <c r="A11" s="310" t="s">
        <v>1264</v>
      </c>
      <c r="B11" s="311" t="s">
        <v>1278</v>
      </c>
      <c r="C11" s="312" t="s">
        <v>1266</v>
      </c>
      <c r="D11" s="312">
        <v>2201</v>
      </c>
      <c r="E11" s="312" t="s">
        <v>1267</v>
      </c>
      <c r="F11" s="312" t="s">
        <v>1268</v>
      </c>
      <c r="G11" s="312">
        <v>299</v>
      </c>
      <c r="H11" s="312" t="s">
        <v>1293</v>
      </c>
      <c r="I11" s="318">
        <v>2201074</v>
      </c>
      <c r="J11" s="318" t="s">
        <v>1294</v>
      </c>
      <c r="K11" s="319" t="s">
        <v>1295</v>
      </c>
      <c r="L11" s="312" t="s">
        <v>158</v>
      </c>
      <c r="M11" s="312" t="s">
        <v>354</v>
      </c>
      <c r="N11" s="312">
        <v>2023</v>
      </c>
      <c r="O11" s="312" t="s">
        <v>1272</v>
      </c>
      <c r="P11" s="312">
        <v>380</v>
      </c>
      <c r="Q11" s="312">
        <v>1130</v>
      </c>
      <c r="R11" s="312">
        <v>0</v>
      </c>
      <c r="S11" s="312">
        <v>295</v>
      </c>
      <c r="T11" s="312">
        <v>780</v>
      </c>
      <c r="U11" s="312">
        <v>636</v>
      </c>
      <c r="V11" s="312">
        <v>0</v>
      </c>
      <c r="W11" s="312">
        <v>1711</v>
      </c>
      <c r="X11" s="312">
        <v>1711</v>
      </c>
      <c r="Y11" s="314">
        <v>4.5</v>
      </c>
      <c r="Z11" s="314">
        <v>1.51</v>
      </c>
      <c r="AA11" s="315">
        <v>107000000</v>
      </c>
      <c r="AB11" s="312" t="s">
        <v>1273</v>
      </c>
      <c r="AC11" s="315">
        <v>107000000</v>
      </c>
      <c r="AD11" s="314">
        <v>1</v>
      </c>
    </row>
    <row r="12" spans="1:30" ht="135" x14ac:dyDescent="0.2">
      <c r="A12" s="310" t="s">
        <v>1264</v>
      </c>
      <c r="B12" s="311" t="s">
        <v>1265</v>
      </c>
      <c r="C12" s="312" t="s">
        <v>1266</v>
      </c>
      <c r="D12" s="312">
        <v>2201</v>
      </c>
      <c r="E12" s="312" t="s">
        <v>1267</v>
      </c>
      <c r="F12" s="312" t="s">
        <v>1268</v>
      </c>
      <c r="G12" s="312">
        <v>300</v>
      </c>
      <c r="H12" s="312" t="s">
        <v>1296</v>
      </c>
      <c r="I12" s="318">
        <v>2201073</v>
      </c>
      <c r="J12" s="318" t="s">
        <v>1297</v>
      </c>
      <c r="K12" s="319" t="s">
        <v>1298</v>
      </c>
      <c r="L12" s="312" t="s">
        <v>158</v>
      </c>
      <c r="M12" s="312" t="s">
        <v>354</v>
      </c>
      <c r="N12" s="312">
        <v>2023</v>
      </c>
      <c r="O12" s="312" t="s">
        <v>1272</v>
      </c>
      <c r="P12" s="312">
        <v>12000</v>
      </c>
      <c r="Q12" s="312">
        <v>12000</v>
      </c>
      <c r="R12" s="312">
        <v>0</v>
      </c>
      <c r="S12" s="312">
        <v>12216</v>
      </c>
      <c r="T12" s="312">
        <v>10122</v>
      </c>
      <c r="U12" s="312">
        <v>8781</v>
      </c>
      <c r="V12" s="312">
        <v>0</v>
      </c>
      <c r="W12" s="312">
        <v>8781</v>
      </c>
      <c r="X12" s="312">
        <v>8781</v>
      </c>
      <c r="Y12" s="314">
        <v>0.73</v>
      </c>
      <c r="Z12" s="314">
        <v>0.73</v>
      </c>
      <c r="AA12" s="315">
        <v>0</v>
      </c>
      <c r="AB12" s="312" t="s">
        <v>1299</v>
      </c>
      <c r="AC12" s="315">
        <v>0</v>
      </c>
      <c r="AD12" s="314">
        <v>0</v>
      </c>
    </row>
    <row r="13" spans="1:30" ht="210" x14ac:dyDescent="0.2">
      <c r="A13" s="310" t="s">
        <v>1264</v>
      </c>
      <c r="B13" s="311" t="s">
        <v>1278</v>
      </c>
      <c r="C13" s="312" t="s">
        <v>1266</v>
      </c>
      <c r="D13" s="312">
        <v>2201</v>
      </c>
      <c r="E13" s="312" t="s">
        <v>1267</v>
      </c>
      <c r="F13" s="312" t="s">
        <v>1268</v>
      </c>
      <c r="G13" s="312">
        <v>301</v>
      </c>
      <c r="H13" s="312" t="s">
        <v>1300</v>
      </c>
      <c r="I13" s="318">
        <v>2201074</v>
      </c>
      <c r="J13" s="318" t="s">
        <v>1294</v>
      </c>
      <c r="K13" s="319" t="s">
        <v>1301</v>
      </c>
      <c r="L13" s="312" t="s">
        <v>158</v>
      </c>
      <c r="M13" s="312" t="s">
        <v>354</v>
      </c>
      <c r="N13" s="312">
        <v>2023</v>
      </c>
      <c r="O13" s="312" t="s">
        <v>1272</v>
      </c>
      <c r="P13" s="312">
        <v>0</v>
      </c>
      <c r="Q13" s="312">
        <v>400</v>
      </c>
      <c r="R13" s="312">
        <v>0</v>
      </c>
      <c r="S13" s="312">
        <v>0</v>
      </c>
      <c r="T13" s="312">
        <v>0</v>
      </c>
      <c r="U13" s="312">
        <v>0</v>
      </c>
      <c r="V13" s="312">
        <v>0</v>
      </c>
      <c r="W13" s="312">
        <v>0</v>
      </c>
      <c r="X13" s="312">
        <v>0</v>
      </c>
      <c r="Y13" s="314">
        <v>0</v>
      </c>
      <c r="Z13" s="314">
        <v>0</v>
      </c>
      <c r="AA13" s="315">
        <v>0</v>
      </c>
      <c r="AB13" s="312" t="s">
        <v>1299</v>
      </c>
      <c r="AC13" s="315">
        <v>0</v>
      </c>
      <c r="AD13" s="314">
        <v>0</v>
      </c>
    </row>
    <row r="14" spans="1:30" ht="285" x14ac:dyDescent="0.2">
      <c r="A14" s="310" t="s">
        <v>1264</v>
      </c>
      <c r="B14" s="311" t="s">
        <v>1278</v>
      </c>
      <c r="C14" s="312" t="s">
        <v>1266</v>
      </c>
      <c r="D14" s="312">
        <v>2201</v>
      </c>
      <c r="E14" s="312" t="s">
        <v>1267</v>
      </c>
      <c r="F14" s="312" t="s">
        <v>1268</v>
      </c>
      <c r="G14" s="312">
        <v>302</v>
      </c>
      <c r="H14" s="312" t="s">
        <v>1302</v>
      </c>
      <c r="I14" s="318">
        <v>2201060</v>
      </c>
      <c r="J14" s="318" t="s">
        <v>1303</v>
      </c>
      <c r="K14" s="319" t="s">
        <v>1304</v>
      </c>
      <c r="L14" s="312" t="s">
        <v>158</v>
      </c>
      <c r="M14" s="312">
        <v>60</v>
      </c>
      <c r="N14" s="312">
        <v>2023</v>
      </c>
      <c r="O14" s="312" t="s">
        <v>1272</v>
      </c>
      <c r="P14" s="312">
        <v>100</v>
      </c>
      <c r="Q14" s="312">
        <v>300</v>
      </c>
      <c r="R14" s="312">
        <v>0</v>
      </c>
      <c r="S14" s="312">
        <v>0</v>
      </c>
      <c r="T14" s="312">
        <v>0</v>
      </c>
      <c r="U14" s="312">
        <v>0</v>
      </c>
      <c r="V14" s="312">
        <v>0</v>
      </c>
      <c r="W14" s="312">
        <v>0</v>
      </c>
      <c r="X14" s="312">
        <v>0</v>
      </c>
      <c r="Y14" s="314"/>
      <c r="Z14" s="314">
        <v>0</v>
      </c>
      <c r="AA14" s="315">
        <v>200000000</v>
      </c>
      <c r="AB14" s="312" t="s">
        <v>1273</v>
      </c>
      <c r="AC14" s="315">
        <v>0</v>
      </c>
      <c r="AD14" s="314">
        <v>0</v>
      </c>
    </row>
    <row r="15" spans="1:30" ht="210" x14ac:dyDescent="0.2">
      <c r="A15" s="310" t="s">
        <v>1264</v>
      </c>
      <c r="B15" s="311" t="s">
        <v>1278</v>
      </c>
      <c r="C15" s="312" t="s">
        <v>1266</v>
      </c>
      <c r="D15" s="312">
        <v>2201</v>
      </c>
      <c r="E15" s="312" t="s">
        <v>1267</v>
      </c>
      <c r="F15" s="312" t="s">
        <v>1305</v>
      </c>
      <c r="G15" s="312">
        <v>303</v>
      </c>
      <c r="H15" s="312" t="s">
        <v>1306</v>
      </c>
      <c r="I15" s="318">
        <v>2201049</v>
      </c>
      <c r="J15" s="318" t="s">
        <v>266</v>
      </c>
      <c r="K15" s="319" t="s">
        <v>1307</v>
      </c>
      <c r="L15" s="312" t="s">
        <v>158</v>
      </c>
      <c r="M15" s="312">
        <v>5000</v>
      </c>
      <c r="N15" s="312">
        <v>2023</v>
      </c>
      <c r="O15" s="312" t="s">
        <v>1272</v>
      </c>
      <c r="P15" s="312">
        <v>500</v>
      </c>
      <c r="Q15" s="312">
        <v>2000</v>
      </c>
      <c r="R15" s="312">
        <v>342</v>
      </c>
      <c r="S15" s="312">
        <v>0</v>
      </c>
      <c r="T15" s="312">
        <v>0</v>
      </c>
      <c r="U15" s="312">
        <v>0</v>
      </c>
      <c r="V15" s="312">
        <v>13</v>
      </c>
      <c r="W15" s="312">
        <v>13</v>
      </c>
      <c r="X15" s="312">
        <v>355</v>
      </c>
      <c r="Y15" s="314">
        <v>0.03</v>
      </c>
      <c r="Z15" s="314">
        <v>0.18</v>
      </c>
      <c r="AA15" s="315">
        <v>700000000</v>
      </c>
      <c r="AB15" s="312" t="s">
        <v>1273</v>
      </c>
      <c r="AC15" s="315">
        <v>0</v>
      </c>
      <c r="AD15" s="314">
        <v>0</v>
      </c>
    </row>
    <row r="16" spans="1:30" ht="210" x14ac:dyDescent="0.2">
      <c r="A16" s="310" t="s">
        <v>1264</v>
      </c>
      <c r="B16" s="311" t="s">
        <v>1278</v>
      </c>
      <c r="C16" s="312" t="s">
        <v>1266</v>
      </c>
      <c r="D16" s="312">
        <v>2201</v>
      </c>
      <c r="E16" s="312" t="s">
        <v>1267</v>
      </c>
      <c r="F16" s="312" t="s">
        <v>1306</v>
      </c>
      <c r="G16" s="312">
        <v>304</v>
      </c>
      <c r="H16" s="312" t="s">
        <v>1308</v>
      </c>
      <c r="I16" s="318">
        <v>2201049</v>
      </c>
      <c r="J16" s="318" t="s">
        <v>266</v>
      </c>
      <c r="K16" s="319" t="s">
        <v>1307</v>
      </c>
      <c r="L16" s="312" t="s">
        <v>158</v>
      </c>
      <c r="M16" s="312" t="s">
        <v>354</v>
      </c>
      <c r="N16" s="312">
        <v>2023</v>
      </c>
      <c r="O16" s="312" t="s">
        <v>1272</v>
      </c>
      <c r="P16" s="312">
        <v>300</v>
      </c>
      <c r="Q16" s="312">
        <v>300</v>
      </c>
      <c r="R16" s="312">
        <v>262</v>
      </c>
      <c r="S16" s="312">
        <v>0</v>
      </c>
      <c r="T16" s="312">
        <v>0</v>
      </c>
      <c r="U16" s="312">
        <v>0</v>
      </c>
      <c r="V16" s="312">
        <v>0</v>
      </c>
      <c r="W16" s="312">
        <v>0</v>
      </c>
      <c r="X16" s="312">
        <v>262</v>
      </c>
      <c r="Y16" s="314">
        <v>0</v>
      </c>
      <c r="Z16" s="314">
        <v>0.87</v>
      </c>
      <c r="AA16" s="315">
        <v>0</v>
      </c>
      <c r="AB16" s="312" t="s">
        <v>1273</v>
      </c>
      <c r="AC16" s="315">
        <v>0</v>
      </c>
      <c r="AD16" s="314">
        <v>0</v>
      </c>
    </row>
    <row r="17" spans="1:30" ht="375" x14ac:dyDescent="0.2">
      <c r="A17" s="310" t="s">
        <v>1264</v>
      </c>
      <c r="B17" s="311" t="s">
        <v>1265</v>
      </c>
      <c r="C17" s="312" t="s">
        <v>1266</v>
      </c>
      <c r="D17" s="312">
        <v>2201</v>
      </c>
      <c r="E17" s="312" t="s">
        <v>1267</v>
      </c>
      <c r="F17" s="312" t="s">
        <v>1268</v>
      </c>
      <c r="G17" s="312">
        <v>305</v>
      </c>
      <c r="H17" s="312" t="s">
        <v>1309</v>
      </c>
      <c r="I17" s="318">
        <v>2201070</v>
      </c>
      <c r="J17" s="318" t="s">
        <v>1270</v>
      </c>
      <c r="K17" s="319" t="s">
        <v>1310</v>
      </c>
      <c r="L17" s="312" t="s">
        <v>158</v>
      </c>
      <c r="M17" s="312">
        <v>226</v>
      </c>
      <c r="N17" s="312">
        <v>2023</v>
      </c>
      <c r="O17" s="312" t="s">
        <v>1272</v>
      </c>
      <c r="P17" s="312">
        <v>226</v>
      </c>
      <c r="Q17" s="312">
        <v>226</v>
      </c>
      <c r="R17" s="312">
        <v>226</v>
      </c>
      <c r="S17" s="312">
        <v>0</v>
      </c>
      <c r="T17" s="312">
        <v>226</v>
      </c>
      <c r="U17" s="312">
        <v>226</v>
      </c>
      <c r="V17" s="312">
        <v>226</v>
      </c>
      <c r="W17" s="312">
        <v>226</v>
      </c>
      <c r="X17" s="312">
        <v>226</v>
      </c>
      <c r="Y17" s="314">
        <v>1</v>
      </c>
      <c r="Z17" s="314">
        <v>1</v>
      </c>
      <c r="AA17" s="315">
        <v>2403998805</v>
      </c>
      <c r="AB17" s="312" t="s">
        <v>1273</v>
      </c>
      <c r="AC17" s="315">
        <v>2402931298</v>
      </c>
      <c r="AD17" s="314">
        <v>1</v>
      </c>
    </row>
    <row r="18" spans="1:30" ht="409" x14ac:dyDescent="0.2">
      <c r="A18" s="310" t="s">
        <v>1264</v>
      </c>
      <c r="B18" s="311" t="s">
        <v>1265</v>
      </c>
      <c r="C18" s="312" t="s">
        <v>1311</v>
      </c>
      <c r="D18" s="312">
        <v>2201</v>
      </c>
      <c r="E18" s="312" t="s">
        <v>1267</v>
      </c>
      <c r="F18" s="312" t="s">
        <v>1312</v>
      </c>
      <c r="G18" s="312">
        <v>306</v>
      </c>
      <c r="H18" s="312" t="s">
        <v>1313</v>
      </c>
      <c r="I18" s="318">
        <v>2201051</v>
      </c>
      <c r="J18" s="318" t="s">
        <v>1314</v>
      </c>
      <c r="K18" s="319" t="s">
        <v>1315</v>
      </c>
      <c r="L18" s="312" t="s">
        <v>280</v>
      </c>
      <c r="M18" s="312">
        <v>312</v>
      </c>
      <c r="N18" s="312">
        <v>2023</v>
      </c>
      <c r="O18" s="312" t="s">
        <v>1272</v>
      </c>
      <c r="P18" s="312">
        <v>80</v>
      </c>
      <c r="Q18" s="312">
        <v>720</v>
      </c>
      <c r="R18" s="312">
        <v>247</v>
      </c>
      <c r="S18" s="312">
        <v>27</v>
      </c>
      <c r="T18" s="312">
        <v>0</v>
      </c>
      <c r="U18" s="312">
        <v>0</v>
      </c>
      <c r="V18" s="312">
        <v>53</v>
      </c>
      <c r="W18" s="312">
        <v>80</v>
      </c>
      <c r="X18" s="312">
        <v>327</v>
      </c>
      <c r="Y18" s="314">
        <v>1</v>
      </c>
      <c r="Z18" s="314">
        <v>0.45</v>
      </c>
      <c r="AA18" s="315">
        <v>11985024086</v>
      </c>
      <c r="AB18" s="312" t="s">
        <v>1316</v>
      </c>
      <c r="AC18" s="315">
        <v>2126685064</v>
      </c>
      <c r="AD18" s="314">
        <v>0.18</v>
      </c>
    </row>
    <row r="19" spans="1:30" ht="409" x14ac:dyDescent="0.2">
      <c r="A19" s="310" t="s">
        <v>1264</v>
      </c>
      <c r="B19" s="311" t="s">
        <v>1265</v>
      </c>
      <c r="C19" s="312" t="s">
        <v>1311</v>
      </c>
      <c r="D19" s="312">
        <v>2201</v>
      </c>
      <c r="E19" s="312" t="s">
        <v>1267</v>
      </c>
      <c r="F19" s="312" t="s">
        <v>1312</v>
      </c>
      <c r="G19" s="312">
        <v>307</v>
      </c>
      <c r="H19" s="312" t="s">
        <v>1317</v>
      </c>
      <c r="I19" s="318">
        <v>2201051</v>
      </c>
      <c r="J19" s="318" t="s">
        <v>1314</v>
      </c>
      <c r="K19" s="319" t="s">
        <v>1318</v>
      </c>
      <c r="L19" s="312" t="s">
        <v>280</v>
      </c>
      <c r="M19" s="312">
        <v>62</v>
      </c>
      <c r="N19" s="312">
        <v>2023</v>
      </c>
      <c r="O19" s="312" t="s">
        <v>1272</v>
      </c>
      <c r="P19" s="312">
        <v>20</v>
      </c>
      <c r="Q19" s="312">
        <v>250</v>
      </c>
      <c r="R19" s="312">
        <v>161</v>
      </c>
      <c r="S19" s="312">
        <v>4</v>
      </c>
      <c r="T19" s="312">
        <v>0</v>
      </c>
      <c r="U19" s="312">
        <v>0</v>
      </c>
      <c r="V19" s="312">
        <v>4</v>
      </c>
      <c r="W19" s="312">
        <v>8</v>
      </c>
      <c r="X19" s="312">
        <v>169</v>
      </c>
      <c r="Y19" s="314">
        <v>0.4</v>
      </c>
      <c r="Z19" s="314">
        <v>0.68</v>
      </c>
      <c r="AA19" s="315">
        <v>5496405835</v>
      </c>
      <c r="AB19" s="312" t="s">
        <v>1316</v>
      </c>
      <c r="AC19" s="315">
        <v>5327733779</v>
      </c>
      <c r="AD19" s="314">
        <v>0.97</v>
      </c>
    </row>
    <row r="20" spans="1:30" ht="409" x14ac:dyDescent="0.2">
      <c r="A20" s="310" t="s">
        <v>1264</v>
      </c>
      <c r="B20" s="311" t="s">
        <v>1265</v>
      </c>
      <c r="C20" s="312" t="s">
        <v>1311</v>
      </c>
      <c r="D20" s="312">
        <v>2201</v>
      </c>
      <c r="E20" s="312" t="s">
        <v>1267</v>
      </c>
      <c r="F20" s="312" t="s">
        <v>1312</v>
      </c>
      <c r="G20" s="312">
        <v>308</v>
      </c>
      <c r="H20" s="312" t="s">
        <v>1319</v>
      </c>
      <c r="I20" s="318">
        <v>2201052</v>
      </c>
      <c r="J20" s="318" t="s">
        <v>1320</v>
      </c>
      <c r="K20" s="319" t="s">
        <v>1321</v>
      </c>
      <c r="L20" s="312" t="s">
        <v>280</v>
      </c>
      <c r="M20" s="312">
        <v>450</v>
      </c>
      <c r="N20" s="312">
        <v>2023</v>
      </c>
      <c r="O20" s="312" t="s">
        <v>1272</v>
      </c>
      <c r="P20" s="312">
        <v>50</v>
      </c>
      <c r="Q20" s="312">
        <v>300</v>
      </c>
      <c r="R20" s="312">
        <v>76</v>
      </c>
      <c r="S20" s="312">
        <v>0</v>
      </c>
      <c r="T20" s="312">
        <v>0</v>
      </c>
      <c r="U20" s="312">
        <v>0</v>
      </c>
      <c r="V20" s="312">
        <v>0</v>
      </c>
      <c r="W20" s="312">
        <v>0</v>
      </c>
      <c r="X20" s="312">
        <v>76</v>
      </c>
      <c r="Y20" s="314">
        <v>0</v>
      </c>
      <c r="Z20" s="314">
        <v>0.25</v>
      </c>
      <c r="AA20" s="315">
        <v>203776836</v>
      </c>
      <c r="AB20" s="312" t="s">
        <v>1316</v>
      </c>
      <c r="AC20" s="315">
        <v>203776836</v>
      </c>
      <c r="AD20" s="314">
        <v>0</v>
      </c>
    </row>
    <row r="21" spans="1:30" ht="409" x14ac:dyDescent="0.2">
      <c r="A21" s="310" t="s">
        <v>1264</v>
      </c>
      <c r="B21" s="311" t="s">
        <v>1265</v>
      </c>
      <c r="C21" s="312" t="s">
        <v>1311</v>
      </c>
      <c r="D21" s="312">
        <v>2201</v>
      </c>
      <c r="E21" s="312" t="s">
        <v>1267</v>
      </c>
      <c r="F21" s="312" t="s">
        <v>1312</v>
      </c>
      <c r="G21" s="312">
        <v>309</v>
      </c>
      <c r="H21" s="312" t="s">
        <v>1319</v>
      </c>
      <c r="I21" s="318">
        <v>2201052</v>
      </c>
      <c r="J21" s="318" t="s">
        <v>1320</v>
      </c>
      <c r="K21" s="319" t="s">
        <v>1322</v>
      </c>
      <c r="L21" s="312" t="s">
        <v>280</v>
      </c>
      <c r="M21" s="312">
        <v>56</v>
      </c>
      <c r="N21" s="312">
        <v>2023</v>
      </c>
      <c r="O21" s="312" t="s">
        <v>1272</v>
      </c>
      <c r="P21" s="312">
        <v>50</v>
      </c>
      <c r="Q21" s="312">
        <v>250</v>
      </c>
      <c r="R21" s="312">
        <v>13</v>
      </c>
      <c r="S21" s="312">
        <v>0</v>
      </c>
      <c r="T21" s="312">
        <v>0</v>
      </c>
      <c r="U21" s="312">
        <v>0</v>
      </c>
      <c r="V21" s="312">
        <v>0</v>
      </c>
      <c r="W21" s="312">
        <v>0</v>
      </c>
      <c r="X21" s="312">
        <v>13</v>
      </c>
      <c r="Y21" s="314">
        <v>0</v>
      </c>
      <c r="Z21" s="314">
        <v>0.05</v>
      </c>
      <c r="AA21" s="315">
        <v>203776836</v>
      </c>
      <c r="AB21" s="312" t="s">
        <v>1316</v>
      </c>
      <c r="AC21" s="315">
        <v>203776836</v>
      </c>
      <c r="AD21" s="314">
        <v>0</v>
      </c>
    </row>
    <row r="22" spans="1:30" ht="180" x14ac:dyDescent="0.2">
      <c r="A22" s="310" t="s">
        <v>1264</v>
      </c>
      <c r="B22" s="311" t="s">
        <v>1265</v>
      </c>
      <c r="C22" s="312" t="s">
        <v>1311</v>
      </c>
      <c r="D22" s="312">
        <v>2201</v>
      </c>
      <c r="E22" s="312" t="s">
        <v>1267</v>
      </c>
      <c r="F22" s="312" t="s">
        <v>1312</v>
      </c>
      <c r="G22" s="312">
        <v>310</v>
      </c>
      <c r="H22" s="312" t="s">
        <v>1323</v>
      </c>
      <c r="I22" s="318">
        <v>2201069</v>
      </c>
      <c r="J22" s="318" t="s">
        <v>1324</v>
      </c>
      <c r="K22" s="319" t="s">
        <v>1325</v>
      </c>
      <c r="L22" s="312" t="s">
        <v>280</v>
      </c>
      <c r="M22" s="312">
        <v>35</v>
      </c>
      <c r="N22" s="312">
        <v>2023</v>
      </c>
      <c r="O22" s="312" t="s">
        <v>1272</v>
      </c>
      <c r="P22" s="312">
        <v>100</v>
      </c>
      <c r="Q22" s="312">
        <v>600</v>
      </c>
      <c r="R22" s="312">
        <v>327</v>
      </c>
      <c r="S22" s="312">
        <v>1</v>
      </c>
      <c r="T22" s="312">
        <v>0</v>
      </c>
      <c r="U22" s="312">
        <v>0</v>
      </c>
      <c r="V22" s="312">
        <v>69</v>
      </c>
      <c r="W22" s="312">
        <v>70</v>
      </c>
      <c r="X22" s="312">
        <v>397</v>
      </c>
      <c r="Y22" s="314">
        <v>0.7</v>
      </c>
      <c r="Z22" s="314">
        <v>0.66</v>
      </c>
      <c r="AA22" s="315">
        <v>5111691705</v>
      </c>
      <c r="AB22" s="312" t="s">
        <v>1316</v>
      </c>
      <c r="AC22" s="315">
        <v>5101791705</v>
      </c>
      <c r="AD22" s="320">
        <v>0.998</v>
      </c>
    </row>
    <row r="23" spans="1:30" ht="210" x14ac:dyDescent="0.2">
      <c r="A23" s="310" t="s">
        <v>1264</v>
      </c>
      <c r="B23" s="311" t="s">
        <v>1265</v>
      </c>
      <c r="C23" s="312" t="s">
        <v>1311</v>
      </c>
      <c r="D23" s="312">
        <v>2201</v>
      </c>
      <c r="E23" s="312" t="s">
        <v>1267</v>
      </c>
      <c r="F23" s="312" t="s">
        <v>1312</v>
      </c>
      <c r="G23" s="312">
        <v>311</v>
      </c>
      <c r="H23" s="312" t="s">
        <v>1326</v>
      </c>
      <c r="I23" s="318">
        <v>2201022</v>
      </c>
      <c r="J23" s="318" t="s">
        <v>1327</v>
      </c>
      <c r="K23" s="319" t="s">
        <v>1328</v>
      </c>
      <c r="L23" s="312" t="s">
        <v>158</v>
      </c>
      <c r="M23" s="312">
        <v>12668</v>
      </c>
      <c r="N23" s="312">
        <v>2023</v>
      </c>
      <c r="O23" s="312" t="s">
        <v>1329</v>
      </c>
      <c r="P23" s="312">
        <v>14000</v>
      </c>
      <c r="Q23" s="312">
        <v>14000</v>
      </c>
      <c r="R23" s="312">
        <v>16420</v>
      </c>
      <c r="S23" s="312">
        <v>15777</v>
      </c>
      <c r="T23" s="312">
        <v>16332</v>
      </c>
      <c r="U23" s="312">
        <v>16335</v>
      </c>
      <c r="V23" s="312">
        <v>15993</v>
      </c>
      <c r="W23" s="312">
        <v>15993</v>
      </c>
      <c r="X23" s="312">
        <v>15993</v>
      </c>
      <c r="Y23" s="314">
        <v>1.1399999999999999</v>
      </c>
      <c r="Z23" s="314">
        <v>1.1399999999999999</v>
      </c>
      <c r="AA23" s="315">
        <v>16964308216</v>
      </c>
      <c r="AB23" s="312" t="s">
        <v>1273</v>
      </c>
      <c r="AC23" s="315">
        <v>11400356783</v>
      </c>
      <c r="AD23" s="314">
        <v>0.67</v>
      </c>
    </row>
    <row r="24" spans="1:30" ht="180" x14ac:dyDescent="0.2">
      <c r="A24" s="310" t="s">
        <v>1264</v>
      </c>
      <c r="B24" s="311" t="s">
        <v>1265</v>
      </c>
      <c r="C24" s="312" t="s">
        <v>1311</v>
      </c>
      <c r="D24" s="312">
        <v>2201</v>
      </c>
      <c r="E24" s="312" t="s">
        <v>1267</v>
      </c>
      <c r="F24" s="312" t="s">
        <v>1312</v>
      </c>
      <c r="G24" s="312">
        <v>312</v>
      </c>
      <c r="H24" s="312" t="s">
        <v>1330</v>
      </c>
      <c r="I24" s="318">
        <v>2201017</v>
      </c>
      <c r="J24" s="318" t="s">
        <v>1331</v>
      </c>
      <c r="K24" s="319" t="s">
        <v>1328</v>
      </c>
      <c r="L24" s="312" t="s">
        <v>158</v>
      </c>
      <c r="M24" s="312">
        <v>219276</v>
      </c>
      <c r="N24" s="312">
        <v>2023</v>
      </c>
      <c r="O24" s="312" t="s">
        <v>1332</v>
      </c>
      <c r="P24" s="312">
        <v>220276</v>
      </c>
      <c r="Q24" s="312">
        <v>222276</v>
      </c>
      <c r="R24" s="312">
        <v>207867</v>
      </c>
      <c r="S24" s="312">
        <v>225184</v>
      </c>
      <c r="T24" s="312">
        <v>211447</v>
      </c>
      <c r="U24" s="312">
        <v>208690</v>
      </c>
      <c r="V24" s="312">
        <v>214409</v>
      </c>
      <c r="W24" s="312">
        <v>214409</v>
      </c>
      <c r="X24" s="312">
        <v>214409</v>
      </c>
      <c r="Y24" s="314">
        <v>0.97</v>
      </c>
      <c r="Z24" s="314">
        <v>0.96</v>
      </c>
      <c r="AA24" s="315">
        <v>1211533507556</v>
      </c>
      <c r="AB24" s="312" t="s">
        <v>1273</v>
      </c>
      <c r="AC24" s="315">
        <v>1207601032472</v>
      </c>
      <c r="AD24" s="320">
        <v>0.997</v>
      </c>
    </row>
    <row r="25" spans="1:30" ht="315" x14ac:dyDescent="0.2">
      <c r="A25" s="310" t="s">
        <v>1264</v>
      </c>
      <c r="B25" s="311" t="s">
        <v>1265</v>
      </c>
      <c r="C25" s="312" t="s">
        <v>1311</v>
      </c>
      <c r="D25" s="312">
        <v>2201</v>
      </c>
      <c r="E25" s="312" t="s">
        <v>1267</v>
      </c>
      <c r="F25" s="312" t="s">
        <v>1312</v>
      </c>
      <c r="G25" s="312">
        <v>313</v>
      </c>
      <c r="H25" s="312" t="s">
        <v>1333</v>
      </c>
      <c r="I25" s="318">
        <v>2201084</v>
      </c>
      <c r="J25" s="318" t="s">
        <v>1334</v>
      </c>
      <c r="K25" s="319" t="s">
        <v>1335</v>
      </c>
      <c r="L25" s="312" t="s">
        <v>1336</v>
      </c>
      <c r="M25" s="312">
        <v>100</v>
      </c>
      <c r="N25" s="312">
        <v>2023</v>
      </c>
      <c r="O25" s="312" t="s">
        <v>1332</v>
      </c>
      <c r="P25" s="312">
        <v>100</v>
      </c>
      <c r="Q25" s="312">
        <v>100</v>
      </c>
      <c r="R25" s="312">
        <v>66</v>
      </c>
      <c r="S25" s="312">
        <v>25</v>
      </c>
      <c r="T25" s="312">
        <v>46.9</v>
      </c>
      <c r="U25" s="312">
        <v>0</v>
      </c>
      <c r="V25" s="312">
        <v>4.4400000000000004</v>
      </c>
      <c r="W25" s="312">
        <v>76.34</v>
      </c>
      <c r="X25" s="312">
        <v>76.34</v>
      </c>
      <c r="Y25" s="314">
        <v>0.76</v>
      </c>
      <c r="Z25" s="314">
        <v>0.76</v>
      </c>
      <c r="AA25" s="315">
        <v>1732721604</v>
      </c>
      <c r="AB25" s="312" t="s">
        <v>1273</v>
      </c>
      <c r="AC25" s="315">
        <v>1496333332</v>
      </c>
      <c r="AD25" s="314">
        <v>0.86</v>
      </c>
    </row>
    <row r="26" spans="1:30" ht="330" x14ac:dyDescent="0.2">
      <c r="A26" s="310" t="s">
        <v>1264</v>
      </c>
      <c r="B26" s="311" t="s">
        <v>1265</v>
      </c>
      <c r="C26" s="312" t="s">
        <v>1311</v>
      </c>
      <c r="D26" s="312">
        <v>2201</v>
      </c>
      <c r="E26" s="312" t="s">
        <v>1267</v>
      </c>
      <c r="F26" s="312" t="s">
        <v>1312</v>
      </c>
      <c r="G26" s="312">
        <v>314</v>
      </c>
      <c r="H26" s="312" t="s">
        <v>1337</v>
      </c>
      <c r="I26" s="318">
        <v>2201084</v>
      </c>
      <c r="J26" s="318" t="s">
        <v>1334</v>
      </c>
      <c r="K26" s="319" t="s">
        <v>1335</v>
      </c>
      <c r="L26" s="312" t="s">
        <v>158</v>
      </c>
      <c r="M26" s="312">
        <v>100</v>
      </c>
      <c r="N26" s="312">
        <v>2023</v>
      </c>
      <c r="O26" s="312" t="s">
        <v>1332</v>
      </c>
      <c r="P26" s="312">
        <v>100</v>
      </c>
      <c r="Q26" s="312">
        <v>400</v>
      </c>
      <c r="R26" s="312">
        <v>0</v>
      </c>
      <c r="S26" s="312">
        <v>0</v>
      </c>
      <c r="T26" s="312">
        <v>0</v>
      </c>
      <c r="U26" s="312">
        <v>139</v>
      </c>
      <c r="V26" s="312">
        <v>0</v>
      </c>
      <c r="W26" s="312">
        <v>139</v>
      </c>
      <c r="X26" s="312">
        <v>139</v>
      </c>
      <c r="Y26" s="314">
        <v>1.39</v>
      </c>
      <c r="Z26" s="314">
        <v>0.35</v>
      </c>
      <c r="AA26" s="315">
        <v>331019020</v>
      </c>
      <c r="AB26" s="312" t="s">
        <v>1273</v>
      </c>
      <c r="AC26" s="315">
        <v>328954620</v>
      </c>
      <c r="AD26" s="314">
        <v>0.99</v>
      </c>
    </row>
    <row r="27" spans="1:30" ht="210" x14ac:dyDescent="0.2">
      <c r="A27" s="310" t="s">
        <v>1264</v>
      </c>
      <c r="B27" s="311" t="s">
        <v>1265</v>
      </c>
      <c r="C27" s="312" t="s">
        <v>1311</v>
      </c>
      <c r="D27" s="312">
        <v>2201</v>
      </c>
      <c r="E27" s="312" t="s">
        <v>1267</v>
      </c>
      <c r="F27" s="312" t="s">
        <v>1312</v>
      </c>
      <c r="G27" s="312">
        <v>315</v>
      </c>
      <c r="H27" s="312" t="s">
        <v>1338</v>
      </c>
      <c r="I27" s="318">
        <v>2201028</v>
      </c>
      <c r="J27" s="318" t="s">
        <v>1339</v>
      </c>
      <c r="K27" s="319" t="s">
        <v>1340</v>
      </c>
      <c r="L27" s="312" t="s">
        <v>158</v>
      </c>
      <c r="M27" s="312">
        <v>126000</v>
      </c>
      <c r="N27" s="312">
        <v>2023</v>
      </c>
      <c r="O27" s="312" t="s">
        <v>1332</v>
      </c>
      <c r="P27" s="312">
        <v>127000</v>
      </c>
      <c r="Q27" s="312">
        <v>127000</v>
      </c>
      <c r="R27" s="312">
        <v>129050</v>
      </c>
      <c r="S27" s="312">
        <v>129700</v>
      </c>
      <c r="T27" s="312">
        <v>129700</v>
      </c>
      <c r="U27" s="312">
        <v>129700</v>
      </c>
      <c r="V27" s="312">
        <v>129700</v>
      </c>
      <c r="W27" s="312">
        <v>129700</v>
      </c>
      <c r="X27" s="312">
        <v>129700</v>
      </c>
      <c r="Y27" s="314">
        <v>1.02</v>
      </c>
      <c r="Z27" s="314">
        <v>1.02</v>
      </c>
      <c r="AA27" s="315">
        <v>77939529067</v>
      </c>
      <c r="AB27" s="312" t="s">
        <v>1299</v>
      </c>
      <c r="AC27" s="315">
        <v>74215376159</v>
      </c>
      <c r="AD27" s="314">
        <v>0.95</v>
      </c>
    </row>
    <row r="28" spans="1:30" ht="150" x14ac:dyDescent="0.2">
      <c r="A28" s="310" t="s">
        <v>1264</v>
      </c>
      <c r="B28" s="311" t="s">
        <v>1265</v>
      </c>
      <c r="C28" s="312" t="s">
        <v>1311</v>
      </c>
      <c r="D28" s="312">
        <v>2201</v>
      </c>
      <c r="E28" s="312" t="s">
        <v>1267</v>
      </c>
      <c r="F28" s="312" t="s">
        <v>1312</v>
      </c>
      <c r="G28" s="312">
        <v>316</v>
      </c>
      <c r="H28" s="312" t="s">
        <v>1341</v>
      </c>
      <c r="I28" s="318">
        <v>2201082</v>
      </c>
      <c r="J28" s="318" t="s">
        <v>1342</v>
      </c>
      <c r="K28" s="319" t="s">
        <v>1343</v>
      </c>
      <c r="L28" s="312" t="s">
        <v>158</v>
      </c>
      <c r="M28" s="312">
        <v>6</v>
      </c>
      <c r="N28" s="312">
        <v>2023</v>
      </c>
      <c r="O28" s="312" t="s">
        <v>1332</v>
      </c>
      <c r="P28" s="312">
        <v>6</v>
      </c>
      <c r="Q28" s="312">
        <v>6</v>
      </c>
      <c r="R28" s="312">
        <v>6</v>
      </c>
      <c r="S28" s="312">
        <v>6</v>
      </c>
      <c r="T28" s="312">
        <v>5</v>
      </c>
      <c r="U28" s="312">
        <v>5</v>
      </c>
      <c r="V28" s="312">
        <v>5</v>
      </c>
      <c r="W28" s="312">
        <v>5</v>
      </c>
      <c r="X28" s="312">
        <v>5</v>
      </c>
      <c r="Y28" s="314">
        <v>0.83</v>
      </c>
      <c r="Z28" s="314">
        <v>0.83</v>
      </c>
      <c r="AA28" s="315">
        <v>309705320</v>
      </c>
      <c r="AB28" s="312" t="s">
        <v>1273</v>
      </c>
      <c r="AC28" s="315">
        <v>309705320</v>
      </c>
      <c r="AD28" s="314">
        <v>1</v>
      </c>
    </row>
    <row r="29" spans="1:30" ht="375" x14ac:dyDescent="0.2">
      <c r="A29" s="310" t="s">
        <v>1264</v>
      </c>
      <c r="B29" s="311" t="s">
        <v>1265</v>
      </c>
      <c r="C29" s="312" t="s">
        <v>1311</v>
      </c>
      <c r="D29" s="312">
        <v>2201</v>
      </c>
      <c r="E29" s="312" t="s">
        <v>1267</v>
      </c>
      <c r="F29" s="312" t="s">
        <v>1312</v>
      </c>
      <c r="G29" s="312">
        <v>317</v>
      </c>
      <c r="H29" s="312" t="s">
        <v>1344</v>
      </c>
      <c r="I29" s="318">
        <v>2201033</v>
      </c>
      <c r="J29" s="318" t="s">
        <v>1345</v>
      </c>
      <c r="K29" s="319" t="s">
        <v>1346</v>
      </c>
      <c r="L29" s="312" t="s">
        <v>158</v>
      </c>
      <c r="M29" s="312">
        <v>114582</v>
      </c>
      <c r="N29" s="312">
        <v>2023</v>
      </c>
      <c r="O29" s="312" t="s">
        <v>1332</v>
      </c>
      <c r="P29" s="312">
        <v>119582</v>
      </c>
      <c r="Q29" s="312">
        <v>473328</v>
      </c>
      <c r="R29" s="312">
        <v>188963</v>
      </c>
      <c r="S29" s="312">
        <v>121145</v>
      </c>
      <c r="T29" s="312">
        <v>153452</v>
      </c>
      <c r="U29" s="312">
        <v>189268</v>
      </c>
      <c r="V29" s="312">
        <v>189268</v>
      </c>
      <c r="W29" s="312">
        <v>189268</v>
      </c>
      <c r="X29" s="312">
        <v>378231</v>
      </c>
      <c r="Y29" s="314">
        <v>1.58</v>
      </c>
      <c r="Z29" s="314">
        <v>0.8</v>
      </c>
      <c r="AA29" s="315">
        <v>1740729000</v>
      </c>
      <c r="AB29" s="312" t="s">
        <v>1299</v>
      </c>
      <c r="AC29" s="315">
        <v>1724036400</v>
      </c>
      <c r="AD29" s="314">
        <v>0.99</v>
      </c>
    </row>
    <row r="30" spans="1:30" ht="135" x14ac:dyDescent="0.2">
      <c r="A30" s="824" t="s">
        <v>1264</v>
      </c>
      <c r="B30" s="824" t="s">
        <v>1265</v>
      </c>
      <c r="C30" s="814" t="s">
        <v>1266</v>
      </c>
      <c r="D30" s="814">
        <v>2201</v>
      </c>
      <c r="E30" s="814" t="s">
        <v>1267</v>
      </c>
      <c r="F30" s="814" t="s">
        <v>1347</v>
      </c>
      <c r="G30" s="814">
        <v>318</v>
      </c>
      <c r="H30" s="316" t="s">
        <v>1348</v>
      </c>
      <c r="I30" s="822">
        <v>2201015</v>
      </c>
      <c r="J30" s="822" t="s">
        <v>1350</v>
      </c>
      <c r="K30" s="820" t="s">
        <v>1351</v>
      </c>
      <c r="L30" s="814" t="s">
        <v>158</v>
      </c>
      <c r="M30" s="814">
        <v>226</v>
      </c>
      <c r="N30" s="814">
        <v>2023</v>
      </c>
      <c r="O30" s="814" t="s">
        <v>1352</v>
      </c>
      <c r="P30" s="814">
        <v>60</v>
      </c>
      <c r="Q30" s="814">
        <v>240</v>
      </c>
      <c r="R30" s="814">
        <v>52</v>
      </c>
      <c r="S30" s="814">
        <v>1</v>
      </c>
      <c r="T30" s="814">
        <v>23</v>
      </c>
      <c r="U30" s="814">
        <v>35</v>
      </c>
      <c r="V30" s="814">
        <v>0</v>
      </c>
      <c r="W30" s="814">
        <v>59</v>
      </c>
      <c r="X30" s="814">
        <v>111</v>
      </c>
      <c r="Y30" s="816">
        <v>0.98</v>
      </c>
      <c r="Z30" s="816">
        <v>0.46</v>
      </c>
      <c r="AA30" s="818">
        <v>230000000</v>
      </c>
      <c r="AB30" s="814" t="s">
        <v>1273</v>
      </c>
      <c r="AC30" s="818">
        <v>230000000</v>
      </c>
      <c r="AD30" s="816">
        <v>1</v>
      </c>
    </row>
    <row r="31" spans="1:30" ht="45" x14ac:dyDescent="0.2">
      <c r="A31" s="825"/>
      <c r="B31" s="825"/>
      <c r="C31" s="815"/>
      <c r="D31" s="815"/>
      <c r="E31" s="815"/>
      <c r="F31" s="815"/>
      <c r="G31" s="815"/>
      <c r="H31" s="312" t="s">
        <v>1349</v>
      </c>
      <c r="I31" s="823"/>
      <c r="J31" s="823"/>
      <c r="K31" s="821"/>
      <c r="L31" s="815"/>
      <c r="M31" s="815"/>
      <c r="N31" s="815"/>
      <c r="O31" s="815"/>
      <c r="P31" s="815"/>
      <c r="Q31" s="815"/>
      <c r="R31" s="815"/>
      <c r="S31" s="815"/>
      <c r="T31" s="815"/>
      <c r="U31" s="815"/>
      <c r="V31" s="815"/>
      <c r="W31" s="815"/>
      <c r="X31" s="815"/>
      <c r="Y31" s="817"/>
      <c r="Z31" s="817"/>
      <c r="AA31" s="819"/>
      <c r="AB31" s="815"/>
      <c r="AC31" s="819"/>
      <c r="AD31" s="817"/>
    </row>
    <row r="32" spans="1:30" ht="135" x14ac:dyDescent="0.2">
      <c r="A32" s="310" t="s">
        <v>1264</v>
      </c>
      <c r="B32" s="311" t="s">
        <v>1265</v>
      </c>
      <c r="C32" s="312" t="s">
        <v>1266</v>
      </c>
      <c r="D32" s="312">
        <v>2201</v>
      </c>
      <c r="E32" s="312" t="s">
        <v>1267</v>
      </c>
      <c r="F32" s="312" t="s">
        <v>1347</v>
      </c>
      <c r="G32" s="312">
        <v>319</v>
      </c>
      <c r="H32" s="312" t="s">
        <v>1353</v>
      </c>
      <c r="I32" s="318">
        <v>2201013</v>
      </c>
      <c r="J32" s="318" t="s">
        <v>1354</v>
      </c>
      <c r="K32" s="319" t="s">
        <v>1355</v>
      </c>
      <c r="L32" s="312" t="s">
        <v>158</v>
      </c>
      <c r="M32" s="312">
        <v>226</v>
      </c>
      <c r="N32" s="312">
        <v>2023</v>
      </c>
      <c r="O32" s="312" t="s">
        <v>1352</v>
      </c>
      <c r="P32" s="312">
        <v>226</v>
      </c>
      <c r="Q32" s="312">
        <v>904</v>
      </c>
      <c r="R32" s="312">
        <v>226</v>
      </c>
      <c r="S32" s="312">
        <v>53</v>
      </c>
      <c r="T32" s="312">
        <v>21</v>
      </c>
      <c r="U32" s="312">
        <v>159</v>
      </c>
      <c r="V32" s="312">
        <v>45</v>
      </c>
      <c r="W32" s="312">
        <v>233</v>
      </c>
      <c r="X32" s="312">
        <v>459</v>
      </c>
      <c r="Y32" s="314">
        <v>1.03</v>
      </c>
      <c r="Z32" s="314">
        <v>0.51</v>
      </c>
      <c r="AA32" s="315">
        <v>400000000</v>
      </c>
      <c r="AB32" s="312" t="s">
        <v>1273</v>
      </c>
      <c r="AC32" s="315">
        <v>320317500</v>
      </c>
      <c r="AD32" s="314">
        <v>0.8</v>
      </c>
    </row>
  </sheetData>
  <mergeCells count="84">
    <mergeCell ref="L1:L2"/>
    <mergeCell ref="K1:K2"/>
    <mergeCell ref="J1:J2"/>
    <mergeCell ref="B1:B2"/>
    <mergeCell ref="A1:A2"/>
    <mergeCell ref="H1:H2"/>
    <mergeCell ref="G1:G2"/>
    <mergeCell ref="F1:F2"/>
    <mergeCell ref="E1:E2"/>
    <mergeCell ref="D1:D2"/>
    <mergeCell ref="C1:C2"/>
    <mergeCell ref="R1:R2"/>
    <mergeCell ref="Q1:Q2"/>
    <mergeCell ref="O1:O2"/>
    <mergeCell ref="N1:N2"/>
    <mergeCell ref="M1:M2"/>
    <mergeCell ref="AC1:AC2"/>
    <mergeCell ref="AB1:AB2"/>
    <mergeCell ref="AA1:AA2"/>
    <mergeCell ref="Z1:Z2"/>
    <mergeCell ref="Y1:Y2"/>
    <mergeCell ref="V1:V2"/>
    <mergeCell ref="F4:F5"/>
    <mergeCell ref="E4:E5"/>
    <mergeCell ref="D4:D5"/>
    <mergeCell ref="C4:C5"/>
    <mergeCell ref="S4:S5"/>
    <mergeCell ref="R4:R5"/>
    <mergeCell ref="Q4:Q5"/>
    <mergeCell ref="P4:P5"/>
    <mergeCell ref="O4:O5"/>
    <mergeCell ref="N4:N5"/>
    <mergeCell ref="T4:T5"/>
    <mergeCell ref="I1:I2"/>
    <mergeCell ref="U1:U2"/>
    <mergeCell ref="T1:T2"/>
    <mergeCell ref="S1:S2"/>
    <mergeCell ref="B4:B5"/>
    <mergeCell ref="A4:A5"/>
    <mergeCell ref="M4:M5"/>
    <mergeCell ref="L4:L5"/>
    <mergeCell ref="J4:J5"/>
    <mergeCell ref="I4:I5"/>
    <mergeCell ref="H4:H5"/>
    <mergeCell ref="G4:G5"/>
    <mergeCell ref="Y4:Y5"/>
    <mergeCell ref="X4:X5"/>
    <mergeCell ref="W4:W5"/>
    <mergeCell ref="V4:V5"/>
    <mergeCell ref="U4:U5"/>
    <mergeCell ref="E30:E31"/>
    <mergeCell ref="D30:D31"/>
    <mergeCell ref="C30:C31"/>
    <mergeCell ref="B30:B31"/>
    <mergeCell ref="A30:A31"/>
    <mergeCell ref="AD4:AD5"/>
    <mergeCell ref="AC4:AC5"/>
    <mergeCell ref="AB4:AB5"/>
    <mergeCell ref="AA4:AA5"/>
    <mergeCell ref="Z4:Z5"/>
    <mergeCell ref="F30:F31"/>
    <mergeCell ref="R30:R31"/>
    <mergeCell ref="Q30:Q31"/>
    <mergeCell ref="P30:P31"/>
    <mergeCell ref="O30:O31"/>
    <mergeCell ref="N30:N31"/>
    <mergeCell ref="M30:M31"/>
    <mergeCell ref="L30:L31"/>
    <mergeCell ref="K30:K31"/>
    <mergeCell ref="J30:J31"/>
    <mergeCell ref="I30:I31"/>
    <mergeCell ref="G30:G31"/>
    <mergeCell ref="S30:S31"/>
    <mergeCell ref="AD30:AD31"/>
    <mergeCell ref="AC30:AC31"/>
    <mergeCell ref="AB30:AB31"/>
    <mergeCell ref="AA30:AA31"/>
    <mergeCell ref="Z30:Z31"/>
    <mergeCell ref="Y30:Y31"/>
    <mergeCell ref="X30:X31"/>
    <mergeCell ref="W30:W31"/>
    <mergeCell ref="V30:V31"/>
    <mergeCell ref="U30:U31"/>
    <mergeCell ref="T30:T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
  <sheetViews>
    <sheetView topLeftCell="Q1" workbookViewId="0">
      <selection activeCell="AF3" sqref="AF3:AF6"/>
    </sheetView>
  </sheetViews>
  <sheetFormatPr baseColWidth="10" defaultRowHeight="16" x14ac:dyDescent="0.2"/>
  <cols>
    <col min="32" max="32" width="22.6640625" customWidth="1"/>
  </cols>
  <sheetData>
    <row r="1" spans="1:33" ht="42" x14ac:dyDescent="0.2">
      <c r="A1" s="780" t="s">
        <v>38</v>
      </c>
      <c r="B1" s="780" t="s">
        <v>2</v>
      </c>
      <c r="C1" s="780" t="s">
        <v>4</v>
      </c>
      <c r="D1" s="780" t="s">
        <v>5</v>
      </c>
      <c r="E1" s="780" t="s">
        <v>6</v>
      </c>
      <c r="F1" s="780" t="s">
        <v>7</v>
      </c>
      <c r="G1" s="780" t="s">
        <v>8</v>
      </c>
      <c r="H1" s="780" t="s">
        <v>9</v>
      </c>
      <c r="I1" s="780" t="s">
        <v>10</v>
      </c>
      <c r="J1" s="780" t="s">
        <v>11</v>
      </c>
      <c r="K1" s="780" t="s">
        <v>12</v>
      </c>
      <c r="L1" s="780" t="s">
        <v>13</v>
      </c>
      <c r="M1" s="780" t="s">
        <v>14</v>
      </c>
      <c r="N1" s="780" t="s">
        <v>15</v>
      </c>
      <c r="O1" s="780" t="s">
        <v>16</v>
      </c>
      <c r="P1" s="780" t="s">
        <v>17</v>
      </c>
      <c r="Q1" s="281" t="s">
        <v>1143</v>
      </c>
      <c r="R1" s="780" t="s">
        <v>19</v>
      </c>
      <c r="S1" s="780" t="s">
        <v>20</v>
      </c>
      <c r="T1" s="780" t="s">
        <v>40</v>
      </c>
      <c r="U1" s="780" t="s">
        <v>22</v>
      </c>
      <c r="V1" s="780" t="s">
        <v>23</v>
      </c>
      <c r="W1" s="780" t="s">
        <v>24</v>
      </c>
      <c r="X1" s="780" t="s">
        <v>25</v>
      </c>
      <c r="Y1" s="281" t="s">
        <v>1144</v>
      </c>
      <c r="Z1" s="780" t="s">
        <v>42</v>
      </c>
      <c r="AA1" s="281" t="s">
        <v>1146</v>
      </c>
      <c r="AB1" s="780" t="s">
        <v>30</v>
      </c>
      <c r="AC1" s="780" t="s">
        <v>31</v>
      </c>
      <c r="AD1" s="780" t="s">
        <v>44</v>
      </c>
      <c r="AE1" s="780" t="s">
        <v>33</v>
      </c>
      <c r="AF1" s="780" t="s">
        <v>45</v>
      </c>
      <c r="AG1" s="281" t="s">
        <v>1147</v>
      </c>
    </row>
    <row r="2" spans="1:33" ht="112" x14ac:dyDescent="0.2">
      <c r="A2" s="781"/>
      <c r="B2" s="781"/>
      <c r="C2" s="781"/>
      <c r="D2" s="781"/>
      <c r="E2" s="781"/>
      <c r="F2" s="781"/>
      <c r="G2" s="781"/>
      <c r="H2" s="781"/>
      <c r="I2" s="781"/>
      <c r="J2" s="781"/>
      <c r="K2" s="781"/>
      <c r="L2" s="781"/>
      <c r="M2" s="781"/>
      <c r="N2" s="781"/>
      <c r="O2" s="781"/>
      <c r="P2" s="781"/>
      <c r="Q2" s="282">
        <v>2025</v>
      </c>
      <c r="R2" s="781"/>
      <c r="S2" s="781"/>
      <c r="T2" s="781"/>
      <c r="U2" s="781"/>
      <c r="V2" s="781"/>
      <c r="W2" s="781"/>
      <c r="X2" s="781"/>
      <c r="Y2" s="282" t="s">
        <v>1145</v>
      </c>
      <c r="Z2" s="781"/>
      <c r="AA2" s="282" t="s">
        <v>1145</v>
      </c>
      <c r="AB2" s="781"/>
      <c r="AC2" s="781"/>
      <c r="AD2" s="781"/>
      <c r="AE2" s="781"/>
      <c r="AF2" s="781"/>
      <c r="AG2" s="282" t="s">
        <v>1148</v>
      </c>
    </row>
    <row r="3" spans="1:33" ht="105" x14ac:dyDescent="0.2">
      <c r="A3" s="830" t="s">
        <v>1360</v>
      </c>
      <c r="B3" s="830" t="s">
        <v>149</v>
      </c>
      <c r="C3" s="327" t="s">
        <v>150</v>
      </c>
      <c r="D3" s="327" t="s">
        <v>151</v>
      </c>
      <c r="E3" s="327">
        <v>4003</v>
      </c>
      <c r="F3" s="327" t="s">
        <v>152</v>
      </c>
      <c r="G3" s="327" t="s">
        <v>153</v>
      </c>
      <c r="H3" s="327">
        <v>33</v>
      </c>
      <c r="I3" s="327" t="s">
        <v>154</v>
      </c>
      <c r="J3" s="327" t="s">
        <v>155</v>
      </c>
      <c r="K3" s="327" t="s">
        <v>156</v>
      </c>
      <c r="L3" s="327" t="s">
        <v>157</v>
      </c>
      <c r="M3" s="327" t="s">
        <v>158</v>
      </c>
      <c r="N3" s="312">
        <v>1</v>
      </c>
      <c r="O3" s="312">
        <v>2024</v>
      </c>
      <c r="P3" s="312" t="s">
        <v>159</v>
      </c>
      <c r="Q3" s="328">
        <v>1</v>
      </c>
      <c r="R3" s="328">
        <v>6</v>
      </c>
      <c r="S3" s="287">
        <v>2</v>
      </c>
      <c r="T3" s="288">
        <v>0.33</v>
      </c>
      <c r="U3" s="329">
        <v>0</v>
      </c>
      <c r="V3" s="329">
        <v>0</v>
      </c>
      <c r="W3" s="329">
        <v>0</v>
      </c>
      <c r="X3" s="329">
        <v>0</v>
      </c>
      <c r="Y3" s="287">
        <v>0</v>
      </c>
      <c r="Z3" s="288">
        <v>0</v>
      </c>
      <c r="AA3" s="287">
        <v>2</v>
      </c>
      <c r="AB3" s="288">
        <v>0</v>
      </c>
      <c r="AC3" s="290">
        <v>0.33329999999999999</v>
      </c>
      <c r="AD3" s="330">
        <v>176278165065.47</v>
      </c>
      <c r="AE3" s="833" t="s">
        <v>1361</v>
      </c>
      <c r="AF3" s="330">
        <v>75627781857.820007</v>
      </c>
      <c r="AG3" s="314">
        <v>0.43</v>
      </c>
    </row>
    <row r="4" spans="1:33" ht="120" x14ac:dyDescent="0.2">
      <c r="A4" s="831"/>
      <c r="B4" s="831"/>
      <c r="C4" s="327" t="s">
        <v>160</v>
      </c>
      <c r="D4" s="327" t="s">
        <v>151</v>
      </c>
      <c r="E4" s="327">
        <v>4003</v>
      </c>
      <c r="F4" s="327" t="s">
        <v>152</v>
      </c>
      <c r="G4" s="327" t="s">
        <v>153</v>
      </c>
      <c r="H4" s="327">
        <v>34</v>
      </c>
      <c r="I4" s="327" t="s">
        <v>161</v>
      </c>
      <c r="J4" s="331">
        <v>4003012</v>
      </c>
      <c r="K4" s="327" t="s">
        <v>162</v>
      </c>
      <c r="L4" s="327" t="s">
        <v>163</v>
      </c>
      <c r="M4" s="327" t="s">
        <v>158</v>
      </c>
      <c r="N4" s="312">
        <v>0</v>
      </c>
      <c r="O4" s="312">
        <v>2024</v>
      </c>
      <c r="P4" s="312" t="s">
        <v>159</v>
      </c>
      <c r="Q4" s="312">
        <v>0</v>
      </c>
      <c r="R4" s="312">
        <v>1</v>
      </c>
      <c r="S4" s="312">
        <v>0</v>
      </c>
      <c r="T4" s="288">
        <v>0</v>
      </c>
      <c r="U4" s="329">
        <v>0</v>
      </c>
      <c r="V4" s="329">
        <v>0</v>
      </c>
      <c r="W4" s="329">
        <v>0</v>
      </c>
      <c r="X4" s="329">
        <v>0</v>
      </c>
      <c r="Y4" s="287">
        <v>0</v>
      </c>
      <c r="Z4" s="288">
        <v>0</v>
      </c>
      <c r="AA4" s="287">
        <v>0</v>
      </c>
      <c r="AB4" s="288" t="e">
        <v>#DIV/0!</v>
      </c>
      <c r="AC4" s="290">
        <v>0</v>
      </c>
      <c r="AD4" s="330">
        <v>0</v>
      </c>
      <c r="AE4" s="834"/>
      <c r="AF4" s="330"/>
      <c r="AG4" s="314">
        <v>0</v>
      </c>
    </row>
    <row r="5" spans="1:33" ht="105" x14ac:dyDescent="0.2">
      <c r="A5" s="831"/>
      <c r="B5" s="831"/>
      <c r="C5" s="327" t="s">
        <v>150</v>
      </c>
      <c r="D5" s="327" t="s">
        <v>164</v>
      </c>
      <c r="E5" s="327">
        <v>4003</v>
      </c>
      <c r="F5" s="327" t="s">
        <v>152</v>
      </c>
      <c r="G5" s="327" t="s">
        <v>153</v>
      </c>
      <c r="H5" s="327">
        <v>37</v>
      </c>
      <c r="I5" s="327" t="s">
        <v>165</v>
      </c>
      <c r="J5" s="327" t="s">
        <v>166</v>
      </c>
      <c r="K5" s="327" t="s">
        <v>167</v>
      </c>
      <c r="L5" s="327" t="s">
        <v>168</v>
      </c>
      <c r="M5" s="327" t="s">
        <v>158</v>
      </c>
      <c r="N5" s="312">
        <v>4</v>
      </c>
      <c r="O5" s="312">
        <v>2024</v>
      </c>
      <c r="P5" s="312" t="s">
        <v>159</v>
      </c>
      <c r="Q5" s="312">
        <v>2</v>
      </c>
      <c r="R5" s="312">
        <v>14</v>
      </c>
      <c r="S5" s="312">
        <v>4</v>
      </c>
      <c r="T5" s="288">
        <v>0.28999999999999998</v>
      </c>
      <c r="U5" s="329">
        <v>0</v>
      </c>
      <c r="V5" s="329">
        <v>0</v>
      </c>
      <c r="W5" s="329">
        <v>1</v>
      </c>
      <c r="X5" s="329">
        <v>0</v>
      </c>
      <c r="Y5" s="287">
        <v>1</v>
      </c>
      <c r="Z5" s="288">
        <v>7.0000000000000007E-2</v>
      </c>
      <c r="AA5" s="287">
        <v>5</v>
      </c>
      <c r="AB5" s="288">
        <v>0.5</v>
      </c>
      <c r="AC5" s="290">
        <v>0.35709999999999997</v>
      </c>
      <c r="AD5" s="330">
        <v>209433944893.98001</v>
      </c>
      <c r="AE5" s="834"/>
      <c r="AF5" s="330">
        <v>52825686266.669998</v>
      </c>
      <c r="AG5" s="332">
        <v>0.25</v>
      </c>
    </row>
    <row r="6" spans="1:33" ht="135" x14ac:dyDescent="0.2">
      <c r="A6" s="832"/>
      <c r="B6" s="832"/>
      <c r="C6" s="327" t="s">
        <v>150</v>
      </c>
      <c r="D6" s="327" t="s">
        <v>164</v>
      </c>
      <c r="E6" s="327">
        <v>4003</v>
      </c>
      <c r="F6" s="327" t="s">
        <v>169</v>
      </c>
      <c r="G6" s="327" t="s">
        <v>153</v>
      </c>
      <c r="H6" s="327">
        <v>38</v>
      </c>
      <c r="I6" s="327" t="s">
        <v>170</v>
      </c>
      <c r="J6" s="327">
        <v>4003002</v>
      </c>
      <c r="K6" s="327" t="s">
        <v>171</v>
      </c>
      <c r="L6" s="327" t="s">
        <v>172</v>
      </c>
      <c r="M6" s="327" t="s">
        <v>158</v>
      </c>
      <c r="N6" s="312">
        <v>18</v>
      </c>
      <c r="O6" s="312">
        <v>2024</v>
      </c>
      <c r="P6" s="312" t="s">
        <v>159</v>
      </c>
      <c r="Q6" s="312">
        <v>10</v>
      </c>
      <c r="R6" s="312">
        <v>45</v>
      </c>
      <c r="S6" s="312">
        <v>10</v>
      </c>
      <c r="T6" s="288">
        <v>0.22</v>
      </c>
      <c r="U6" s="329">
        <v>2</v>
      </c>
      <c r="V6" s="329">
        <v>4</v>
      </c>
      <c r="W6" s="329">
        <v>4</v>
      </c>
      <c r="X6" s="329">
        <v>0</v>
      </c>
      <c r="Y6" s="287">
        <v>10</v>
      </c>
      <c r="Z6" s="288">
        <v>0.22</v>
      </c>
      <c r="AA6" s="287">
        <v>20</v>
      </c>
      <c r="AB6" s="288">
        <v>1</v>
      </c>
      <c r="AC6" s="290">
        <v>0.44440000000000002</v>
      </c>
      <c r="AD6" s="330">
        <v>600000000</v>
      </c>
      <c r="AE6" s="835"/>
      <c r="AF6" s="330">
        <v>12000000</v>
      </c>
      <c r="AG6" s="314">
        <v>0.02</v>
      </c>
    </row>
  </sheetData>
  <mergeCells count="32">
    <mergeCell ref="A1:A2"/>
    <mergeCell ref="H1:H2"/>
    <mergeCell ref="G1:G2"/>
    <mergeCell ref="F1:F2"/>
    <mergeCell ref="E1:E2"/>
    <mergeCell ref="D1:D2"/>
    <mergeCell ref="K1:K2"/>
    <mergeCell ref="J1:J2"/>
    <mergeCell ref="I1:I2"/>
    <mergeCell ref="C1:C2"/>
    <mergeCell ref="B1:B2"/>
    <mergeCell ref="AF1:AF2"/>
    <mergeCell ref="AE1:AE2"/>
    <mergeCell ref="AD1:AD2"/>
    <mergeCell ref="AC1:AC2"/>
    <mergeCell ref="AB1:AB2"/>
    <mergeCell ref="A3:A6"/>
    <mergeCell ref="AE3:AE6"/>
    <mergeCell ref="B3:B6"/>
    <mergeCell ref="Z1:Z2"/>
    <mergeCell ref="X1:X2"/>
    <mergeCell ref="W1:W2"/>
    <mergeCell ref="V1:V2"/>
    <mergeCell ref="U1:U2"/>
    <mergeCell ref="T1:T2"/>
    <mergeCell ref="S1:S2"/>
    <mergeCell ref="R1:R2"/>
    <mergeCell ref="P1:P2"/>
    <mergeCell ref="O1:O2"/>
    <mergeCell ref="N1:N2"/>
    <mergeCell ref="M1:M2"/>
    <mergeCell ref="L1:L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
  <sheetViews>
    <sheetView topLeftCell="S6" workbookViewId="0">
      <selection activeCell="AE8" sqref="AE8"/>
    </sheetView>
  </sheetViews>
  <sheetFormatPr baseColWidth="10" defaultRowHeight="16" x14ac:dyDescent="0.2"/>
  <cols>
    <col min="29" max="29" width="18.6640625" customWidth="1"/>
    <col min="31" max="31" width="34.83203125" customWidth="1"/>
  </cols>
  <sheetData>
    <row r="1" spans="1:41" x14ac:dyDescent="0.2">
      <c r="A1" s="836" t="s">
        <v>148</v>
      </c>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c r="AG1" s="836"/>
      <c r="AH1" s="836"/>
      <c r="AI1" s="836"/>
      <c r="AJ1" s="836"/>
      <c r="AK1" s="836"/>
      <c r="AL1" s="836"/>
      <c r="AM1" s="836"/>
      <c r="AN1" s="836"/>
      <c r="AO1" s="836"/>
    </row>
    <row r="2" spans="1:41" ht="195" x14ac:dyDescent="0.2">
      <c r="A2" s="27" t="s">
        <v>2</v>
      </c>
      <c r="B2" s="27" t="s">
        <v>4</v>
      </c>
      <c r="C2" s="27" t="s">
        <v>5</v>
      </c>
      <c r="D2" s="27" t="s">
        <v>6</v>
      </c>
      <c r="E2" s="27" t="s">
        <v>7</v>
      </c>
      <c r="F2" s="27" t="s">
        <v>8</v>
      </c>
      <c r="G2" s="27" t="s">
        <v>9</v>
      </c>
      <c r="H2" s="27" t="s">
        <v>10</v>
      </c>
      <c r="I2" s="27" t="s">
        <v>11</v>
      </c>
      <c r="J2" s="27" t="s">
        <v>12</v>
      </c>
      <c r="K2" s="27" t="s">
        <v>13</v>
      </c>
      <c r="L2" s="27" t="s">
        <v>14</v>
      </c>
      <c r="M2" s="27" t="s">
        <v>15</v>
      </c>
      <c r="N2" s="27" t="s">
        <v>16</v>
      </c>
      <c r="O2" s="27" t="s">
        <v>17</v>
      </c>
      <c r="P2" s="27" t="s">
        <v>39</v>
      </c>
      <c r="Q2" s="27" t="s">
        <v>19</v>
      </c>
      <c r="R2" s="27" t="s">
        <v>20</v>
      </c>
      <c r="S2" s="27" t="s">
        <v>945</v>
      </c>
      <c r="T2" s="27" t="s">
        <v>22</v>
      </c>
      <c r="U2" s="27" t="s">
        <v>23</v>
      </c>
      <c r="V2" s="27" t="s">
        <v>24</v>
      </c>
      <c r="W2" s="27" t="s">
        <v>25</v>
      </c>
      <c r="X2" s="27" t="s">
        <v>946</v>
      </c>
      <c r="Y2" s="87" t="s">
        <v>41</v>
      </c>
      <c r="Z2" s="87" t="s">
        <v>43</v>
      </c>
      <c r="AA2" s="87" t="s">
        <v>947</v>
      </c>
      <c r="AB2" s="87" t="s">
        <v>31</v>
      </c>
      <c r="AC2" s="27" t="s">
        <v>44</v>
      </c>
      <c r="AD2" s="27" t="s">
        <v>33</v>
      </c>
      <c r="AE2" s="27" t="s">
        <v>45</v>
      </c>
      <c r="AF2" s="27" t="s">
        <v>46</v>
      </c>
      <c r="AG2" s="88" t="s">
        <v>498</v>
      </c>
      <c r="AH2" s="88" t="s">
        <v>499</v>
      </c>
      <c r="AI2" s="88" t="s">
        <v>500</v>
      </c>
      <c r="AJ2" s="88" t="s">
        <v>501</v>
      </c>
      <c r="AK2" s="88" t="s">
        <v>502</v>
      </c>
      <c r="AL2" s="88" t="s">
        <v>503</v>
      </c>
      <c r="AM2" s="88" t="s">
        <v>504</v>
      </c>
      <c r="AN2" s="88" t="s">
        <v>505</v>
      </c>
      <c r="AO2" s="88" t="s">
        <v>416</v>
      </c>
    </row>
    <row r="3" spans="1:41" ht="140" x14ac:dyDescent="0.2">
      <c r="A3" s="217" t="s">
        <v>75</v>
      </c>
      <c r="B3" s="217" t="s">
        <v>84</v>
      </c>
      <c r="C3" s="217" t="s">
        <v>948</v>
      </c>
      <c r="D3" s="217" t="s">
        <v>949</v>
      </c>
      <c r="E3" s="217" t="s">
        <v>950</v>
      </c>
      <c r="F3" s="218" t="s">
        <v>910</v>
      </c>
      <c r="G3" s="219" t="s">
        <v>951</v>
      </c>
      <c r="H3" s="217" t="s">
        <v>952</v>
      </c>
      <c r="I3" s="217" t="s">
        <v>953</v>
      </c>
      <c r="J3" s="217" t="s">
        <v>954</v>
      </c>
      <c r="K3" s="217" t="s">
        <v>376</v>
      </c>
      <c r="L3" s="217" t="s">
        <v>955</v>
      </c>
      <c r="M3" s="217" t="s">
        <v>142</v>
      </c>
      <c r="N3" s="217" t="s">
        <v>141</v>
      </c>
      <c r="O3" s="217" t="s">
        <v>141</v>
      </c>
      <c r="P3" s="220">
        <v>200</v>
      </c>
      <c r="Q3" s="221">
        <v>800</v>
      </c>
      <c r="R3" s="221">
        <v>670</v>
      </c>
      <c r="S3" s="222">
        <f t="shared" ref="S3:S10" si="0">R3/P3</f>
        <v>3.35</v>
      </c>
      <c r="T3" s="223">
        <v>0</v>
      </c>
      <c r="U3" s="224">
        <v>89</v>
      </c>
      <c r="V3" s="224">
        <v>80</v>
      </c>
      <c r="W3" s="224">
        <v>31</v>
      </c>
      <c r="X3" s="222">
        <f>SUM(T3:W3)/P3</f>
        <v>1</v>
      </c>
      <c r="Y3" s="221">
        <f>+(T3+U3+V3+W3)</f>
        <v>200</v>
      </c>
      <c r="Z3" s="221">
        <f>R3+Y3</f>
        <v>870</v>
      </c>
      <c r="AA3" s="222">
        <f t="shared" ref="AA3:AA10" si="1">+(Z3/Q3)</f>
        <v>1.0874999999999999</v>
      </c>
      <c r="AB3" s="221"/>
      <c r="AC3" s="225">
        <v>500000000</v>
      </c>
      <c r="AD3" s="221" t="s">
        <v>211</v>
      </c>
      <c r="AE3" s="226">
        <v>498924833</v>
      </c>
      <c r="AF3" s="222">
        <f>AE3/AC3</f>
        <v>0.99784966600000002</v>
      </c>
      <c r="AG3" s="221"/>
      <c r="AH3" s="221"/>
      <c r="AI3" s="221"/>
      <c r="AJ3" s="221"/>
      <c r="AK3" s="221"/>
      <c r="AL3" s="221"/>
      <c r="AM3" s="221"/>
      <c r="AN3" s="221"/>
      <c r="AO3" s="221"/>
    </row>
    <row r="4" spans="1:41" ht="266" x14ac:dyDescent="0.2">
      <c r="A4" s="217" t="s">
        <v>75</v>
      </c>
      <c r="B4" s="217" t="s">
        <v>84</v>
      </c>
      <c r="C4" s="217" t="s">
        <v>948</v>
      </c>
      <c r="D4" s="217" t="s">
        <v>949</v>
      </c>
      <c r="E4" s="217" t="s">
        <v>950</v>
      </c>
      <c r="F4" s="218" t="s">
        <v>910</v>
      </c>
      <c r="G4" s="219" t="s">
        <v>956</v>
      </c>
      <c r="H4" s="217" t="s">
        <v>957</v>
      </c>
      <c r="I4" s="217" t="s">
        <v>958</v>
      </c>
      <c r="J4" s="217" t="s">
        <v>959</v>
      </c>
      <c r="K4" s="217" t="s">
        <v>960</v>
      </c>
      <c r="L4" s="217" t="s">
        <v>961</v>
      </c>
      <c r="M4" s="217" t="s">
        <v>142</v>
      </c>
      <c r="N4" s="217" t="s">
        <v>141</v>
      </c>
      <c r="O4" s="217" t="s">
        <v>141</v>
      </c>
      <c r="P4" s="220">
        <v>46</v>
      </c>
      <c r="Q4" s="221">
        <f>'[1]Bolivar Me Enamora Esquematico'!Y53</f>
        <v>184</v>
      </c>
      <c r="R4" s="221">
        <v>46</v>
      </c>
      <c r="S4" s="222">
        <f t="shared" si="0"/>
        <v>1</v>
      </c>
      <c r="T4" s="223">
        <v>7</v>
      </c>
      <c r="U4" s="221">
        <v>37</v>
      </c>
      <c r="V4" s="221">
        <v>1</v>
      </c>
      <c r="W4" s="221">
        <v>1</v>
      </c>
      <c r="X4" s="222">
        <f t="shared" ref="X4:X9" si="2">SUM(T4:W4)/P4</f>
        <v>1</v>
      </c>
      <c r="Y4" s="221">
        <f t="shared" ref="Y4:Y10" si="3">+(T4+U4+V4+W4)</f>
        <v>46</v>
      </c>
      <c r="Z4" s="221">
        <f t="shared" ref="Z4:Z10" si="4">R4+Y4</f>
        <v>92</v>
      </c>
      <c r="AA4" s="222">
        <f t="shared" si="1"/>
        <v>0.5</v>
      </c>
      <c r="AB4" s="221"/>
      <c r="AC4" s="225">
        <v>100000000</v>
      </c>
      <c r="AD4" s="221" t="s">
        <v>211</v>
      </c>
      <c r="AE4" s="226">
        <v>848250000</v>
      </c>
      <c r="AF4" s="222">
        <f t="shared" ref="AF4:AF10" si="5">AE4/AC4</f>
        <v>8.4824999999999999</v>
      </c>
      <c r="AG4" s="221"/>
      <c r="AH4" s="221"/>
      <c r="AI4" s="221"/>
      <c r="AJ4" s="221"/>
      <c r="AK4" s="221"/>
      <c r="AL4" s="221"/>
      <c r="AM4" s="221"/>
      <c r="AN4" s="221"/>
      <c r="AO4" s="221"/>
    </row>
    <row r="5" spans="1:41" ht="154" x14ac:dyDescent="0.2">
      <c r="A5" s="227" t="s">
        <v>75</v>
      </c>
      <c r="B5" s="227" t="s">
        <v>84</v>
      </c>
      <c r="C5" s="227" t="s">
        <v>962</v>
      </c>
      <c r="D5" s="227" t="s">
        <v>949</v>
      </c>
      <c r="E5" s="227" t="s">
        <v>950</v>
      </c>
      <c r="F5" s="228" t="s">
        <v>910</v>
      </c>
      <c r="G5" s="229" t="s">
        <v>963</v>
      </c>
      <c r="H5" s="227" t="s">
        <v>964</v>
      </c>
      <c r="I5" s="227" t="s">
        <v>965</v>
      </c>
      <c r="J5" s="227" t="s">
        <v>966</v>
      </c>
      <c r="K5" s="227" t="s">
        <v>967</v>
      </c>
      <c r="L5" s="227" t="s">
        <v>968</v>
      </c>
      <c r="M5" s="227" t="s">
        <v>142</v>
      </c>
      <c r="N5" s="227" t="s">
        <v>141</v>
      </c>
      <c r="O5" s="227" t="s">
        <v>141</v>
      </c>
      <c r="P5" s="230">
        <v>1</v>
      </c>
      <c r="Q5" s="231">
        <f>'[1]Bolivar Me Enamora Esquematico'!Y54</f>
        <v>4</v>
      </c>
      <c r="R5" s="231">
        <v>0</v>
      </c>
      <c r="S5" s="232">
        <f t="shared" si="0"/>
        <v>0</v>
      </c>
      <c r="T5" s="233">
        <v>0</v>
      </c>
      <c r="U5" s="231">
        <v>0</v>
      </c>
      <c r="V5" s="231">
        <v>0</v>
      </c>
      <c r="W5" s="231">
        <v>0</v>
      </c>
      <c r="X5" s="232">
        <f t="shared" si="2"/>
        <v>0</v>
      </c>
      <c r="Y5" s="231">
        <f t="shared" si="3"/>
        <v>0</v>
      </c>
      <c r="Z5" s="231">
        <f t="shared" si="4"/>
        <v>0</v>
      </c>
      <c r="AA5" s="232">
        <f t="shared" si="1"/>
        <v>0</v>
      </c>
      <c r="AB5" s="231"/>
      <c r="AC5" s="234">
        <v>150000000</v>
      </c>
      <c r="AD5" s="231" t="s">
        <v>211</v>
      </c>
      <c r="AE5" s="235">
        <v>0</v>
      </c>
      <c r="AF5" s="232">
        <f t="shared" si="5"/>
        <v>0</v>
      </c>
      <c r="AG5" s="231"/>
      <c r="AH5" s="231"/>
      <c r="AI5" s="231"/>
      <c r="AJ5" s="231"/>
      <c r="AK5" s="231"/>
      <c r="AL5" s="231"/>
      <c r="AM5" s="231"/>
      <c r="AN5" s="231"/>
      <c r="AO5" s="231"/>
    </row>
    <row r="6" spans="1:41" ht="238" x14ac:dyDescent="0.2">
      <c r="A6" s="227" t="s">
        <v>75</v>
      </c>
      <c r="B6" s="227" t="s">
        <v>84</v>
      </c>
      <c r="C6" s="227" t="s">
        <v>962</v>
      </c>
      <c r="D6" s="227" t="s">
        <v>949</v>
      </c>
      <c r="E6" s="227" t="s">
        <v>950</v>
      </c>
      <c r="F6" s="228" t="s">
        <v>910</v>
      </c>
      <c r="G6" s="229" t="s">
        <v>969</v>
      </c>
      <c r="H6" s="227" t="s">
        <v>970</v>
      </c>
      <c r="I6" s="227" t="s">
        <v>971</v>
      </c>
      <c r="J6" s="227" t="s">
        <v>874</v>
      </c>
      <c r="K6" s="227" t="s">
        <v>875</v>
      </c>
      <c r="L6" s="227" t="s">
        <v>972</v>
      </c>
      <c r="M6" s="227" t="s">
        <v>142</v>
      </c>
      <c r="N6" s="227" t="s">
        <v>141</v>
      </c>
      <c r="O6" s="227" t="s">
        <v>141</v>
      </c>
      <c r="P6" s="230">
        <v>0.25</v>
      </c>
      <c r="Q6" s="231">
        <f>'[1]Bolivar Me Enamora Esquematico'!Y55</f>
        <v>1</v>
      </c>
      <c r="R6" s="231">
        <v>0</v>
      </c>
      <c r="S6" s="232">
        <f t="shared" si="0"/>
        <v>0</v>
      </c>
      <c r="T6" s="233">
        <v>0</v>
      </c>
      <c r="U6" s="231">
        <v>0</v>
      </c>
      <c r="V6" s="231">
        <v>0</v>
      </c>
      <c r="W6" s="231">
        <v>0</v>
      </c>
      <c r="X6" s="232">
        <f t="shared" si="2"/>
        <v>0</v>
      </c>
      <c r="Y6" s="231">
        <f t="shared" si="3"/>
        <v>0</v>
      </c>
      <c r="Z6" s="231">
        <f t="shared" si="4"/>
        <v>0</v>
      </c>
      <c r="AA6" s="232">
        <f t="shared" si="1"/>
        <v>0</v>
      </c>
      <c r="AB6" s="231"/>
      <c r="AC6" s="234">
        <v>125000000</v>
      </c>
      <c r="AD6" s="231" t="s">
        <v>211</v>
      </c>
      <c r="AE6" s="235">
        <v>0</v>
      </c>
      <c r="AF6" s="232">
        <f t="shared" si="5"/>
        <v>0</v>
      </c>
      <c r="AG6" s="231"/>
      <c r="AH6" s="231"/>
      <c r="AI6" s="231"/>
      <c r="AJ6" s="231"/>
      <c r="AK6" s="231"/>
      <c r="AL6" s="231"/>
      <c r="AM6" s="231"/>
      <c r="AN6" s="231"/>
      <c r="AO6" s="231"/>
    </row>
    <row r="7" spans="1:41" ht="322" x14ac:dyDescent="0.2">
      <c r="A7" s="227" t="s">
        <v>75</v>
      </c>
      <c r="B7" s="227" t="s">
        <v>84</v>
      </c>
      <c r="C7" s="227" t="s">
        <v>962</v>
      </c>
      <c r="D7" s="227" t="s">
        <v>949</v>
      </c>
      <c r="E7" s="227" t="s">
        <v>950</v>
      </c>
      <c r="F7" s="228" t="s">
        <v>910</v>
      </c>
      <c r="G7" s="229" t="s">
        <v>973</v>
      </c>
      <c r="H7" s="227" t="s">
        <v>974</v>
      </c>
      <c r="I7" s="227" t="s">
        <v>975</v>
      </c>
      <c r="J7" s="227" t="s">
        <v>976</v>
      </c>
      <c r="K7" s="227" t="s">
        <v>977</v>
      </c>
      <c r="L7" s="227" t="s">
        <v>955</v>
      </c>
      <c r="M7" s="227" t="s">
        <v>142</v>
      </c>
      <c r="N7" s="227" t="s">
        <v>141</v>
      </c>
      <c r="O7" s="227" t="s">
        <v>141</v>
      </c>
      <c r="P7" s="230">
        <v>2500</v>
      </c>
      <c r="Q7" s="231">
        <f>'[1]Bolivar Me Enamora Esquematico'!Y56</f>
        <v>10000</v>
      </c>
      <c r="R7" s="231">
        <v>4296</v>
      </c>
      <c r="S7" s="232">
        <f t="shared" si="0"/>
        <v>1.7183999999999999</v>
      </c>
      <c r="T7" s="233">
        <v>516</v>
      </c>
      <c r="U7" s="231">
        <v>1462</v>
      </c>
      <c r="V7" s="231">
        <v>21</v>
      </c>
      <c r="W7" s="231">
        <v>102</v>
      </c>
      <c r="X7" s="232">
        <f t="shared" si="2"/>
        <v>0.84040000000000004</v>
      </c>
      <c r="Y7" s="231">
        <f t="shared" si="3"/>
        <v>2101</v>
      </c>
      <c r="Z7" s="231">
        <f>R7+Y7</f>
        <v>6397</v>
      </c>
      <c r="AA7" s="232">
        <f t="shared" si="1"/>
        <v>0.63970000000000005</v>
      </c>
      <c r="AB7" s="231"/>
      <c r="AC7" s="234">
        <v>200000000</v>
      </c>
      <c r="AD7" s="231" t="s">
        <v>211</v>
      </c>
      <c r="AE7" s="235">
        <v>2042209960</v>
      </c>
      <c r="AF7" s="232">
        <f t="shared" si="5"/>
        <v>10.2110498</v>
      </c>
      <c r="AG7" s="231"/>
      <c r="AH7" s="231"/>
      <c r="AI7" s="231"/>
      <c r="AJ7" s="231"/>
      <c r="AK7" s="231"/>
      <c r="AL7" s="231"/>
      <c r="AM7" s="231"/>
      <c r="AN7" s="231"/>
      <c r="AO7" s="231"/>
    </row>
    <row r="8" spans="1:41" ht="308" x14ac:dyDescent="0.2">
      <c r="A8" s="236" t="s">
        <v>75</v>
      </c>
      <c r="B8" s="236" t="s">
        <v>84</v>
      </c>
      <c r="C8" s="236" t="s">
        <v>978</v>
      </c>
      <c r="D8" s="236" t="s">
        <v>949</v>
      </c>
      <c r="E8" s="236" t="s">
        <v>950</v>
      </c>
      <c r="F8" s="237" t="s">
        <v>910</v>
      </c>
      <c r="G8" s="238" t="s">
        <v>979</v>
      </c>
      <c r="H8" s="236" t="s">
        <v>980</v>
      </c>
      <c r="I8" s="236" t="s">
        <v>981</v>
      </c>
      <c r="J8" s="236" t="s">
        <v>982</v>
      </c>
      <c r="K8" s="236" t="s">
        <v>983</v>
      </c>
      <c r="L8" s="236" t="s">
        <v>135</v>
      </c>
      <c r="M8" s="236" t="s">
        <v>142</v>
      </c>
      <c r="N8" s="236" t="s">
        <v>141</v>
      </c>
      <c r="O8" s="236" t="s">
        <v>141</v>
      </c>
      <c r="P8" s="239">
        <v>5</v>
      </c>
      <c r="Q8" s="240">
        <v>20</v>
      </c>
      <c r="R8" s="240">
        <v>3</v>
      </c>
      <c r="S8" s="241">
        <f t="shared" si="0"/>
        <v>0.6</v>
      </c>
      <c r="T8" s="242">
        <v>2</v>
      </c>
      <c r="U8" s="240">
        <v>2</v>
      </c>
      <c r="V8" s="240">
        <v>0</v>
      </c>
      <c r="W8" s="240">
        <v>1</v>
      </c>
      <c r="X8" s="241">
        <f t="shared" si="2"/>
        <v>1</v>
      </c>
      <c r="Y8" s="240">
        <f t="shared" si="3"/>
        <v>5</v>
      </c>
      <c r="Z8" s="240">
        <f t="shared" si="4"/>
        <v>8</v>
      </c>
      <c r="AA8" s="241">
        <f t="shared" si="1"/>
        <v>0.4</v>
      </c>
      <c r="AB8" s="240"/>
      <c r="AC8" s="243">
        <v>8800000000</v>
      </c>
      <c r="AD8" s="240" t="s">
        <v>211</v>
      </c>
      <c r="AE8" s="243">
        <v>39030898768.059998</v>
      </c>
      <c r="AF8" s="241">
        <f t="shared" si="5"/>
        <v>4.4353294054613635</v>
      </c>
      <c r="AG8" s="240"/>
      <c r="AH8" s="240"/>
      <c r="AI8" s="240"/>
      <c r="AJ8" s="240"/>
      <c r="AK8" s="240"/>
      <c r="AL8" s="240"/>
      <c r="AM8" s="240"/>
      <c r="AN8" s="240"/>
      <c r="AO8" s="240"/>
    </row>
    <row r="9" spans="1:41" ht="224" x14ac:dyDescent="0.2">
      <c r="A9" s="236" t="s">
        <v>75</v>
      </c>
      <c r="B9" s="236" t="s">
        <v>84</v>
      </c>
      <c r="C9" s="236" t="s">
        <v>978</v>
      </c>
      <c r="D9" s="236" t="s">
        <v>949</v>
      </c>
      <c r="E9" s="236" t="s">
        <v>950</v>
      </c>
      <c r="F9" s="237" t="s">
        <v>910</v>
      </c>
      <c r="G9" s="238" t="s">
        <v>984</v>
      </c>
      <c r="H9" s="236" t="s">
        <v>985</v>
      </c>
      <c r="I9" s="236" t="s">
        <v>986</v>
      </c>
      <c r="J9" s="236" t="s">
        <v>197</v>
      </c>
      <c r="K9" s="236" t="s">
        <v>987</v>
      </c>
      <c r="L9" s="236" t="s">
        <v>988</v>
      </c>
      <c r="M9" s="236" t="s">
        <v>142</v>
      </c>
      <c r="N9" s="236" t="s">
        <v>141</v>
      </c>
      <c r="O9" s="236" t="s">
        <v>141</v>
      </c>
      <c r="P9" s="239">
        <v>0.25</v>
      </c>
      <c r="Q9" s="240">
        <f>'[1]Bolivar Me Enamora Esquematico'!Y58</f>
        <v>1</v>
      </c>
      <c r="R9" s="240">
        <v>0</v>
      </c>
      <c r="S9" s="241">
        <f t="shared" si="0"/>
        <v>0</v>
      </c>
      <c r="T9" s="242">
        <v>0</v>
      </c>
      <c r="U9" s="240">
        <v>0</v>
      </c>
      <c r="V9" s="240">
        <v>0</v>
      </c>
      <c r="W9" s="240">
        <v>0</v>
      </c>
      <c r="X9" s="241">
        <f t="shared" si="2"/>
        <v>0</v>
      </c>
      <c r="Y9" s="240">
        <f t="shared" si="3"/>
        <v>0</v>
      </c>
      <c r="Z9" s="240">
        <f t="shared" si="4"/>
        <v>0</v>
      </c>
      <c r="AA9" s="241">
        <f t="shared" si="1"/>
        <v>0</v>
      </c>
      <c r="AB9" s="240"/>
      <c r="AC9" s="243">
        <v>100000000</v>
      </c>
      <c r="AD9" s="240" t="s">
        <v>211</v>
      </c>
      <c r="AE9" s="244">
        <v>0</v>
      </c>
      <c r="AF9" s="241">
        <f t="shared" si="5"/>
        <v>0</v>
      </c>
      <c r="AG9" s="240"/>
      <c r="AH9" s="240"/>
      <c r="AI9" s="240"/>
      <c r="AJ9" s="240"/>
      <c r="AK9" s="240"/>
      <c r="AL9" s="240"/>
      <c r="AM9" s="240"/>
      <c r="AN9" s="240"/>
      <c r="AO9" s="240"/>
    </row>
    <row r="10" spans="1:41" ht="224" x14ac:dyDescent="0.2">
      <c r="A10" s="236" t="s">
        <v>75</v>
      </c>
      <c r="B10" s="236" t="s">
        <v>84</v>
      </c>
      <c r="C10" s="236" t="s">
        <v>978</v>
      </c>
      <c r="D10" s="236" t="s">
        <v>949</v>
      </c>
      <c r="E10" s="236" t="s">
        <v>950</v>
      </c>
      <c r="F10" s="237" t="s">
        <v>910</v>
      </c>
      <c r="G10" s="238" t="s">
        <v>989</v>
      </c>
      <c r="H10" s="236" t="s">
        <v>990</v>
      </c>
      <c r="I10" s="236" t="s">
        <v>991</v>
      </c>
      <c r="J10" s="236" t="s">
        <v>992</v>
      </c>
      <c r="K10" s="236" t="s">
        <v>993</v>
      </c>
      <c r="L10" s="236" t="s">
        <v>972</v>
      </c>
      <c r="M10" s="236" t="s">
        <v>142</v>
      </c>
      <c r="N10" s="236" t="s">
        <v>141</v>
      </c>
      <c r="O10" s="236" t="s">
        <v>141</v>
      </c>
      <c r="P10" s="239">
        <v>0.25</v>
      </c>
      <c r="Q10" s="240">
        <f>'[1]Bolivar Me Enamora Esquematico'!Y59</f>
        <v>1</v>
      </c>
      <c r="R10" s="240">
        <v>0</v>
      </c>
      <c r="S10" s="241">
        <f t="shared" si="0"/>
        <v>0</v>
      </c>
      <c r="T10" s="242">
        <v>0</v>
      </c>
      <c r="U10" s="240">
        <v>0</v>
      </c>
      <c r="V10" s="240">
        <v>0.25</v>
      </c>
      <c r="W10" s="240">
        <v>0</v>
      </c>
      <c r="X10" s="241">
        <f>SUM(T10:W10)/P10</f>
        <v>1</v>
      </c>
      <c r="Y10" s="240">
        <f t="shared" si="3"/>
        <v>0.25</v>
      </c>
      <c r="Z10" s="240">
        <f t="shared" si="4"/>
        <v>0.25</v>
      </c>
      <c r="AA10" s="241">
        <f t="shared" si="1"/>
        <v>0.25</v>
      </c>
      <c r="AB10" s="240"/>
      <c r="AC10" s="243">
        <v>2325000000</v>
      </c>
      <c r="AD10" s="240" t="s">
        <v>211</v>
      </c>
      <c r="AE10" s="244">
        <v>0</v>
      </c>
      <c r="AF10" s="241">
        <f t="shared" si="5"/>
        <v>0</v>
      </c>
      <c r="AG10" s="240"/>
      <c r="AH10" s="240"/>
      <c r="AI10" s="240"/>
      <c r="AJ10" s="240"/>
      <c r="AK10" s="240"/>
      <c r="AL10" s="240"/>
      <c r="AM10" s="240"/>
      <c r="AN10" s="240"/>
      <c r="AO10" s="245" t="s">
        <v>994</v>
      </c>
    </row>
  </sheetData>
  <mergeCells count="1">
    <mergeCell ref="A1:AO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3"/>
  <sheetViews>
    <sheetView topLeftCell="U17" workbookViewId="0">
      <selection activeCell="AF3" sqref="AF3:AF23"/>
    </sheetView>
  </sheetViews>
  <sheetFormatPr baseColWidth="10" defaultRowHeight="16" x14ac:dyDescent="0.2"/>
  <cols>
    <col min="30" max="30" width="27" customWidth="1"/>
    <col min="31" max="31" width="36.6640625" customWidth="1"/>
    <col min="32" max="32" width="37.33203125" customWidth="1"/>
  </cols>
  <sheetData>
    <row r="1" spans="1:33" ht="42" x14ac:dyDescent="0.2">
      <c r="A1" s="780" t="s">
        <v>38</v>
      </c>
      <c r="B1" s="782" t="s">
        <v>2</v>
      </c>
      <c r="C1" s="782" t="s">
        <v>4</v>
      </c>
      <c r="D1" s="782" t="s">
        <v>5</v>
      </c>
      <c r="E1" s="780" t="s">
        <v>6</v>
      </c>
      <c r="F1" s="780" t="s">
        <v>7</v>
      </c>
      <c r="G1" s="780" t="s">
        <v>8</v>
      </c>
      <c r="H1" s="780" t="s">
        <v>9</v>
      </c>
      <c r="I1" s="780" t="s">
        <v>10</v>
      </c>
      <c r="J1" s="780" t="s">
        <v>11</v>
      </c>
      <c r="K1" s="780" t="s">
        <v>12</v>
      </c>
      <c r="L1" s="780" t="s">
        <v>13</v>
      </c>
      <c r="M1" s="780" t="s">
        <v>14</v>
      </c>
      <c r="N1" s="780" t="s">
        <v>15</v>
      </c>
      <c r="O1" s="780" t="s">
        <v>16</v>
      </c>
      <c r="P1" s="780" t="s">
        <v>17</v>
      </c>
      <c r="Q1" s="281" t="s">
        <v>1143</v>
      </c>
      <c r="R1" s="780" t="s">
        <v>19</v>
      </c>
      <c r="S1" s="780" t="s">
        <v>20</v>
      </c>
      <c r="T1" s="780" t="s">
        <v>40</v>
      </c>
      <c r="U1" s="780" t="s">
        <v>22</v>
      </c>
      <c r="V1" s="780" t="s">
        <v>23</v>
      </c>
      <c r="W1" s="780" t="s">
        <v>24</v>
      </c>
      <c r="X1" s="780" t="s">
        <v>25</v>
      </c>
      <c r="Y1" s="281" t="s">
        <v>1144</v>
      </c>
      <c r="Z1" s="780" t="s">
        <v>42</v>
      </c>
      <c r="AA1" s="281" t="s">
        <v>1146</v>
      </c>
      <c r="AB1" s="780" t="s">
        <v>30</v>
      </c>
      <c r="AC1" s="780" t="s">
        <v>31</v>
      </c>
      <c r="AD1" s="780" t="s">
        <v>44</v>
      </c>
      <c r="AE1" s="780" t="s">
        <v>33</v>
      </c>
      <c r="AF1" s="780" t="s">
        <v>45</v>
      </c>
      <c r="AG1" s="281" t="s">
        <v>1147</v>
      </c>
    </row>
    <row r="2" spans="1:33" ht="112" x14ac:dyDescent="0.2">
      <c r="A2" s="781"/>
      <c r="B2" s="783"/>
      <c r="C2" s="783"/>
      <c r="D2" s="783"/>
      <c r="E2" s="781"/>
      <c r="F2" s="781"/>
      <c r="G2" s="781"/>
      <c r="H2" s="781"/>
      <c r="I2" s="781"/>
      <c r="J2" s="781"/>
      <c r="K2" s="781"/>
      <c r="L2" s="781"/>
      <c r="M2" s="781"/>
      <c r="N2" s="781"/>
      <c r="O2" s="781"/>
      <c r="P2" s="781"/>
      <c r="Q2" s="282">
        <v>2025</v>
      </c>
      <c r="R2" s="781"/>
      <c r="S2" s="781"/>
      <c r="T2" s="781"/>
      <c r="U2" s="781"/>
      <c r="V2" s="781"/>
      <c r="W2" s="781"/>
      <c r="X2" s="781"/>
      <c r="Y2" s="282" t="s">
        <v>1145</v>
      </c>
      <c r="Z2" s="781"/>
      <c r="AA2" s="282" t="s">
        <v>1145</v>
      </c>
      <c r="AB2" s="781"/>
      <c r="AC2" s="781"/>
      <c r="AD2" s="781"/>
      <c r="AE2" s="781"/>
      <c r="AF2" s="781"/>
      <c r="AG2" s="282" t="s">
        <v>1148</v>
      </c>
    </row>
    <row r="3" spans="1:33" ht="98" x14ac:dyDescent="0.2">
      <c r="A3" s="283" t="s">
        <v>60</v>
      </c>
      <c r="B3" s="284" t="s">
        <v>107</v>
      </c>
      <c r="C3" s="285" t="s">
        <v>108</v>
      </c>
      <c r="D3" s="285" t="s">
        <v>109</v>
      </c>
      <c r="E3" s="285">
        <v>4101</v>
      </c>
      <c r="F3" s="285" t="s">
        <v>109</v>
      </c>
      <c r="G3" s="285" t="s">
        <v>111</v>
      </c>
      <c r="H3" s="285">
        <v>120</v>
      </c>
      <c r="I3" s="285" t="s">
        <v>112</v>
      </c>
      <c r="J3" s="285">
        <v>4101017</v>
      </c>
      <c r="K3" s="285" t="s">
        <v>113</v>
      </c>
      <c r="L3" s="285" t="s">
        <v>120</v>
      </c>
      <c r="M3" s="285" t="s">
        <v>121</v>
      </c>
      <c r="N3" s="287">
        <v>0</v>
      </c>
      <c r="O3" s="286">
        <v>2020</v>
      </c>
      <c r="P3" s="286" t="s">
        <v>122</v>
      </c>
      <c r="Q3" s="286">
        <v>1</v>
      </c>
      <c r="R3" s="286">
        <v>1</v>
      </c>
      <c r="S3" s="287">
        <v>0</v>
      </c>
      <c r="T3" s="288">
        <v>0</v>
      </c>
      <c r="U3" s="287">
        <v>0</v>
      </c>
      <c r="V3" s="287">
        <v>0</v>
      </c>
      <c r="W3" s="287">
        <v>0</v>
      </c>
      <c r="X3" s="287">
        <v>0</v>
      </c>
      <c r="Y3" s="287">
        <v>0</v>
      </c>
      <c r="Z3" s="288">
        <v>0</v>
      </c>
      <c r="AA3" s="287">
        <v>0</v>
      </c>
      <c r="AB3" s="288">
        <v>0</v>
      </c>
      <c r="AC3" s="290">
        <v>0</v>
      </c>
      <c r="AD3" s="291">
        <v>4500000000</v>
      </c>
      <c r="AE3" s="292" t="s">
        <v>1180</v>
      </c>
      <c r="AF3" s="291"/>
      <c r="AG3" s="288">
        <v>0</v>
      </c>
    </row>
    <row r="4" spans="1:33" ht="308" x14ac:dyDescent="0.2">
      <c r="A4" s="283" t="s">
        <v>60</v>
      </c>
      <c r="B4" s="284" t="s">
        <v>107</v>
      </c>
      <c r="C4" s="285" t="s">
        <v>108</v>
      </c>
      <c r="D4" s="285" t="s">
        <v>109</v>
      </c>
      <c r="E4" s="285">
        <v>4101</v>
      </c>
      <c r="F4" s="285" t="s">
        <v>109</v>
      </c>
      <c r="G4" s="285" t="s">
        <v>111</v>
      </c>
      <c r="H4" s="285">
        <v>121</v>
      </c>
      <c r="I4" s="285" t="s">
        <v>114</v>
      </c>
      <c r="J4" s="285">
        <v>4101018</v>
      </c>
      <c r="K4" s="285" t="s">
        <v>115</v>
      </c>
      <c r="L4" s="285" t="s">
        <v>123</v>
      </c>
      <c r="M4" s="285" t="s">
        <v>121</v>
      </c>
      <c r="N4" s="287">
        <v>0</v>
      </c>
      <c r="O4" s="286">
        <v>2020</v>
      </c>
      <c r="P4" s="286" t="s">
        <v>122</v>
      </c>
      <c r="Q4" s="286">
        <v>1</v>
      </c>
      <c r="R4" s="286">
        <v>1</v>
      </c>
      <c r="S4" s="287">
        <v>0</v>
      </c>
      <c r="T4" s="288">
        <v>0</v>
      </c>
      <c r="U4" s="287">
        <v>0</v>
      </c>
      <c r="V4" s="287">
        <v>0</v>
      </c>
      <c r="W4" s="287">
        <v>0</v>
      </c>
      <c r="X4" s="287">
        <v>0</v>
      </c>
      <c r="Y4" s="287">
        <v>0</v>
      </c>
      <c r="Z4" s="288">
        <v>0</v>
      </c>
      <c r="AA4" s="287">
        <v>0</v>
      </c>
      <c r="AB4" s="288">
        <v>0</v>
      </c>
      <c r="AC4" s="290">
        <v>0</v>
      </c>
      <c r="AD4" s="291">
        <v>500000000</v>
      </c>
      <c r="AE4" s="292" t="s">
        <v>1180</v>
      </c>
      <c r="AF4" s="291"/>
      <c r="AG4" s="288">
        <v>0</v>
      </c>
    </row>
    <row r="5" spans="1:33" ht="140" x14ac:dyDescent="0.2">
      <c r="A5" s="283" t="s">
        <v>60</v>
      </c>
      <c r="B5" s="284" t="s">
        <v>107</v>
      </c>
      <c r="C5" s="285" t="s">
        <v>108</v>
      </c>
      <c r="D5" s="285" t="s">
        <v>109</v>
      </c>
      <c r="E5" s="285">
        <v>4101</v>
      </c>
      <c r="F5" s="285" t="s">
        <v>109</v>
      </c>
      <c r="G5" s="285" t="s">
        <v>116</v>
      </c>
      <c r="H5" s="285">
        <v>122</v>
      </c>
      <c r="I5" s="285" t="s">
        <v>117</v>
      </c>
      <c r="J5" s="285">
        <v>4101018</v>
      </c>
      <c r="K5" s="285" t="s">
        <v>115</v>
      </c>
      <c r="L5" s="285" t="s">
        <v>124</v>
      </c>
      <c r="M5" s="285" t="s">
        <v>121</v>
      </c>
      <c r="N5" s="287">
        <v>0</v>
      </c>
      <c r="O5" s="286">
        <v>2020</v>
      </c>
      <c r="P5" s="286" t="s">
        <v>122</v>
      </c>
      <c r="Q5" s="286">
        <v>2</v>
      </c>
      <c r="R5" s="286">
        <v>4</v>
      </c>
      <c r="S5" s="287">
        <v>0</v>
      </c>
      <c r="T5" s="288">
        <v>0</v>
      </c>
      <c r="U5" s="287">
        <v>0</v>
      </c>
      <c r="V5" s="287">
        <v>0</v>
      </c>
      <c r="W5" s="287">
        <v>0</v>
      </c>
      <c r="X5" s="287">
        <v>0</v>
      </c>
      <c r="Y5" s="287">
        <v>0</v>
      </c>
      <c r="Z5" s="288">
        <v>0</v>
      </c>
      <c r="AA5" s="287">
        <v>0</v>
      </c>
      <c r="AB5" s="288">
        <v>0</v>
      </c>
      <c r="AC5" s="290">
        <v>0</v>
      </c>
      <c r="AD5" s="291">
        <v>20000000</v>
      </c>
      <c r="AE5" s="292" t="s">
        <v>1180</v>
      </c>
      <c r="AF5" s="291"/>
      <c r="AG5" s="288">
        <v>0</v>
      </c>
    </row>
    <row r="6" spans="1:33" x14ac:dyDescent="0.2">
      <c r="A6" s="830" t="s">
        <v>60</v>
      </c>
      <c r="B6" s="846" t="s">
        <v>61</v>
      </c>
      <c r="C6" s="837" t="s">
        <v>62</v>
      </c>
      <c r="D6" s="837" t="s">
        <v>63</v>
      </c>
      <c r="E6" s="837">
        <v>2402</v>
      </c>
      <c r="F6" s="837" t="s">
        <v>64</v>
      </c>
      <c r="G6" s="837" t="s">
        <v>65</v>
      </c>
      <c r="H6" s="837">
        <v>280</v>
      </c>
      <c r="I6" s="837" t="s">
        <v>118</v>
      </c>
      <c r="J6" s="837">
        <v>2402041</v>
      </c>
      <c r="K6" s="837" t="s">
        <v>119</v>
      </c>
      <c r="L6" s="837" t="s">
        <v>119</v>
      </c>
      <c r="M6" s="837" t="s">
        <v>125</v>
      </c>
      <c r="N6" s="830">
        <v>3.4</v>
      </c>
      <c r="O6" s="830">
        <v>2023</v>
      </c>
      <c r="P6" s="830" t="s">
        <v>126</v>
      </c>
      <c r="Q6" s="830">
        <v>50</v>
      </c>
      <c r="R6" s="830">
        <v>200</v>
      </c>
      <c r="S6" s="843">
        <v>82</v>
      </c>
      <c r="T6" s="840">
        <v>0.41</v>
      </c>
      <c r="U6" s="843">
        <v>6</v>
      </c>
      <c r="V6" s="843">
        <v>11</v>
      </c>
      <c r="W6" s="843">
        <v>15</v>
      </c>
      <c r="X6" s="843">
        <v>5</v>
      </c>
      <c r="Y6" s="843">
        <v>36</v>
      </c>
      <c r="Z6" s="840">
        <v>0.18</v>
      </c>
      <c r="AA6" s="843">
        <v>118</v>
      </c>
      <c r="AB6" s="840">
        <v>0.73</v>
      </c>
      <c r="AC6" s="852">
        <v>0.59160000000000001</v>
      </c>
      <c r="AD6" s="849">
        <v>278000000000</v>
      </c>
      <c r="AE6" s="298" t="s">
        <v>1181</v>
      </c>
      <c r="AF6" s="849">
        <v>138140806913</v>
      </c>
      <c r="AG6" s="840">
        <v>0.5</v>
      </c>
    </row>
    <row r="7" spans="1:33" x14ac:dyDescent="0.2">
      <c r="A7" s="831"/>
      <c r="B7" s="847"/>
      <c r="C7" s="838"/>
      <c r="D7" s="838"/>
      <c r="E7" s="838"/>
      <c r="F7" s="838"/>
      <c r="G7" s="838"/>
      <c r="H7" s="838"/>
      <c r="I7" s="838"/>
      <c r="J7" s="838"/>
      <c r="K7" s="838"/>
      <c r="L7" s="838"/>
      <c r="M7" s="838"/>
      <c r="N7" s="831"/>
      <c r="O7" s="831"/>
      <c r="P7" s="831"/>
      <c r="Q7" s="831"/>
      <c r="R7" s="831"/>
      <c r="S7" s="844"/>
      <c r="T7" s="841"/>
      <c r="U7" s="844"/>
      <c r="V7" s="844"/>
      <c r="W7" s="844"/>
      <c r="X7" s="844"/>
      <c r="Y7" s="844"/>
      <c r="Z7" s="841"/>
      <c r="AA7" s="844"/>
      <c r="AB7" s="841"/>
      <c r="AC7" s="853"/>
      <c r="AD7" s="850"/>
      <c r="AE7" s="298" t="s">
        <v>1182</v>
      </c>
      <c r="AF7" s="850"/>
      <c r="AG7" s="841"/>
    </row>
    <row r="8" spans="1:33" x14ac:dyDescent="0.2">
      <c r="A8" s="831"/>
      <c r="B8" s="847"/>
      <c r="C8" s="838"/>
      <c r="D8" s="838"/>
      <c r="E8" s="838"/>
      <c r="F8" s="838"/>
      <c r="G8" s="838"/>
      <c r="H8" s="838"/>
      <c r="I8" s="838"/>
      <c r="J8" s="838"/>
      <c r="K8" s="838"/>
      <c r="L8" s="838"/>
      <c r="M8" s="838"/>
      <c r="N8" s="831"/>
      <c r="O8" s="831"/>
      <c r="P8" s="831"/>
      <c r="Q8" s="831"/>
      <c r="R8" s="831"/>
      <c r="S8" s="844"/>
      <c r="T8" s="841"/>
      <c r="U8" s="844"/>
      <c r="V8" s="844"/>
      <c r="W8" s="844"/>
      <c r="X8" s="844"/>
      <c r="Y8" s="844"/>
      <c r="Z8" s="841"/>
      <c r="AA8" s="844"/>
      <c r="AB8" s="841"/>
      <c r="AC8" s="853"/>
      <c r="AD8" s="850"/>
      <c r="AE8" s="298" t="s">
        <v>1183</v>
      </c>
      <c r="AF8" s="850"/>
      <c r="AG8" s="841"/>
    </row>
    <row r="9" spans="1:33" x14ac:dyDescent="0.2">
      <c r="A9" s="831"/>
      <c r="B9" s="847"/>
      <c r="C9" s="838"/>
      <c r="D9" s="838"/>
      <c r="E9" s="838"/>
      <c r="F9" s="838"/>
      <c r="G9" s="838"/>
      <c r="H9" s="838"/>
      <c r="I9" s="838"/>
      <c r="J9" s="838"/>
      <c r="K9" s="838"/>
      <c r="L9" s="838"/>
      <c r="M9" s="838"/>
      <c r="N9" s="831"/>
      <c r="O9" s="831"/>
      <c r="P9" s="831"/>
      <c r="Q9" s="831"/>
      <c r="R9" s="831"/>
      <c r="S9" s="844"/>
      <c r="T9" s="841"/>
      <c r="U9" s="844"/>
      <c r="V9" s="844"/>
      <c r="W9" s="844"/>
      <c r="X9" s="844"/>
      <c r="Y9" s="844"/>
      <c r="Z9" s="841"/>
      <c r="AA9" s="844"/>
      <c r="AB9" s="841"/>
      <c r="AC9" s="853"/>
      <c r="AD9" s="850"/>
      <c r="AE9" s="298" t="s">
        <v>1184</v>
      </c>
      <c r="AF9" s="850"/>
      <c r="AG9" s="841"/>
    </row>
    <row r="10" spans="1:33" x14ac:dyDescent="0.2">
      <c r="A10" s="832"/>
      <c r="B10" s="848"/>
      <c r="C10" s="839"/>
      <c r="D10" s="839"/>
      <c r="E10" s="839"/>
      <c r="F10" s="839"/>
      <c r="G10" s="839"/>
      <c r="H10" s="839"/>
      <c r="I10" s="839"/>
      <c r="J10" s="839"/>
      <c r="K10" s="839"/>
      <c r="L10" s="839"/>
      <c r="M10" s="839"/>
      <c r="N10" s="832"/>
      <c r="O10" s="832"/>
      <c r="P10" s="832"/>
      <c r="Q10" s="832"/>
      <c r="R10" s="832"/>
      <c r="S10" s="845"/>
      <c r="T10" s="842"/>
      <c r="U10" s="845"/>
      <c r="V10" s="845"/>
      <c r="W10" s="845"/>
      <c r="X10" s="845"/>
      <c r="Y10" s="845"/>
      <c r="Z10" s="842"/>
      <c r="AA10" s="845"/>
      <c r="AB10" s="842"/>
      <c r="AC10" s="854"/>
      <c r="AD10" s="851"/>
      <c r="AE10" s="292" t="s">
        <v>1185</v>
      </c>
      <c r="AF10" s="851"/>
      <c r="AG10" s="842"/>
    </row>
    <row r="11" spans="1:33" ht="110" customHeight="1" x14ac:dyDescent="0.2">
      <c r="A11" s="830" t="s">
        <v>60</v>
      </c>
      <c r="B11" s="846" t="s">
        <v>61</v>
      </c>
      <c r="C11" s="837" t="s">
        <v>62</v>
      </c>
      <c r="D11" s="837" t="s">
        <v>63</v>
      </c>
      <c r="E11" s="837">
        <v>2402</v>
      </c>
      <c r="F11" s="837" t="s">
        <v>64</v>
      </c>
      <c r="G11" s="837" t="s">
        <v>65</v>
      </c>
      <c r="H11" s="837">
        <v>281</v>
      </c>
      <c r="I11" s="837" t="s">
        <v>66</v>
      </c>
      <c r="J11" s="837">
        <v>2402006</v>
      </c>
      <c r="K11" s="837" t="s">
        <v>67</v>
      </c>
      <c r="L11" s="837" t="s">
        <v>67</v>
      </c>
      <c r="M11" s="837" t="s">
        <v>125</v>
      </c>
      <c r="N11" s="830">
        <v>3.4</v>
      </c>
      <c r="O11" s="830">
        <v>2023</v>
      </c>
      <c r="P11" s="830" t="s">
        <v>126</v>
      </c>
      <c r="Q11" s="830">
        <v>4</v>
      </c>
      <c r="R11" s="830">
        <v>12</v>
      </c>
      <c r="S11" s="843">
        <v>0</v>
      </c>
      <c r="T11" s="840">
        <v>0</v>
      </c>
      <c r="U11" s="843">
        <v>0</v>
      </c>
      <c r="V11" s="843">
        <v>0</v>
      </c>
      <c r="W11" s="843">
        <v>0</v>
      </c>
      <c r="X11" s="843">
        <v>4</v>
      </c>
      <c r="Y11" s="843">
        <v>4</v>
      </c>
      <c r="Z11" s="840">
        <v>0.33</v>
      </c>
      <c r="AA11" s="843">
        <v>4</v>
      </c>
      <c r="AB11" s="840">
        <v>1</v>
      </c>
      <c r="AC11" s="852">
        <v>0.33329999999999999</v>
      </c>
      <c r="AD11" s="849">
        <v>30000000000</v>
      </c>
      <c r="AE11" s="298" t="s">
        <v>1186</v>
      </c>
      <c r="AF11" s="849">
        <v>26402193831</v>
      </c>
      <c r="AG11" s="840">
        <v>0.88</v>
      </c>
    </row>
    <row r="12" spans="1:33" x14ac:dyDescent="0.2">
      <c r="A12" s="832"/>
      <c r="B12" s="848"/>
      <c r="C12" s="839"/>
      <c r="D12" s="839"/>
      <c r="E12" s="839"/>
      <c r="F12" s="839"/>
      <c r="G12" s="839"/>
      <c r="H12" s="839"/>
      <c r="I12" s="839"/>
      <c r="J12" s="839"/>
      <c r="K12" s="839"/>
      <c r="L12" s="839"/>
      <c r="M12" s="839"/>
      <c r="N12" s="832"/>
      <c r="O12" s="832"/>
      <c r="P12" s="832"/>
      <c r="Q12" s="832"/>
      <c r="R12" s="832"/>
      <c r="S12" s="845"/>
      <c r="T12" s="842"/>
      <c r="U12" s="845"/>
      <c r="V12" s="845"/>
      <c r="W12" s="845"/>
      <c r="X12" s="845"/>
      <c r="Y12" s="845"/>
      <c r="Z12" s="842"/>
      <c r="AA12" s="845"/>
      <c r="AB12" s="842"/>
      <c r="AC12" s="854"/>
      <c r="AD12" s="851"/>
      <c r="AE12" s="292" t="s">
        <v>1187</v>
      </c>
      <c r="AF12" s="851"/>
      <c r="AG12" s="842"/>
    </row>
    <row r="13" spans="1:33" ht="70" customHeight="1" x14ac:dyDescent="0.2">
      <c r="A13" s="830" t="s">
        <v>60</v>
      </c>
      <c r="B13" s="846" t="s">
        <v>61</v>
      </c>
      <c r="C13" s="837" t="s">
        <v>62</v>
      </c>
      <c r="D13" s="837" t="s">
        <v>63</v>
      </c>
      <c r="E13" s="837">
        <v>2402</v>
      </c>
      <c r="F13" s="837" t="s">
        <v>64</v>
      </c>
      <c r="G13" s="837" t="s">
        <v>65</v>
      </c>
      <c r="H13" s="837">
        <v>282</v>
      </c>
      <c r="I13" s="837" t="s">
        <v>68</v>
      </c>
      <c r="J13" s="837">
        <v>2402113</v>
      </c>
      <c r="K13" s="837" t="s">
        <v>69</v>
      </c>
      <c r="L13" s="837" t="s">
        <v>127</v>
      </c>
      <c r="M13" s="837" t="s">
        <v>125</v>
      </c>
      <c r="N13" s="830">
        <v>3.4</v>
      </c>
      <c r="O13" s="830">
        <v>2023</v>
      </c>
      <c r="P13" s="830" t="s">
        <v>126</v>
      </c>
      <c r="Q13" s="830">
        <v>10</v>
      </c>
      <c r="R13" s="830">
        <v>30</v>
      </c>
      <c r="S13" s="843">
        <v>0</v>
      </c>
      <c r="T13" s="840">
        <v>0</v>
      </c>
      <c r="U13" s="843">
        <v>2</v>
      </c>
      <c r="V13" s="843">
        <v>5</v>
      </c>
      <c r="W13" s="843">
        <v>4</v>
      </c>
      <c r="X13" s="843">
        <v>5</v>
      </c>
      <c r="Y13" s="843">
        <v>15</v>
      </c>
      <c r="Z13" s="840">
        <v>0.51</v>
      </c>
      <c r="AA13" s="843">
        <v>15</v>
      </c>
      <c r="AB13" s="840">
        <v>1.53</v>
      </c>
      <c r="AC13" s="852">
        <v>0.51</v>
      </c>
      <c r="AD13" s="849">
        <v>30000000000</v>
      </c>
      <c r="AE13" s="298" t="s">
        <v>1188</v>
      </c>
      <c r="AF13" s="849">
        <v>66229293514</v>
      </c>
      <c r="AG13" s="840">
        <v>2.21</v>
      </c>
    </row>
    <row r="14" spans="1:33" x14ac:dyDescent="0.2">
      <c r="A14" s="832"/>
      <c r="B14" s="848"/>
      <c r="C14" s="839"/>
      <c r="D14" s="839"/>
      <c r="E14" s="839"/>
      <c r="F14" s="839"/>
      <c r="G14" s="839"/>
      <c r="H14" s="839"/>
      <c r="I14" s="839"/>
      <c r="J14" s="839"/>
      <c r="K14" s="839"/>
      <c r="L14" s="839"/>
      <c r="M14" s="839"/>
      <c r="N14" s="832"/>
      <c r="O14" s="832"/>
      <c r="P14" s="832"/>
      <c r="Q14" s="832"/>
      <c r="R14" s="832"/>
      <c r="S14" s="845"/>
      <c r="T14" s="842"/>
      <c r="U14" s="845"/>
      <c r="V14" s="845"/>
      <c r="W14" s="845"/>
      <c r="X14" s="845"/>
      <c r="Y14" s="845"/>
      <c r="Z14" s="842"/>
      <c r="AA14" s="845"/>
      <c r="AB14" s="842"/>
      <c r="AC14" s="854"/>
      <c r="AD14" s="851"/>
      <c r="AE14" s="292" t="s">
        <v>1189</v>
      </c>
      <c r="AF14" s="851"/>
      <c r="AG14" s="842"/>
    </row>
    <row r="15" spans="1:33" ht="126" x14ac:dyDescent="0.2">
      <c r="A15" s="283" t="s">
        <v>60</v>
      </c>
      <c r="B15" s="284" t="s">
        <v>61</v>
      </c>
      <c r="C15" s="285" t="s">
        <v>62</v>
      </c>
      <c r="D15" s="285" t="s">
        <v>63</v>
      </c>
      <c r="E15" s="285">
        <v>2402</v>
      </c>
      <c r="F15" s="285" t="s">
        <v>64</v>
      </c>
      <c r="G15" s="285" t="s">
        <v>65</v>
      </c>
      <c r="H15" s="285">
        <v>283</v>
      </c>
      <c r="I15" s="285" t="s">
        <v>70</v>
      </c>
      <c r="J15" s="285">
        <v>2402118</v>
      </c>
      <c r="K15" s="285" t="s">
        <v>72</v>
      </c>
      <c r="L15" s="285" t="s">
        <v>128</v>
      </c>
      <c r="M15" s="285" t="s">
        <v>129</v>
      </c>
      <c r="N15" s="286">
        <v>3.4</v>
      </c>
      <c r="O15" s="286">
        <v>2023</v>
      </c>
      <c r="P15" s="286" t="s">
        <v>126</v>
      </c>
      <c r="Q15" s="286">
        <v>2</v>
      </c>
      <c r="R15" s="286">
        <v>3</v>
      </c>
      <c r="S15" s="287">
        <v>0</v>
      </c>
      <c r="T15" s="288">
        <v>0</v>
      </c>
      <c r="U15" s="287">
        <v>0</v>
      </c>
      <c r="V15" s="287">
        <v>0</v>
      </c>
      <c r="W15" s="287">
        <v>4</v>
      </c>
      <c r="X15" s="287">
        <v>0</v>
      </c>
      <c r="Y15" s="287">
        <v>4</v>
      </c>
      <c r="Z15" s="288">
        <v>1.33</v>
      </c>
      <c r="AA15" s="287">
        <v>4</v>
      </c>
      <c r="AB15" s="288">
        <v>2</v>
      </c>
      <c r="AC15" s="290">
        <v>1.3332999999999999</v>
      </c>
      <c r="AD15" s="291">
        <v>7000000000</v>
      </c>
      <c r="AE15" s="292" t="s">
        <v>1190</v>
      </c>
      <c r="AF15" s="291">
        <v>9799496654</v>
      </c>
      <c r="AG15" s="288">
        <v>1.4</v>
      </c>
    </row>
    <row r="16" spans="1:33" ht="126" x14ac:dyDescent="0.2">
      <c r="A16" s="283" t="s">
        <v>60</v>
      </c>
      <c r="B16" s="284" t="s">
        <v>61</v>
      </c>
      <c r="C16" s="285" t="s">
        <v>62</v>
      </c>
      <c r="D16" s="285" t="s">
        <v>63</v>
      </c>
      <c r="E16" s="285">
        <v>2402</v>
      </c>
      <c r="F16" s="285" t="s">
        <v>64</v>
      </c>
      <c r="G16" s="285" t="s">
        <v>73</v>
      </c>
      <c r="H16" s="285">
        <v>284</v>
      </c>
      <c r="I16" s="285" t="s">
        <v>73</v>
      </c>
      <c r="J16" s="285">
        <v>2402044</v>
      </c>
      <c r="K16" s="285" t="s">
        <v>74</v>
      </c>
      <c r="L16" s="285" t="s">
        <v>130</v>
      </c>
      <c r="M16" s="285" t="s">
        <v>131</v>
      </c>
      <c r="N16" s="286">
        <v>3.4</v>
      </c>
      <c r="O16" s="286">
        <v>2023</v>
      </c>
      <c r="P16" s="286" t="s">
        <v>126</v>
      </c>
      <c r="Q16" s="286">
        <v>0</v>
      </c>
      <c r="R16" s="286">
        <v>2</v>
      </c>
      <c r="S16" s="287">
        <v>0</v>
      </c>
      <c r="T16" s="288">
        <v>0</v>
      </c>
      <c r="U16" s="287"/>
      <c r="V16" s="287"/>
      <c r="W16" s="287"/>
      <c r="X16" s="287"/>
      <c r="Y16" s="287">
        <v>0</v>
      </c>
      <c r="Z16" s="288">
        <v>0</v>
      </c>
      <c r="AA16" s="287">
        <v>0</v>
      </c>
      <c r="AB16" s="288" t="e">
        <v>#DIV/0!</v>
      </c>
      <c r="AC16" s="290">
        <v>0</v>
      </c>
      <c r="AD16" s="291" t="s">
        <v>1163</v>
      </c>
      <c r="AE16" s="292" t="s">
        <v>1180</v>
      </c>
      <c r="AF16" s="291"/>
      <c r="AG16" s="288" t="e">
        <v>#DIV/0!</v>
      </c>
    </row>
    <row r="17" spans="1:33" ht="154" x14ac:dyDescent="0.2">
      <c r="A17" s="283" t="s">
        <v>60</v>
      </c>
      <c r="B17" s="284" t="s">
        <v>75</v>
      </c>
      <c r="C17" s="285" t="s">
        <v>76</v>
      </c>
      <c r="D17" s="285" t="s">
        <v>77</v>
      </c>
      <c r="E17" s="285">
        <v>3205</v>
      </c>
      <c r="F17" s="285" t="s">
        <v>79</v>
      </c>
      <c r="G17" s="285" t="s">
        <v>80</v>
      </c>
      <c r="H17" s="285">
        <v>285</v>
      </c>
      <c r="I17" s="285" t="s">
        <v>81</v>
      </c>
      <c r="J17" s="285">
        <v>3205026</v>
      </c>
      <c r="K17" s="285" t="s">
        <v>83</v>
      </c>
      <c r="L17" s="285" t="s">
        <v>132</v>
      </c>
      <c r="M17" s="286" t="s">
        <v>133</v>
      </c>
      <c r="N17" s="286">
        <v>31.96</v>
      </c>
      <c r="O17" s="286">
        <v>2016</v>
      </c>
      <c r="P17" s="286" t="s">
        <v>122</v>
      </c>
      <c r="Q17" s="286">
        <v>15</v>
      </c>
      <c r="R17" s="286">
        <v>15</v>
      </c>
      <c r="S17" s="287">
        <v>0</v>
      </c>
      <c r="T17" s="288">
        <v>0</v>
      </c>
      <c r="U17" s="287">
        <v>0</v>
      </c>
      <c r="V17" s="287">
        <v>0</v>
      </c>
      <c r="W17" s="287">
        <v>0</v>
      </c>
      <c r="X17" s="287">
        <v>0</v>
      </c>
      <c r="Y17" s="287">
        <v>0</v>
      </c>
      <c r="Z17" s="288">
        <v>0</v>
      </c>
      <c r="AA17" s="287">
        <v>0</v>
      </c>
      <c r="AB17" s="288">
        <v>0</v>
      </c>
      <c r="AC17" s="290">
        <v>0</v>
      </c>
      <c r="AD17" s="291">
        <v>14000000000</v>
      </c>
      <c r="AE17" s="292" t="s">
        <v>1180</v>
      </c>
      <c r="AF17" s="291">
        <v>84500000</v>
      </c>
      <c r="AG17" s="288">
        <v>0.01</v>
      </c>
    </row>
    <row r="18" spans="1:33" ht="84" customHeight="1" x14ac:dyDescent="0.2">
      <c r="A18" s="830" t="s">
        <v>60</v>
      </c>
      <c r="B18" s="846" t="s">
        <v>75</v>
      </c>
      <c r="C18" s="837" t="s">
        <v>84</v>
      </c>
      <c r="D18" s="837" t="s">
        <v>85</v>
      </c>
      <c r="E18" s="837">
        <v>3205</v>
      </c>
      <c r="F18" s="837" t="s">
        <v>79</v>
      </c>
      <c r="G18" s="837" t="s">
        <v>86</v>
      </c>
      <c r="H18" s="837">
        <v>286</v>
      </c>
      <c r="I18" s="837" t="s">
        <v>87</v>
      </c>
      <c r="J18" s="837">
        <v>3205021</v>
      </c>
      <c r="K18" s="837" t="s">
        <v>89</v>
      </c>
      <c r="L18" s="837" t="s">
        <v>134</v>
      </c>
      <c r="M18" s="837" t="s">
        <v>135</v>
      </c>
      <c r="N18" s="830">
        <v>2.75</v>
      </c>
      <c r="O18" s="830">
        <v>2019</v>
      </c>
      <c r="P18" s="830" t="s">
        <v>122</v>
      </c>
      <c r="Q18" s="830">
        <v>1</v>
      </c>
      <c r="R18" s="830">
        <v>2</v>
      </c>
      <c r="S18" s="843">
        <v>0</v>
      </c>
      <c r="T18" s="840">
        <v>0.24</v>
      </c>
      <c r="U18" s="843">
        <v>0</v>
      </c>
      <c r="V18" s="843">
        <v>0</v>
      </c>
      <c r="W18" s="843">
        <v>0</v>
      </c>
      <c r="X18" s="843">
        <v>2</v>
      </c>
      <c r="Y18" s="843">
        <v>2</v>
      </c>
      <c r="Z18" s="840">
        <v>0.77</v>
      </c>
      <c r="AA18" s="843">
        <v>2</v>
      </c>
      <c r="AB18" s="840">
        <v>1.53</v>
      </c>
      <c r="AC18" s="852">
        <v>1</v>
      </c>
      <c r="AD18" s="849">
        <v>37000000000</v>
      </c>
      <c r="AE18" s="298" t="s">
        <v>1191</v>
      </c>
      <c r="AF18" s="849">
        <v>25200344066</v>
      </c>
      <c r="AG18" s="840">
        <v>0.68</v>
      </c>
    </row>
    <row r="19" spans="1:33" x14ac:dyDescent="0.2">
      <c r="A19" s="832"/>
      <c r="B19" s="848"/>
      <c r="C19" s="839"/>
      <c r="D19" s="839"/>
      <c r="E19" s="839"/>
      <c r="F19" s="839"/>
      <c r="G19" s="839"/>
      <c r="H19" s="839"/>
      <c r="I19" s="839"/>
      <c r="J19" s="839"/>
      <c r="K19" s="839"/>
      <c r="L19" s="839"/>
      <c r="M19" s="839"/>
      <c r="N19" s="832"/>
      <c r="O19" s="832"/>
      <c r="P19" s="832"/>
      <c r="Q19" s="832"/>
      <c r="R19" s="832"/>
      <c r="S19" s="845"/>
      <c r="T19" s="842"/>
      <c r="U19" s="845"/>
      <c r="V19" s="845"/>
      <c r="W19" s="845"/>
      <c r="X19" s="845"/>
      <c r="Y19" s="845"/>
      <c r="Z19" s="842"/>
      <c r="AA19" s="845"/>
      <c r="AB19" s="842"/>
      <c r="AC19" s="854"/>
      <c r="AD19" s="851"/>
      <c r="AE19" s="292" t="s">
        <v>1192</v>
      </c>
      <c r="AF19" s="851"/>
      <c r="AG19" s="842"/>
    </row>
    <row r="20" spans="1:33" ht="126" x14ac:dyDescent="0.2">
      <c r="A20" s="283" t="s">
        <v>60</v>
      </c>
      <c r="B20" s="284" t="s">
        <v>90</v>
      </c>
      <c r="C20" s="285" t="s">
        <v>91</v>
      </c>
      <c r="D20" s="285" t="s">
        <v>92</v>
      </c>
      <c r="E20" s="285">
        <v>4301</v>
      </c>
      <c r="F20" s="285" t="s">
        <v>93</v>
      </c>
      <c r="G20" s="284" t="s">
        <v>94</v>
      </c>
      <c r="H20" s="285">
        <v>287</v>
      </c>
      <c r="I20" s="285" t="s">
        <v>95</v>
      </c>
      <c r="J20" s="285">
        <v>4301009</v>
      </c>
      <c r="K20" s="285" t="s">
        <v>97</v>
      </c>
      <c r="L20" s="285" t="s">
        <v>137</v>
      </c>
      <c r="M20" s="285" t="s">
        <v>135</v>
      </c>
      <c r="N20" s="286">
        <v>5</v>
      </c>
      <c r="O20" s="286">
        <v>2023</v>
      </c>
      <c r="P20" s="286" t="s">
        <v>138</v>
      </c>
      <c r="Q20" s="286">
        <v>0</v>
      </c>
      <c r="R20" s="286">
        <v>1</v>
      </c>
      <c r="S20" s="287">
        <v>1</v>
      </c>
      <c r="T20" s="299">
        <v>0.95</v>
      </c>
      <c r="U20" s="289">
        <v>0.05</v>
      </c>
      <c r="V20" s="287">
        <v>0</v>
      </c>
      <c r="W20" s="287">
        <v>0</v>
      </c>
      <c r="X20" s="287">
        <v>0</v>
      </c>
      <c r="Y20" s="287">
        <v>0</v>
      </c>
      <c r="Z20" s="288">
        <v>0.05</v>
      </c>
      <c r="AA20" s="287">
        <v>1</v>
      </c>
      <c r="AB20" s="288" t="e">
        <v>#DIV/0!</v>
      </c>
      <c r="AC20" s="290">
        <v>1</v>
      </c>
      <c r="AD20" s="291" t="s">
        <v>1163</v>
      </c>
      <c r="AE20" s="292" t="s">
        <v>1180</v>
      </c>
      <c r="AF20" s="291">
        <v>1800000000</v>
      </c>
      <c r="AG20" s="288" t="e">
        <v>#DIV/0!</v>
      </c>
    </row>
    <row r="21" spans="1:33" ht="110" customHeight="1" x14ac:dyDescent="0.2">
      <c r="A21" s="830" t="s">
        <v>60</v>
      </c>
      <c r="B21" s="846" t="s">
        <v>90</v>
      </c>
      <c r="C21" s="837" t="s">
        <v>91</v>
      </c>
      <c r="D21" s="837" t="s">
        <v>92</v>
      </c>
      <c r="E21" s="837">
        <v>4301</v>
      </c>
      <c r="F21" s="837" t="s">
        <v>93</v>
      </c>
      <c r="G21" s="846" t="s">
        <v>94</v>
      </c>
      <c r="H21" s="837">
        <v>288</v>
      </c>
      <c r="I21" s="837" t="s">
        <v>98</v>
      </c>
      <c r="J21" s="837">
        <v>4301029</v>
      </c>
      <c r="K21" s="837" t="s">
        <v>100</v>
      </c>
      <c r="L21" s="837" t="s">
        <v>100</v>
      </c>
      <c r="M21" s="837" t="s">
        <v>135</v>
      </c>
      <c r="N21" s="830">
        <v>5</v>
      </c>
      <c r="O21" s="830">
        <v>2023</v>
      </c>
      <c r="P21" s="830" t="s">
        <v>138</v>
      </c>
      <c r="Q21" s="830">
        <v>0</v>
      </c>
      <c r="R21" s="830">
        <v>1</v>
      </c>
      <c r="S21" s="843">
        <v>1</v>
      </c>
      <c r="T21" s="855">
        <v>0.75</v>
      </c>
      <c r="U21" s="843">
        <v>0</v>
      </c>
      <c r="V21" s="843">
        <v>0</v>
      </c>
      <c r="W21" s="857">
        <v>0.25</v>
      </c>
      <c r="X21" s="843">
        <v>0</v>
      </c>
      <c r="Y21" s="843">
        <v>0</v>
      </c>
      <c r="Z21" s="840">
        <v>0.25</v>
      </c>
      <c r="AA21" s="843">
        <v>1</v>
      </c>
      <c r="AB21" s="840" t="e">
        <v>#DIV/0!</v>
      </c>
      <c r="AC21" s="852">
        <v>1</v>
      </c>
      <c r="AD21" s="849" t="s">
        <v>1163</v>
      </c>
      <c r="AE21" s="298" t="s">
        <v>1186</v>
      </c>
      <c r="AF21" s="849">
        <v>8586735761</v>
      </c>
      <c r="AG21" s="840" t="e">
        <v>#DIV/0!</v>
      </c>
    </row>
    <row r="22" spans="1:33" x14ac:dyDescent="0.2">
      <c r="A22" s="832"/>
      <c r="B22" s="848"/>
      <c r="C22" s="839"/>
      <c r="D22" s="839"/>
      <c r="E22" s="839"/>
      <c r="F22" s="839"/>
      <c r="G22" s="848"/>
      <c r="H22" s="839"/>
      <c r="I22" s="839"/>
      <c r="J22" s="839"/>
      <c r="K22" s="839"/>
      <c r="L22" s="839"/>
      <c r="M22" s="839"/>
      <c r="N22" s="832"/>
      <c r="O22" s="832"/>
      <c r="P22" s="832"/>
      <c r="Q22" s="832"/>
      <c r="R22" s="832"/>
      <c r="S22" s="845"/>
      <c r="T22" s="856"/>
      <c r="U22" s="845"/>
      <c r="V22" s="845"/>
      <c r="W22" s="858"/>
      <c r="X22" s="845"/>
      <c r="Y22" s="845"/>
      <c r="Z22" s="842"/>
      <c r="AA22" s="845"/>
      <c r="AB22" s="842"/>
      <c r="AC22" s="854"/>
      <c r="AD22" s="851"/>
      <c r="AE22" s="292" t="s">
        <v>1187</v>
      </c>
      <c r="AF22" s="851"/>
      <c r="AG22" s="842"/>
    </row>
    <row r="23" spans="1:33" ht="210" x14ac:dyDescent="0.2">
      <c r="A23" s="283" t="s">
        <v>60</v>
      </c>
      <c r="B23" s="284" t="s">
        <v>90</v>
      </c>
      <c r="C23" s="285" t="s">
        <v>101</v>
      </c>
      <c r="D23" s="285" t="s">
        <v>102</v>
      </c>
      <c r="E23" s="285">
        <v>4102</v>
      </c>
      <c r="F23" s="285" t="s">
        <v>103</v>
      </c>
      <c r="G23" s="285" t="s">
        <v>104</v>
      </c>
      <c r="H23" s="285">
        <v>289</v>
      </c>
      <c r="I23" s="285" t="s">
        <v>105</v>
      </c>
      <c r="J23" s="285">
        <v>4102004</v>
      </c>
      <c r="K23" s="285" t="s">
        <v>106</v>
      </c>
      <c r="L23" s="285" t="s">
        <v>139</v>
      </c>
      <c r="M23" s="285" t="s">
        <v>140</v>
      </c>
      <c r="N23" s="286">
        <v>9</v>
      </c>
      <c r="O23" s="286">
        <v>2023</v>
      </c>
      <c r="P23" s="286" t="s">
        <v>141</v>
      </c>
      <c r="Q23" s="286">
        <v>5</v>
      </c>
      <c r="R23" s="286">
        <v>12</v>
      </c>
      <c r="S23" s="287">
        <v>0</v>
      </c>
      <c r="T23" s="288">
        <v>0</v>
      </c>
      <c r="U23" s="287">
        <v>0</v>
      </c>
      <c r="V23" s="287">
        <v>0</v>
      </c>
      <c r="W23" s="287">
        <v>0</v>
      </c>
      <c r="X23" s="287">
        <v>0</v>
      </c>
      <c r="Y23" s="287">
        <v>0</v>
      </c>
      <c r="Z23" s="288">
        <v>0</v>
      </c>
      <c r="AA23" s="287">
        <v>0</v>
      </c>
      <c r="AB23" s="288">
        <v>0</v>
      </c>
      <c r="AC23" s="290">
        <v>0</v>
      </c>
      <c r="AD23" s="291">
        <v>20000000000</v>
      </c>
      <c r="AE23" s="292" t="s">
        <v>1180</v>
      </c>
      <c r="AF23" s="291">
        <v>752526764</v>
      </c>
      <c r="AG23" s="288">
        <v>0.04</v>
      </c>
    </row>
  </sheetData>
  <mergeCells count="189">
    <mergeCell ref="B21:B22"/>
    <mergeCell ref="A21:A22"/>
    <mergeCell ref="G21:G22"/>
    <mergeCell ref="F21:F22"/>
    <mergeCell ref="E21:E22"/>
    <mergeCell ref="D21:D22"/>
    <mergeCell ref="C21:C22"/>
    <mergeCell ref="AG21:AG22"/>
    <mergeCell ref="AF21:AF22"/>
    <mergeCell ref="AD21:AD22"/>
    <mergeCell ref="AC21:AC22"/>
    <mergeCell ref="AB21:AB22"/>
    <mergeCell ref="AA21:AA22"/>
    <mergeCell ref="R21:R22"/>
    <mergeCell ref="Q21:Q22"/>
    <mergeCell ref="P21:P22"/>
    <mergeCell ref="AG18:AG19"/>
    <mergeCell ref="AF18:AF19"/>
    <mergeCell ref="AD18:AD19"/>
    <mergeCell ref="AC18:AC19"/>
    <mergeCell ref="AB18:AB19"/>
    <mergeCell ref="AA18:AA19"/>
    <mergeCell ref="Z18:Z19"/>
    <mergeCell ref="Y18:Y19"/>
    <mergeCell ref="H21:H22"/>
    <mergeCell ref="N21:N22"/>
    <mergeCell ref="M21:M22"/>
    <mergeCell ref="L21:L22"/>
    <mergeCell ref="K21:K22"/>
    <mergeCell ref="J21:J22"/>
    <mergeCell ref="I21:I22"/>
    <mergeCell ref="T21:T22"/>
    <mergeCell ref="S21:S22"/>
    <mergeCell ref="O21:O22"/>
    <mergeCell ref="Z21:Z22"/>
    <mergeCell ref="Y21:Y22"/>
    <mergeCell ref="X21:X22"/>
    <mergeCell ref="W21:W22"/>
    <mergeCell ref="V21:V22"/>
    <mergeCell ref="U21:U22"/>
    <mergeCell ref="X18:X19"/>
    <mergeCell ref="W18:W19"/>
    <mergeCell ref="V18:V19"/>
    <mergeCell ref="U18:U19"/>
    <mergeCell ref="T18:T19"/>
    <mergeCell ref="S18:S19"/>
    <mergeCell ref="R13:R14"/>
    <mergeCell ref="Q13:Q14"/>
    <mergeCell ref="P13:P14"/>
    <mergeCell ref="R18:R19"/>
    <mergeCell ref="Q18:Q19"/>
    <mergeCell ref="P18:P19"/>
    <mergeCell ref="O18:O19"/>
    <mergeCell ref="N18:N19"/>
    <mergeCell ref="M18:M19"/>
    <mergeCell ref="B13:B14"/>
    <mergeCell ref="A13:A14"/>
    <mergeCell ref="G13:G14"/>
    <mergeCell ref="F13:F14"/>
    <mergeCell ref="E13:E14"/>
    <mergeCell ref="D13:D14"/>
    <mergeCell ref="C13:C14"/>
    <mergeCell ref="C18:C19"/>
    <mergeCell ref="B18:B19"/>
    <mergeCell ref="A18:A19"/>
    <mergeCell ref="L18:L19"/>
    <mergeCell ref="K18:K19"/>
    <mergeCell ref="J18:J19"/>
    <mergeCell ref="I18:I19"/>
    <mergeCell ref="H18:H19"/>
    <mergeCell ref="G18:G19"/>
    <mergeCell ref="F18:F19"/>
    <mergeCell ref="E18:E19"/>
    <mergeCell ref="D18:D19"/>
    <mergeCell ref="AG13:AG14"/>
    <mergeCell ref="AF13:AF14"/>
    <mergeCell ref="AD13:AD14"/>
    <mergeCell ref="AC13:AC14"/>
    <mergeCell ref="AB13:AB14"/>
    <mergeCell ref="AA13:AA14"/>
    <mergeCell ref="AG11:AG12"/>
    <mergeCell ref="AF11:AF12"/>
    <mergeCell ref="AD11:AD12"/>
    <mergeCell ref="AC11:AC12"/>
    <mergeCell ref="AB11:AB12"/>
    <mergeCell ref="AA11:AA12"/>
    <mergeCell ref="Z11:Z12"/>
    <mergeCell ref="Y11:Y12"/>
    <mergeCell ref="H13:H14"/>
    <mergeCell ref="N13:N14"/>
    <mergeCell ref="M13:M14"/>
    <mergeCell ref="L13:L14"/>
    <mergeCell ref="K13:K14"/>
    <mergeCell ref="J13:J14"/>
    <mergeCell ref="I13:I14"/>
    <mergeCell ref="T13:T14"/>
    <mergeCell ref="S13:S14"/>
    <mergeCell ref="O13:O14"/>
    <mergeCell ref="Z13:Z14"/>
    <mergeCell ref="Y13:Y14"/>
    <mergeCell ref="X13:X14"/>
    <mergeCell ref="W13:W14"/>
    <mergeCell ref="V13:V14"/>
    <mergeCell ref="U13:U14"/>
    <mergeCell ref="C11:C12"/>
    <mergeCell ref="B11:B12"/>
    <mergeCell ref="A11:A12"/>
    <mergeCell ref="L11:L12"/>
    <mergeCell ref="K11:K12"/>
    <mergeCell ref="J11:J12"/>
    <mergeCell ref="I11:I12"/>
    <mergeCell ref="H11:H12"/>
    <mergeCell ref="G11:G12"/>
    <mergeCell ref="AG6:AG10"/>
    <mergeCell ref="AF6:AF10"/>
    <mergeCell ref="AD6:AD10"/>
    <mergeCell ref="AC6:AC10"/>
    <mergeCell ref="AB6:AB10"/>
    <mergeCell ref="AA6:AA10"/>
    <mergeCell ref="F11:F12"/>
    <mergeCell ref="E11:E12"/>
    <mergeCell ref="D11:D12"/>
    <mergeCell ref="R11:R12"/>
    <mergeCell ref="Q11:Q12"/>
    <mergeCell ref="P11:P12"/>
    <mergeCell ref="O11:O12"/>
    <mergeCell ref="N11:N12"/>
    <mergeCell ref="M11:M12"/>
    <mergeCell ref="X11:X12"/>
    <mergeCell ref="W11:W12"/>
    <mergeCell ref="V11:V12"/>
    <mergeCell ref="U11:U12"/>
    <mergeCell ref="T11:T12"/>
    <mergeCell ref="S11:S12"/>
    <mergeCell ref="R6:R10"/>
    <mergeCell ref="Q6:Q10"/>
    <mergeCell ref="P6:P10"/>
    <mergeCell ref="O6:O10"/>
    <mergeCell ref="Z6:Z10"/>
    <mergeCell ref="Y6:Y10"/>
    <mergeCell ref="X6:X10"/>
    <mergeCell ref="W6:W10"/>
    <mergeCell ref="V6:V10"/>
    <mergeCell ref="U6:U10"/>
    <mergeCell ref="B6:B10"/>
    <mergeCell ref="A6:A10"/>
    <mergeCell ref="G6:G10"/>
    <mergeCell ref="F6:F10"/>
    <mergeCell ref="E6:E10"/>
    <mergeCell ref="D6:D10"/>
    <mergeCell ref="C6:C10"/>
    <mergeCell ref="AF1:AF2"/>
    <mergeCell ref="AE1:AE2"/>
    <mergeCell ref="AD1:AD2"/>
    <mergeCell ref="AC1:AC2"/>
    <mergeCell ref="AB1:AB2"/>
    <mergeCell ref="Z1:Z2"/>
    <mergeCell ref="X1:X2"/>
    <mergeCell ref="W1:W2"/>
    <mergeCell ref="H6:H10"/>
    <mergeCell ref="N6:N10"/>
    <mergeCell ref="M6:M10"/>
    <mergeCell ref="L6:L10"/>
    <mergeCell ref="K6:K10"/>
    <mergeCell ref="J6:J10"/>
    <mergeCell ref="I6:I10"/>
    <mergeCell ref="T6:T10"/>
    <mergeCell ref="S6:S10"/>
    <mergeCell ref="O1:O2"/>
    <mergeCell ref="N1:N2"/>
    <mergeCell ref="M1:M2"/>
    <mergeCell ref="L1:L2"/>
    <mergeCell ref="K1:K2"/>
    <mergeCell ref="J1:J2"/>
    <mergeCell ref="V1:V2"/>
    <mergeCell ref="U1:U2"/>
    <mergeCell ref="T1:T2"/>
    <mergeCell ref="S1:S2"/>
    <mergeCell ref="R1:R2"/>
    <mergeCell ref="P1:P2"/>
    <mergeCell ref="C1:C2"/>
    <mergeCell ref="B1:B2"/>
    <mergeCell ref="A1:A2"/>
    <mergeCell ref="I1:I2"/>
    <mergeCell ref="H1:H2"/>
    <mergeCell ref="G1:G2"/>
    <mergeCell ref="F1:F2"/>
    <mergeCell ref="E1:E2"/>
    <mergeCell ref="D1:D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opLeftCell="A2" workbookViewId="0">
      <selection activeCell="A3" sqref="A3"/>
    </sheetView>
  </sheetViews>
  <sheetFormatPr baseColWidth="10" defaultRowHeight="16" x14ac:dyDescent="0.2"/>
  <sheetData>
    <row r="1" spans="1:34" ht="42" x14ac:dyDescent="0.2">
      <c r="A1" s="780" t="s">
        <v>38</v>
      </c>
      <c r="B1" s="780" t="s">
        <v>2</v>
      </c>
      <c r="C1" s="780" t="s">
        <v>4</v>
      </c>
      <c r="D1" s="780" t="s">
        <v>5</v>
      </c>
      <c r="E1" s="780" t="s">
        <v>6</v>
      </c>
      <c r="F1" s="780" t="s">
        <v>7</v>
      </c>
      <c r="G1" s="780" t="s">
        <v>8</v>
      </c>
      <c r="H1" s="780" t="s">
        <v>9</v>
      </c>
      <c r="I1" s="780" t="s">
        <v>10</v>
      </c>
      <c r="J1" s="780" t="s">
        <v>11</v>
      </c>
      <c r="K1" s="780" t="s">
        <v>12</v>
      </c>
      <c r="L1" s="780" t="s">
        <v>13</v>
      </c>
      <c r="M1" s="780" t="s">
        <v>14</v>
      </c>
      <c r="N1" s="780" t="s">
        <v>15</v>
      </c>
      <c r="O1" s="780" t="s">
        <v>16</v>
      </c>
      <c r="P1" s="780" t="s">
        <v>17</v>
      </c>
      <c r="Q1" s="281" t="s">
        <v>1143</v>
      </c>
      <c r="R1" s="780" t="s">
        <v>19</v>
      </c>
      <c r="S1" s="780" t="s">
        <v>20</v>
      </c>
      <c r="T1" s="780" t="s">
        <v>40</v>
      </c>
      <c r="U1" s="780" t="s">
        <v>22</v>
      </c>
      <c r="V1" s="780" t="s">
        <v>23</v>
      </c>
      <c r="W1" s="780" t="s">
        <v>24</v>
      </c>
      <c r="X1" s="780" t="s">
        <v>25</v>
      </c>
      <c r="Y1" s="281" t="s">
        <v>1144</v>
      </c>
      <c r="Z1" s="780" t="s">
        <v>42</v>
      </c>
      <c r="AA1" s="281" t="s">
        <v>1146</v>
      </c>
      <c r="AB1" s="780" t="s">
        <v>30</v>
      </c>
      <c r="AC1" s="780" t="s">
        <v>31</v>
      </c>
      <c r="AD1" s="780" t="s">
        <v>44</v>
      </c>
      <c r="AE1" s="780" t="s">
        <v>33</v>
      </c>
      <c r="AF1" s="780" t="s">
        <v>45</v>
      </c>
      <c r="AG1" s="281" t="s">
        <v>1147</v>
      </c>
      <c r="AH1" s="859" t="s">
        <v>1149</v>
      </c>
    </row>
    <row r="2" spans="1:34" ht="112" x14ac:dyDescent="0.2">
      <c r="A2" s="781"/>
      <c r="B2" s="781"/>
      <c r="C2" s="781"/>
      <c r="D2" s="781"/>
      <c r="E2" s="781"/>
      <c r="F2" s="781"/>
      <c r="G2" s="781"/>
      <c r="H2" s="781"/>
      <c r="I2" s="781"/>
      <c r="J2" s="781"/>
      <c r="K2" s="781"/>
      <c r="L2" s="781"/>
      <c r="M2" s="781"/>
      <c r="N2" s="781"/>
      <c r="O2" s="781"/>
      <c r="P2" s="781"/>
      <c r="Q2" s="282">
        <v>2025</v>
      </c>
      <c r="R2" s="781"/>
      <c r="S2" s="781"/>
      <c r="T2" s="781"/>
      <c r="U2" s="781"/>
      <c r="V2" s="781"/>
      <c r="W2" s="781"/>
      <c r="X2" s="781"/>
      <c r="Y2" s="282" t="s">
        <v>1145</v>
      </c>
      <c r="Z2" s="781"/>
      <c r="AA2" s="282" t="s">
        <v>1145</v>
      </c>
      <c r="AB2" s="781"/>
      <c r="AC2" s="781"/>
      <c r="AD2" s="781"/>
      <c r="AE2" s="781"/>
      <c r="AF2" s="781"/>
      <c r="AG2" s="282" t="s">
        <v>1148</v>
      </c>
      <c r="AH2" s="781"/>
    </row>
    <row r="3" spans="1:34" ht="409" x14ac:dyDescent="0.2">
      <c r="A3" s="283" t="s">
        <v>1150</v>
      </c>
      <c r="B3" s="284" t="s">
        <v>869</v>
      </c>
      <c r="C3" s="285" t="s">
        <v>1151</v>
      </c>
      <c r="D3" s="285" t="s">
        <v>1152</v>
      </c>
      <c r="E3" s="285">
        <v>4599</v>
      </c>
      <c r="F3" s="285" t="s">
        <v>1024</v>
      </c>
      <c r="G3" s="285" t="s">
        <v>816</v>
      </c>
      <c r="H3" s="285">
        <v>108</v>
      </c>
      <c r="I3" s="285" t="s">
        <v>1153</v>
      </c>
      <c r="J3" s="285">
        <v>4599028</v>
      </c>
      <c r="K3" s="285" t="s">
        <v>1154</v>
      </c>
      <c r="L3" s="285" t="s">
        <v>1155</v>
      </c>
      <c r="M3" s="285" t="s">
        <v>121</v>
      </c>
      <c r="N3" s="286">
        <v>3</v>
      </c>
      <c r="O3" s="286">
        <v>2023</v>
      </c>
      <c r="P3" s="286" t="s">
        <v>1156</v>
      </c>
      <c r="Q3" s="286">
        <v>2</v>
      </c>
      <c r="R3" s="286">
        <v>4</v>
      </c>
      <c r="S3" s="287">
        <v>0</v>
      </c>
      <c r="T3" s="288">
        <v>0</v>
      </c>
      <c r="U3" s="289">
        <v>0.25</v>
      </c>
      <c r="V3" s="289">
        <v>0.25</v>
      </c>
      <c r="W3" s="289">
        <v>0.75</v>
      </c>
      <c r="X3" s="287">
        <v>1</v>
      </c>
      <c r="Y3" s="289">
        <v>2</v>
      </c>
      <c r="Z3" s="288">
        <v>0.5</v>
      </c>
      <c r="AA3" s="287">
        <v>2</v>
      </c>
      <c r="AB3" s="288">
        <v>1</v>
      </c>
      <c r="AC3" s="290">
        <v>0.5</v>
      </c>
      <c r="AD3" s="291">
        <v>76625000</v>
      </c>
      <c r="AE3" s="292" t="s">
        <v>1157</v>
      </c>
      <c r="AF3" s="291">
        <v>76625000</v>
      </c>
      <c r="AG3" s="288">
        <v>1</v>
      </c>
      <c r="AH3" s="293" t="s">
        <v>1158</v>
      </c>
    </row>
    <row r="4" spans="1:34" ht="192" x14ac:dyDescent="0.2">
      <c r="A4" s="283" t="s">
        <v>1150</v>
      </c>
      <c r="B4" s="284" t="s">
        <v>869</v>
      </c>
      <c r="C4" s="285" t="s">
        <v>1151</v>
      </c>
      <c r="D4" s="285" t="s">
        <v>1152</v>
      </c>
      <c r="E4" s="285">
        <v>4599</v>
      </c>
      <c r="F4" s="285" t="s">
        <v>1024</v>
      </c>
      <c r="G4" s="285" t="s">
        <v>816</v>
      </c>
      <c r="H4" s="285">
        <v>383</v>
      </c>
      <c r="I4" s="285" t="s">
        <v>1159</v>
      </c>
      <c r="J4" s="285">
        <v>4599021</v>
      </c>
      <c r="K4" s="285" t="s">
        <v>1160</v>
      </c>
      <c r="L4" s="285" t="s">
        <v>1161</v>
      </c>
      <c r="M4" s="285" t="s">
        <v>121</v>
      </c>
      <c r="N4" s="286" t="s">
        <v>1162</v>
      </c>
      <c r="O4" s="286" t="s">
        <v>1162</v>
      </c>
      <c r="P4" s="286" t="s">
        <v>1156</v>
      </c>
      <c r="Q4" s="286">
        <v>2</v>
      </c>
      <c r="R4" s="286">
        <v>2</v>
      </c>
      <c r="S4" s="287">
        <v>2</v>
      </c>
      <c r="T4" s="288">
        <v>1</v>
      </c>
      <c r="U4" s="287">
        <v>0</v>
      </c>
      <c r="V4" s="287">
        <v>0</v>
      </c>
      <c r="W4" s="287">
        <v>0</v>
      </c>
      <c r="X4" s="287">
        <v>0</v>
      </c>
      <c r="Y4" s="287">
        <v>0</v>
      </c>
      <c r="Z4" s="288">
        <v>0</v>
      </c>
      <c r="AA4" s="287">
        <v>2</v>
      </c>
      <c r="AB4" s="288">
        <v>0</v>
      </c>
      <c r="AC4" s="290">
        <v>1</v>
      </c>
      <c r="AD4" s="291" t="s">
        <v>1163</v>
      </c>
      <c r="AE4" s="292" t="s">
        <v>1157</v>
      </c>
      <c r="AF4" s="291" t="s">
        <v>1163</v>
      </c>
      <c r="AG4" s="288">
        <v>0</v>
      </c>
      <c r="AH4" s="294" t="s">
        <v>1164</v>
      </c>
    </row>
    <row r="5" spans="1:34" ht="336" x14ac:dyDescent="0.2">
      <c r="A5" s="283" t="s">
        <v>1150</v>
      </c>
      <c r="B5" s="284" t="s">
        <v>869</v>
      </c>
      <c r="C5" s="285" t="s">
        <v>1151</v>
      </c>
      <c r="D5" s="285" t="s">
        <v>1152</v>
      </c>
      <c r="E5" s="285">
        <v>4599</v>
      </c>
      <c r="F5" s="285" t="s">
        <v>1024</v>
      </c>
      <c r="G5" s="285" t="s">
        <v>816</v>
      </c>
      <c r="H5" s="285">
        <v>423</v>
      </c>
      <c r="I5" s="285" t="s">
        <v>1165</v>
      </c>
      <c r="J5" s="285">
        <v>4599002</v>
      </c>
      <c r="K5" s="285" t="s">
        <v>1166</v>
      </c>
      <c r="L5" s="285" t="s">
        <v>1167</v>
      </c>
      <c r="M5" s="285" t="s">
        <v>50</v>
      </c>
      <c r="N5" s="286">
        <v>0.97330000000000005</v>
      </c>
      <c r="O5" s="286">
        <v>2023</v>
      </c>
      <c r="P5" s="286" t="s">
        <v>1156</v>
      </c>
      <c r="Q5" s="286">
        <v>1</v>
      </c>
      <c r="R5" s="286">
        <v>100</v>
      </c>
      <c r="S5" s="287">
        <v>25</v>
      </c>
      <c r="T5" s="288">
        <v>0.25</v>
      </c>
      <c r="U5" s="288">
        <v>0.14000000000000001</v>
      </c>
      <c r="V5" s="288">
        <v>0.45</v>
      </c>
      <c r="W5" s="288">
        <v>0.3</v>
      </c>
      <c r="X5" s="288">
        <v>0.12</v>
      </c>
      <c r="Y5" s="288">
        <v>1</v>
      </c>
      <c r="Z5" s="290">
        <v>0.25</v>
      </c>
      <c r="AA5" s="288">
        <v>0.5</v>
      </c>
      <c r="AB5" s="288">
        <v>1</v>
      </c>
      <c r="AC5" s="290">
        <v>5.0000000000000001E-3</v>
      </c>
      <c r="AD5" s="291">
        <v>374388333</v>
      </c>
      <c r="AE5" s="292" t="s">
        <v>1157</v>
      </c>
      <c r="AF5" s="291">
        <v>374388333</v>
      </c>
      <c r="AG5" s="288">
        <v>1</v>
      </c>
      <c r="AH5" s="295" t="s">
        <v>1168</v>
      </c>
    </row>
    <row r="6" spans="1:34" ht="240" x14ac:dyDescent="0.2">
      <c r="A6" s="283" t="s">
        <v>1150</v>
      </c>
      <c r="B6" s="284" t="s">
        <v>869</v>
      </c>
      <c r="C6" s="285" t="s">
        <v>1151</v>
      </c>
      <c r="D6" s="285" t="s">
        <v>1152</v>
      </c>
      <c r="E6" s="285">
        <v>4599</v>
      </c>
      <c r="F6" s="285" t="s">
        <v>1024</v>
      </c>
      <c r="G6" s="285" t="s">
        <v>816</v>
      </c>
      <c r="H6" s="285">
        <v>424</v>
      </c>
      <c r="I6" s="285" t="s">
        <v>1169</v>
      </c>
      <c r="J6" s="285">
        <v>4599002</v>
      </c>
      <c r="K6" s="285" t="s">
        <v>1166</v>
      </c>
      <c r="L6" s="285" t="s">
        <v>1167</v>
      </c>
      <c r="M6" s="285" t="s">
        <v>121</v>
      </c>
      <c r="N6" s="286" t="s">
        <v>1162</v>
      </c>
      <c r="O6" s="286">
        <v>2023</v>
      </c>
      <c r="P6" s="286" t="s">
        <v>1156</v>
      </c>
      <c r="Q6" s="286">
        <v>1</v>
      </c>
      <c r="R6" s="286">
        <v>4</v>
      </c>
      <c r="S6" s="287">
        <v>1</v>
      </c>
      <c r="T6" s="288">
        <v>0.25</v>
      </c>
      <c r="U6" s="296">
        <v>0</v>
      </c>
      <c r="V6" s="296" t="s">
        <v>1170</v>
      </c>
      <c r="W6" s="296" t="s">
        <v>1170</v>
      </c>
      <c r="X6" s="296">
        <v>1</v>
      </c>
      <c r="Y6" s="287">
        <v>1</v>
      </c>
      <c r="Z6" s="288">
        <v>0.25</v>
      </c>
      <c r="AA6" s="287">
        <v>2</v>
      </c>
      <c r="AB6" s="288">
        <v>1</v>
      </c>
      <c r="AC6" s="290">
        <v>0.5</v>
      </c>
      <c r="AD6" s="291">
        <v>106662968</v>
      </c>
      <c r="AE6" s="292" t="s">
        <v>1171</v>
      </c>
      <c r="AF6" s="291">
        <v>103776256</v>
      </c>
      <c r="AG6" s="288">
        <v>0.97</v>
      </c>
      <c r="AH6" s="294" t="s">
        <v>1172</v>
      </c>
    </row>
    <row r="7" spans="1:34" ht="240" x14ac:dyDescent="0.2">
      <c r="A7" s="283" t="s">
        <v>1150</v>
      </c>
      <c r="B7" s="284" t="s">
        <v>869</v>
      </c>
      <c r="C7" s="285" t="s">
        <v>1151</v>
      </c>
      <c r="D7" s="285" t="s">
        <v>1152</v>
      </c>
      <c r="E7" s="285">
        <v>4599</v>
      </c>
      <c r="F7" s="285" t="s">
        <v>1024</v>
      </c>
      <c r="G7" s="285" t="s">
        <v>816</v>
      </c>
      <c r="H7" s="285">
        <v>425</v>
      </c>
      <c r="I7" s="285" t="s">
        <v>1173</v>
      </c>
      <c r="J7" s="285">
        <v>4599031</v>
      </c>
      <c r="K7" s="285" t="s">
        <v>1174</v>
      </c>
      <c r="L7" s="285" t="s">
        <v>1175</v>
      </c>
      <c r="M7" s="285" t="s">
        <v>121</v>
      </c>
      <c r="N7" s="286" t="s">
        <v>1162</v>
      </c>
      <c r="O7" s="286" t="s">
        <v>1162</v>
      </c>
      <c r="P7" s="286" t="s">
        <v>1156</v>
      </c>
      <c r="Q7" s="286">
        <v>2</v>
      </c>
      <c r="R7" s="286">
        <v>5</v>
      </c>
      <c r="S7" s="287">
        <v>0</v>
      </c>
      <c r="T7" s="288">
        <v>0</v>
      </c>
      <c r="U7" s="297">
        <v>0.3</v>
      </c>
      <c r="V7" s="297">
        <v>0.5</v>
      </c>
      <c r="W7" s="287">
        <v>1</v>
      </c>
      <c r="X7" s="297">
        <v>0.5</v>
      </c>
      <c r="Y7" s="287">
        <v>2</v>
      </c>
      <c r="Z7" s="288">
        <v>0.4</v>
      </c>
      <c r="AA7" s="287">
        <v>2</v>
      </c>
      <c r="AB7" s="288">
        <v>1</v>
      </c>
      <c r="AC7" s="290">
        <v>0.4</v>
      </c>
      <c r="AD7" s="291">
        <v>500000000</v>
      </c>
      <c r="AE7" s="292" t="s">
        <v>1157</v>
      </c>
      <c r="AF7" s="291">
        <v>499845000</v>
      </c>
      <c r="AG7" s="288">
        <v>1</v>
      </c>
      <c r="AH7" s="294" t="s">
        <v>1176</v>
      </c>
    </row>
    <row r="8" spans="1:34" ht="128" x14ac:dyDescent="0.2">
      <c r="A8" s="283" t="s">
        <v>1150</v>
      </c>
      <c r="B8" s="284" t="s">
        <v>869</v>
      </c>
      <c r="C8" s="285" t="s">
        <v>1151</v>
      </c>
      <c r="D8" s="285" t="s">
        <v>1152</v>
      </c>
      <c r="E8" s="285">
        <v>4599</v>
      </c>
      <c r="F8" s="285" t="s">
        <v>1024</v>
      </c>
      <c r="G8" s="285" t="s">
        <v>816</v>
      </c>
      <c r="H8" s="285">
        <v>426</v>
      </c>
      <c r="I8" s="285" t="s">
        <v>1177</v>
      </c>
      <c r="J8" s="285">
        <v>4599031</v>
      </c>
      <c r="K8" s="285" t="s">
        <v>1178</v>
      </c>
      <c r="L8" s="285" t="s">
        <v>1175</v>
      </c>
      <c r="M8" s="285" t="s">
        <v>121</v>
      </c>
      <c r="N8" s="286" t="s">
        <v>1162</v>
      </c>
      <c r="O8" s="286" t="s">
        <v>1162</v>
      </c>
      <c r="P8" s="286" t="s">
        <v>1156</v>
      </c>
      <c r="Q8" s="286">
        <v>2</v>
      </c>
      <c r="R8" s="286">
        <v>4</v>
      </c>
      <c r="S8" s="287">
        <v>0</v>
      </c>
      <c r="T8" s="288">
        <v>0</v>
      </c>
      <c r="U8" s="297">
        <v>0.5</v>
      </c>
      <c r="V8" s="297">
        <v>0.8</v>
      </c>
      <c r="W8" s="297">
        <v>0.5</v>
      </c>
      <c r="X8" s="287">
        <v>0</v>
      </c>
      <c r="Y8" s="289">
        <v>2</v>
      </c>
      <c r="Z8" s="288">
        <v>0.5</v>
      </c>
      <c r="AA8" s="287">
        <v>2</v>
      </c>
      <c r="AB8" s="288">
        <v>1</v>
      </c>
      <c r="AC8" s="290">
        <v>0.5</v>
      </c>
      <c r="AD8" s="291">
        <v>454875000</v>
      </c>
      <c r="AE8" s="292" t="s">
        <v>1157</v>
      </c>
      <c r="AF8" s="291">
        <v>454875000</v>
      </c>
      <c r="AG8" s="288">
        <v>1</v>
      </c>
      <c r="AH8" s="294" t="s">
        <v>1179</v>
      </c>
    </row>
  </sheetData>
  <mergeCells count="30">
    <mergeCell ref="AB1:AB2"/>
    <mergeCell ref="AH1:AH2"/>
    <mergeCell ref="AF1:AF2"/>
    <mergeCell ref="AE1:AE2"/>
    <mergeCell ref="AD1:AD2"/>
    <mergeCell ref="AC1:AC2"/>
    <mergeCell ref="M1:M2"/>
    <mergeCell ref="Z1:Z2"/>
    <mergeCell ref="X1:X2"/>
    <mergeCell ref="W1:W2"/>
    <mergeCell ref="V1:V2"/>
    <mergeCell ref="U1:U2"/>
    <mergeCell ref="T1:T2"/>
    <mergeCell ref="S1:S2"/>
    <mergeCell ref="R1:R2"/>
    <mergeCell ref="P1:P2"/>
    <mergeCell ref="O1:O2"/>
    <mergeCell ref="N1:N2"/>
    <mergeCell ref="A1:A2"/>
    <mergeCell ref="L1:L2"/>
    <mergeCell ref="K1:K2"/>
    <mergeCell ref="J1:J2"/>
    <mergeCell ref="I1:I2"/>
    <mergeCell ref="H1:H2"/>
    <mergeCell ref="G1:G2"/>
    <mergeCell ref="F1:F2"/>
    <mergeCell ref="E1:E2"/>
    <mergeCell ref="D1:D2"/>
    <mergeCell ref="C1:C2"/>
    <mergeCell ref="B1:B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topLeftCell="E25" workbookViewId="0">
      <selection activeCell="AC25" sqref="AC25"/>
    </sheetView>
  </sheetViews>
  <sheetFormatPr baseColWidth="10" defaultRowHeight="16" x14ac:dyDescent="0.2"/>
  <cols>
    <col min="30" max="30" width="15.33203125" customWidth="1"/>
    <col min="32" max="32" width="16" customWidth="1"/>
  </cols>
  <sheetData>
    <row r="1" spans="1:33" ht="195" x14ac:dyDescent="0.2">
      <c r="A1" s="246" t="s">
        <v>38</v>
      </c>
      <c r="B1" s="247" t="s">
        <v>2</v>
      </c>
      <c r="C1" s="247" t="s">
        <v>4</v>
      </c>
      <c r="D1" s="247" t="s">
        <v>5</v>
      </c>
      <c r="E1" s="248" t="s">
        <v>6</v>
      </c>
      <c r="F1" s="247" t="s">
        <v>7</v>
      </c>
      <c r="G1" s="247" t="s">
        <v>8</v>
      </c>
      <c r="H1" s="247" t="s">
        <v>9</v>
      </c>
      <c r="I1" s="247" t="s">
        <v>10</v>
      </c>
      <c r="J1" s="247" t="s">
        <v>11</v>
      </c>
      <c r="K1" s="247" t="s">
        <v>12</v>
      </c>
      <c r="L1" s="247" t="s">
        <v>13</v>
      </c>
      <c r="M1" s="247" t="s">
        <v>14</v>
      </c>
      <c r="N1" s="247" t="s">
        <v>15</v>
      </c>
      <c r="O1" s="247" t="s">
        <v>16</v>
      </c>
      <c r="P1" s="247" t="s">
        <v>17</v>
      </c>
      <c r="Q1" s="247" t="s">
        <v>39</v>
      </c>
      <c r="R1" s="247" t="s">
        <v>19</v>
      </c>
      <c r="S1" s="247" t="s">
        <v>20</v>
      </c>
      <c r="T1" s="247" t="s">
        <v>40</v>
      </c>
      <c r="U1" s="247" t="s">
        <v>22</v>
      </c>
      <c r="V1" s="247" t="s">
        <v>23</v>
      </c>
      <c r="W1" s="247" t="s">
        <v>24</v>
      </c>
      <c r="X1" s="247" t="s">
        <v>25</v>
      </c>
      <c r="Y1" s="247" t="s">
        <v>41</v>
      </c>
      <c r="Z1" s="247" t="s">
        <v>42</v>
      </c>
      <c r="AA1" s="247" t="s">
        <v>996</v>
      </c>
      <c r="AB1" s="247" t="s">
        <v>30</v>
      </c>
      <c r="AC1" s="247" t="s">
        <v>997</v>
      </c>
      <c r="AD1" s="249" t="s">
        <v>44</v>
      </c>
      <c r="AE1" s="247" t="s">
        <v>33</v>
      </c>
      <c r="AF1" s="249" t="s">
        <v>45</v>
      </c>
      <c r="AG1" s="247" t="s">
        <v>46</v>
      </c>
    </row>
    <row r="2" spans="1:33" ht="126" x14ac:dyDescent="0.2">
      <c r="A2" s="21" t="s">
        <v>998</v>
      </c>
      <c r="B2" s="19" t="s">
        <v>999</v>
      </c>
      <c r="C2" s="19" t="s">
        <v>1000</v>
      </c>
      <c r="D2" s="19" t="s">
        <v>1001</v>
      </c>
      <c r="E2" s="19">
        <v>3602</v>
      </c>
      <c r="F2" s="19" t="s">
        <v>1002</v>
      </c>
      <c r="G2" s="19" t="s">
        <v>1003</v>
      </c>
      <c r="H2" s="250">
        <v>360</v>
      </c>
      <c r="I2" s="19" t="s">
        <v>1004</v>
      </c>
      <c r="J2" s="19">
        <v>3602013</v>
      </c>
      <c r="K2" s="19" t="s">
        <v>1005</v>
      </c>
      <c r="L2" s="19" t="s">
        <v>1006</v>
      </c>
      <c r="M2" s="19" t="s">
        <v>49</v>
      </c>
      <c r="N2" s="19">
        <v>0</v>
      </c>
      <c r="O2" s="19" t="s">
        <v>141</v>
      </c>
      <c r="P2" s="19" t="s">
        <v>141</v>
      </c>
      <c r="Q2" s="21">
        <v>25</v>
      </c>
      <c r="R2" s="21">
        <v>100</v>
      </c>
      <c r="S2" s="21">
        <v>53</v>
      </c>
      <c r="T2" s="251">
        <v>0.53</v>
      </c>
      <c r="U2" s="21">
        <v>3</v>
      </c>
      <c r="V2" s="252">
        <v>150</v>
      </c>
      <c r="W2" s="21"/>
      <c r="X2" s="21">
        <v>15</v>
      </c>
      <c r="Y2" s="253">
        <v>168</v>
      </c>
      <c r="Z2" s="251">
        <v>1.68</v>
      </c>
      <c r="AA2" s="253">
        <v>221</v>
      </c>
      <c r="AB2" s="251">
        <v>6.72</v>
      </c>
      <c r="AC2" s="254">
        <v>2.21</v>
      </c>
      <c r="AD2" s="255">
        <v>50000000</v>
      </c>
      <c r="AE2" s="21">
        <v>0</v>
      </c>
      <c r="AF2" s="252" t="s">
        <v>1007</v>
      </c>
      <c r="AG2" s="21"/>
    </row>
    <row r="3" spans="1:33" ht="126" x14ac:dyDescent="0.2">
      <c r="A3" s="21" t="s">
        <v>998</v>
      </c>
      <c r="B3" s="19" t="s">
        <v>999</v>
      </c>
      <c r="C3" s="19" t="s">
        <v>1000</v>
      </c>
      <c r="D3" s="19" t="s">
        <v>1008</v>
      </c>
      <c r="E3" s="19">
        <v>3502</v>
      </c>
      <c r="F3" s="19" t="s">
        <v>1009</v>
      </c>
      <c r="G3" s="19" t="s">
        <v>1010</v>
      </c>
      <c r="H3" s="250">
        <v>350</v>
      </c>
      <c r="I3" s="19" t="s">
        <v>1011</v>
      </c>
      <c r="J3" s="19">
        <v>3502004</v>
      </c>
      <c r="K3" s="19" t="s">
        <v>1012</v>
      </c>
      <c r="L3" s="19" t="s">
        <v>1013</v>
      </c>
      <c r="M3" s="19" t="s">
        <v>49</v>
      </c>
      <c r="N3" s="19">
        <v>0</v>
      </c>
      <c r="O3" s="19" t="s">
        <v>141</v>
      </c>
      <c r="P3" s="19" t="s">
        <v>141</v>
      </c>
      <c r="Q3" s="21">
        <v>200</v>
      </c>
      <c r="R3" s="21">
        <v>200</v>
      </c>
      <c r="S3" s="21">
        <v>0</v>
      </c>
      <c r="T3" s="251">
        <v>0</v>
      </c>
      <c r="U3" s="21">
        <v>0</v>
      </c>
      <c r="V3" s="252">
        <v>0</v>
      </c>
      <c r="W3" s="21">
        <v>46</v>
      </c>
      <c r="X3" s="21">
        <v>13</v>
      </c>
      <c r="Y3" s="253">
        <v>59</v>
      </c>
      <c r="Z3" s="251">
        <v>0.29499999999999998</v>
      </c>
      <c r="AA3" s="253">
        <v>59</v>
      </c>
      <c r="AB3" s="251">
        <v>0.29499999999999998</v>
      </c>
      <c r="AC3" s="254">
        <v>0.29499999999999998</v>
      </c>
      <c r="AD3" s="256">
        <v>400000000</v>
      </c>
      <c r="AE3" s="21" t="s">
        <v>211</v>
      </c>
      <c r="AF3" s="257">
        <v>400000000</v>
      </c>
      <c r="AG3" s="258">
        <v>1</v>
      </c>
    </row>
    <row r="4" spans="1:33" ht="140" x14ac:dyDescent="0.2">
      <c r="A4" s="21" t="s">
        <v>998</v>
      </c>
      <c r="B4" s="19" t="s">
        <v>999</v>
      </c>
      <c r="C4" s="19" t="s">
        <v>1000</v>
      </c>
      <c r="D4" s="19" t="s">
        <v>1008</v>
      </c>
      <c r="E4" s="19">
        <v>3903</v>
      </c>
      <c r="F4" s="19" t="s">
        <v>1014</v>
      </c>
      <c r="G4" s="19" t="s">
        <v>1015</v>
      </c>
      <c r="H4" s="250">
        <v>358</v>
      </c>
      <c r="I4" s="19" t="s">
        <v>1016</v>
      </c>
      <c r="J4" s="19">
        <v>3903002</v>
      </c>
      <c r="K4" s="19" t="s">
        <v>1017</v>
      </c>
      <c r="L4" s="19" t="s">
        <v>1018</v>
      </c>
      <c r="M4" s="19" t="s">
        <v>49</v>
      </c>
      <c r="N4" s="19">
        <v>0</v>
      </c>
      <c r="O4" s="19" t="s">
        <v>1019</v>
      </c>
      <c r="P4" s="19" t="s">
        <v>141</v>
      </c>
      <c r="Q4" s="21">
        <v>10</v>
      </c>
      <c r="R4" s="21">
        <v>20</v>
      </c>
      <c r="S4" s="21">
        <v>0</v>
      </c>
      <c r="T4" s="251">
        <v>0</v>
      </c>
      <c r="U4" s="21">
        <v>0</v>
      </c>
      <c r="V4" s="252">
        <v>13</v>
      </c>
      <c r="W4" s="21"/>
      <c r="X4" s="21"/>
      <c r="Y4" s="253">
        <v>13</v>
      </c>
      <c r="Z4" s="251">
        <v>0.65</v>
      </c>
      <c r="AA4" s="253">
        <v>13</v>
      </c>
      <c r="AB4" s="251">
        <v>1.3</v>
      </c>
      <c r="AC4" s="254">
        <v>0.65</v>
      </c>
      <c r="AD4" s="8" t="s">
        <v>1020</v>
      </c>
      <c r="AE4" s="21" t="s">
        <v>141</v>
      </c>
      <c r="AF4" s="252" t="s">
        <v>1007</v>
      </c>
      <c r="AG4" s="21"/>
    </row>
    <row r="5" spans="1:33" ht="126" x14ac:dyDescent="0.2">
      <c r="A5" s="21" t="s">
        <v>998</v>
      </c>
      <c r="B5" s="19" t="s">
        <v>999</v>
      </c>
      <c r="C5" s="19" t="s">
        <v>1000</v>
      </c>
      <c r="D5" s="19" t="s">
        <v>1021</v>
      </c>
      <c r="E5" s="19">
        <v>3502</v>
      </c>
      <c r="F5" s="19" t="s">
        <v>1009</v>
      </c>
      <c r="G5" s="19" t="s">
        <v>1010</v>
      </c>
      <c r="H5" s="250">
        <v>351</v>
      </c>
      <c r="I5" s="19" t="s">
        <v>1022</v>
      </c>
      <c r="J5" s="19">
        <v>3502047</v>
      </c>
      <c r="K5" s="19" t="s">
        <v>197</v>
      </c>
      <c r="L5" s="19" t="s">
        <v>1023</v>
      </c>
      <c r="M5" s="19" t="s">
        <v>49</v>
      </c>
      <c r="N5" s="19">
        <v>0</v>
      </c>
      <c r="O5" s="19" t="s">
        <v>141</v>
      </c>
      <c r="P5" s="19" t="s">
        <v>141</v>
      </c>
      <c r="Q5" s="21">
        <v>1</v>
      </c>
      <c r="R5" s="21">
        <v>1</v>
      </c>
      <c r="S5" s="21"/>
      <c r="T5" s="251">
        <v>0</v>
      </c>
      <c r="U5" s="21">
        <v>0</v>
      </c>
      <c r="V5" s="252">
        <v>0</v>
      </c>
      <c r="W5" s="21">
        <v>1</v>
      </c>
      <c r="X5" s="21"/>
      <c r="Y5" s="253">
        <v>1</v>
      </c>
      <c r="Z5" s="251">
        <v>1</v>
      </c>
      <c r="AA5" s="253">
        <v>1</v>
      </c>
      <c r="AB5" s="251">
        <v>1</v>
      </c>
      <c r="AC5" s="254">
        <v>1</v>
      </c>
      <c r="AD5" s="256">
        <v>200000000</v>
      </c>
      <c r="AE5" s="21" t="s">
        <v>211</v>
      </c>
      <c r="AF5" s="257">
        <v>200000000</v>
      </c>
      <c r="AG5" s="258">
        <v>1</v>
      </c>
    </row>
    <row r="6" spans="1:33" ht="126" x14ac:dyDescent="0.2">
      <c r="A6" s="21" t="s">
        <v>998</v>
      </c>
      <c r="B6" s="19" t="s">
        <v>999</v>
      </c>
      <c r="C6" s="19" t="s">
        <v>1000</v>
      </c>
      <c r="D6" s="19" t="s">
        <v>1021</v>
      </c>
      <c r="E6" s="19">
        <v>4599</v>
      </c>
      <c r="F6" s="19" t="s">
        <v>1024</v>
      </c>
      <c r="G6" s="19" t="s">
        <v>1010</v>
      </c>
      <c r="H6" s="250">
        <v>352</v>
      </c>
      <c r="I6" s="19" t="s">
        <v>1025</v>
      </c>
      <c r="J6" s="19">
        <v>4599025</v>
      </c>
      <c r="K6" s="19" t="s">
        <v>874</v>
      </c>
      <c r="L6" s="19" t="s">
        <v>875</v>
      </c>
      <c r="M6" s="19" t="s">
        <v>49</v>
      </c>
      <c r="N6" s="19">
        <v>0</v>
      </c>
      <c r="O6" s="19" t="s">
        <v>141</v>
      </c>
      <c r="P6" s="19" t="s">
        <v>141</v>
      </c>
      <c r="Q6" s="21">
        <v>1</v>
      </c>
      <c r="R6" s="21">
        <v>1</v>
      </c>
      <c r="S6" s="21">
        <v>0</v>
      </c>
      <c r="T6" s="251">
        <v>0</v>
      </c>
      <c r="U6" s="21">
        <v>0</v>
      </c>
      <c r="V6" s="252">
        <v>0</v>
      </c>
      <c r="W6" s="21">
        <v>0</v>
      </c>
      <c r="X6" s="21">
        <v>1</v>
      </c>
      <c r="Y6" s="253">
        <v>1</v>
      </c>
      <c r="Z6" s="251">
        <v>1</v>
      </c>
      <c r="AA6" s="253">
        <v>1</v>
      </c>
      <c r="AB6" s="251">
        <v>1</v>
      </c>
      <c r="AC6" s="254">
        <v>1</v>
      </c>
      <c r="AD6" s="8" t="s">
        <v>1020</v>
      </c>
      <c r="AE6" s="21" t="s">
        <v>141</v>
      </c>
      <c r="AF6" s="252" t="s">
        <v>1007</v>
      </c>
      <c r="AG6" s="21"/>
    </row>
    <row r="7" spans="1:33" ht="126" x14ac:dyDescent="0.2">
      <c r="A7" s="21" t="s">
        <v>998</v>
      </c>
      <c r="B7" s="19" t="s">
        <v>999</v>
      </c>
      <c r="C7" s="19" t="s">
        <v>1000</v>
      </c>
      <c r="D7" s="19" t="s">
        <v>1021</v>
      </c>
      <c r="E7" s="19">
        <v>3502</v>
      </c>
      <c r="F7" s="19" t="s">
        <v>206</v>
      </c>
      <c r="G7" s="19" t="s">
        <v>1010</v>
      </c>
      <c r="H7" s="250">
        <v>353</v>
      </c>
      <c r="I7" s="19" t="s">
        <v>1026</v>
      </c>
      <c r="J7" s="19">
        <v>1702038</v>
      </c>
      <c r="K7" s="19" t="s">
        <v>213</v>
      </c>
      <c r="L7" s="19" t="s">
        <v>1027</v>
      </c>
      <c r="M7" s="19" t="s">
        <v>49</v>
      </c>
      <c r="N7" s="19">
        <v>0</v>
      </c>
      <c r="O7" s="19" t="s">
        <v>141</v>
      </c>
      <c r="P7" s="19" t="s">
        <v>141</v>
      </c>
      <c r="Q7" s="21">
        <v>2</v>
      </c>
      <c r="R7" s="21">
        <v>6</v>
      </c>
      <c r="S7" s="21">
        <v>3</v>
      </c>
      <c r="T7" s="251">
        <v>0.5</v>
      </c>
      <c r="U7" s="21">
        <v>0</v>
      </c>
      <c r="V7" s="252">
        <v>2</v>
      </c>
      <c r="W7" s="21">
        <v>1</v>
      </c>
      <c r="X7" s="21">
        <v>2</v>
      </c>
      <c r="Y7" s="253">
        <v>5</v>
      </c>
      <c r="Z7" s="251">
        <v>0.83333333333333337</v>
      </c>
      <c r="AA7" s="253">
        <v>8</v>
      </c>
      <c r="AB7" s="251">
        <v>2.5</v>
      </c>
      <c r="AC7" s="254">
        <v>1.3333333333333333</v>
      </c>
      <c r="AD7" s="256">
        <v>200000000</v>
      </c>
      <c r="AE7" s="21" t="s">
        <v>211</v>
      </c>
      <c r="AF7" s="257">
        <v>200000000</v>
      </c>
      <c r="AG7" s="258">
        <v>1</v>
      </c>
    </row>
    <row r="8" spans="1:33" ht="126" x14ac:dyDescent="0.2">
      <c r="A8" s="21" t="s">
        <v>998</v>
      </c>
      <c r="B8" s="19" t="s">
        <v>999</v>
      </c>
      <c r="C8" s="19" t="s">
        <v>1000</v>
      </c>
      <c r="D8" s="19" t="s">
        <v>1028</v>
      </c>
      <c r="E8" s="19">
        <v>2022</v>
      </c>
      <c r="F8" s="19" t="s">
        <v>1029</v>
      </c>
      <c r="G8" s="19" t="s">
        <v>387</v>
      </c>
      <c r="H8" s="250">
        <v>354</v>
      </c>
      <c r="I8" s="19" t="s">
        <v>1030</v>
      </c>
      <c r="J8" s="19">
        <v>2202067</v>
      </c>
      <c r="K8" s="19" t="s">
        <v>1031</v>
      </c>
      <c r="L8" s="19" t="s">
        <v>1032</v>
      </c>
      <c r="M8" s="19" t="s">
        <v>49</v>
      </c>
      <c r="N8" s="19">
        <v>0</v>
      </c>
      <c r="O8" s="19" t="s">
        <v>141</v>
      </c>
      <c r="P8" s="19" t="s">
        <v>141</v>
      </c>
      <c r="Q8" s="21">
        <v>2</v>
      </c>
      <c r="R8" s="21">
        <v>5</v>
      </c>
      <c r="S8" s="21">
        <v>1</v>
      </c>
      <c r="T8" s="251">
        <v>0.2</v>
      </c>
      <c r="U8" s="21">
        <v>0</v>
      </c>
      <c r="V8" s="252"/>
      <c r="W8" s="21"/>
      <c r="X8" s="21"/>
      <c r="Y8" s="253">
        <v>0</v>
      </c>
      <c r="Z8" s="251">
        <v>0</v>
      </c>
      <c r="AA8" s="253">
        <v>1</v>
      </c>
      <c r="AB8" s="251">
        <v>0</v>
      </c>
      <c r="AC8" s="254">
        <v>0.2</v>
      </c>
      <c r="AD8" s="8" t="s">
        <v>1020</v>
      </c>
      <c r="AE8" s="21" t="s">
        <v>141</v>
      </c>
      <c r="AF8" s="252" t="s">
        <v>1007</v>
      </c>
      <c r="AG8" s="21"/>
    </row>
    <row r="9" spans="1:33" ht="126" x14ac:dyDescent="0.2">
      <c r="A9" s="21" t="s">
        <v>998</v>
      </c>
      <c r="B9" s="19" t="s">
        <v>999</v>
      </c>
      <c r="C9" s="19" t="s">
        <v>1000</v>
      </c>
      <c r="D9" s="19" t="s">
        <v>1033</v>
      </c>
      <c r="E9" s="19">
        <v>3502</v>
      </c>
      <c r="F9" s="19" t="s">
        <v>1009</v>
      </c>
      <c r="G9" s="19" t="s">
        <v>1010</v>
      </c>
      <c r="H9" s="250">
        <v>355</v>
      </c>
      <c r="I9" s="19" t="s">
        <v>1034</v>
      </c>
      <c r="J9" s="19">
        <v>3603002</v>
      </c>
      <c r="K9" s="19" t="s">
        <v>1035</v>
      </c>
      <c r="L9" s="19" t="s">
        <v>1036</v>
      </c>
      <c r="M9" s="19" t="s">
        <v>49</v>
      </c>
      <c r="N9" s="19">
        <v>0</v>
      </c>
      <c r="O9" s="19" t="s">
        <v>141</v>
      </c>
      <c r="P9" s="19" t="s">
        <v>141</v>
      </c>
      <c r="Q9" s="21">
        <v>75</v>
      </c>
      <c r="R9" s="21">
        <v>100</v>
      </c>
      <c r="S9" s="21"/>
      <c r="T9" s="251">
        <v>0</v>
      </c>
      <c r="U9" s="21">
        <v>0</v>
      </c>
      <c r="V9" s="252">
        <v>0</v>
      </c>
      <c r="W9" s="21"/>
      <c r="X9" s="21">
        <v>75</v>
      </c>
      <c r="Y9" s="253">
        <v>75</v>
      </c>
      <c r="Z9" s="251">
        <v>0.75</v>
      </c>
      <c r="AA9" s="253">
        <v>75</v>
      </c>
      <c r="AB9" s="251">
        <v>1</v>
      </c>
      <c r="AC9" s="254">
        <v>0.75</v>
      </c>
      <c r="AD9" s="8" t="s">
        <v>1037</v>
      </c>
      <c r="AE9" s="21" t="s">
        <v>141</v>
      </c>
      <c r="AF9" s="252" t="s">
        <v>1007</v>
      </c>
      <c r="AG9" s="21"/>
    </row>
    <row r="10" spans="1:33" ht="126" x14ac:dyDescent="0.2">
      <c r="A10" s="21" t="s">
        <v>998</v>
      </c>
      <c r="B10" s="19" t="s">
        <v>999</v>
      </c>
      <c r="C10" s="19" t="s">
        <v>1000</v>
      </c>
      <c r="D10" s="19" t="s">
        <v>1038</v>
      </c>
      <c r="E10" s="19">
        <v>3602</v>
      </c>
      <c r="F10" s="19" t="s">
        <v>1002</v>
      </c>
      <c r="G10" s="19" t="s">
        <v>1003</v>
      </c>
      <c r="H10" s="250">
        <v>357</v>
      </c>
      <c r="I10" s="19" t="s">
        <v>1039</v>
      </c>
      <c r="J10" s="19">
        <v>3603002</v>
      </c>
      <c r="K10" s="19" t="s">
        <v>1035</v>
      </c>
      <c r="L10" s="19" t="s">
        <v>1036</v>
      </c>
      <c r="M10" s="19" t="s">
        <v>49</v>
      </c>
      <c r="N10" s="19">
        <v>0</v>
      </c>
      <c r="O10" s="19" t="s">
        <v>141</v>
      </c>
      <c r="P10" s="19" t="s">
        <v>141</v>
      </c>
      <c r="Q10" s="21">
        <v>100</v>
      </c>
      <c r="R10" s="21">
        <v>250</v>
      </c>
      <c r="S10" s="21">
        <v>83</v>
      </c>
      <c r="T10" s="251">
        <v>0.33200000000000002</v>
      </c>
      <c r="U10" s="21">
        <v>0</v>
      </c>
      <c r="V10" s="252">
        <v>86</v>
      </c>
      <c r="W10" s="21"/>
      <c r="X10" s="21">
        <v>58</v>
      </c>
      <c r="Y10" s="253">
        <v>144</v>
      </c>
      <c r="Z10" s="251">
        <v>0.57599999999999996</v>
      </c>
      <c r="AA10" s="253">
        <v>227</v>
      </c>
      <c r="AB10" s="251">
        <v>1.44</v>
      </c>
      <c r="AC10" s="254">
        <v>0.90800000000000003</v>
      </c>
      <c r="AD10" s="256">
        <v>191832034</v>
      </c>
      <c r="AE10" s="21" t="s">
        <v>1040</v>
      </c>
      <c r="AF10" s="252" t="s">
        <v>1041</v>
      </c>
      <c r="AG10" s="21"/>
    </row>
    <row r="11" spans="1:33" ht="168" x14ac:dyDescent="0.2">
      <c r="A11" s="21" t="s">
        <v>998</v>
      </c>
      <c r="B11" s="19" t="s">
        <v>999</v>
      </c>
      <c r="C11" s="19" t="s">
        <v>1000</v>
      </c>
      <c r="D11" s="19" t="s">
        <v>1038</v>
      </c>
      <c r="E11" s="19">
        <v>3602</v>
      </c>
      <c r="F11" s="19" t="s">
        <v>1002</v>
      </c>
      <c r="G11" s="19" t="s">
        <v>1003</v>
      </c>
      <c r="H11" s="250">
        <v>361</v>
      </c>
      <c r="I11" s="19" t="s">
        <v>1042</v>
      </c>
      <c r="J11" s="19">
        <v>3603002</v>
      </c>
      <c r="K11" s="19" t="s">
        <v>1043</v>
      </c>
      <c r="L11" s="19" t="s">
        <v>1044</v>
      </c>
      <c r="M11" s="19" t="s">
        <v>49</v>
      </c>
      <c r="N11" s="19">
        <v>0</v>
      </c>
      <c r="O11" s="19" t="s">
        <v>141</v>
      </c>
      <c r="P11" s="19" t="s">
        <v>141</v>
      </c>
      <c r="Q11" s="21">
        <v>0.5</v>
      </c>
      <c r="R11" s="21">
        <v>1</v>
      </c>
      <c r="S11" s="21">
        <v>0</v>
      </c>
      <c r="T11" s="251">
        <v>0</v>
      </c>
      <c r="U11" s="21">
        <v>0</v>
      </c>
      <c r="V11" s="252">
        <v>1</v>
      </c>
      <c r="W11" s="21"/>
      <c r="X11" s="21">
        <v>1</v>
      </c>
      <c r="Y11" s="253">
        <v>2</v>
      </c>
      <c r="Z11" s="251">
        <v>2</v>
      </c>
      <c r="AA11" s="253">
        <v>2</v>
      </c>
      <c r="AB11" s="251">
        <v>4</v>
      </c>
      <c r="AC11" s="254">
        <v>2</v>
      </c>
      <c r="AD11" s="8" t="s">
        <v>1037</v>
      </c>
      <c r="AE11" s="21" t="s">
        <v>141</v>
      </c>
      <c r="AF11" s="252" t="s">
        <v>1007</v>
      </c>
      <c r="AG11" s="21"/>
    </row>
    <row r="12" spans="1:33" ht="126" x14ac:dyDescent="0.2">
      <c r="A12" s="21" t="s">
        <v>998</v>
      </c>
      <c r="B12" s="19" t="s">
        <v>999</v>
      </c>
      <c r="C12" s="19" t="s">
        <v>1000</v>
      </c>
      <c r="D12" s="19" t="s">
        <v>1045</v>
      </c>
      <c r="E12" s="19">
        <v>3502</v>
      </c>
      <c r="F12" s="19" t="s">
        <v>1009</v>
      </c>
      <c r="G12" s="19" t="s">
        <v>1010</v>
      </c>
      <c r="H12" s="250">
        <v>356</v>
      </c>
      <c r="I12" s="19" t="s">
        <v>1046</v>
      </c>
      <c r="J12" s="19">
        <v>3502015</v>
      </c>
      <c r="K12" s="19" t="s">
        <v>1047</v>
      </c>
      <c r="L12" s="19" t="s">
        <v>1048</v>
      </c>
      <c r="M12" s="19" t="s">
        <v>49</v>
      </c>
      <c r="N12" s="19">
        <v>0</v>
      </c>
      <c r="O12" s="19" t="s">
        <v>141</v>
      </c>
      <c r="P12" s="19" t="s">
        <v>141</v>
      </c>
      <c r="Q12" s="21">
        <v>30</v>
      </c>
      <c r="R12" s="21">
        <v>100</v>
      </c>
      <c r="S12" s="21">
        <v>53</v>
      </c>
      <c r="T12" s="251">
        <v>0.53</v>
      </c>
      <c r="U12" s="21">
        <v>3</v>
      </c>
      <c r="V12" s="252">
        <v>46</v>
      </c>
      <c r="W12" s="21"/>
      <c r="X12" s="21"/>
      <c r="Y12" s="253">
        <v>49</v>
      </c>
      <c r="Z12" s="251">
        <v>0.49</v>
      </c>
      <c r="AA12" s="253">
        <v>102</v>
      </c>
      <c r="AB12" s="251">
        <v>1.6333333333333333</v>
      </c>
      <c r="AC12" s="254">
        <v>1.02</v>
      </c>
      <c r="AD12" s="8" t="s">
        <v>1037</v>
      </c>
      <c r="AE12" s="21" t="s">
        <v>141</v>
      </c>
      <c r="AF12" s="252" t="s">
        <v>1007</v>
      </c>
      <c r="AG12" s="21"/>
    </row>
    <row r="13" spans="1:33" ht="140" x14ac:dyDescent="0.2">
      <c r="A13" s="21" t="s">
        <v>1049</v>
      </c>
      <c r="B13" s="259" t="s">
        <v>90</v>
      </c>
      <c r="C13" s="259" t="s">
        <v>1050</v>
      </c>
      <c r="D13" s="259" t="s">
        <v>1051</v>
      </c>
      <c r="E13" s="259">
        <v>4599</v>
      </c>
      <c r="F13" s="259" t="s">
        <v>1024</v>
      </c>
      <c r="G13" s="259" t="s">
        <v>816</v>
      </c>
      <c r="H13" s="260" t="s">
        <v>1052</v>
      </c>
      <c r="I13" s="259" t="s">
        <v>1053</v>
      </c>
      <c r="J13" s="259" t="s">
        <v>1054</v>
      </c>
      <c r="K13" s="259" t="s">
        <v>959</v>
      </c>
      <c r="L13" s="259" t="s">
        <v>1055</v>
      </c>
      <c r="M13" s="259" t="s">
        <v>49</v>
      </c>
      <c r="N13" s="259" t="s">
        <v>142</v>
      </c>
      <c r="O13" s="259" t="s">
        <v>141</v>
      </c>
      <c r="P13" s="259" t="s">
        <v>141</v>
      </c>
      <c r="Q13" s="32">
        <v>1</v>
      </c>
      <c r="R13" s="8">
        <v>1</v>
      </c>
      <c r="S13" s="253">
        <v>0</v>
      </c>
      <c r="T13" s="251">
        <v>0</v>
      </c>
      <c r="U13" s="216">
        <v>0</v>
      </c>
      <c r="V13" s="261">
        <v>0.1</v>
      </c>
      <c r="W13" s="253">
        <v>0</v>
      </c>
      <c r="X13" s="253">
        <v>0</v>
      </c>
      <c r="Y13" s="253">
        <v>0.1</v>
      </c>
      <c r="Z13" s="251">
        <v>0.1</v>
      </c>
      <c r="AA13" s="253">
        <v>0.1</v>
      </c>
      <c r="AB13" s="251">
        <v>0.1</v>
      </c>
      <c r="AC13" s="254">
        <v>0.1</v>
      </c>
      <c r="AD13" s="262">
        <v>0</v>
      </c>
      <c r="AE13" s="216" t="s">
        <v>141</v>
      </c>
      <c r="AF13" s="262">
        <v>0</v>
      </c>
      <c r="AG13" s="251"/>
    </row>
    <row r="14" spans="1:33" ht="154" x14ac:dyDescent="0.2">
      <c r="A14" s="21" t="s">
        <v>1056</v>
      </c>
      <c r="B14" s="259" t="s">
        <v>90</v>
      </c>
      <c r="C14" s="259" t="s">
        <v>1050</v>
      </c>
      <c r="D14" s="259" t="s">
        <v>1051</v>
      </c>
      <c r="E14" s="259">
        <v>4599</v>
      </c>
      <c r="F14" s="259" t="s">
        <v>1024</v>
      </c>
      <c r="G14" s="259" t="s">
        <v>1015</v>
      </c>
      <c r="H14" s="260" t="s">
        <v>1057</v>
      </c>
      <c r="I14" s="259" t="s">
        <v>1058</v>
      </c>
      <c r="J14" s="259" t="s">
        <v>1059</v>
      </c>
      <c r="K14" s="259" t="s">
        <v>1060</v>
      </c>
      <c r="L14" s="259" t="s">
        <v>1061</v>
      </c>
      <c r="M14" s="259" t="s">
        <v>49</v>
      </c>
      <c r="N14" s="259" t="s">
        <v>142</v>
      </c>
      <c r="O14" s="259" t="s">
        <v>141</v>
      </c>
      <c r="P14" s="259" t="s">
        <v>141</v>
      </c>
      <c r="Q14" s="32">
        <v>4</v>
      </c>
      <c r="R14" s="8">
        <v>12</v>
      </c>
      <c r="S14" s="253">
        <v>0</v>
      </c>
      <c r="T14" s="251">
        <v>0</v>
      </c>
      <c r="U14" s="216">
        <v>0</v>
      </c>
      <c r="V14" s="261">
        <v>0.05</v>
      </c>
      <c r="W14" s="21">
        <v>1</v>
      </c>
      <c r="X14" s="21">
        <v>4</v>
      </c>
      <c r="Y14" s="253">
        <v>5.05</v>
      </c>
      <c r="Z14" s="251">
        <v>0.42083333333333334</v>
      </c>
      <c r="AA14" s="253">
        <v>5.05</v>
      </c>
      <c r="AB14" s="251">
        <v>1.2625</v>
      </c>
      <c r="AC14" s="254">
        <v>0.42083333333333334</v>
      </c>
      <c r="AD14" s="262">
        <v>95000000</v>
      </c>
      <c r="AE14" s="21" t="s">
        <v>1062</v>
      </c>
      <c r="AF14" s="262">
        <v>95000000</v>
      </c>
      <c r="AG14" s="251"/>
    </row>
    <row r="15" spans="1:33" ht="208" x14ac:dyDescent="0.2">
      <c r="A15" s="29" t="s">
        <v>1063</v>
      </c>
      <c r="B15" s="22" t="s">
        <v>75</v>
      </c>
      <c r="C15" s="22" t="s">
        <v>1064</v>
      </c>
      <c r="D15" s="22" t="s">
        <v>1065</v>
      </c>
      <c r="E15" s="22">
        <v>3202</v>
      </c>
      <c r="F15" s="22" t="s">
        <v>1066</v>
      </c>
      <c r="G15" s="22" t="s">
        <v>1067</v>
      </c>
      <c r="H15" s="81" t="s">
        <v>1068</v>
      </c>
      <c r="I15" s="22" t="s">
        <v>1069</v>
      </c>
      <c r="J15" s="22" t="s">
        <v>1070</v>
      </c>
      <c r="K15" s="22" t="s">
        <v>1071</v>
      </c>
      <c r="L15" s="22" t="s">
        <v>1072</v>
      </c>
      <c r="M15" s="22" t="s">
        <v>49</v>
      </c>
      <c r="N15" s="22" t="s">
        <v>1073</v>
      </c>
      <c r="O15" s="22" t="s">
        <v>1074</v>
      </c>
      <c r="P15" s="22" t="s">
        <v>1075</v>
      </c>
      <c r="Q15" s="263">
        <v>75000</v>
      </c>
      <c r="R15" s="264">
        <v>225000</v>
      </c>
      <c r="S15" s="264">
        <v>12800</v>
      </c>
      <c r="T15" s="265">
        <v>5.6888888888888892E-2</v>
      </c>
      <c r="U15" s="266">
        <v>650</v>
      </c>
      <c r="V15" s="29">
        <v>3500</v>
      </c>
      <c r="W15" s="264">
        <v>80</v>
      </c>
      <c r="X15" s="264">
        <v>500</v>
      </c>
      <c r="Y15" s="267">
        <v>4730</v>
      </c>
      <c r="Z15" s="268">
        <v>2.1022222222222223E-2</v>
      </c>
      <c r="AA15" s="269">
        <v>17530</v>
      </c>
      <c r="AB15" s="270">
        <v>6.306666666666666E-2</v>
      </c>
      <c r="AC15" s="271">
        <v>7.7911111111111112E-2</v>
      </c>
      <c r="AD15" s="272">
        <v>0</v>
      </c>
      <c r="AE15" s="10" t="s">
        <v>141</v>
      </c>
      <c r="AF15" s="273">
        <v>0</v>
      </c>
      <c r="AG15" s="274">
        <v>0</v>
      </c>
    </row>
    <row r="16" spans="1:33" ht="208" x14ac:dyDescent="0.2">
      <c r="A16" s="29" t="s">
        <v>1063</v>
      </c>
      <c r="B16" s="22" t="s">
        <v>75</v>
      </c>
      <c r="C16" s="22" t="s">
        <v>1064</v>
      </c>
      <c r="D16" s="22" t="s">
        <v>1065</v>
      </c>
      <c r="E16" s="22">
        <v>3202</v>
      </c>
      <c r="F16" s="22" t="s">
        <v>1066</v>
      </c>
      <c r="G16" s="22" t="s">
        <v>1067</v>
      </c>
      <c r="H16" s="81" t="s">
        <v>1076</v>
      </c>
      <c r="I16" s="22" t="s">
        <v>1077</v>
      </c>
      <c r="J16" s="22" t="s">
        <v>1078</v>
      </c>
      <c r="K16" s="22" t="s">
        <v>1079</v>
      </c>
      <c r="L16" s="22" t="s">
        <v>1080</v>
      </c>
      <c r="M16" s="22" t="s">
        <v>49</v>
      </c>
      <c r="N16" s="22" t="s">
        <v>393</v>
      </c>
      <c r="O16" s="22" t="s">
        <v>1074</v>
      </c>
      <c r="P16" s="22" t="s">
        <v>1081</v>
      </c>
      <c r="Q16" s="263">
        <v>6</v>
      </c>
      <c r="R16" s="267">
        <v>18</v>
      </c>
      <c r="S16" s="264">
        <v>0</v>
      </c>
      <c r="T16" s="265">
        <v>0</v>
      </c>
      <c r="U16" s="264">
        <v>0</v>
      </c>
      <c r="V16" s="29">
        <v>3</v>
      </c>
      <c r="W16" s="29">
        <v>3</v>
      </c>
      <c r="X16" s="264">
        <v>2</v>
      </c>
      <c r="Y16" s="267">
        <v>8</v>
      </c>
      <c r="Z16" s="268">
        <v>0.44444444444444442</v>
      </c>
      <c r="AA16" s="269">
        <v>8</v>
      </c>
      <c r="AB16" s="270">
        <v>1.3333333333333333</v>
      </c>
      <c r="AC16" s="271">
        <v>0.44444444444444442</v>
      </c>
      <c r="AD16" s="272">
        <v>0</v>
      </c>
      <c r="AE16" s="275">
        <v>0</v>
      </c>
      <c r="AF16" s="276">
        <v>0</v>
      </c>
      <c r="AG16" s="274">
        <v>0</v>
      </c>
    </row>
    <row r="17" spans="1:33" ht="208" x14ac:dyDescent="0.2">
      <c r="A17" s="29" t="s">
        <v>1063</v>
      </c>
      <c r="B17" s="22" t="s">
        <v>75</v>
      </c>
      <c r="C17" s="22" t="s">
        <v>1064</v>
      </c>
      <c r="D17" s="22" t="s">
        <v>1065</v>
      </c>
      <c r="E17" s="22">
        <v>3202</v>
      </c>
      <c r="F17" s="22" t="s">
        <v>1066</v>
      </c>
      <c r="G17" s="22" t="s">
        <v>1067</v>
      </c>
      <c r="H17" s="81" t="s">
        <v>1082</v>
      </c>
      <c r="I17" s="22" t="s">
        <v>1083</v>
      </c>
      <c r="J17" s="22" t="s">
        <v>1084</v>
      </c>
      <c r="K17" s="22" t="s">
        <v>1085</v>
      </c>
      <c r="L17" s="22" t="s">
        <v>1086</v>
      </c>
      <c r="M17" s="22" t="s">
        <v>49</v>
      </c>
      <c r="N17" s="22" t="s">
        <v>400</v>
      </c>
      <c r="O17" s="22" t="s">
        <v>1087</v>
      </c>
      <c r="P17" s="22" t="s">
        <v>1088</v>
      </c>
      <c r="Q17" s="277">
        <v>0.33</v>
      </c>
      <c r="R17" s="264">
        <v>1</v>
      </c>
      <c r="S17" s="264">
        <v>0</v>
      </c>
      <c r="T17" s="265">
        <v>0</v>
      </c>
      <c r="U17" s="29">
        <v>0</v>
      </c>
      <c r="V17" s="29">
        <v>0</v>
      </c>
      <c r="W17" s="264">
        <v>0</v>
      </c>
      <c r="X17" s="264">
        <v>0</v>
      </c>
      <c r="Y17" s="267">
        <v>0</v>
      </c>
      <c r="Z17" s="268">
        <v>0</v>
      </c>
      <c r="AA17" s="269">
        <v>0</v>
      </c>
      <c r="AB17" s="270">
        <v>0</v>
      </c>
      <c r="AC17" s="271">
        <v>0</v>
      </c>
      <c r="AD17" s="272">
        <v>0</v>
      </c>
      <c r="AE17" s="278" t="s">
        <v>141</v>
      </c>
      <c r="AF17" s="273">
        <v>0</v>
      </c>
      <c r="AG17" s="274">
        <v>0</v>
      </c>
    </row>
    <row r="18" spans="1:33" ht="208" x14ac:dyDescent="0.2">
      <c r="A18" s="29" t="s">
        <v>1063</v>
      </c>
      <c r="B18" s="22" t="s">
        <v>75</v>
      </c>
      <c r="C18" s="22" t="s">
        <v>1064</v>
      </c>
      <c r="D18" s="22" t="s">
        <v>1065</v>
      </c>
      <c r="E18" s="22">
        <v>3201</v>
      </c>
      <c r="F18" s="22" t="s">
        <v>1089</v>
      </c>
      <c r="G18" s="22" t="s">
        <v>1067</v>
      </c>
      <c r="H18" s="81" t="s">
        <v>1090</v>
      </c>
      <c r="I18" s="22" t="s">
        <v>1091</v>
      </c>
      <c r="J18" s="22" t="s">
        <v>1092</v>
      </c>
      <c r="K18" s="22" t="s">
        <v>1093</v>
      </c>
      <c r="L18" s="22" t="s">
        <v>1094</v>
      </c>
      <c r="M18" s="22" t="s">
        <v>49</v>
      </c>
      <c r="N18" s="22" t="s">
        <v>1095</v>
      </c>
      <c r="O18" s="22" t="s">
        <v>1074</v>
      </c>
      <c r="P18" s="22" t="s">
        <v>1096</v>
      </c>
      <c r="Q18" s="263">
        <v>14</v>
      </c>
      <c r="R18" s="264">
        <v>44</v>
      </c>
      <c r="S18" s="264">
        <v>0</v>
      </c>
      <c r="T18" s="265">
        <v>0</v>
      </c>
      <c r="U18" s="29">
        <v>0</v>
      </c>
      <c r="V18" s="29">
        <v>0</v>
      </c>
      <c r="W18" s="264">
        <v>0</v>
      </c>
      <c r="X18" s="264">
        <v>0</v>
      </c>
      <c r="Y18" s="267">
        <v>0</v>
      </c>
      <c r="Z18" s="268">
        <v>0</v>
      </c>
      <c r="AA18" s="269">
        <v>0</v>
      </c>
      <c r="AB18" s="270">
        <v>0</v>
      </c>
      <c r="AC18" s="271">
        <v>0</v>
      </c>
      <c r="AD18" s="272">
        <v>0</v>
      </c>
      <c r="AE18" s="278" t="s">
        <v>141</v>
      </c>
      <c r="AF18" s="273">
        <v>0</v>
      </c>
      <c r="AG18" s="274">
        <v>0</v>
      </c>
    </row>
    <row r="19" spans="1:33" ht="208" x14ac:dyDescent="0.2">
      <c r="A19" s="29" t="s">
        <v>1063</v>
      </c>
      <c r="B19" s="22" t="s">
        <v>75</v>
      </c>
      <c r="C19" s="22" t="s">
        <v>1064</v>
      </c>
      <c r="D19" s="22" t="s">
        <v>1065</v>
      </c>
      <c r="E19" s="22">
        <v>3201</v>
      </c>
      <c r="F19" s="22" t="s">
        <v>1089</v>
      </c>
      <c r="G19" s="22" t="s">
        <v>1067</v>
      </c>
      <c r="H19" s="81" t="s">
        <v>1097</v>
      </c>
      <c r="I19" s="22" t="s">
        <v>1098</v>
      </c>
      <c r="J19" s="22" t="s">
        <v>1099</v>
      </c>
      <c r="K19" s="22" t="s">
        <v>1100</v>
      </c>
      <c r="L19" s="22" t="s">
        <v>1101</v>
      </c>
      <c r="M19" s="22" t="s">
        <v>49</v>
      </c>
      <c r="N19" s="22" t="s">
        <v>1102</v>
      </c>
      <c r="O19" s="22" t="s">
        <v>1074</v>
      </c>
      <c r="P19" s="22" t="s">
        <v>1096</v>
      </c>
      <c r="Q19" s="263">
        <v>14</v>
      </c>
      <c r="R19" s="263">
        <v>44</v>
      </c>
      <c r="S19" s="263">
        <v>6</v>
      </c>
      <c r="T19" s="265">
        <v>0.13636363636363635</v>
      </c>
      <c r="U19" s="10">
        <v>1</v>
      </c>
      <c r="V19" s="279">
        <v>1</v>
      </c>
      <c r="W19" s="263">
        <v>5</v>
      </c>
      <c r="X19" s="263">
        <v>4</v>
      </c>
      <c r="Y19" s="267">
        <v>11</v>
      </c>
      <c r="Z19" s="268">
        <v>0.25</v>
      </c>
      <c r="AA19" s="269">
        <v>17</v>
      </c>
      <c r="AB19" s="270">
        <v>0.7857142857142857</v>
      </c>
      <c r="AC19" s="271">
        <v>0.38636363636363635</v>
      </c>
      <c r="AD19" s="272">
        <v>200000000</v>
      </c>
      <c r="AE19" s="278" t="s">
        <v>211</v>
      </c>
      <c r="AF19" s="280" t="s">
        <v>1103</v>
      </c>
      <c r="AG19" s="274">
        <v>0</v>
      </c>
    </row>
    <row r="20" spans="1:33" ht="208" x14ac:dyDescent="0.2">
      <c r="A20" s="29" t="s">
        <v>1063</v>
      </c>
      <c r="B20" s="22" t="s">
        <v>75</v>
      </c>
      <c r="C20" s="22" t="s">
        <v>1064</v>
      </c>
      <c r="D20" s="22" t="s">
        <v>1065</v>
      </c>
      <c r="E20" s="22">
        <v>3204</v>
      </c>
      <c r="F20" s="22" t="s">
        <v>1104</v>
      </c>
      <c r="G20" s="22" t="s">
        <v>1067</v>
      </c>
      <c r="H20" s="81" t="s">
        <v>1105</v>
      </c>
      <c r="I20" s="22" t="s">
        <v>1106</v>
      </c>
      <c r="J20" s="22" t="s">
        <v>1107</v>
      </c>
      <c r="K20" s="22" t="s">
        <v>1108</v>
      </c>
      <c r="L20" s="22" t="s">
        <v>1109</v>
      </c>
      <c r="M20" s="22" t="s">
        <v>49</v>
      </c>
      <c r="N20" s="22" t="s">
        <v>400</v>
      </c>
      <c r="O20" s="22" t="s">
        <v>1074</v>
      </c>
      <c r="P20" s="22" t="s">
        <v>1081</v>
      </c>
      <c r="Q20" s="277">
        <v>0.33</v>
      </c>
      <c r="R20" s="263">
        <v>1</v>
      </c>
      <c r="S20" s="263">
        <v>0</v>
      </c>
      <c r="T20" s="265">
        <v>0</v>
      </c>
      <c r="U20" s="29">
        <v>0</v>
      </c>
      <c r="V20" s="29">
        <v>0</v>
      </c>
      <c r="W20" s="263">
        <v>0</v>
      </c>
      <c r="X20" s="263">
        <v>0</v>
      </c>
      <c r="Y20" s="267">
        <v>0</v>
      </c>
      <c r="Z20" s="268">
        <v>0</v>
      </c>
      <c r="AA20" s="269">
        <v>0</v>
      </c>
      <c r="AB20" s="270">
        <v>0</v>
      </c>
      <c r="AC20" s="271">
        <v>0</v>
      </c>
      <c r="AD20" s="272">
        <v>0</v>
      </c>
      <c r="AE20" s="278" t="s">
        <v>141</v>
      </c>
      <c r="AF20" s="273">
        <v>0</v>
      </c>
      <c r="AG20" s="274">
        <v>0</v>
      </c>
    </row>
    <row r="21" spans="1:33" ht="208" x14ac:dyDescent="0.2">
      <c r="A21" s="29" t="s">
        <v>1063</v>
      </c>
      <c r="B21" s="22" t="s">
        <v>75</v>
      </c>
      <c r="C21" s="22" t="s">
        <v>1064</v>
      </c>
      <c r="D21" s="22" t="s">
        <v>1110</v>
      </c>
      <c r="E21" s="22">
        <v>3206</v>
      </c>
      <c r="F21" s="22" t="s">
        <v>1111</v>
      </c>
      <c r="G21" s="22" t="s">
        <v>1067</v>
      </c>
      <c r="H21" s="81" t="s">
        <v>1112</v>
      </c>
      <c r="I21" s="22" t="s">
        <v>1113</v>
      </c>
      <c r="J21" s="22" t="s">
        <v>1114</v>
      </c>
      <c r="K21" s="22" t="s">
        <v>1115</v>
      </c>
      <c r="L21" s="22" t="s">
        <v>1116</v>
      </c>
      <c r="M21" s="22" t="s">
        <v>49</v>
      </c>
      <c r="N21" s="22" t="s">
        <v>142</v>
      </c>
      <c r="O21" s="22" t="s">
        <v>141</v>
      </c>
      <c r="P21" s="22" t="s">
        <v>141</v>
      </c>
      <c r="Q21" s="263">
        <v>1</v>
      </c>
      <c r="R21" s="263">
        <v>2</v>
      </c>
      <c r="S21" s="263">
        <v>1</v>
      </c>
      <c r="T21" s="265">
        <v>0.5</v>
      </c>
      <c r="U21" s="29">
        <v>0</v>
      </c>
      <c r="V21" s="29">
        <v>0</v>
      </c>
      <c r="W21" s="263">
        <v>0</v>
      </c>
      <c r="X21" s="263">
        <v>0</v>
      </c>
      <c r="Y21" s="267">
        <v>0</v>
      </c>
      <c r="Z21" s="268">
        <v>0</v>
      </c>
      <c r="AA21" s="269">
        <v>1</v>
      </c>
      <c r="AB21" s="270">
        <v>0</v>
      </c>
      <c r="AC21" s="271">
        <v>0.5</v>
      </c>
      <c r="AD21" s="272">
        <v>0</v>
      </c>
      <c r="AE21" s="278" t="s">
        <v>141</v>
      </c>
      <c r="AF21" s="273">
        <v>0</v>
      </c>
      <c r="AG21" s="274">
        <v>0</v>
      </c>
    </row>
    <row r="22" spans="1:33" ht="208" x14ac:dyDescent="0.2">
      <c r="A22" s="29" t="s">
        <v>1063</v>
      </c>
      <c r="B22" s="22" t="s">
        <v>75</v>
      </c>
      <c r="C22" s="22" t="s">
        <v>1064</v>
      </c>
      <c r="D22" s="22" t="s">
        <v>1110</v>
      </c>
      <c r="E22" s="22">
        <v>3206</v>
      </c>
      <c r="F22" s="22" t="s">
        <v>1111</v>
      </c>
      <c r="G22" s="22" t="s">
        <v>1067</v>
      </c>
      <c r="H22" s="81" t="s">
        <v>1117</v>
      </c>
      <c r="I22" s="22" t="s">
        <v>1118</v>
      </c>
      <c r="J22" s="22" t="s">
        <v>1119</v>
      </c>
      <c r="K22" s="22" t="s">
        <v>1120</v>
      </c>
      <c r="L22" s="22" t="s">
        <v>1121</v>
      </c>
      <c r="M22" s="22" t="s">
        <v>49</v>
      </c>
      <c r="N22" s="22" t="s">
        <v>400</v>
      </c>
      <c r="O22" s="22" t="s">
        <v>1074</v>
      </c>
      <c r="P22" s="22" t="s">
        <v>1096</v>
      </c>
      <c r="Q22" s="277">
        <v>0.66</v>
      </c>
      <c r="R22" s="263">
        <v>2</v>
      </c>
      <c r="S22" s="263">
        <v>0</v>
      </c>
      <c r="T22" s="265">
        <v>0</v>
      </c>
      <c r="U22" s="29">
        <v>0</v>
      </c>
      <c r="V22" s="29">
        <v>0</v>
      </c>
      <c r="W22" s="263">
        <v>0</v>
      </c>
      <c r="X22" s="263">
        <v>0</v>
      </c>
      <c r="Y22" s="267">
        <v>0</v>
      </c>
      <c r="Z22" s="268">
        <v>0</v>
      </c>
      <c r="AA22" s="269">
        <v>0</v>
      </c>
      <c r="AB22" s="270">
        <v>0</v>
      </c>
      <c r="AC22" s="271">
        <v>0</v>
      </c>
      <c r="AD22" s="272">
        <v>0</v>
      </c>
      <c r="AE22" s="278" t="s">
        <v>141</v>
      </c>
      <c r="AF22" s="273">
        <v>0</v>
      </c>
      <c r="AG22" s="274">
        <v>0</v>
      </c>
    </row>
    <row r="23" spans="1:33" ht="208" x14ac:dyDescent="0.2">
      <c r="A23" s="29" t="s">
        <v>1063</v>
      </c>
      <c r="B23" s="22" t="s">
        <v>75</v>
      </c>
      <c r="C23" s="22" t="s">
        <v>1064</v>
      </c>
      <c r="D23" s="22" t="s">
        <v>1110</v>
      </c>
      <c r="E23" s="22">
        <v>3502</v>
      </c>
      <c r="F23" s="22" t="s">
        <v>1009</v>
      </c>
      <c r="G23" s="22" t="s">
        <v>1010</v>
      </c>
      <c r="H23" s="81" t="s">
        <v>1122</v>
      </c>
      <c r="I23" s="22" t="s">
        <v>1123</v>
      </c>
      <c r="J23" s="22" t="s">
        <v>1124</v>
      </c>
      <c r="K23" s="22" t="s">
        <v>1125</v>
      </c>
      <c r="L23" s="22" t="s">
        <v>1126</v>
      </c>
      <c r="M23" s="22" t="s">
        <v>49</v>
      </c>
      <c r="N23" s="22" t="s">
        <v>1127</v>
      </c>
      <c r="O23" s="22" t="s">
        <v>1074</v>
      </c>
      <c r="P23" s="22" t="s">
        <v>1081</v>
      </c>
      <c r="Q23" s="263">
        <v>200</v>
      </c>
      <c r="R23" s="263">
        <v>500</v>
      </c>
      <c r="S23" s="263">
        <v>90</v>
      </c>
      <c r="T23" s="265">
        <v>0.18</v>
      </c>
      <c r="U23" s="29">
        <v>0</v>
      </c>
      <c r="V23" s="29">
        <v>50</v>
      </c>
      <c r="W23" s="263">
        <v>212</v>
      </c>
      <c r="X23" s="263">
        <v>31</v>
      </c>
      <c r="Y23" s="267">
        <v>293</v>
      </c>
      <c r="Z23" s="268">
        <v>0.58599999999999997</v>
      </c>
      <c r="AA23" s="269">
        <v>383</v>
      </c>
      <c r="AB23" s="270">
        <v>1.4650000000000001</v>
      </c>
      <c r="AC23" s="271">
        <v>0.76600000000000001</v>
      </c>
      <c r="AD23" s="272">
        <v>0</v>
      </c>
      <c r="AE23" s="278" t="s">
        <v>141</v>
      </c>
      <c r="AF23" s="273">
        <v>0</v>
      </c>
      <c r="AG23" s="274">
        <v>0</v>
      </c>
    </row>
    <row r="24" spans="1:33" ht="208" x14ac:dyDescent="0.2">
      <c r="A24" s="29" t="s">
        <v>1063</v>
      </c>
      <c r="B24" s="22" t="s">
        <v>75</v>
      </c>
      <c r="C24" s="22" t="s">
        <v>1064</v>
      </c>
      <c r="D24" s="22" t="s">
        <v>1128</v>
      </c>
      <c r="E24" s="22">
        <v>4501</v>
      </c>
      <c r="F24" s="22" t="s">
        <v>1129</v>
      </c>
      <c r="G24" s="22" t="s">
        <v>816</v>
      </c>
      <c r="H24" s="81" t="s">
        <v>1130</v>
      </c>
      <c r="I24" s="22" t="s">
        <v>1131</v>
      </c>
      <c r="J24" s="22" t="s">
        <v>1132</v>
      </c>
      <c r="K24" s="22" t="s">
        <v>1133</v>
      </c>
      <c r="L24" s="22" t="s">
        <v>1134</v>
      </c>
      <c r="M24" s="22" t="s">
        <v>49</v>
      </c>
      <c r="N24" s="22" t="s">
        <v>1135</v>
      </c>
      <c r="O24" s="22" t="s">
        <v>1074</v>
      </c>
      <c r="P24" s="22" t="s">
        <v>1081</v>
      </c>
      <c r="Q24" s="263">
        <v>3000</v>
      </c>
      <c r="R24" s="263">
        <v>12000</v>
      </c>
      <c r="S24" s="263">
        <v>8869</v>
      </c>
      <c r="T24" s="265">
        <v>0.73908333333333331</v>
      </c>
      <c r="U24" s="29">
        <v>815</v>
      </c>
      <c r="V24" s="29">
        <v>910</v>
      </c>
      <c r="W24" s="263">
        <v>1664</v>
      </c>
      <c r="X24" s="263">
        <v>1539</v>
      </c>
      <c r="Y24" s="267">
        <v>4928</v>
      </c>
      <c r="Z24" s="268">
        <v>0.41066666666666668</v>
      </c>
      <c r="AA24" s="269">
        <v>13797</v>
      </c>
      <c r="AB24" s="270">
        <v>1.6426666666666667</v>
      </c>
      <c r="AC24" s="271">
        <v>1.14975</v>
      </c>
      <c r="AD24" s="272">
        <v>1108400000</v>
      </c>
      <c r="AE24" s="278" t="s">
        <v>211</v>
      </c>
      <c r="AF24" s="273">
        <v>1099663580</v>
      </c>
      <c r="AG24" s="274">
        <v>0.99211798989534461</v>
      </c>
    </row>
    <row r="25" spans="1:33" ht="208" x14ac:dyDescent="0.2">
      <c r="A25" s="29" t="s">
        <v>1063</v>
      </c>
      <c r="B25" s="22" t="s">
        <v>75</v>
      </c>
      <c r="C25" s="22" t="s">
        <v>1064</v>
      </c>
      <c r="D25" s="22" t="s">
        <v>1128</v>
      </c>
      <c r="E25" s="22">
        <v>3208</v>
      </c>
      <c r="F25" s="22" t="s">
        <v>1136</v>
      </c>
      <c r="G25" s="22" t="s">
        <v>1067</v>
      </c>
      <c r="H25" s="81" t="s">
        <v>1137</v>
      </c>
      <c r="I25" s="22" t="s">
        <v>1138</v>
      </c>
      <c r="J25" s="22" t="s">
        <v>1139</v>
      </c>
      <c r="K25" s="22" t="s">
        <v>1140</v>
      </c>
      <c r="L25" s="22" t="s">
        <v>1141</v>
      </c>
      <c r="M25" s="22" t="s">
        <v>49</v>
      </c>
      <c r="N25" s="22" t="s">
        <v>1142</v>
      </c>
      <c r="O25" s="22" t="s">
        <v>1074</v>
      </c>
      <c r="P25" s="22" t="s">
        <v>1096</v>
      </c>
      <c r="Q25" s="277">
        <v>0.33</v>
      </c>
      <c r="R25" s="263">
        <v>1</v>
      </c>
      <c r="S25" s="263">
        <v>0</v>
      </c>
      <c r="T25" s="265">
        <v>0</v>
      </c>
      <c r="U25" s="29">
        <v>0</v>
      </c>
      <c r="V25" s="29">
        <v>2</v>
      </c>
      <c r="W25" s="263">
        <v>0</v>
      </c>
      <c r="X25" s="263">
        <v>6</v>
      </c>
      <c r="Y25" s="267">
        <v>8</v>
      </c>
      <c r="Z25" s="268">
        <v>8</v>
      </c>
      <c r="AA25" s="269">
        <v>8</v>
      </c>
      <c r="AB25" s="270">
        <v>24.242424242424242</v>
      </c>
      <c r="AC25" s="271">
        <v>8</v>
      </c>
      <c r="AD25" s="272">
        <v>40000000</v>
      </c>
      <c r="AE25" s="278" t="s">
        <v>211</v>
      </c>
      <c r="AF25" s="273">
        <v>39994000</v>
      </c>
      <c r="AG25" s="274">
        <v>0.99985000000000002</v>
      </c>
    </row>
    <row r="26" spans="1:33" ht="126" x14ac:dyDescent="0.2">
      <c r="A26" s="21" t="s">
        <v>1195</v>
      </c>
      <c r="B26" s="754" t="s">
        <v>90</v>
      </c>
      <c r="C26" s="755" t="s">
        <v>1972</v>
      </c>
      <c r="D26" s="755" t="s">
        <v>1973</v>
      </c>
      <c r="E26" s="755">
        <v>4001</v>
      </c>
      <c r="F26" s="755" t="s">
        <v>1412</v>
      </c>
      <c r="G26" s="755" t="s">
        <v>1974</v>
      </c>
      <c r="H26" s="755">
        <v>41</v>
      </c>
      <c r="I26" s="755" t="s">
        <v>1976</v>
      </c>
      <c r="J26" s="755">
        <v>4001043</v>
      </c>
      <c r="K26" s="755" t="s">
        <v>1978</v>
      </c>
      <c r="L26" s="755" t="s">
        <v>1978</v>
      </c>
      <c r="M26" s="755" t="s">
        <v>121</v>
      </c>
      <c r="N26" s="755">
        <v>0</v>
      </c>
      <c r="O26" s="755">
        <v>2025</v>
      </c>
      <c r="P26" s="755" t="s">
        <v>141</v>
      </c>
      <c r="Q26" s="755">
        <v>23</v>
      </c>
      <c r="R26" s="755">
        <v>100</v>
      </c>
      <c r="S26" s="756">
        <v>0</v>
      </c>
      <c r="T26" s="757">
        <v>0</v>
      </c>
      <c r="U26" s="756">
        <v>1</v>
      </c>
      <c r="V26" s="756">
        <v>0.23</v>
      </c>
      <c r="W26" s="756">
        <v>0.23</v>
      </c>
      <c r="X26" s="756">
        <v>1</v>
      </c>
      <c r="Y26" s="756">
        <v>0.23</v>
      </c>
      <c r="Z26" s="758">
        <v>6000000000</v>
      </c>
      <c r="AA26" s="759" t="s">
        <v>2051</v>
      </c>
      <c r="AB26" s="758">
        <v>600000000</v>
      </c>
      <c r="AC26" s="756">
        <v>0.1</v>
      </c>
      <c r="AD26" s="750"/>
      <c r="AE26" s="751"/>
      <c r="AF26" s="752"/>
      <c r="AG26" s="753"/>
    </row>
    <row r="27" spans="1:33" ht="322" x14ac:dyDescent="0.2">
      <c r="A27" s="736" t="s">
        <v>1195</v>
      </c>
      <c r="B27" s="760" t="s">
        <v>90</v>
      </c>
      <c r="C27" s="761" t="s">
        <v>1972</v>
      </c>
      <c r="D27" s="761" t="s">
        <v>1973</v>
      </c>
      <c r="E27" s="761">
        <v>4001</v>
      </c>
      <c r="F27" s="761" t="s">
        <v>1412</v>
      </c>
      <c r="G27" s="761" t="s">
        <v>1974</v>
      </c>
      <c r="H27" s="761">
        <v>43</v>
      </c>
      <c r="I27" s="761" t="s">
        <v>1982</v>
      </c>
      <c r="J27" s="761">
        <v>4001045</v>
      </c>
      <c r="K27" s="761" t="s">
        <v>1984</v>
      </c>
      <c r="L27" s="761" t="s">
        <v>1985</v>
      </c>
      <c r="M27" s="761" t="s">
        <v>121</v>
      </c>
      <c r="N27" s="761">
        <v>0</v>
      </c>
      <c r="O27" s="761">
        <v>2025</v>
      </c>
      <c r="P27" s="761" t="s">
        <v>141</v>
      </c>
      <c r="Q27" s="761">
        <v>15</v>
      </c>
      <c r="R27" s="761">
        <v>60</v>
      </c>
      <c r="S27" s="762">
        <v>1</v>
      </c>
      <c r="T27" s="762">
        <v>0.25</v>
      </c>
      <c r="U27" s="762">
        <v>1</v>
      </c>
      <c r="V27" s="762">
        <v>0.25</v>
      </c>
      <c r="W27" s="762">
        <v>0.5</v>
      </c>
      <c r="X27" s="762">
        <v>1</v>
      </c>
      <c r="Y27" s="762">
        <v>0.5</v>
      </c>
      <c r="Z27" s="763">
        <v>499200000</v>
      </c>
      <c r="AA27" s="764" t="s">
        <v>2052</v>
      </c>
      <c r="AB27" s="763">
        <v>499200000</v>
      </c>
      <c r="AC27" s="762">
        <v>1</v>
      </c>
      <c r="AD27" s="750"/>
      <c r="AE27" s="751"/>
      <c r="AF27" s="752"/>
      <c r="AG27" s="753"/>
    </row>
    <row r="28" spans="1:33" x14ac:dyDescent="0.2">
      <c r="AF28" s="732">
        <f>SUM(AF2:AF25)</f>
        <v>2034657580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
  <sheetViews>
    <sheetView topLeftCell="G3" workbookViewId="0">
      <selection activeCell="F3" sqref="A1:AG6"/>
    </sheetView>
  </sheetViews>
  <sheetFormatPr baseColWidth="10" defaultRowHeight="16" x14ac:dyDescent="0.2"/>
  <cols>
    <col min="32" max="32" width="16.5" bestFit="1" customWidth="1"/>
  </cols>
  <sheetData>
    <row r="1" spans="1:33" ht="154" x14ac:dyDescent="0.2">
      <c r="A1" s="39" t="s">
        <v>38</v>
      </c>
      <c r="B1" s="39" t="s">
        <v>2</v>
      </c>
      <c r="C1" s="39" t="s">
        <v>4</v>
      </c>
      <c r="D1" s="39" t="s">
        <v>5</v>
      </c>
      <c r="E1" s="39" t="s">
        <v>6</v>
      </c>
      <c r="F1" s="39" t="s">
        <v>253</v>
      </c>
      <c r="G1" s="39" t="s">
        <v>8</v>
      </c>
      <c r="H1" s="39" t="s">
        <v>9</v>
      </c>
      <c r="I1" s="39" t="s">
        <v>10</v>
      </c>
      <c r="J1" s="39" t="s">
        <v>11</v>
      </c>
      <c r="K1" s="39" t="s">
        <v>12</v>
      </c>
      <c r="L1" s="39" t="s">
        <v>13</v>
      </c>
      <c r="M1" s="39" t="s">
        <v>14</v>
      </c>
      <c r="N1" s="39" t="s">
        <v>15</v>
      </c>
      <c r="O1" s="39" t="s">
        <v>16</v>
      </c>
      <c r="P1" s="39" t="s">
        <v>17</v>
      </c>
      <c r="Q1" s="39" t="s">
        <v>39</v>
      </c>
      <c r="R1" s="39" t="s">
        <v>19</v>
      </c>
      <c r="S1" s="39" t="s">
        <v>20</v>
      </c>
      <c r="T1" s="8" t="s">
        <v>40</v>
      </c>
      <c r="U1" s="39" t="s">
        <v>22</v>
      </c>
      <c r="V1" s="39" t="s">
        <v>23</v>
      </c>
      <c r="W1" s="39" t="s">
        <v>24</v>
      </c>
      <c r="X1" s="7" t="s">
        <v>25</v>
      </c>
      <c r="Y1" s="40" t="s">
        <v>41</v>
      </c>
      <c r="Z1" s="40" t="s">
        <v>42</v>
      </c>
      <c r="AA1" s="7" t="s">
        <v>43</v>
      </c>
      <c r="AB1" s="40" t="s">
        <v>30</v>
      </c>
      <c r="AC1" s="7" t="s">
        <v>31</v>
      </c>
      <c r="AD1" s="7" t="s">
        <v>44</v>
      </c>
      <c r="AE1" s="7" t="s">
        <v>33</v>
      </c>
      <c r="AF1" s="7" t="s">
        <v>45</v>
      </c>
      <c r="AG1" s="7" t="s">
        <v>46</v>
      </c>
    </row>
    <row r="2" spans="1:33" ht="238" x14ac:dyDescent="0.2">
      <c r="A2" s="8" t="s">
        <v>254</v>
      </c>
      <c r="B2" s="41" t="s">
        <v>255</v>
      </c>
      <c r="C2" s="21" t="s">
        <v>256</v>
      </c>
      <c r="D2" s="8" t="s">
        <v>257</v>
      </c>
      <c r="E2" s="21">
        <v>2409</v>
      </c>
      <c r="F2" s="21" t="s">
        <v>258</v>
      </c>
      <c r="G2" s="22" t="s">
        <v>259</v>
      </c>
      <c r="H2" s="21">
        <v>76</v>
      </c>
      <c r="I2" s="42" t="s">
        <v>260</v>
      </c>
      <c r="J2" s="29">
        <v>2409003</v>
      </c>
      <c r="K2" s="21" t="s">
        <v>261</v>
      </c>
      <c r="L2" s="20" t="s">
        <v>262</v>
      </c>
      <c r="M2" s="20" t="s">
        <v>263</v>
      </c>
      <c r="N2" s="9">
        <v>15</v>
      </c>
      <c r="O2" s="9">
        <v>2023</v>
      </c>
      <c r="P2" s="29" t="s">
        <v>264</v>
      </c>
      <c r="Q2" s="9">
        <v>5</v>
      </c>
      <c r="R2" s="9">
        <v>20</v>
      </c>
      <c r="S2" s="9">
        <v>20</v>
      </c>
      <c r="T2" s="12">
        <f>+S2/R2</f>
        <v>1</v>
      </c>
      <c r="U2" s="9">
        <v>0</v>
      </c>
      <c r="V2" s="9">
        <v>5</v>
      </c>
      <c r="W2" s="11">
        <v>0</v>
      </c>
      <c r="X2" s="43">
        <v>0</v>
      </c>
      <c r="Y2" s="11">
        <f>V2+U2+W2+X2</f>
        <v>5</v>
      </c>
      <c r="Z2" s="12">
        <f>+Y2/R2</f>
        <v>0.25</v>
      </c>
      <c r="AA2" s="43">
        <f>S2+Y2</f>
        <v>25</v>
      </c>
      <c r="AB2" s="44">
        <f>+Y2/Q2</f>
        <v>1</v>
      </c>
      <c r="AC2" s="45">
        <f>AA2/R2</f>
        <v>1.25</v>
      </c>
      <c r="AD2" s="9">
        <v>500000000</v>
      </c>
      <c r="AE2" s="9" t="s">
        <v>211</v>
      </c>
      <c r="AF2" s="46">
        <v>168576694</v>
      </c>
      <c r="AG2" s="44">
        <f>(AF2/AD2)</f>
        <v>0.337153388</v>
      </c>
    </row>
    <row r="3" spans="1:33" ht="294" x14ac:dyDescent="0.2">
      <c r="A3" s="8" t="s">
        <v>254</v>
      </c>
      <c r="B3" s="41" t="s">
        <v>255</v>
      </c>
      <c r="C3" s="21" t="s">
        <v>256</v>
      </c>
      <c r="D3" s="21" t="s">
        <v>257</v>
      </c>
      <c r="E3" s="21">
        <v>2409</v>
      </c>
      <c r="F3" s="21" t="s">
        <v>258</v>
      </c>
      <c r="G3" s="22" t="s">
        <v>259</v>
      </c>
      <c r="H3" s="21">
        <v>77</v>
      </c>
      <c r="I3" s="47" t="s">
        <v>265</v>
      </c>
      <c r="J3" s="29">
        <v>2409063</v>
      </c>
      <c r="K3" s="21" t="s">
        <v>266</v>
      </c>
      <c r="L3" s="20" t="s">
        <v>267</v>
      </c>
      <c r="M3" s="20" t="s">
        <v>158</v>
      </c>
      <c r="N3" s="9">
        <v>11</v>
      </c>
      <c r="O3" s="9">
        <v>2023</v>
      </c>
      <c r="P3" s="29" t="s">
        <v>264</v>
      </c>
      <c r="Q3" s="9">
        <v>4</v>
      </c>
      <c r="R3" s="9">
        <v>15</v>
      </c>
      <c r="S3" s="9">
        <v>4</v>
      </c>
      <c r="T3" s="12">
        <f>+S3/R3</f>
        <v>0.26666666666666666</v>
      </c>
      <c r="U3" s="9">
        <v>1</v>
      </c>
      <c r="V3" s="9">
        <v>3</v>
      </c>
      <c r="W3" s="9">
        <v>2</v>
      </c>
      <c r="X3" s="43">
        <v>1</v>
      </c>
      <c r="Y3" s="43">
        <f>V3+U3+W3+X3</f>
        <v>7</v>
      </c>
      <c r="Z3" s="44">
        <f>+Y3/R3</f>
        <v>0.46666666666666667</v>
      </c>
      <c r="AA3" s="43">
        <f>S3+Y3</f>
        <v>11</v>
      </c>
      <c r="AB3" s="44">
        <f>+Y3/Q3</f>
        <v>1.75</v>
      </c>
      <c r="AC3" s="45">
        <f>AA3/R3</f>
        <v>0.73333333333333328</v>
      </c>
      <c r="AD3" s="9">
        <v>205000000</v>
      </c>
      <c r="AE3" s="9" t="s">
        <v>211</v>
      </c>
      <c r="AF3" s="48">
        <v>1076592426</v>
      </c>
      <c r="AG3" s="44">
        <f>(AF3/AD3)</f>
        <v>5.2516703707317074</v>
      </c>
    </row>
    <row r="4" spans="1:33" ht="140" x14ac:dyDescent="0.2">
      <c r="A4" s="8" t="s">
        <v>254</v>
      </c>
      <c r="B4" s="41" t="s">
        <v>255</v>
      </c>
      <c r="C4" s="21" t="s">
        <v>256</v>
      </c>
      <c r="D4" s="21" t="s">
        <v>257</v>
      </c>
      <c r="E4" s="21">
        <v>2409</v>
      </c>
      <c r="F4" s="21" t="s">
        <v>268</v>
      </c>
      <c r="G4" s="22" t="s">
        <v>259</v>
      </c>
      <c r="H4" s="21">
        <v>78</v>
      </c>
      <c r="I4" s="49" t="s">
        <v>269</v>
      </c>
      <c r="J4" s="29">
        <v>2403002</v>
      </c>
      <c r="K4" s="21" t="s">
        <v>270</v>
      </c>
      <c r="L4" s="20" t="s">
        <v>271</v>
      </c>
      <c r="M4" s="20" t="s">
        <v>158</v>
      </c>
      <c r="N4" s="9">
        <v>1</v>
      </c>
      <c r="O4" s="9">
        <v>2023</v>
      </c>
      <c r="P4" s="29" t="s">
        <v>264</v>
      </c>
      <c r="Q4" s="9">
        <v>0</v>
      </c>
      <c r="R4" s="9">
        <v>2</v>
      </c>
      <c r="S4" s="9">
        <v>1</v>
      </c>
      <c r="T4" s="12">
        <f>+S4/R4</f>
        <v>0.5</v>
      </c>
      <c r="U4" s="9">
        <v>0</v>
      </c>
      <c r="V4" s="9">
        <v>0</v>
      </c>
      <c r="W4" s="9">
        <v>0</v>
      </c>
      <c r="X4" s="43">
        <v>0</v>
      </c>
      <c r="Y4" s="43">
        <f>V4+U4+W4+X4</f>
        <v>0</v>
      </c>
      <c r="Z4" s="44">
        <f>+Y4/R4</f>
        <v>0</v>
      </c>
      <c r="AA4" s="43">
        <f>S4+Y4</f>
        <v>1</v>
      </c>
      <c r="AB4" s="44" t="e">
        <f>+Y4/Q4</f>
        <v>#DIV/0!</v>
      </c>
      <c r="AC4" s="45">
        <f>AA4/R4</f>
        <v>0.5</v>
      </c>
      <c r="AD4" s="9">
        <v>500000000</v>
      </c>
      <c r="AE4" s="9" t="s">
        <v>211</v>
      </c>
      <c r="AF4" s="50">
        <v>0</v>
      </c>
      <c r="AG4" s="44">
        <f>(AF4/AD4)</f>
        <v>0</v>
      </c>
    </row>
    <row r="5" spans="1:33" ht="98" x14ac:dyDescent="0.2">
      <c r="A5" s="8" t="s">
        <v>254</v>
      </c>
      <c r="B5" s="41" t="s">
        <v>255</v>
      </c>
      <c r="C5" s="21" t="s">
        <v>256</v>
      </c>
      <c r="D5" s="21" t="s">
        <v>257</v>
      </c>
      <c r="E5" s="21">
        <v>2409</v>
      </c>
      <c r="F5" s="21" t="s">
        <v>272</v>
      </c>
      <c r="G5" s="22" t="s">
        <v>259</v>
      </c>
      <c r="H5" s="21">
        <v>79</v>
      </c>
      <c r="I5" s="49" t="s">
        <v>273</v>
      </c>
      <c r="J5" s="29">
        <v>2406060</v>
      </c>
      <c r="K5" s="21" t="s">
        <v>274</v>
      </c>
      <c r="L5" s="20" t="s">
        <v>274</v>
      </c>
      <c r="M5" s="20" t="s">
        <v>275</v>
      </c>
      <c r="N5" s="9" t="s">
        <v>276</v>
      </c>
      <c r="O5" s="9">
        <v>2023</v>
      </c>
      <c r="P5" s="29" t="s">
        <v>264</v>
      </c>
      <c r="Q5" s="9">
        <v>0</v>
      </c>
      <c r="R5" s="9">
        <v>1</v>
      </c>
      <c r="S5" s="9">
        <v>0</v>
      </c>
      <c r="T5" s="12">
        <f>+S5/R5</f>
        <v>0</v>
      </c>
      <c r="U5" s="9">
        <v>0</v>
      </c>
      <c r="V5" s="9">
        <v>0</v>
      </c>
      <c r="W5" s="9">
        <v>0</v>
      </c>
      <c r="X5" s="43">
        <v>0</v>
      </c>
      <c r="Y5" s="43">
        <f>V5+U5+W5+X5</f>
        <v>0</v>
      </c>
      <c r="Z5" s="44">
        <f>+Y5/R5</f>
        <v>0</v>
      </c>
      <c r="AA5" s="43">
        <f>S5+Y5</f>
        <v>0</v>
      </c>
      <c r="AB5" s="44" t="e">
        <f>+Y5/Q5</f>
        <v>#DIV/0!</v>
      </c>
      <c r="AC5" s="45">
        <f>AA5/R5</f>
        <v>0</v>
      </c>
      <c r="AD5" s="9">
        <v>0</v>
      </c>
      <c r="AE5" s="9" t="s">
        <v>211</v>
      </c>
      <c r="AF5" s="50">
        <v>0</v>
      </c>
      <c r="AG5" s="44" t="e">
        <f>(AF5/AD5)</f>
        <v>#DIV/0!</v>
      </c>
    </row>
    <row r="6" spans="1:33" ht="196" x14ac:dyDescent="0.2">
      <c r="A6" s="8" t="s">
        <v>254</v>
      </c>
      <c r="B6" s="41" t="s">
        <v>255</v>
      </c>
      <c r="C6" s="21" t="s">
        <v>256</v>
      </c>
      <c r="D6" s="21" t="s">
        <v>257</v>
      </c>
      <c r="E6" s="21">
        <v>2409</v>
      </c>
      <c r="F6" s="21" t="s">
        <v>258</v>
      </c>
      <c r="G6" s="22" t="s">
        <v>259</v>
      </c>
      <c r="H6" s="21">
        <v>80</v>
      </c>
      <c r="I6" s="49" t="s">
        <v>277</v>
      </c>
      <c r="J6" s="29">
        <v>4103057</v>
      </c>
      <c r="K6" s="49" t="s">
        <v>278</v>
      </c>
      <c r="L6" s="20" t="s">
        <v>279</v>
      </c>
      <c r="M6" s="20" t="s">
        <v>280</v>
      </c>
      <c r="N6" s="9" t="s">
        <v>276</v>
      </c>
      <c r="O6" s="9">
        <v>2023</v>
      </c>
      <c r="P6" s="29" t="s">
        <v>264</v>
      </c>
      <c r="Q6" s="9">
        <v>0</v>
      </c>
      <c r="R6" s="9">
        <v>17</v>
      </c>
      <c r="S6" s="9">
        <v>0</v>
      </c>
      <c r="T6" s="12">
        <f>+S6/R6</f>
        <v>0</v>
      </c>
      <c r="U6" s="9">
        <v>0</v>
      </c>
      <c r="V6" s="9">
        <v>0</v>
      </c>
      <c r="W6" s="9">
        <v>0</v>
      </c>
      <c r="X6" s="43">
        <v>0</v>
      </c>
      <c r="Y6" s="43">
        <f>V6+U6+W6+X6</f>
        <v>0</v>
      </c>
      <c r="Z6" s="44">
        <f>+Y6/R6</f>
        <v>0</v>
      </c>
      <c r="AA6" s="43">
        <f>S6+Y6</f>
        <v>0</v>
      </c>
      <c r="AB6" s="44" t="e">
        <f>+Y6/Q6</f>
        <v>#DIV/0!</v>
      </c>
      <c r="AC6" s="45">
        <f>AA6/R6</f>
        <v>0</v>
      </c>
      <c r="AD6" s="9">
        <v>125000000</v>
      </c>
      <c r="AE6" s="9" t="s">
        <v>211</v>
      </c>
      <c r="AF6" s="50">
        <v>0</v>
      </c>
      <c r="AG6" s="44">
        <f>(AF6/AD6)</f>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dimension ref="A1:AG33"/>
  <sheetViews>
    <sheetView zoomScale="132" workbookViewId="0">
      <selection activeCell="A20" sqref="A20:XFD20"/>
    </sheetView>
  </sheetViews>
  <sheetFormatPr baseColWidth="10" defaultRowHeight="16" x14ac:dyDescent="0.2"/>
  <cols>
    <col min="9" max="9" width="62.6640625" customWidth="1"/>
    <col min="30" max="30" width="40.83203125" customWidth="1"/>
    <col min="31" max="31" width="19.6640625" customWidth="1"/>
    <col min="32" max="32" width="54.5" customWidth="1"/>
  </cols>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51" t="s">
        <v>25</v>
      </c>
      <c r="Y1" s="7" t="s">
        <v>41</v>
      </c>
      <c r="Z1" s="7" t="s">
        <v>42</v>
      </c>
      <c r="AA1" s="7" t="s">
        <v>43</v>
      </c>
      <c r="AB1" s="7" t="s">
        <v>30</v>
      </c>
      <c r="AC1" s="7" t="s">
        <v>31</v>
      </c>
      <c r="AD1" s="7" t="s">
        <v>44</v>
      </c>
      <c r="AE1" s="7" t="s">
        <v>33</v>
      </c>
      <c r="AF1" s="7" t="s">
        <v>45</v>
      </c>
      <c r="AG1" s="7" t="s">
        <v>46</v>
      </c>
    </row>
    <row r="2" spans="1:33" ht="144" hidden="1" x14ac:dyDescent="0.2">
      <c r="A2" s="8" t="s">
        <v>138</v>
      </c>
      <c r="B2" s="52" t="s">
        <v>281</v>
      </c>
      <c r="C2" s="52" t="s">
        <v>282</v>
      </c>
      <c r="D2" s="53" t="s">
        <v>283</v>
      </c>
      <c r="E2" s="53">
        <v>4302</v>
      </c>
      <c r="F2" s="53" t="s">
        <v>284</v>
      </c>
      <c r="G2" s="54" t="s">
        <v>285</v>
      </c>
      <c r="H2" s="55">
        <v>174</v>
      </c>
      <c r="I2" s="53" t="s">
        <v>286</v>
      </c>
      <c r="J2" s="56" t="s">
        <v>287</v>
      </c>
      <c r="K2" s="57" t="s">
        <v>288</v>
      </c>
      <c r="L2" s="57" t="s">
        <v>289</v>
      </c>
      <c r="M2" s="58" t="s">
        <v>280</v>
      </c>
      <c r="N2" s="59">
        <v>826</v>
      </c>
      <c r="O2" s="59">
        <v>2023</v>
      </c>
      <c r="P2" s="59" t="s">
        <v>138</v>
      </c>
      <c r="Q2" s="60">
        <v>909</v>
      </c>
      <c r="R2" s="60">
        <v>889</v>
      </c>
      <c r="S2" s="57">
        <v>466</v>
      </c>
      <c r="T2" s="12">
        <f>+S2/R2</f>
        <v>0.5241844769403825</v>
      </c>
      <c r="U2" s="29">
        <v>0</v>
      </c>
      <c r="V2" s="29">
        <v>483</v>
      </c>
      <c r="W2" s="61">
        <v>166</v>
      </c>
      <c r="X2" s="62">
        <v>161</v>
      </c>
      <c r="Y2" s="11">
        <f>+U2+V2+W2+X2</f>
        <v>810</v>
      </c>
      <c r="Z2" s="12">
        <f>+Y2/R2</f>
        <v>0.91113610798650169</v>
      </c>
      <c r="AA2" s="11">
        <f>S2+Y2</f>
        <v>1276</v>
      </c>
      <c r="AB2" s="12">
        <f>+Y2/Q2</f>
        <v>0.8910891089108911</v>
      </c>
      <c r="AC2" s="13">
        <f>AA2/R2</f>
        <v>1.4353205849268842</v>
      </c>
      <c r="AD2" s="63">
        <v>206000206</v>
      </c>
      <c r="AE2" s="64" t="s">
        <v>144</v>
      </c>
      <c r="AF2" s="766">
        <v>237331578</v>
      </c>
      <c r="AG2" s="65">
        <f>AF2/AD2</f>
        <v>1.1520938867410646</v>
      </c>
    </row>
    <row r="3" spans="1:33" ht="144" hidden="1" x14ac:dyDescent="0.2">
      <c r="A3" s="8" t="s">
        <v>138</v>
      </c>
      <c r="B3" s="52" t="s">
        <v>281</v>
      </c>
      <c r="C3" s="52" t="s">
        <v>282</v>
      </c>
      <c r="D3" s="53" t="s">
        <v>283</v>
      </c>
      <c r="E3" s="53">
        <v>4302</v>
      </c>
      <c r="F3" s="53" t="s">
        <v>284</v>
      </c>
      <c r="G3" s="54" t="s">
        <v>285</v>
      </c>
      <c r="H3" s="55">
        <v>175</v>
      </c>
      <c r="I3" s="53" t="s">
        <v>290</v>
      </c>
      <c r="J3" s="56" t="s">
        <v>291</v>
      </c>
      <c r="K3" s="57" t="s">
        <v>292</v>
      </c>
      <c r="L3" s="57" t="s">
        <v>293</v>
      </c>
      <c r="M3" s="58" t="s">
        <v>280</v>
      </c>
      <c r="N3" s="66">
        <v>228</v>
      </c>
      <c r="O3" s="59">
        <v>2023</v>
      </c>
      <c r="P3" s="59" t="s">
        <v>138</v>
      </c>
      <c r="Q3" s="67">
        <v>230</v>
      </c>
      <c r="R3" s="60">
        <v>235</v>
      </c>
      <c r="S3" s="57">
        <v>292</v>
      </c>
      <c r="T3" s="12">
        <f t="shared" ref="T3:T33" si="0">+S3/R3</f>
        <v>1.2425531914893617</v>
      </c>
      <c r="U3" s="29">
        <v>0</v>
      </c>
      <c r="V3" s="29">
        <v>483</v>
      </c>
      <c r="W3" s="29">
        <v>166</v>
      </c>
      <c r="X3" s="52">
        <v>161</v>
      </c>
      <c r="Y3" s="11">
        <f t="shared" ref="Y3:Y33" si="1">+U3+V3+W3+X3</f>
        <v>810</v>
      </c>
      <c r="Z3" s="12">
        <f t="shared" ref="Z3:Z33" si="2">+Y3/R3</f>
        <v>3.4468085106382977</v>
      </c>
      <c r="AA3" s="11">
        <f t="shared" ref="AA3:AA33" si="3">S3+Y3</f>
        <v>1102</v>
      </c>
      <c r="AB3" s="12">
        <f t="shared" ref="AB3:AB33" si="4">+Y3/Q3</f>
        <v>3.5217391304347827</v>
      </c>
      <c r="AC3" s="13">
        <f t="shared" ref="AC3:AC33" si="5">AA3/R3</f>
        <v>4.6893617021276599</v>
      </c>
      <c r="AD3" s="63">
        <v>103001047.51000001</v>
      </c>
      <c r="AE3" s="64" t="s">
        <v>294</v>
      </c>
      <c r="AF3" s="767"/>
      <c r="AG3" s="65">
        <f>AD3/AF2</f>
        <v>0.43399638757721487</v>
      </c>
    </row>
    <row r="4" spans="1:33" ht="144" hidden="1" x14ac:dyDescent="0.2">
      <c r="A4" s="8" t="s">
        <v>138</v>
      </c>
      <c r="B4" s="52" t="s">
        <v>281</v>
      </c>
      <c r="C4" s="52" t="s">
        <v>282</v>
      </c>
      <c r="D4" s="53" t="s">
        <v>283</v>
      </c>
      <c r="E4" s="53">
        <v>4302</v>
      </c>
      <c r="F4" s="53" t="s">
        <v>284</v>
      </c>
      <c r="G4" s="54" t="s">
        <v>285</v>
      </c>
      <c r="H4" s="55">
        <v>176</v>
      </c>
      <c r="I4" s="53" t="s">
        <v>295</v>
      </c>
      <c r="J4" s="56" t="s">
        <v>291</v>
      </c>
      <c r="K4" s="57" t="s">
        <v>292</v>
      </c>
      <c r="L4" s="57" t="s">
        <v>296</v>
      </c>
      <c r="M4" s="58" t="s">
        <v>280</v>
      </c>
      <c r="N4" s="59">
        <v>228</v>
      </c>
      <c r="O4" s="59">
        <v>2023</v>
      </c>
      <c r="P4" s="59" t="s">
        <v>138</v>
      </c>
      <c r="Q4" s="67">
        <v>230</v>
      </c>
      <c r="R4" s="60">
        <v>235</v>
      </c>
      <c r="S4" s="57">
        <v>292</v>
      </c>
      <c r="T4" s="12">
        <f t="shared" si="0"/>
        <v>1.2425531914893617</v>
      </c>
      <c r="U4" s="29">
        <v>0</v>
      </c>
      <c r="V4" s="29">
        <v>164</v>
      </c>
      <c r="W4" s="29">
        <v>166</v>
      </c>
      <c r="X4" s="52">
        <v>161</v>
      </c>
      <c r="Y4" s="11">
        <f t="shared" si="1"/>
        <v>491</v>
      </c>
      <c r="Z4" s="12">
        <f t="shared" si="2"/>
        <v>2.0893617021276594</v>
      </c>
      <c r="AA4" s="11">
        <f t="shared" si="3"/>
        <v>783</v>
      </c>
      <c r="AB4" s="12">
        <f t="shared" si="4"/>
        <v>2.1347826086956521</v>
      </c>
      <c r="AC4" s="13">
        <f t="shared" si="5"/>
        <v>3.3319148936170211</v>
      </c>
      <c r="AD4" s="63">
        <v>107269350</v>
      </c>
      <c r="AE4" s="64" t="s">
        <v>144</v>
      </c>
      <c r="AF4" s="768"/>
      <c r="AG4" s="65">
        <f>AD4/AF2</f>
        <v>0.45198094119611848</v>
      </c>
    </row>
    <row r="5" spans="1:33" ht="144" hidden="1" x14ac:dyDescent="0.2">
      <c r="A5" s="8" t="s">
        <v>138</v>
      </c>
      <c r="B5" s="52" t="s">
        <v>281</v>
      </c>
      <c r="C5" s="52" t="s">
        <v>282</v>
      </c>
      <c r="D5" s="53" t="s">
        <v>283</v>
      </c>
      <c r="E5" s="53">
        <v>4302</v>
      </c>
      <c r="F5" s="53" t="s">
        <v>284</v>
      </c>
      <c r="G5" s="54" t="s">
        <v>285</v>
      </c>
      <c r="H5" s="55">
        <v>177</v>
      </c>
      <c r="I5" s="53" t="s">
        <v>297</v>
      </c>
      <c r="J5" s="56" t="s">
        <v>298</v>
      </c>
      <c r="K5" s="57" t="s">
        <v>299</v>
      </c>
      <c r="L5" s="57" t="s">
        <v>300</v>
      </c>
      <c r="M5" s="58" t="s">
        <v>280</v>
      </c>
      <c r="N5" s="59">
        <v>16</v>
      </c>
      <c r="O5" s="59">
        <v>2023</v>
      </c>
      <c r="P5" s="59" t="s">
        <v>138</v>
      </c>
      <c r="Q5" s="60">
        <v>32</v>
      </c>
      <c r="R5" s="60">
        <v>118</v>
      </c>
      <c r="S5" s="57">
        <v>124</v>
      </c>
      <c r="T5" s="12">
        <f t="shared" si="0"/>
        <v>1.0508474576271187</v>
      </c>
      <c r="U5" s="29">
        <v>0</v>
      </c>
      <c r="V5" s="29">
        <v>268</v>
      </c>
      <c r="W5" s="68">
        <v>166</v>
      </c>
      <c r="X5" s="52">
        <v>161</v>
      </c>
      <c r="Y5" s="11">
        <f t="shared" si="1"/>
        <v>595</v>
      </c>
      <c r="Z5" s="12">
        <f t="shared" si="2"/>
        <v>5.0423728813559325</v>
      </c>
      <c r="AA5" s="11">
        <f t="shared" si="3"/>
        <v>719</v>
      </c>
      <c r="AB5" s="12">
        <f t="shared" si="4"/>
        <v>18.59375</v>
      </c>
      <c r="AC5" s="13">
        <f t="shared" si="5"/>
        <v>6.093220338983051</v>
      </c>
      <c r="AD5" s="63">
        <v>206000000</v>
      </c>
      <c r="AE5" s="64" t="s">
        <v>144</v>
      </c>
      <c r="AF5" s="28">
        <v>0</v>
      </c>
      <c r="AG5" s="65">
        <f t="shared" ref="AG5:AG11" si="6">AF5/AD5</f>
        <v>0</v>
      </c>
    </row>
    <row r="6" spans="1:33" ht="144" hidden="1" x14ac:dyDescent="0.2">
      <c r="A6" s="8" t="s">
        <v>138</v>
      </c>
      <c r="B6" s="52" t="s">
        <v>281</v>
      </c>
      <c r="C6" s="52" t="s">
        <v>282</v>
      </c>
      <c r="D6" s="53" t="s">
        <v>283</v>
      </c>
      <c r="E6" s="53">
        <v>4302</v>
      </c>
      <c r="F6" s="53" t="s">
        <v>284</v>
      </c>
      <c r="G6" s="54" t="s">
        <v>285</v>
      </c>
      <c r="H6" s="55">
        <v>178</v>
      </c>
      <c r="I6" s="53" t="s">
        <v>301</v>
      </c>
      <c r="J6" s="56" t="s">
        <v>302</v>
      </c>
      <c r="K6" s="57" t="s">
        <v>303</v>
      </c>
      <c r="L6" s="57" t="s">
        <v>304</v>
      </c>
      <c r="M6" s="58" t="s">
        <v>280</v>
      </c>
      <c r="N6" s="59">
        <v>37</v>
      </c>
      <c r="O6" s="59">
        <v>2023</v>
      </c>
      <c r="P6" s="59" t="s">
        <v>138</v>
      </c>
      <c r="Q6" s="60">
        <v>37</v>
      </c>
      <c r="R6" s="60">
        <v>151</v>
      </c>
      <c r="S6" s="57">
        <v>21</v>
      </c>
      <c r="T6" s="12">
        <f t="shared" si="0"/>
        <v>0.13907284768211919</v>
      </c>
      <c r="U6" s="29">
        <v>0</v>
      </c>
      <c r="V6" s="29">
        <v>15</v>
      </c>
      <c r="W6" s="29">
        <v>13</v>
      </c>
      <c r="X6" s="52">
        <v>4</v>
      </c>
      <c r="Y6" s="11">
        <f t="shared" si="1"/>
        <v>32</v>
      </c>
      <c r="Z6" s="12">
        <f t="shared" si="2"/>
        <v>0.2119205298013245</v>
      </c>
      <c r="AA6" s="11">
        <f t="shared" si="3"/>
        <v>53</v>
      </c>
      <c r="AB6" s="12">
        <f t="shared" si="4"/>
        <v>0.86486486486486491</v>
      </c>
      <c r="AC6" s="13">
        <f t="shared" si="5"/>
        <v>0.35099337748344372</v>
      </c>
      <c r="AD6" s="63">
        <v>153934272.5</v>
      </c>
      <c r="AE6" s="64" t="s">
        <v>305</v>
      </c>
      <c r="AF6" s="765">
        <v>81000000</v>
      </c>
      <c r="AG6" s="65">
        <f t="shared" si="6"/>
        <v>0.52619860856522382</v>
      </c>
    </row>
    <row r="7" spans="1:33" ht="144" hidden="1" x14ac:dyDescent="0.2">
      <c r="A7" s="8" t="s">
        <v>138</v>
      </c>
      <c r="B7" s="52" t="s">
        <v>281</v>
      </c>
      <c r="C7" s="52" t="s">
        <v>282</v>
      </c>
      <c r="D7" s="53" t="s">
        <v>283</v>
      </c>
      <c r="E7" s="53">
        <v>4302</v>
      </c>
      <c r="F7" s="53" t="s">
        <v>284</v>
      </c>
      <c r="G7" s="54" t="s">
        <v>285</v>
      </c>
      <c r="H7" s="55">
        <v>179</v>
      </c>
      <c r="I7" s="53" t="s">
        <v>301</v>
      </c>
      <c r="J7" s="56" t="s">
        <v>302</v>
      </c>
      <c r="K7" s="57" t="s">
        <v>303</v>
      </c>
      <c r="L7" s="57" t="s">
        <v>306</v>
      </c>
      <c r="M7" s="58" t="s">
        <v>280</v>
      </c>
      <c r="N7" s="59">
        <v>21</v>
      </c>
      <c r="O7" s="59">
        <v>2023</v>
      </c>
      <c r="P7" s="59" t="s">
        <v>138</v>
      </c>
      <c r="Q7" s="60">
        <v>6</v>
      </c>
      <c r="R7" s="60">
        <v>25</v>
      </c>
      <c r="S7" s="57">
        <v>22</v>
      </c>
      <c r="T7" s="12">
        <f t="shared" si="0"/>
        <v>0.88</v>
      </c>
      <c r="U7" s="29">
        <v>0</v>
      </c>
      <c r="V7" s="29">
        <v>15</v>
      </c>
      <c r="W7" s="29">
        <v>13</v>
      </c>
      <c r="X7" s="52">
        <v>4</v>
      </c>
      <c r="Y7" s="11">
        <f t="shared" si="1"/>
        <v>32</v>
      </c>
      <c r="Z7" s="12">
        <f t="shared" si="2"/>
        <v>1.28</v>
      </c>
      <c r="AA7" s="11">
        <f t="shared" si="3"/>
        <v>54</v>
      </c>
      <c r="AB7" s="12">
        <f t="shared" si="4"/>
        <v>5.333333333333333</v>
      </c>
      <c r="AC7" s="13">
        <f t="shared" si="5"/>
        <v>2.16</v>
      </c>
      <c r="AD7" s="63">
        <v>103000000</v>
      </c>
      <c r="AE7" s="64" t="s">
        <v>144</v>
      </c>
      <c r="AF7" s="765">
        <v>81000000</v>
      </c>
      <c r="AG7" s="65">
        <f t="shared" si="6"/>
        <v>0.78640776699029125</v>
      </c>
    </row>
    <row r="8" spans="1:33" ht="144" hidden="1" x14ac:dyDescent="0.2">
      <c r="A8" s="8" t="s">
        <v>138</v>
      </c>
      <c r="B8" s="52" t="s">
        <v>281</v>
      </c>
      <c r="C8" s="52" t="s">
        <v>282</v>
      </c>
      <c r="D8" s="53" t="s">
        <v>283</v>
      </c>
      <c r="E8" s="53">
        <v>4302</v>
      </c>
      <c r="F8" s="53" t="s">
        <v>284</v>
      </c>
      <c r="G8" s="54" t="s">
        <v>285</v>
      </c>
      <c r="H8" s="55">
        <v>180</v>
      </c>
      <c r="I8" s="53" t="s">
        <v>307</v>
      </c>
      <c r="J8" s="56" t="s">
        <v>308</v>
      </c>
      <c r="K8" s="57" t="s">
        <v>309</v>
      </c>
      <c r="L8" s="57" t="s">
        <v>310</v>
      </c>
      <c r="M8" s="58" t="s">
        <v>280</v>
      </c>
      <c r="N8" s="59">
        <v>826</v>
      </c>
      <c r="O8" s="59">
        <v>2023</v>
      </c>
      <c r="P8" s="59" t="s">
        <v>138</v>
      </c>
      <c r="Q8" s="60">
        <v>909</v>
      </c>
      <c r="R8" s="60">
        <v>848</v>
      </c>
      <c r="S8" s="57">
        <v>390</v>
      </c>
      <c r="T8" s="12">
        <f t="shared" si="0"/>
        <v>0.45990566037735847</v>
      </c>
      <c r="U8" s="29">
        <v>0</v>
      </c>
      <c r="V8" s="29">
        <v>268</v>
      </c>
      <c r="W8" s="68">
        <v>155</v>
      </c>
      <c r="X8" s="52">
        <v>150</v>
      </c>
      <c r="Y8" s="11">
        <f t="shared" si="1"/>
        <v>573</v>
      </c>
      <c r="Z8" s="12">
        <f t="shared" si="2"/>
        <v>0.6757075471698113</v>
      </c>
      <c r="AA8" s="11">
        <f t="shared" si="3"/>
        <v>963</v>
      </c>
      <c r="AB8" s="12">
        <f t="shared" si="4"/>
        <v>0.63036303630363033</v>
      </c>
      <c r="AC8" s="13">
        <f t="shared" si="5"/>
        <v>1.1356132075471699</v>
      </c>
      <c r="AD8" s="63">
        <v>271471159.99000001</v>
      </c>
      <c r="AE8" s="64" t="s">
        <v>144</v>
      </c>
      <c r="AF8" s="28">
        <v>0</v>
      </c>
      <c r="AG8" s="65">
        <f t="shared" si="6"/>
        <v>0</v>
      </c>
    </row>
    <row r="9" spans="1:33" ht="144" hidden="1" x14ac:dyDescent="0.2">
      <c r="A9" s="8" t="s">
        <v>138</v>
      </c>
      <c r="B9" s="52" t="s">
        <v>281</v>
      </c>
      <c r="C9" s="52" t="s">
        <v>282</v>
      </c>
      <c r="D9" s="53" t="s">
        <v>283</v>
      </c>
      <c r="E9" s="53">
        <v>4302</v>
      </c>
      <c r="F9" s="53" t="s">
        <v>311</v>
      </c>
      <c r="G9" s="54" t="s">
        <v>285</v>
      </c>
      <c r="H9" s="55">
        <v>181</v>
      </c>
      <c r="I9" s="53" t="s">
        <v>312</v>
      </c>
      <c r="J9" s="56" t="s">
        <v>313</v>
      </c>
      <c r="K9" s="57" t="s">
        <v>314</v>
      </c>
      <c r="L9" s="57" t="s">
        <v>315</v>
      </c>
      <c r="M9" s="58" t="s">
        <v>280</v>
      </c>
      <c r="N9" s="59">
        <v>826</v>
      </c>
      <c r="O9" s="59">
        <v>2023</v>
      </c>
      <c r="P9" s="59" t="s">
        <v>138</v>
      </c>
      <c r="Q9" s="60">
        <v>200</v>
      </c>
      <c r="R9" s="60">
        <v>2076</v>
      </c>
      <c r="S9" s="57">
        <v>239</v>
      </c>
      <c r="T9" s="12">
        <f t="shared" si="0"/>
        <v>0.11512524084778419</v>
      </c>
      <c r="U9" s="29">
        <v>0</v>
      </c>
      <c r="V9" s="29">
        <v>13</v>
      </c>
      <c r="W9" s="29">
        <v>7</v>
      </c>
      <c r="X9" s="52">
        <v>4</v>
      </c>
      <c r="Y9" s="11">
        <f t="shared" si="1"/>
        <v>24</v>
      </c>
      <c r="Z9" s="12">
        <f t="shared" si="2"/>
        <v>1.1560693641618497E-2</v>
      </c>
      <c r="AA9" s="11">
        <f t="shared" si="3"/>
        <v>263</v>
      </c>
      <c r="AB9" s="12">
        <f t="shared" si="4"/>
        <v>0.12</v>
      </c>
      <c r="AC9" s="13">
        <f t="shared" si="5"/>
        <v>0.12668593448940269</v>
      </c>
      <c r="AD9" s="63">
        <v>242240919.77000001</v>
      </c>
      <c r="AE9" s="64" t="s">
        <v>144</v>
      </c>
      <c r="AF9" s="69">
        <v>81000000</v>
      </c>
      <c r="AG9" s="65">
        <f t="shared" si="6"/>
        <v>0.33437785852574742</v>
      </c>
    </row>
    <row r="10" spans="1:33" ht="144" hidden="1" x14ac:dyDescent="0.2">
      <c r="A10" s="8" t="s">
        <v>138</v>
      </c>
      <c r="B10" s="52" t="s">
        <v>281</v>
      </c>
      <c r="C10" s="52" t="s">
        <v>282</v>
      </c>
      <c r="D10" s="53" t="s">
        <v>316</v>
      </c>
      <c r="E10" s="53">
        <v>4301</v>
      </c>
      <c r="F10" s="53" t="s">
        <v>284</v>
      </c>
      <c r="G10" s="54" t="s">
        <v>285</v>
      </c>
      <c r="H10" s="55">
        <v>182</v>
      </c>
      <c r="I10" s="53" t="s">
        <v>317</v>
      </c>
      <c r="J10" s="56" t="s">
        <v>318</v>
      </c>
      <c r="K10" s="57" t="s">
        <v>319</v>
      </c>
      <c r="L10" s="57" t="s">
        <v>320</v>
      </c>
      <c r="M10" s="58" t="s">
        <v>280</v>
      </c>
      <c r="N10" s="59">
        <v>1</v>
      </c>
      <c r="O10" s="59">
        <v>2023</v>
      </c>
      <c r="P10" s="59" t="s">
        <v>138</v>
      </c>
      <c r="Q10" s="60">
        <v>0</v>
      </c>
      <c r="R10" s="60">
        <v>2</v>
      </c>
      <c r="S10" s="57">
        <v>2</v>
      </c>
      <c r="T10" s="12">
        <f t="shared" si="0"/>
        <v>1</v>
      </c>
      <c r="U10" s="29">
        <v>0</v>
      </c>
      <c r="V10" s="29">
        <v>0</v>
      </c>
      <c r="W10" s="29">
        <v>1</v>
      </c>
      <c r="X10" s="52">
        <v>0</v>
      </c>
      <c r="Y10" s="11">
        <f t="shared" si="1"/>
        <v>1</v>
      </c>
      <c r="Z10" s="12">
        <f t="shared" si="2"/>
        <v>0.5</v>
      </c>
      <c r="AA10" s="11">
        <f t="shared" si="3"/>
        <v>3</v>
      </c>
      <c r="AB10" s="12" t="e">
        <f>+Y10/Q10</f>
        <v>#DIV/0!</v>
      </c>
      <c r="AC10" s="13">
        <f t="shared" si="5"/>
        <v>1.5</v>
      </c>
      <c r="AD10" s="63">
        <v>2304249790.5700002</v>
      </c>
      <c r="AE10" s="64" t="s">
        <v>144</v>
      </c>
      <c r="AF10" s="70">
        <v>0</v>
      </c>
      <c r="AG10" s="70">
        <f t="shared" si="6"/>
        <v>0</v>
      </c>
    </row>
    <row r="11" spans="1:33" ht="144" hidden="1" x14ac:dyDescent="0.2">
      <c r="A11" s="8" t="s">
        <v>138</v>
      </c>
      <c r="B11" s="52" t="s">
        <v>281</v>
      </c>
      <c r="C11" s="52" t="s">
        <v>282</v>
      </c>
      <c r="D11" s="53" t="s">
        <v>316</v>
      </c>
      <c r="E11" s="53">
        <v>4302</v>
      </c>
      <c r="F11" s="53" t="s">
        <v>284</v>
      </c>
      <c r="G11" s="54" t="s">
        <v>285</v>
      </c>
      <c r="H11" s="55">
        <v>183</v>
      </c>
      <c r="I11" s="53" t="s">
        <v>317</v>
      </c>
      <c r="J11" s="56" t="s">
        <v>321</v>
      </c>
      <c r="K11" s="57" t="s">
        <v>322</v>
      </c>
      <c r="L11" s="57" t="s">
        <v>322</v>
      </c>
      <c r="M11" s="58" t="s">
        <v>280</v>
      </c>
      <c r="N11" s="59">
        <v>0</v>
      </c>
      <c r="O11" s="59">
        <v>2023</v>
      </c>
      <c r="P11" s="59" t="s">
        <v>138</v>
      </c>
      <c r="Q11" s="71">
        <v>0</v>
      </c>
      <c r="R11" s="71">
        <v>1</v>
      </c>
      <c r="S11" s="57">
        <v>0</v>
      </c>
      <c r="T11" s="12">
        <f t="shared" si="0"/>
        <v>0</v>
      </c>
      <c r="U11" s="29">
        <v>0</v>
      </c>
      <c r="V11" s="29">
        <v>0</v>
      </c>
      <c r="W11" s="29">
        <v>0</v>
      </c>
      <c r="X11" s="52">
        <v>0</v>
      </c>
      <c r="Y11" s="11">
        <f t="shared" si="1"/>
        <v>0</v>
      </c>
      <c r="Z11" s="12">
        <f t="shared" si="2"/>
        <v>0</v>
      </c>
      <c r="AA11" s="11">
        <f t="shared" si="3"/>
        <v>0</v>
      </c>
      <c r="AB11" s="12" t="e">
        <f t="shared" si="4"/>
        <v>#DIV/0!</v>
      </c>
      <c r="AC11" s="13">
        <f t="shared" si="5"/>
        <v>0</v>
      </c>
      <c r="AD11" s="63">
        <v>2060000000</v>
      </c>
      <c r="AE11" s="64" t="s">
        <v>144</v>
      </c>
      <c r="AF11" s="70">
        <v>0</v>
      </c>
      <c r="AG11" s="70">
        <f t="shared" si="6"/>
        <v>0</v>
      </c>
    </row>
    <row r="12" spans="1:33" ht="144" hidden="1" x14ac:dyDescent="0.2">
      <c r="A12" s="8" t="s">
        <v>138</v>
      </c>
      <c r="B12" s="52" t="s">
        <v>281</v>
      </c>
      <c r="C12" s="52" t="s">
        <v>282</v>
      </c>
      <c r="D12" s="53" t="s">
        <v>316</v>
      </c>
      <c r="E12" s="53">
        <v>4302</v>
      </c>
      <c r="F12" s="53" t="s">
        <v>284</v>
      </c>
      <c r="G12" s="54" t="s">
        <v>285</v>
      </c>
      <c r="H12" s="55">
        <v>184</v>
      </c>
      <c r="I12" s="53" t="s">
        <v>323</v>
      </c>
      <c r="J12" s="56" t="s">
        <v>324</v>
      </c>
      <c r="K12" s="57" t="s">
        <v>319</v>
      </c>
      <c r="L12" s="57" t="s">
        <v>325</v>
      </c>
      <c r="M12" s="58" t="s">
        <v>280</v>
      </c>
      <c r="N12" s="59">
        <v>0</v>
      </c>
      <c r="O12" s="59">
        <v>2023</v>
      </c>
      <c r="P12" s="59" t="s">
        <v>138</v>
      </c>
      <c r="Q12" s="71">
        <v>0</v>
      </c>
      <c r="R12" s="71">
        <v>1</v>
      </c>
      <c r="S12" s="57">
        <v>0</v>
      </c>
      <c r="T12" s="12">
        <f t="shared" si="0"/>
        <v>0</v>
      </c>
      <c r="U12" s="29">
        <v>0</v>
      </c>
      <c r="V12" s="29">
        <v>0</v>
      </c>
      <c r="W12" s="29">
        <v>0</v>
      </c>
      <c r="X12" s="52">
        <v>0</v>
      </c>
      <c r="Y12" s="11">
        <f t="shared" si="1"/>
        <v>0</v>
      </c>
      <c r="Z12" s="12">
        <f t="shared" si="2"/>
        <v>0</v>
      </c>
      <c r="AA12" s="11">
        <f t="shared" si="3"/>
        <v>0</v>
      </c>
      <c r="AB12" s="12" t="e">
        <f t="shared" si="4"/>
        <v>#DIV/0!</v>
      </c>
      <c r="AC12" s="13">
        <f t="shared" si="5"/>
        <v>0</v>
      </c>
      <c r="AD12" s="63">
        <v>1404287696.3900001</v>
      </c>
      <c r="AE12" s="64" t="s">
        <v>144</v>
      </c>
      <c r="AF12" s="70">
        <v>0</v>
      </c>
      <c r="AG12" s="70"/>
    </row>
    <row r="13" spans="1:33" ht="144" hidden="1" x14ac:dyDescent="0.2">
      <c r="A13" s="8" t="s">
        <v>138</v>
      </c>
      <c r="B13" s="52" t="s">
        <v>281</v>
      </c>
      <c r="C13" s="52" t="s">
        <v>282</v>
      </c>
      <c r="D13" s="53" t="s">
        <v>316</v>
      </c>
      <c r="E13" s="53">
        <v>4301</v>
      </c>
      <c r="F13" s="53" t="s">
        <v>311</v>
      </c>
      <c r="G13" s="54" t="s">
        <v>285</v>
      </c>
      <c r="H13" s="55">
        <v>185</v>
      </c>
      <c r="I13" s="53" t="s">
        <v>323</v>
      </c>
      <c r="J13" s="56" t="s">
        <v>318</v>
      </c>
      <c r="K13" s="57" t="s">
        <v>319</v>
      </c>
      <c r="L13" s="57" t="s">
        <v>326</v>
      </c>
      <c r="M13" s="58" t="s">
        <v>280</v>
      </c>
      <c r="N13" s="59">
        <v>5</v>
      </c>
      <c r="O13" s="59">
        <v>2023</v>
      </c>
      <c r="P13" s="59" t="s">
        <v>138</v>
      </c>
      <c r="Q13" s="71">
        <v>7</v>
      </c>
      <c r="R13" s="71">
        <v>23</v>
      </c>
      <c r="S13" s="57">
        <v>2</v>
      </c>
      <c r="T13" s="12">
        <f t="shared" si="0"/>
        <v>8.6956521739130432E-2</v>
      </c>
      <c r="U13" s="29">
        <v>1</v>
      </c>
      <c r="V13" s="29">
        <v>7</v>
      </c>
      <c r="W13" s="29">
        <v>8</v>
      </c>
      <c r="X13" s="52">
        <v>0</v>
      </c>
      <c r="Y13" s="11">
        <f t="shared" si="1"/>
        <v>16</v>
      </c>
      <c r="Z13" s="12">
        <f t="shared" si="2"/>
        <v>0.69565217391304346</v>
      </c>
      <c r="AA13" s="11">
        <f t="shared" si="3"/>
        <v>18</v>
      </c>
      <c r="AB13" s="12">
        <f t="shared" si="4"/>
        <v>2.2857142857142856</v>
      </c>
      <c r="AC13" s="13">
        <f t="shared" si="5"/>
        <v>0.78260869565217395</v>
      </c>
      <c r="AD13" s="63">
        <v>2622794829.4099998</v>
      </c>
      <c r="AE13" s="64" t="s">
        <v>144</v>
      </c>
      <c r="AF13" s="70">
        <v>0</v>
      </c>
      <c r="AG13" s="70"/>
    </row>
    <row r="14" spans="1:33" ht="144" hidden="1" x14ac:dyDescent="0.2">
      <c r="A14" s="8" t="s">
        <v>138</v>
      </c>
      <c r="B14" s="52" t="s">
        <v>281</v>
      </c>
      <c r="C14" s="52" t="s">
        <v>282</v>
      </c>
      <c r="D14" s="53" t="s">
        <v>327</v>
      </c>
      <c r="E14" s="53">
        <v>4301</v>
      </c>
      <c r="F14" s="53" t="s">
        <v>311</v>
      </c>
      <c r="G14" s="54" t="s">
        <v>285</v>
      </c>
      <c r="H14" s="55">
        <v>186</v>
      </c>
      <c r="I14" s="53" t="s">
        <v>328</v>
      </c>
      <c r="J14" s="56" t="s">
        <v>329</v>
      </c>
      <c r="K14" s="57" t="s">
        <v>330</v>
      </c>
      <c r="L14" s="57" t="s">
        <v>331</v>
      </c>
      <c r="M14" s="58" t="s">
        <v>280</v>
      </c>
      <c r="N14" s="59">
        <v>200</v>
      </c>
      <c r="O14" s="59">
        <v>2023</v>
      </c>
      <c r="P14" s="59" t="s">
        <v>138</v>
      </c>
      <c r="Q14" s="60">
        <v>310</v>
      </c>
      <c r="R14" s="60">
        <v>1040</v>
      </c>
      <c r="S14" s="57">
        <v>200</v>
      </c>
      <c r="T14" s="12">
        <f t="shared" si="0"/>
        <v>0.19230769230769232</v>
      </c>
      <c r="U14" s="29">
        <v>0</v>
      </c>
      <c r="V14" s="29">
        <v>0</v>
      </c>
      <c r="W14" s="29">
        <v>0</v>
      </c>
      <c r="X14" s="52">
        <v>0</v>
      </c>
      <c r="Y14" s="11">
        <f t="shared" si="1"/>
        <v>0</v>
      </c>
      <c r="Z14" s="12">
        <f t="shared" si="2"/>
        <v>0</v>
      </c>
      <c r="AA14" s="11">
        <f t="shared" si="3"/>
        <v>200</v>
      </c>
      <c r="AB14" s="12">
        <f t="shared" si="4"/>
        <v>0</v>
      </c>
      <c r="AC14" s="13">
        <f t="shared" si="5"/>
        <v>0.19230769230769232</v>
      </c>
      <c r="AD14" s="63">
        <v>300000000</v>
      </c>
      <c r="AE14" s="70"/>
      <c r="AF14" s="70">
        <v>0</v>
      </c>
      <c r="AG14" s="70"/>
    </row>
    <row r="15" spans="1:33" ht="144" hidden="1" x14ac:dyDescent="0.2">
      <c r="A15" s="8" t="s">
        <v>138</v>
      </c>
      <c r="B15" s="52" t="s">
        <v>281</v>
      </c>
      <c r="C15" s="52" t="s">
        <v>282</v>
      </c>
      <c r="D15" s="53" t="s">
        <v>327</v>
      </c>
      <c r="E15" s="53">
        <v>4301</v>
      </c>
      <c r="F15" s="53" t="s">
        <v>311</v>
      </c>
      <c r="G15" s="54" t="s">
        <v>285</v>
      </c>
      <c r="H15" s="55">
        <v>187</v>
      </c>
      <c r="I15" s="53" t="s">
        <v>332</v>
      </c>
      <c r="J15" s="56" t="s">
        <v>329</v>
      </c>
      <c r="K15" s="57" t="s">
        <v>330</v>
      </c>
      <c r="L15" s="57" t="s">
        <v>333</v>
      </c>
      <c r="M15" s="58" t="s">
        <v>280</v>
      </c>
      <c r="N15" s="59">
        <v>12</v>
      </c>
      <c r="O15" s="59">
        <v>2023</v>
      </c>
      <c r="P15" s="59" t="s">
        <v>138</v>
      </c>
      <c r="Q15" s="60">
        <v>24</v>
      </c>
      <c r="R15" s="60">
        <v>22</v>
      </c>
      <c r="S15" s="57">
        <v>5</v>
      </c>
      <c r="T15" s="12">
        <f t="shared" si="0"/>
        <v>0.22727272727272727</v>
      </c>
      <c r="U15" s="29">
        <v>0</v>
      </c>
      <c r="V15" s="29">
        <v>0</v>
      </c>
      <c r="W15" s="29"/>
      <c r="X15" s="52">
        <v>0</v>
      </c>
      <c r="Y15" s="11">
        <f t="shared" si="1"/>
        <v>0</v>
      </c>
      <c r="Z15" s="12">
        <f t="shared" si="2"/>
        <v>0</v>
      </c>
      <c r="AA15" s="11">
        <f t="shared" si="3"/>
        <v>5</v>
      </c>
      <c r="AB15" s="12">
        <f>+Y15/Q15</f>
        <v>0</v>
      </c>
      <c r="AC15" s="13">
        <f t="shared" si="5"/>
        <v>0.22727272727272727</v>
      </c>
      <c r="AD15" s="63">
        <v>68635448</v>
      </c>
      <c r="AE15" s="70"/>
      <c r="AF15" s="70"/>
      <c r="AG15" s="70"/>
    </row>
    <row r="16" spans="1:33" ht="144" hidden="1" x14ac:dyDescent="0.2">
      <c r="A16" s="8" t="s">
        <v>138</v>
      </c>
      <c r="B16" s="52" t="s">
        <v>281</v>
      </c>
      <c r="C16" s="52" t="s">
        <v>282</v>
      </c>
      <c r="D16" s="53" t="s">
        <v>327</v>
      </c>
      <c r="E16" s="53">
        <v>4301</v>
      </c>
      <c r="F16" s="53" t="s">
        <v>311</v>
      </c>
      <c r="G16" s="54" t="s">
        <v>285</v>
      </c>
      <c r="H16" s="55">
        <v>188</v>
      </c>
      <c r="I16" s="53" t="s">
        <v>334</v>
      </c>
      <c r="J16" s="56" t="s">
        <v>329</v>
      </c>
      <c r="K16" s="57" t="s">
        <v>330</v>
      </c>
      <c r="L16" s="57" t="s">
        <v>335</v>
      </c>
      <c r="M16" s="58" t="s">
        <v>280</v>
      </c>
      <c r="N16" s="59">
        <v>0</v>
      </c>
      <c r="O16" s="59">
        <v>2023</v>
      </c>
      <c r="P16" s="59" t="s">
        <v>138</v>
      </c>
      <c r="Q16" s="60">
        <v>5</v>
      </c>
      <c r="R16" s="60">
        <v>5</v>
      </c>
      <c r="S16" s="57">
        <v>2</v>
      </c>
      <c r="T16" s="12">
        <f t="shared" si="0"/>
        <v>0.4</v>
      </c>
      <c r="U16" s="29">
        <v>0</v>
      </c>
      <c r="V16" s="29">
        <v>0</v>
      </c>
      <c r="W16" s="29"/>
      <c r="X16" s="52">
        <v>0</v>
      </c>
      <c r="Y16" s="11">
        <f t="shared" si="1"/>
        <v>0</v>
      </c>
      <c r="Z16" s="12">
        <f t="shared" si="2"/>
        <v>0</v>
      </c>
      <c r="AA16" s="11">
        <f t="shared" si="3"/>
        <v>2</v>
      </c>
      <c r="AB16" s="12">
        <f t="shared" si="4"/>
        <v>0</v>
      </c>
      <c r="AC16" s="13">
        <f t="shared" si="5"/>
        <v>0.4</v>
      </c>
      <c r="AD16" s="63">
        <v>296022023</v>
      </c>
      <c r="AE16" s="70"/>
      <c r="AF16" s="70"/>
      <c r="AG16" s="70"/>
    </row>
    <row r="17" spans="1:33" ht="144" hidden="1" x14ac:dyDescent="0.2">
      <c r="A17" s="8" t="s">
        <v>138</v>
      </c>
      <c r="B17" s="52" t="s">
        <v>281</v>
      </c>
      <c r="C17" s="52" t="s">
        <v>282</v>
      </c>
      <c r="D17" s="53" t="s">
        <v>327</v>
      </c>
      <c r="E17" s="53">
        <v>4301</v>
      </c>
      <c r="F17" s="53" t="s">
        <v>311</v>
      </c>
      <c r="G17" s="54" t="s">
        <v>285</v>
      </c>
      <c r="H17" s="55">
        <v>189</v>
      </c>
      <c r="I17" s="53" t="s">
        <v>336</v>
      </c>
      <c r="J17" s="56" t="s">
        <v>337</v>
      </c>
      <c r="K17" s="57" t="s">
        <v>338</v>
      </c>
      <c r="L17" s="57" t="s">
        <v>339</v>
      </c>
      <c r="M17" s="58" t="s">
        <v>280</v>
      </c>
      <c r="N17" s="59">
        <v>484</v>
      </c>
      <c r="O17" s="59">
        <v>2023</v>
      </c>
      <c r="P17" s="59" t="s">
        <v>138</v>
      </c>
      <c r="Q17" s="60">
        <v>830</v>
      </c>
      <c r="R17" s="60">
        <v>3186</v>
      </c>
      <c r="S17" s="57">
        <v>2000</v>
      </c>
      <c r="T17" s="12">
        <f t="shared" si="0"/>
        <v>0.62774639045825487</v>
      </c>
      <c r="U17" s="29">
        <v>210</v>
      </c>
      <c r="V17" s="29">
        <v>90</v>
      </c>
      <c r="W17" s="29">
        <v>200</v>
      </c>
      <c r="X17" s="52">
        <v>0</v>
      </c>
      <c r="Y17" s="11">
        <f t="shared" si="1"/>
        <v>500</v>
      </c>
      <c r="Z17" s="12">
        <f t="shared" si="2"/>
        <v>0.15693659761456372</v>
      </c>
      <c r="AA17" s="11">
        <f t="shared" si="3"/>
        <v>2500</v>
      </c>
      <c r="AB17" s="12">
        <f t="shared" si="4"/>
        <v>0.60240963855421692</v>
      </c>
      <c r="AC17" s="13">
        <f t="shared" si="5"/>
        <v>0.78468298807281855</v>
      </c>
      <c r="AD17" s="63">
        <v>2788263</v>
      </c>
      <c r="AE17" s="70"/>
      <c r="AF17" s="70"/>
      <c r="AG17" s="70"/>
    </row>
    <row r="18" spans="1:33" ht="144" hidden="1" x14ac:dyDescent="0.2">
      <c r="A18" s="8" t="s">
        <v>138</v>
      </c>
      <c r="B18" s="52" t="s">
        <v>281</v>
      </c>
      <c r="C18" s="52" t="s">
        <v>282</v>
      </c>
      <c r="D18" s="53" t="s">
        <v>327</v>
      </c>
      <c r="E18" s="53">
        <v>4301</v>
      </c>
      <c r="F18" s="53" t="s">
        <v>311</v>
      </c>
      <c r="G18" s="54" t="s">
        <v>285</v>
      </c>
      <c r="H18" s="55">
        <v>190</v>
      </c>
      <c r="I18" s="53" t="s">
        <v>340</v>
      </c>
      <c r="J18" s="56" t="s">
        <v>341</v>
      </c>
      <c r="K18" s="57" t="s">
        <v>342</v>
      </c>
      <c r="L18" s="57" t="s">
        <v>343</v>
      </c>
      <c r="M18" s="58" t="s">
        <v>280</v>
      </c>
      <c r="N18" s="59">
        <v>0</v>
      </c>
      <c r="O18" s="59">
        <v>2023</v>
      </c>
      <c r="P18" s="59" t="s">
        <v>138</v>
      </c>
      <c r="Q18" s="60">
        <v>400</v>
      </c>
      <c r="R18" s="60">
        <v>1600</v>
      </c>
      <c r="S18" s="57">
        <v>0</v>
      </c>
      <c r="T18" s="12">
        <f t="shared" si="0"/>
        <v>0</v>
      </c>
      <c r="U18" s="29">
        <v>120</v>
      </c>
      <c r="V18" s="29">
        <v>90</v>
      </c>
      <c r="W18" s="29">
        <v>200</v>
      </c>
      <c r="X18" s="52">
        <v>0</v>
      </c>
      <c r="Y18" s="11">
        <f t="shared" si="1"/>
        <v>410</v>
      </c>
      <c r="Z18" s="12">
        <f t="shared" si="2"/>
        <v>0.25624999999999998</v>
      </c>
      <c r="AA18" s="11">
        <f t="shared" si="3"/>
        <v>410</v>
      </c>
      <c r="AB18" s="12">
        <f t="shared" si="4"/>
        <v>1.0249999999999999</v>
      </c>
      <c r="AC18" s="13">
        <f t="shared" si="5"/>
        <v>0.25624999999999998</v>
      </c>
      <c r="AD18" s="63">
        <v>900000000</v>
      </c>
      <c r="AE18" s="70"/>
      <c r="AF18" s="70"/>
      <c r="AG18" s="70"/>
    </row>
    <row r="19" spans="1:33" ht="144" hidden="1" x14ac:dyDescent="0.2">
      <c r="A19" s="8" t="s">
        <v>138</v>
      </c>
      <c r="B19" s="52" t="s">
        <v>281</v>
      </c>
      <c r="C19" s="52" t="s">
        <v>282</v>
      </c>
      <c r="D19" s="53" t="s">
        <v>327</v>
      </c>
      <c r="E19" s="53">
        <v>4301</v>
      </c>
      <c r="F19" s="53" t="s">
        <v>311</v>
      </c>
      <c r="G19" s="54" t="s">
        <v>285</v>
      </c>
      <c r="H19" s="55">
        <v>191</v>
      </c>
      <c r="I19" s="53" t="s">
        <v>340</v>
      </c>
      <c r="J19" s="56" t="s">
        <v>341</v>
      </c>
      <c r="K19" s="57" t="s">
        <v>342</v>
      </c>
      <c r="L19" s="57" t="s">
        <v>344</v>
      </c>
      <c r="M19" s="58" t="s">
        <v>280</v>
      </c>
      <c r="N19" s="59">
        <v>0</v>
      </c>
      <c r="O19" s="59">
        <v>2023</v>
      </c>
      <c r="P19" s="59" t="s">
        <v>138</v>
      </c>
      <c r="Q19" s="60">
        <v>4</v>
      </c>
      <c r="R19" s="60">
        <v>16</v>
      </c>
      <c r="S19" s="57">
        <v>0</v>
      </c>
      <c r="T19" s="12">
        <f t="shared" si="0"/>
        <v>0</v>
      </c>
      <c r="U19" s="29">
        <v>3</v>
      </c>
      <c r="V19" s="29">
        <v>4</v>
      </c>
      <c r="W19" s="29">
        <v>1</v>
      </c>
      <c r="X19" s="52">
        <v>0</v>
      </c>
      <c r="Y19" s="11">
        <f t="shared" si="1"/>
        <v>8</v>
      </c>
      <c r="Z19" s="12">
        <f t="shared" si="2"/>
        <v>0.5</v>
      </c>
      <c r="AA19" s="11">
        <f t="shared" si="3"/>
        <v>8</v>
      </c>
      <c r="AB19" s="12">
        <f t="shared" si="4"/>
        <v>2</v>
      </c>
      <c r="AC19" s="13">
        <f t="shared" si="5"/>
        <v>0.5</v>
      </c>
      <c r="AD19" s="63">
        <v>200000000</v>
      </c>
      <c r="AE19" s="70"/>
      <c r="AF19" s="70"/>
      <c r="AG19" s="70"/>
    </row>
    <row r="20" spans="1:33" ht="144" x14ac:dyDescent="0.2">
      <c r="A20" s="560" t="s">
        <v>138</v>
      </c>
      <c r="B20" s="561" t="s">
        <v>281</v>
      </c>
      <c r="C20" s="561" t="s">
        <v>282</v>
      </c>
      <c r="D20" s="562" t="s">
        <v>327</v>
      </c>
      <c r="E20" s="562">
        <v>4301</v>
      </c>
      <c r="F20" s="562" t="s">
        <v>311</v>
      </c>
      <c r="G20" s="161" t="s">
        <v>285</v>
      </c>
      <c r="H20" s="563">
        <v>192</v>
      </c>
      <c r="I20" s="562" t="s">
        <v>345</v>
      </c>
      <c r="J20" s="564" t="s">
        <v>346</v>
      </c>
      <c r="K20" s="565" t="s">
        <v>347</v>
      </c>
      <c r="L20" s="565" t="s">
        <v>348</v>
      </c>
      <c r="M20" s="566" t="s">
        <v>280</v>
      </c>
      <c r="N20" s="567">
        <v>36</v>
      </c>
      <c r="O20" s="567">
        <v>2023</v>
      </c>
      <c r="P20" s="567" t="s">
        <v>138</v>
      </c>
      <c r="Q20" s="568">
        <v>23</v>
      </c>
      <c r="R20" s="568">
        <v>23</v>
      </c>
      <c r="S20" s="565">
        <v>41</v>
      </c>
      <c r="T20" s="569">
        <f t="shared" si="0"/>
        <v>1.7826086956521738</v>
      </c>
      <c r="U20" s="165">
        <v>0</v>
      </c>
      <c r="V20" s="165">
        <v>45</v>
      </c>
      <c r="W20" s="165">
        <v>33</v>
      </c>
      <c r="X20" s="561">
        <v>0</v>
      </c>
      <c r="Y20" s="570">
        <f t="shared" si="1"/>
        <v>78</v>
      </c>
      <c r="Z20" s="569">
        <f t="shared" si="2"/>
        <v>3.3913043478260869</v>
      </c>
      <c r="AA20" s="570">
        <f t="shared" si="3"/>
        <v>119</v>
      </c>
      <c r="AB20" s="569">
        <f t="shared" si="4"/>
        <v>3.3913043478260869</v>
      </c>
      <c r="AC20" s="559">
        <f t="shared" si="5"/>
        <v>5.1739130434782608</v>
      </c>
      <c r="AD20" s="571">
        <v>100</v>
      </c>
      <c r="AE20" s="70"/>
      <c r="AF20" s="70"/>
      <c r="AG20" s="70"/>
    </row>
    <row r="21" spans="1:33" ht="144" hidden="1" x14ac:dyDescent="0.2">
      <c r="A21" s="8" t="s">
        <v>138</v>
      </c>
      <c r="B21" s="52" t="s">
        <v>281</v>
      </c>
      <c r="C21" s="52" t="s">
        <v>282</v>
      </c>
      <c r="D21" s="53" t="s">
        <v>327</v>
      </c>
      <c r="E21" s="53">
        <v>4301</v>
      </c>
      <c r="F21" s="53" t="s">
        <v>311</v>
      </c>
      <c r="G21" s="54" t="s">
        <v>285</v>
      </c>
      <c r="H21" s="55">
        <v>193</v>
      </c>
      <c r="I21" s="53" t="s">
        <v>349</v>
      </c>
      <c r="J21" s="56" t="s">
        <v>346</v>
      </c>
      <c r="K21" s="57" t="s">
        <v>347</v>
      </c>
      <c r="L21" s="57" t="s">
        <v>350</v>
      </c>
      <c r="M21" s="58" t="s">
        <v>280</v>
      </c>
      <c r="N21" s="59">
        <v>352</v>
      </c>
      <c r="O21" s="59">
        <v>2023</v>
      </c>
      <c r="P21" s="59" t="s">
        <v>138</v>
      </c>
      <c r="Q21" s="60">
        <v>410</v>
      </c>
      <c r="R21" s="60">
        <v>420</v>
      </c>
      <c r="S21" s="57">
        <v>305</v>
      </c>
      <c r="T21" s="12">
        <f t="shared" si="0"/>
        <v>0.72619047619047616</v>
      </c>
      <c r="U21" s="29">
        <v>0</v>
      </c>
      <c r="V21" s="29">
        <v>247</v>
      </c>
      <c r="W21" s="29">
        <v>205</v>
      </c>
      <c r="X21" s="52">
        <v>0</v>
      </c>
      <c r="Y21" s="11">
        <f t="shared" si="1"/>
        <v>452</v>
      </c>
      <c r="Z21" s="12">
        <f t="shared" si="2"/>
        <v>1.0761904761904761</v>
      </c>
      <c r="AA21" s="11">
        <f t="shared" si="3"/>
        <v>757</v>
      </c>
      <c r="AB21" s="12">
        <f t="shared" si="4"/>
        <v>1.102439024390244</v>
      </c>
      <c r="AC21" s="13">
        <f t="shared" si="5"/>
        <v>1.8023809523809524</v>
      </c>
      <c r="AD21" s="63">
        <v>400000000</v>
      </c>
      <c r="AE21" s="70"/>
      <c r="AF21" s="70"/>
      <c r="AG21" s="70"/>
    </row>
    <row r="22" spans="1:33" ht="144" hidden="1" x14ac:dyDescent="0.2">
      <c r="A22" s="8" t="s">
        <v>138</v>
      </c>
      <c r="B22" s="52" t="s">
        <v>281</v>
      </c>
      <c r="C22" s="52" t="s">
        <v>282</v>
      </c>
      <c r="D22" s="53" t="s">
        <v>327</v>
      </c>
      <c r="E22" s="53">
        <v>4301</v>
      </c>
      <c r="F22" s="53" t="s">
        <v>311</v>
      </c>
      <c r="G22" s="54" t="s">
        <v>285</v>
      </c>
      <c r="H22" s="55">
        <v>194</v>
      </c>
      <c r="I22" s="53" t="s">
        <v>349</v>
      </c>
      <c r="J22" s="56" t="s">
        <v>346</v>
      </c>
      <c r="K22" s="57" t="s">
        <v>347</v>
      </c>
      <c r="L22" s="57" t="s">
        <v>351</v>
      </c>
      <c r="M22" s="58" t="s">
        <v>280</v>
      </c>
      <c r="N22" s="59">
        <v>3000</v>
      </c>
      <c r="O22" s="59">
        <v>2023</v>
      </c>
      <c r="P22" s="59" t="s">
        <v>138</v>
      </c>
      <c r="Q22" s="60">
        <v>1750</v>
      </c>
      <c r="R22" s="60">
        <v>7000</v>
      </c>
      <c r="S22" s="57">
        <v>0</v>
      </c>
      <c r="T22" s="12">
        <f t="shared" si="0"/>
        <v>0</v>
      </c>
      <c r="U22" s="29">
        <v>910</v>
      </c>
      <c r="V22" s="29">
        <v>1050</v>
      </c>
      <c r="W22" s="29">
        <v>792</v>
      </c>
      <c r="X22" s="52">
        <v>5485</v>
      </c>
      <c r="Y22" s="11">
        <f t="shared" si="1"/>
        <v>8237</v>
      </c>
      <c r="Z22" s="12">
        <f t="shared" si="2"/>
        <v>1.1767142857142858</v>
      </c>
      <c r="AA22" s="11">
        <f t="shared" si="3"/>
        <v>8237</v>
      </c>
      <c r="AB22" s="12">
        <f t="shared" si="4"/>
        <v>4.7068571428571433</v>
      </c>
      <c r="AC22" s="13">
        <f t="shared" si="5"/>
        <v>1.1767142857142858</v>
      </c>
      <c r="AD22" s="63">
        <v>300000000</v>
      </c>
      <c r="AE22" s="860">
        <v>78705000</v>
      </c>
      <c r="AF22" s="70"/>
      <c r="AG22" s="70"/>
    </row>
    <row r="23" spans="1:33" ht="144" hidden="1" x14ac:dyDescent="0.2">
      <c r="A23" s="8" t="s">
        <v>138</v>
      </c>
      <c r="B23" s="52" t="s">
        <v>281</v>
      </c>
      <c r="C23" s="52" t="s">
        <v>282</v>
      </c>
      <c r="D23" s="53" t="s">
        <v>327</v>
      </c>
      <c r="E23" s="53">
        <v>4301</v>
      </c>
      <c r="F23" s="53" t="s">
        <v>311</v>
      </c>
      <c r="G23" s="54" t="s">
        <v>285</v>
      </c>
      <c r="H23" s="55">
        <v>195</v>
      </c>
      <c r="I23" s="53" t="s">
        <v>349</v>
      </c>
      <c r="J23" s="56" t="s">
        <v>346</v>
      </c>
      <c r="K23" s="57" t="s">
        <v>347</v>
      </c>
      <c r="L23" s="57" t="s">
        <v>352</v>
      </c>
      <c r="M23" s="58" t="s">
        <v>280</v>
      </c>
      <c r="N23" s="59">
        <v>0</v>
      </c>
      <c r="O23" s="59">
        <v>2023</v>
      </c>
      <c r="P23" s="59" t="s">
        <v>138</v>
      </c>
      <c r="Q23" s="60">
        <v>6</v>
      </c>
      <c r="R23" s="60">
        <v>25</v>
      </c>
      <c r="S23" s="57">
        <v>3</v>
      </c>
      <c r="T23" s="12">
        <f t="shared" si="0"/>
        <v>0.12</v>
      </c>
      <c r="U23" s="29">
        <v>4</v>
      </c>
      <c r="V23" s="29">
        <v>1</v>
      </c>
      <c r="W23" s="29">
        <v>3</v>
      </c>
      <c r="X23" s="52">
        <v>10</v>
      </c>
      <c r="Y23" s="11">
        <f t="shared" si="1"/>
        <v>18</v>
      </c>
      <c r="Z23" s="12">
        <f t="shared" si="2"/>
        <v>0.72</v>
      </c>
      <c r="AA23" s="11">
        <f t="shared" si="3"/>
        <v>21</v>
      </c>
      <c r="AB23" s="12">
        <f t="shared" si="4"/>
        <v>3</v>
      </c>
      <c r="AC23" s="13">
        <f t="shared" si="5"/>
        <v>0.84</v>
      </c>
      <c r="AD23" s="63">
        <v>100000000</v>
      </c>
      <c r="AE23" s="861"/>
      <c r="AF23" s="70"/>
      <c r="AG23" s="70"/>
    </row>
    <row r="24" spans="1:33" ht="144" hidden="1" x14ac:dyDescent="0.2">
      <c r="A24" s="8" t="s">
        <v>138</v>
      </c>
      <c r="B24" s="52" t="s">
        <v>281</v>
      </c>
      <c r="C24" s="52" t="s">
        <v>282</v>
      </c>
      <c r="D24" s="53" t="s">
        <v>327</v>
      </c>
      <c r="E24" s="53">
        <v>4301</v>
      </c>
      <c r="F24" s="53" t="s">
        <v>311</v>
      </c>
      <c r="G24" s="54" t="s">
        <v>285</v>
      </c>
      <c r="H24" s="55">
        <v>196</v>
      </c>
      <c r="I24" s="53" t="s">
        <v>349</v>
      </c>
      <c r="J24" s="56" t="s">
        <v>346</v>
      </c>
      <c r="K24" s="57" t="s">
        <v>347</v>
      </c>
      <c r="L24" s="57" t="s">
        <v>353</v>
      </c>
      <c r="M24" s="58" t="s">
        <v>280</v>
      </c>
      <c r="N24" s="59">
        <v>0</v>
      </c>
      <c r="O24" s="59" t="s">
        <v>354</v>
      </c>
      <c r="P24" s="59" t="s">
        <v>138</v>
      </c>
      <c r="Q24" s="60">
        <v>1</v>
      </c>
      <c r="R24" s="60">
        <v>2</v>
      </c>
      <c r="S24" s="57">
        <v>0</v>
      </c>
      <c r="T24" s="12">
        <f t="shared" si="0"/>
        <v>0</v>
      </c>
      <c r="U24" s="29">
        <v>4</v>
      </c>
      <c r="V24" s="29">
        <v>2</v>
      </c>
      <c r="W24" s="29">
        <v>1</v>
      </c>
      <c r="X24" s="52">
        <v>1</v>
      </c>
      <c r="Y24" s="11">
        <f t="shared" si="1"/>
        <v>8</v>
      </c>
      <c r="Z24" s="12">
        <f t="shared" si="2"/>
        <v>4</v>
      </c>
      <c r="AA24" s="11">
        <f t="shared" si="3"/>
        <v>8</v>
      </c>
      <c r="AB24" s="12">
        <f t="shared" si="4"/>
        <v>8</v>
      </c>
      <c r="AC24" s="13">
        <f t="shared" si="5"/>
        <v>4</v>
      </c>
      <c r="AD24" s="63">
        <v>392967165</v>
      </c>
      <c r="AE24" s="70"/>
      <c r="AF24" s="70"/>
      <c r="AG24" s="70"/>
    </row>
    <row r="25" spans="1:33" ht="144" hidden="1" x14ac:dyDescent="0.2">
      <c r="A25" s="8" t="s">
        <v>138</v>
      </c>
      <c r="B25" s="52" t="s">
        <v>281</v>
      </c>
      <c r="C25" s="52" t="s">
        <v>282</v>
      </c>
      <c r="D25" s="53" t="s">
        <v>327</v>
      </c>
      <c r="E25" s="53">
        <v>4301</v>
      </c>
      <c r="F25" s="53" t="s">
        <v>311</v>
      </c>
      <c r="G25" s="54" t="s">
        <v>285</v>
      </c>
      <c r="H25" s="55">
        <v>197</v>
      </c>
      <c r="I25" s="53" t="s">
        <v>355</v>
      </c>
      <c r="J25" s="56" t="s">
        <v>356</v>
      </c>
      <c r="K25" s="57" t="s">
        <v>357</v>
      </c>
      <c r="L25" s="57" t="s">
        <v>358</v>
      </c>
      <c r="M25" s="58" t="s">
        <v>280</v>
      </c>
      <c r="N25" s="59">
        <v>6</v>
      </c>
      <c r="O25" s="59">
        <v>2023</v>
      </c>
      <c r="P25" s="59" t="s">
        <v>138</v>
      </c>
      <c r="Q25" s="60">
        <v>3</v>
      </c>
      <c r="R25" s="60">
        <v>12</v>
      </c>
      <c r="S25" s="57">
        <v>0</v>
      </c>
      <c r="T25" s="12">
        <f t="shared" si="0"/>
        <v>0</v>
      </c>
      <c r="U25" s="29">
        <v>2</v>
      </c>
      <c r="V25" s="29">
        <v>4</v>
      </c>
      <c r="W25" s="29">
        <v>0</v>
      </c>
      <c r="X25" s="52">
        <v>0</v>
      </c>
      <c r="Y25" s="11">
        <f t="shared" si="1"/>
        <v>6</v>
      </c>
      <c r="Z25" s="12">
        <f t="shared" si="2"/>
        <v>0.5</v>
      </c>
      <c r="AA25" s="11">
        <f t="shared" si="3"/>
        <v>6</v>
      </c>
      <c r="AB25" s="12">
        <f t="shared" si="4"/>
        <v>2</v>
      </c>
      <c r="AC25" s="13">
        <f t="shared" si="5"/>
        <v>0.5</v>
      </c>
      <c r="AD25" s="63">
        <v>200000000</v>
      </c>
      <c r="AE25" s="70"/>
      <c r="AF25" s="70"/>
      <c r="AG25" s="70"/>
    </row>
    <row r="26" spans="1:33" ht="144" hidden="1" x14ac:dyDescent="0.2">
      <c r="A26" s="8" t="s">
        <v>138</v>
      </c>
      <c r="B26" s="52" t="s">
        <v>281</v>
      </c>
      <c r="C26" s="52" t="s">
        <v>282</v>
      </c>
      <c r="D26" s="53" t="s">
        <v>327</v>
      </c>
      <c r="E26" s="53">
        <v>4301</v>
      </c>
      <c r="F26" s="53" t="s">
        <v>311</v>
      </c>
      <c r="G26" s="54" t="s">
        <v>285</v>
      </c>
      <c r="H26" s="55">
        <v>198</v>
      </c>
      <c r="I26" s="53" t="s">
        <v>349</v>
      </c>
      <c r="J26" s="56" t="s">
        <v>346</v>
      </c>
      <c r="K26" s="57" t="s">
        <v>347</v>
      </c>
      <c r="L26" s="57" t="s">
        <v>359</v>
      </c>
      <c r="M26" s="58" t="s">
        <v>280</v>
      </c>
      <c r="N26" s="59">
        <v>170</v>
      </c>
      <c r="O26" s="59">
        <v>2023</v>
      </c>
      <c r="P26" s="59" t="s">
        <v>138</v>
      </c>
      <c r="Q26" s="60">
        <v>250</v>
      </c>
      <c r="R26" s="60">
        <v>1100</v>
      </c>
      <c r="S26" s="57">
        <v>0</v>
      </c>
      <c r="T26" s="12">
        <f t="shared" si="0"/>
        <v>0</v>
      </c>
      <c r="U26" s="29">
        <v>750</v>
      </c>
      <c r="V26" s="29">
        <v>731</v>
      </c>
      <c r="W26" s="29">
        <v>350</v>
      </c>
      <c r="X26" s="52">
        <v>0</v>
      </c>
      <c r="Y26" s="11">
        <f t="shared" si="1"/>
        <v>1831</v>
      </c>
      <c r="Z26" s="12">
        <f t="shared" si="2"/>
        <v>1.6645454545454546</v>
      </c>
      <c r="AA26" s="11">
        <f t="shared" si="3"/>
        <v>1831</v>
      </c>
      <c r="AB26" s="12">
        <f t="shared" si="4"/>
        <v>7.3239999999999998</v>
      </c>
      <c r="AC26" s="13">
        <f t="shared" si="5"/>
        <v>1.6645454545454546</v>
      </c>
      <c r="AD26" s="63">
        <v>200000000</v>
      </c>
      <c r="AE26" s="70"/>
      <c r="AF26" s="70"/>
      <c r="AG26" s="70"/>
    </row>
    <row r="27" spans="1:33" ht="144" hidden="1" x14ac:dyDescent="0.2">
      <c r="A27" s="8" t="s">
        <v>138</v>
      </c>
      <c r="B27" s="52" t="s">
        <v>281</v>
      </c>
      <c r="C27" s="52" t="s">
        <v>282</v>
      </c>
      <c r="D27" s="53" t="s">
        <v>327</v>
      </c>
      <c r="E27" s="53">
        <v>4301</v>
      </c>
      <c r="F27" s="53" t="s">
        <v>311</v>
      </c>
      <c r="G27" s="54" t="s">
        <v>285</v>
      </c>
      <c r="H27" s="55">
        <v>199</v>
      </c>
      <c r="I27" s="53" t="s">
        <v>355</v>
      </c>
      <c r="J27" s="56" t="s">
        <v>356</v>
      </c>
      <c r="K27" s="57" t="s">
        <v>357</v>
      </c>
      <c r="L27" s="57" t="s">
        <v>358</v>
      </c>
      <c r="M27" s="58" t="s">
        <v>280</v>
      </c>
      <c r="N27" s="59">
        <v>0</v>
      </c>
      <c r="O27" s="59">
        <v>2023</v>
      </c>
      <c r="P27" s="59" t="s">
        <v>138</v>
      </c>
      <c r="Q27" s="60">
        <v>1</v>
      </c>
      <c r="R27" s="60">
        <v>4</v>
      </c>
      <c r="S27" s="57">
        <v>0</v>
      </c>
      <c r="T27" s="12">
        <f t="shared" si="0"/>
        <v>0</v>
      </c>
      <c r="U27" s="29">
        <v>0</v>
      </c>
      <c r="V27" s="29">
        <v>0</v>
      </c>
      <c r="W27" s="29">
        <v>2</v>
      </c>
      <c r="X27" s="52">
        <v>0</v>
      </c>
      <c r="Y27" s="11">
        <f t="shared" si="1"/>
        <v>2</v>
      </c>
      <c r="Z27" s="12">
        <f t="shared" si="2"/>
        <v>0.5</v>
      </c>
      <c r="AA27" s="11">
        <f t="shared" si="3"/>
        <v>2</v>
      </c>
      <c r="AB27" s="12">
        <f t="shared" si="4"/>
        <v>2</v>
      </c>
      <c r="AC27" s="13">
        <f t="shared" si="5"/>
        <v>0.5</v>
      </c>
      <c r="AD27" s="63">
        <v>200000000</v>
      </c>
      <c r="AE27" s="70"/>
      <c r="AF27" s="70"/>
      <c r="AG27" s="70"/>
    </row>
    <row r="28" spans="1:33" ht="144" hidden="1" x14ac:dyDescent="0.2">
      <c r="A28" s="8" t="s">
        <v>138</v>
      </c>
      <c r="B28" s="52" t="s">
        <v>281</v>
      </c>
      <c r="C28" s="52" t="s">
        <v>282</v>
      </c>
      <c r="D28" s="53" t="s">
        <v>360</v>
      </c>
      <c r="E28" s="53">
        <v>4302</v>
      </c>
      <c r="F28" s="53" t="s">
        <v>284</v>
      </c>
      <c r="G28" s="54" t="s">
        <v>285</v>
      </c>
      <c r="H28" s="55">
        <v>200</v>
      </c>
      <c r="I28" s="53" t="s">
        <v>361</v>
      </c>
      <c r="J28" s="56" t="s">
        <v>362</v>
      </c>
      <c r="K28" s="57" t="s">
        <v>266</v>
      </c>
      <c r="L28" s="57" t="s">
        <v>363</v>
      </c>
      <c r="M28" s="58" t="s">
        <v>280</v>
      </c>
      <c r="N28" s="59">
        <v>4</v>
      </c>
      <c r="O28" s="59">
        <v>2023</v>
      </c>
      <c r="P28" s="59" t="s">
        <v>138</v>
      </c>
      <c r="Q28" s="60">
        <v>2</v>
      </c>
      <c r="R28" s="60">
        <v>8</v>
      </c>
      <c r="S28" s="57">
        <v>0</v>
      </c>
      <c r="T28" s="12">
        <f t="shared" si="0"/>
        <v>0</v>
      </c>
      <c r="U28" s="29">
        <v>0</v>
      </c>
      <c r="V28" s="29">
        <v>0</v>
      </c>
      <c r="W28" s="29">
        <v>2</v>
      </c>
      <c r="X28" s="52">
        <v>1</v>
      </c>
      <c r="Y28" s="11">
        <f t="shared" si="1"/>
        <v>3</v>
      </c>
      <c r="Z28" s="12">
        <f t="shared" si="2"/>
        <v>0.375</v>
      </c>
      <c r="AA28" s="11">
        <f t="shared" si="3"/>
        <v>3</v>
      </c>
      <c r="AB28" s="12">
        <f t="shared" si="4"/>
        <v>1.5</v>
      </c>
      <c r="AC28" s="13">
        <f t="shared" si="5"/>
        <v>0.375</v>
      </c>
      <c r="AD28" s="63">
        <v>350000000</v>
      </c>
      <c r="AE28" s="70"/>
      <c r="AF28" s="70"/>
      <c r="AG28" s="70"/>
    </row>
    <row r="29" spans="1:33" ht="144" hidden="1" x14ac:dyDescent="0.2">
      <c r="A29" s="8" t="s">
        <v>138</v>
      </c>
      <c r="B29" s="52" t="s">
        <v>281</v>
      </c>
      <c r="C29" s="52" t="s">
        <v>282</v>
      </c>
      <c r="D29" s="53" t="s">
        <v>360</v>
      </c>
      <c r="E29" s="53">
        <v>4302</v>
      </c>
      <c r="F29" s="53" t="s">
        <v>284</v>
      </c>
      <c r="G29" s="54" t="s">
        <v>285</v>
      </c>
      <c r="H29" s="55">
        <v>201</v>
      </c>
      <c r="I29" s="53" t="s">
        <v>361</v>
      </c>
      <c r="J29" s="56" t="s">
        <v>362</v>
      </c>
      <c r="K29" s="57" t="s">
        <v>266</v>
      </c>
      <c r="L29" s="57" t="s">
        <v>343</v>
      </c>
      <c r="M29" s="58" t="s">
        <v>280</v>
      </c>
      <c r="N29" s="59">
        <v>600</v>
      </c>
      <c r="O29" s="59">
        <v>2023</v>
      </c>
      <c r="P29" s="59" t="s">
        <v>138</v>
      </c>
      <c r="Q29" s="60">
        <v>200</v>
      </c>
      <c r="R29" s="60">
        <v>850</v>
      </c>
      <c r="S29" s="57">
        <v>0</v>
      </c>
      <c r="T29" s="12">
        <f t="shared" si="0"/>
        <v>0</v>
      </c>
      <c r="U29" s="29">
        <v>0</v>
      </c>
      <c r="V29" s="29">
        <v>0</v>
      </c>
      <c r="W29" s="29">
        <v>1216</v>
      </c>
      <c r="X29" s="52">
        <v>40</v>
      </c>
      <c r="Y29" s="11">
        <f t="shared" si="1"/>
        <v>1256</v>
      </c>
      <c r="Z29" s="12">
        <f t="shared" si="2"/>
        <v>1.4776470588235293</v>
      </c>
      <c r="AA29" s="11">
        <f t="shared" si="3"/>
        <v>1256</v>
      </c>
      <c r="AB29" s="12">
        <f t="shared" si="4"/>
        <v>6.28</v>
      </c>
      <c r="AC29" s="13">
        <f t="shared" si="5"/>
        <v>1.4776470588235293</v>
      </c>
      <c r="AD29" s="63">
        <v>33472746</v>
      </c>
      <c r="AE29" s="70"/>
      <c r="AF29" s="70"/>
      <c r="AG29" s="70"/>
    </row>
    <row r="30" spans="1:33" ht="144" hidden="1" x14ac:dyDescent="0.2">
      <c r="A30" s="8" t="s">
        <v>138</v>
      </c>
      <c r="B30" s="52" t="s">
        <v>281</v>
      </c>
      <c r="C30" s="52" t="s">
        <v>282</v>
      </c>
      <c r="D30" s="53" t="s">
        <v>360</v>
      </c>
      <c r="E30" s="53">
        <v>4301</v>
      </c>
      <c r="F30" s="53" t="s">
        <v>284</v>
      </c>
      <c r="G30" s="54" t="s">
        <v>285</v>
      </c>
      <c r="H30" s="55">
        <v>202</v>
      </c>
      <c r="I30" s="53" t="s">
        <v>349</v>
      </c>
      <c r="J30" s="56" t="s">
        <v>346</v>
      </c>
      <c r="K30" s="57" t="s">
        <v>347</v>
      </c>
      <c r="L30" s="57" t="s">
        <v>351</v>
      </c>
      <c r="M30" s="58" t="s">
        <v>280</v>
      </c>
      <c r="N30" s="59">
        <v>1350</v>
      </c>
      <c r="O30" s="59">
        <v>2023</v>
      </c>
      <c r="P30" s="59" t="s">
        <v>138</v>
      </c>
      <c r="Q30" s="60">
        <v>1250</v>
      </c>
      <c r="R30" s="60">
        <v>4000</v>
      </c>
      <c r="S30" s="57">
        <v>1112</v>
      </c>
      <c r="T30" s="12">
        <f t="shared" si="0"/>
        <v>0.27800000000000002</v>
      </c>
      <c r="U30" s="29">
        <v>5058</v>
      </c>
      <c r="V30" s="29">
        <v>110</v>
      </c>
      <c r="W30" s="29">
        <v>600</v>
      </c>
      <c r="X30" s="52">
        <v>1633</v>
      </c>
      <c r="Y30" s="11">
        <f t="shared" si="1"/>
        <v>7401</v>
      </c>
      <c r="Z30" s="12">
        <f t="shared" si="2"/>
        <v>1.85025</v>
      </c>
      <c r="AA30" s="11">
        <f t="shared" si="3"/>
        <v>8513</v>
      </c>
      <c r="AB30" s="12">
        <f t="shared" si="4"/>
        <v>5.9207999999999998</v>
      </c>
      <c r="AC30" s="13">
        <f t="shared" si="5"/>
        <v>2.12825</v>
      </c>
      <c r="AD30" s="63">
        <v>300000100</v>
      </c>
      <c r="AE30" s="70"/>
      <c r="AF30" s="70"/>
      <c r="AG30" s="70"/>
    </row>
    <row r="31" spans="1:33" ht="144" hidden="1" x14ac:dyDescent="0.2">
      <c r="A31" s="8" t="s">
        <v>138</v>
      </c>
      <c r="B31" s="52" t="s">
        <v>281</v>
      </c>
      <c r="C31" s="52" t="s">
        <v>282</v>
      </c>
      <c r="D31" s="53" t="s">
        <v>360</v>
      </c>
      <c r="E31" s="53">
        <v>4301</v>
      </c>
      <c r="F31" s="53" t="s">
        <v>311</v>
      </c>
      <c r="G31" s="54" t="s">
        <v>285</v>
      </c>
      <c r="H31" s="55">
        <v>203</v>
      </c>
      <c r="I31" s="53" t="s">
        <v>355</v>
      </c>
      <c r="J31" s="56" t="s">
        <v>356</v>
      </c>
      <c r="K31" s="57" t="s">
        <v>357</v>
      </c>
      <c r="L31" s="57" t="s">
        <v>358</v>
      </c>
      <c r="M31" s="58" t="s">
        <v>280</v>
      </c>
      <c r="N31" s="59">
        <v>7</v>
      </c>
      <c r="O31" s="59">
        <v>2023</v>
      </c>
      <c r="P31" s="59" t="s">
        <v>138</v>
      </c>
      <c r="Q31" s="60">
        <v>7</v>
      </c>
      <c r="R31" s="60">
        <v>28</v>
      </c>
      <c r="S31" s="57">
        <v>3</v>
      </c>
      <c r="T31" s="12">
        <f t="shared" si="0"/>
        <v>0.10714285714285714</v>
      </c>
      <c r="U31" s="29">
        <v>3</v>
      </c>
      <c r="V31" s="29">
        <v>1</v>
      </c>
      <c r="W31" s="29">
        <v>1</v>
      </c>
      <c r="X31" s="52">
        <v>10</v>
      </c>
      <c r="Y31" s="11">
        <f t="shared" si="1"/>
        <v>15</v>
      </c>
      <c r="Z31" s="12">
        <f t="shared" si="2"/>
        <v>0.5357142857142857</v>
      </c>
      <c r="AA31" s="11">
        <f t="shared" si="3"/>
        <v>18</v>
      </c>
      <c r="AB31" s="12">
        <f t="shared" si="4"/>
        <v>2.1428571428571428</v>
      </c>
      <c r="AC31" s="13">
        <f t="shared" si="5"/>
        <v>0.6428571428571429</v>
      </c>
      <c r="AD31" s="63">
        <v>200001500</v>
      </c>
      <c r="AE31" s="70"/>
      <c r="AF31" s="70"/>
      <c r="AG31" s="70"/>
    </row>
    <row r="32" spans="1:33" ht="144" hidden="1" x14ac:dyDescent="0.2">
      <c r="A32" s="8" t="s">
        <v>138</v>
      </c>
      <c r="B32" s="52" t="s">
        <v>281</v>
      </c>
      <c r="C32" s="52" t="s">
        <v>282</v>
      </c>
      <c r="D32" s="53" t="s">
        <v>360</v>
      </c>
      <c r="E32" s="53">
        <v>4301</v>
      </c>
      <c r="F32" s="53" t="s">
        <v>311</v>
      </c>
      <c r="G32" s="54" t="s">
        <v>285</v>
      </c>
      <c r="H32" s="55">
        <v>204</v>
      </c>
      <c r="I32" s="53" t="s">
        <v>364</v>
      </c>
      <c r="J32" s="56" t="s">
        <v>346</v>
      </c>
      <c r="K32" s="57" t="s">
        <v>347</v>
      </c>
      <c r="L32" s="57" t="s">
        <v>352</v>
      </c>
      <c r="M32" s="58" t="s">
        <v>280</v>
      </c>
      <c r="N32" s="59">
        <v>12</v>
      </c>
      <c r="O32" s="59">
        <v>2023</v>
      </c>
      <c r="P32" s="59" t="s">
        <v>138</v>
      </c>
      <c r="Q32" s="60">
        <v>20</v>
      </c>
      <c r="R32" s="60">
        <v>18</v>
      </c>
      <c r="S32" s="57">
        <v>6</v>
      </c>
      <c r="T32" s="12">
        <f t="shared" si="0"/>
        <v>0.33333333333333331</v>
      </c>
      <c r="U32" s="29">
        <v>2</v>
      </c>
      <c r="V32" s="29">
        <v>1</v>
      </c>
      <c r="W32" s="29">
        <v>1</v>
      </c>
      <c r="X32" s="52">
        <v>11</v>
      </c>
      <c r="Y32" s="11">
        <f t="shared" si="1"/>
        <v>15</v>
      </c>
      <c r="Z32" s="12">
        <f t="shared" si="2"/>
        <v>0.83333333333333337</v>
      </c>
      <c r="AA32" s="11">
        <f t="shared" si="3"/>
        <v>21</v>
      </c>
      <c r="AB32" s="12">
        <f t="shared" si="4"/>
        <v>0.75</v>
      </c>
      <c r="AC32" s="13">
        <f t="shared" si="5"/>
        <v>1.1666666666666667</v>
      </c>
      <c r="AD32" s="63">
        <v>224712847</v>
      </c>
      <c r="AE32" s="70"/>
      <c r="AF32" s="70"/>
      <c r="AG32" s="70"/>
    </row>
    <row r="33" spans="1:33" ht="156" x14ac:dyDescent="0.2">
      <c r="A33" s="8" t="s">
        <v>138</v>
      </c>
      <c r="B33" s="52" t="s">
        <v>281</v>
      </c>
      <c r="C33" s="52" t="s">
        <v>282</v>
      </c>
      <c r="D33" s="53" t="s">
        <v>327</v>
      </c>
      <c r="E33" s="54">
        <v>4301</v>
      </c>
      <c r="F33" s="54" t="s">
        <v>311</v>
      </c>
      <c r="G33" s="54" t="s">
        <v>365</v>
      </c>
      <c r="H33" s="55">
        <v>335</v>
      </c>
      <c r="I33" s="54" t="s">
        <v>349</v>
      </c>
      <c r="J33" s="56">
        <v>4301037</v>
      </c>
      <c r="K33" s="57" t="s">
        <v>347</v>
      </c>
      <c r="L33" s="72" t="s">
        <v>350</v>
      </c>
      <c r="M33" s="73" t="s">
        <v>158</v>
      </c>
      <c r="N33" s="72">
        <v>1</v>
      </c>
      <c r="O33" s="72">
        <v>2023</v>
      </c>
      <c r="P33" s="72"/>
      <c r="Q33" s="57">
        <v>45</v>
      </c>
      <c r="R33" s="54">
        <v>45</v>
      </c>
      <c r="S33" s="57">
        <v>41</v>
      </c>
      <c r="T33" s="12">
        <f t="shared" si="0"/>
        <v>0.91111111111111109</v>
      </c>
      <c r="U33" s="57">
        <v>0</v>
      </c>
      <c r="V33" s="57">
        <v>45</v>
      </c>
      <c r="W33" s="57">
        <v>33</v>
      </c>
      <c r="X33" s="74">
        <v>0</v>
      </c>
      <c r="Y33" s="11">
        <f t="shared" si="1"/>
        <v>78</v>
      </c>
      <c r="Z33" s="12">
        <f t="shared" si="2"/>
        <v>1.7333333333333334</v>
      </c>
      <c r="AA33" s="11">
        <f t="shared" si="3"/>
        <v>119</v>
      </c>
      <c r="AB33" s="12">
        <f t="shared" si="4"/>
        <v>1.7333333333333334</v>
      </c>
      <c r="AC33" s="13">
        <f t="shared" si="5"/>
        <v>2.6444444444444444</v>
      </c>
      <c r="AD33" s="75">
        <v>0</v>
      </c>
      <c r="AE33" s="76"/>
      <c r="AF33" s="70"/>
      <c r="AG33" s="70"/>
    </row>
  </sheetData>
  <autoFilter ref="A1:AG33">
    <filterColumn colId="24">
      <filters>
        <filter val="78"/>
      </filters>
    </filterColumn>
  </autoFilter>
  <mergeCells count="1">
    <mergeCell ref="AE22:AE2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
  <sheetViews>
    <sheetView topLeftCell="A2" workbookViewId="0">
      <selection sqref="A1:AG7"/>
    </sheetView>
  </sheetViews>
  <sheetFormatPr baseColWidth="10" defaultRowHeight="16" x14ac:dyDescent="0.2"/>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7" t="s">
        <v>42</v>
      </c>
      <c r="AA1" s="7" t="s">
        <v>43</v>
      </c>
      <c r="AB1" s="77" t="s">
        <v>30</v>
      </c>
      <c r="AC1" s="78" t="s">
        <v>31</v>
      </c>
      <c r="AD1" s="7" t="s">
        <v>44</v>
      </c>
      <c r="AE1" s="7" t="s">
        <v>33</v>
      </c>
      <c r="AF1" s="7" t="s">
        <v>45</v>
      </c>
      <c r="AG1" s="77" t="s">
        <v>46</v>
      </c>
    </row>
    <row r="2" spans="1:33" ht="156" x14ac:dyDescent="0.2">
      <c r="A2" s="8" t="s">
        <v>366</v>
      </c>
      <c r="B2" s="79" t="s">
        <v>90</v>
      </c>
      <c r="C2" s="72" t="s">
        <v>367</v>
      </c>
      <c r="D2" s="72" t="s">
        <v>368</v>
      </c>
      <c r="E2" s="22" t="s">
        <v>369</v>
      </c>
      <c r="F2" s="22" t="s">
        <v>370</v>
      </c>
      <c r="G2" s="80" t="s">
        <v>371</v>
      </c>
      <c r="H2" s="81" t="s">
        <v>372</v>
      </c>
      <c r="I2" s="22" t="s">
        <v>373</v>
      </c>
      <c r="J2" s="22" t="s">
        <v>374</v>
      </c>
      <c r="K2" s="22" t="s">
        <v>375</v>
      </c>
      <c r="L2" s="22" t="s">
        <v>376</v>
      </c>
      <c r="M2" s="72" t="s">
        <v>275</v>
      </c>
      <c r="N2" s="22" t="s">
        <v>377</v>
      </c>
      <c r="O2" s="28">
        <v>2023</v>
      </c>
      <c r="P2" s="22" t="s">
        <v>378</v>
      </c>
      <c r="Q2" s="82">
        <v>2174</v>
      </c>
      <c r="R2" s="28">
        <v>8696</v>
      </c>
      <c r="S2" s="28">
        <v>2174</v>
      </c>
      <c r="T2" s="12">
        <f t="shared" ref="T2:T7" si="0">+S2/R2</f>
        <v>0.25</v>
      </c>
      <c r="U2" s="28">
        <v>0</v>
      </c>
      <c r="V2" s="28">
        <v>0</v>
      </c>
      <c r="W2" s="28">
        <v>0</v>
      </c>
      <c r="X2" s="11">
        <v>3000</v>
      </c>
      <c r="Y2" s="11">
        <f t="shared" ref="Y2:Y7" si="1">+U2+V2+W2+X2</f>
        <v>3000</v>
      </c>
      <c r="Z2" s="12">
        <f t="shared" ref="Z2:Z7" si="2">+Y2/R2</f>
        <v>0.34498620055197793</v>
      </c>
      <c r="AA2" s="11">
        <f t="shared" ref="AA2:AA7" si="3">S2+Y2</f>
        <v>5174</v>
      </c>
      <c r="AB2" s="12">
        <f t="shared" ref="AB2:AB7" si="4">+Y2/Q2</f>
        <v>1.3799448022079117</v>
      </c>
      <c r="AC2" s="13">
        <f t="shared" ref="AC2:AC7" si="5">AA2/R2</f>
        <v>0.59498620055197793</v>
      </c>
      <c r="AD2" s="83">
        <v>4621212746</v>
      </c>
      <c r="AE2" s="8" t="s">
        <v>379</v>
      </c>
      <c r="AF2" s="14">
        <v>760256858</v>
      </c>
      <c r="AG2" s="12">
        <f t="shared" ref="AG2:AG7" si="6">+AF2/AD2</f>
        <v>0.16451457653795712</v>
      </c>
    </row>
    <row r="3" spans="1:33" ht="168" x14ac:dyDescent="0.2">
      <c r="A3" s="8" t="s">
        <v>366</v>
      </c>
      <c r="B3" s="79" t="s">
        <v>90</v>
      </c>
      <c r="C3" s="72" t="s">
        <v>367</v>
      </c>
      <c r="D3" s="72" t="s">
        <v>368</v>
      </c>
      <c r="E3" s="22" t="s">
        <v>380</v>
      </c>
      <c r="F3" s="22" t="s">
        <v>381</v>
      </c>
      <c r="G3" s="80" t="s">
        <v>371</v>
      </c>
      <c r="H3" s="81" t="s">
        <v>382</v>
      </c>
      <c r="I3" s="22" t="s">
        <v>383</v>
      </c>
      <c r="J3" s="22" t="s">
        <v>384</v>
      </c>
      <c r="K3" s="22" t="s">
        <v>375</v>
      </c>
      <c r="L3" s="22" t="s">
        <v>385</v>
      </c>
      <c r="M3" s="72" t="s">
        <v>158</v>
      </c>
      <c r="N3" s="22" t="s">
        <v>386</v>
      </c>
      <c r="O3" s="28">
        <v>2023</v>
      </c>
      <c r="P3" s="22" t="s">
        <v>378</v>
      </c>
      <c r="Q3" s="10">
        <v>0</v>
      </c>
      <c r="R3" s="28">
        <v>1</v>
      </c>
      <c r="S3" s="28">
        <v>0</v>
      </c>
      <c r="T3" s="12">
        <f t="shared" si="0"/>
        <v>0</v>
      </c>
      <c r="U3" s="28">
        <v>0</v>
      </c>
      <c r="V3" s="28">
        <v>0.2</v>
      </c>
      <c r="W3" s="28">
        <v>0</v>
      </c>
      <c r="X3" s="28">
        <v>0.1</v>
      </c>
      <c r="Y3" s="11">
        <f t="shared" si="1"/>
        <v>0.30000000000000004</v>
      </c>
      <c r="Z3" s="12">
        <f t="shared" si="2"/>
        <v>0.30000000000000004</v>
      </c>
      <c r="AA3" s="11">
        <f t="shared" si="3"/>
        <v>0.30000000000000004</v>
      </c>
      <c r="AB3" s="12" t="e">
        <f t="shared" si="4"/>
        <v>#DIV/0!</v>
      </c>
      <c r="AC3" s="13">
        <f t="shared" si="5"/>
        <v>0.30000000000000004</v>
      </c>
      <c r="AD3" s="83">
        <v>6000000000</v>
      </c>
      <c r="AE3" s="8" t="s">
        <v>379</v>
      </c>
      <c r="AF3" s="28">
        <v>0</v>
      </c>
      <c r="AG3" s="12">
        <f t="shared" si="6"/>
        <v>0</v>
      </c>
    </row>
    <row r="4" spans="1:33" ht="168" x14ac:dyDescent="0.2">
      <c r="A4" s="8" t="s">
        <v>366</v>
      </c>
      <c r="B4" s="79" t="s">
        <v>90</v>
      </c>
      <c r="C4" s="72" t="s">
        <v>367</v>
      </c>
      <c r="D4" s="72" t="s">
        <v>368</v>
      </c>
      <c r="E4" s="22" t="s">
        <v>380</v>
      </c>
      <c r="F4" s="22" t="s">
        <v>381</v>
      </c>
      <c r="G4" s="80" t="s">
        <v>387</v>
      </c>
      <c r="H4" s="81" t="s">
        <v>388</v>
      </c>
      <c r="I4" s="22" t="s">
        <v>389</v>
      </c>
      <c r="J4" s="22" t="s">
        <v>390</v>
      </c>
      <c r="K4" s="22" t="s">
        <v>391</v>
      </c>
      <c r="L4" s="22" t="s">
        <v>392</v>
      </c>
      <c r="M4" s="72" t="s">
        <v>158</v>
      </c>
      <c r="N4" s="22" t="s">
        <v>393</v>
      </c>
      <c r="O4" s="28">
        <v>2023</v>
      </c>
      <c r="P4" s="22" t="s">
        <v>378</v>
      </c>
      <c r="Q4" s="10">
        <v>1</v>
      </c>
      <c r="R4" s="28">
        <v>1</v>
      </c>
      <c r="S4" s="28">
        <v>0</v>
      </c>
      <c r="T4" s="12">
        <f t="shared" si="0"/>
        <v>0</v>
      </c>
      <c r="U4" s="28">
        <v>0.2</v>
      </c>
      <c r="V4" s="28">
        <v>0.2</v>
      </c>
      <c r="W4" s="28">
        <v>0</v>
      </c>
      <c r="X4" s="28">
        <v>0</v>
      </c>
      <c r="Y4" s="11">
        <f t="shared" si="1"/>
        <v>0.4</v>
      </c>
      <c r="Z4" s="12">
        <f t="shared" si="2"/>
        <v>0.4</v>
      </c>
      <c r="AA4" s="11">
        <f t="shared" si="3"/>
        <v>0.4</v>
      </c>
      <c r="AB4" s="12">
        <f t="shared" si="4"/>
        <v>0.4</v>
      </c>
      <c r="AC4" s="13">
        <f t="shared" si="5"/>
        <v>0.4</v>
      </c>
      <c r="AD4" s="83">
        <v>2600000000</v>
      </c>
      <c r="AE4" s="8" t="s">
        <v>379</v>
      </c>
      <c r="AF4" s="28">
        <v>0</v>
      </c>
      <c r="AG4" s="12">
        <f t="shared" si="6"/>
        <v>0</v>
      </c>
    </row>
    <row r="5" spans="1:33" ht="224" x14ac:dyDescent="0.2">
      <c r="A5" s="8" t="s">
        <v>366</v>
      </c>
      <c r="B5" s="79" t="s">
        <v>90</v>
      </c>
      <c r="C5" s="72" t="s">
        <v>367</v>
      </c>
      <c r="D5" s="72" t="s">
        <v>368</v>
      </c>
      <c r="E5" s="22" t="s">
        <v>380</v>
      </c>
      <c r="F5" s="22" t="s">
        <v>381</v>
      </c>
      <c r="G5" s="80" t="s">
        <v>387</v>
      </c>
      <c r="H5" s="81" t="s">
        <v>394</v>
      </c>
      <c r="I5" s="22" t="s">
        <v>395</v>
      </c>
      <c r="J5" s="22" t="s">
        <v>390</v>
      </c>
      <c r="K5" s="22" t="s">
        <v>391</v>
      </c>
      <c r="L5" s="22" t="s">
        <v>396</v>
      </c>
      <c r="M5" s="72" t="s">
        <v>275</v>
      </c>
      <c r="N5" s="22" t="s">
        <v>142</v>
      </c>
      <c r="O5" s="28">
        <v>2023</v>
      </c>
      <c r="P5" s="22" t="s">
        <v>378</v>
      </c>
      <c r="Q5" s="10">
        <v>0</v>
      </c>
      <c r="R5" s="28">
        <v>1</v>
      </c>
      <c r="S5" s="28">
        <v>0</v>
      </c>
      <c r="T5" s="12">
        <f t="shared" si="0"/>
        <v>0</v>
      </c>
      <c r="U5" s="28">
        <v>0</v>
      </c>
      <c r="V5" s="28">
        <v>0</v>
      </c>
      <c r="W5" s="28">
        <v>0</v>
      </c>
      <c r="X5" s="28">
        <v>0</v>
      </c>
      <c r="Y5" s="11">
        <f t="shared" si="1"/>
        <v>0</v>
      </c>
      <c r="Z5" s="12">
        <f t="shared" si="2"/>
        <v>0</v>
      </c>
      <c r="AA5" s="11">
        <f t="shared" si="3"/>
        <v>0</v>
      </c>
      <c r="AB5" s="12" t="e">
        <f t="shared" si="4"/>
        <v>#DIV/0!</v>
      </c>
      <c r="AC5" s="13">
        <f t="shared" si="5"/>
        <v>0</v>
      </c>
      <c r="AD5" s="83">
        <v>0</v>
      </c>
      <c r="AE5" s="8" t="s">
        <v>379</v>
      </c>
      <c r="AF5" s="28">
        <v>0</v>
      </c>
      <c r="AG5" s="12" t="e">
        <f t="shared" si="6"/>
        <v>#DIV/0!</v>
      </c>
    </row>
    <row r="6" spans="1:33" ht="168" x14ac:dyDescent="0.2">
      <c r="A6" s="8" t="s">
        <v>366</v>
      </c>
      <c r="B6" s="79" t="s">
        <v>90</v>
      </c>
      <c r="C6" s="72" t="s">
        <v>367</v>
      </c>
      <c r="D6" s="72" t="s">
        <v>368</v>
      </c>
      <c r="E6" s="22" t="s">
        <v>380</v>
      </c>
      <c r="F6" s="22" t="s">
        <v>381</v>
      </c>
      <c r="G6" s="80" t="s">
        <v>387</v>
      </c>
      <c r="H6" s="81" t="s">
        <v>397</v>
      </c>
      <c r="I6" s="22" t="s">
        <v>398</v>
      </c>
      <c r="J6" s="22" t="s">
        <v>390</v>
      </c>
      <c r="K6" s="22" t="s">
        <v>391</v>
      </c>
      <c r="L6" s="22" t="s">
        <v>399</v>
      </c>
      <c r="M6" s="72" t="s">
        <v>275</v>
      </c>
      <c r="N6" s="22" t="s">
        <v>400</v>
      </c>
      <c r="O6" s="28">
        <v>2023</v>
      </c>
      <c r="P6" s="22" t="s">
        <v>378</v>
      </c>
      <c r="Q6" s="10">
        <v>1</v>
      </c>
      <c r="R6" s="28">
        <v>1</v>
      </c>
      <c r="S6" s="28">
        <v>0.5</v>
      </c>
      <c r="T6" s="12">
        <f t="shared" si="0"/>
        <v>0.5</v>
      </c>
      <c r="U6" s="28">
        <v>0.5</v>
      </c>
      <c r="V6" s="28">
        <v>0</v>
      </c>
      <c r="W6" s="28">
        <v>0</v>
      </c>
      <c r="X6" s="28">
        <v>0</v>
      </c>
      <c r="Y6" s="11">
        <f t="shared" si="1"/>
        <v>0.5</v>
      </c>
      <c r="Z6" s="12">
        <f t="shared" si="2"/>
        <v>0.5</v>
      </c>
      <c r="AA6" s="11">
        <f t="shared" si="3"/>
        <v>1</v>
      </c>
      <c r="AB6" s="12">
        <f t="shared" si="4"/>
        <v>0.5</v>
      </c>
      <c r="AC6" s="13">
        <f t="shared" si="5"/>
        <v>1</v>
      </c>
      <c r="AD6" s="83">
        <v>1000000000</v>
      </c>
      <c r="AE6" s="8" t="s">
        <v>379</v>
      </c>
      <c r="AF6" s="28">
        <v>0</v>
      </c>
      <c r="AG6" s="12">
        <f t="shared" si="6"/>
        <v>0</v>
      </c>
    </row>
    <row r="7" spans="1:33" ht="168" x14ac:dyDescent="0.2">
      <c r="A7" s="8" t="s">
        <v>366</v>
      </c>
      <c r="B7" s="79" t="s">
        <v>90</v>
      </c>
      <c r="C7" s="72" t="s">
        <v>367</v>
      </c>
      <c r="D7" s="72" t="s">
        <v>368</v>
      </c>
      <c r="E7" s="22" t="s">
        <v>380</v>
      </c>
      <c r="F7" s="22" t="s">
        <v>381</v>
      </c>
      <c r="G7" s="80" t="s">
        <v>387</v>
      </c>
      <c r="H7" s="81" t="s">
        <v>397</v>
      </c>
      <c r="I7" s="22" t="s">
        <v>401</v>
      </c>
      <c r="J7" s="22" t="s">
        <v>390</v>
      </c>
      <c r="K7" s="22" t="s">
        <v>391</v>
      </c>
      <c r="L7" s="22" t="s">
        <v>399</v>
      </c>
      <c r="M7" s="72" t="s">
        <v>275</v>
      </c>
      <c r="N7" s="22" t="s">
        <v>400</v>
      </c>
      <c r="O7" s="28">
        <v>2023</v>
      </c>
      <c r="P7" s="22" t="s">
        <v>378</v>
      </c>
      <c r="Q7" s="10">
        <v>1</v>
      </c>
      <c r="R7" s="28">
        <v>1</v>
      </c>
      <c r="S7" s="28">
        <v>0.5</v>
      </c>
      <c r="T7" s="12">
        <f t="shared" si="0"/>
        <v>0.5</v>
      </c>
      <c r="U7" s="28">
        <v>0.5</v>
      </c>
      <c r="V7" s="28">
        <v>0</v>
      </c>
      <c r="W7" s="28">
        <v>0</v>
      </c>
      <c r="X7" s="28">
        <v>0</v>
      </c>
      <c r="Y7" s="11">
        <f t="shared" si="1"/>
        <v>0.5</v>
      </c>
      <c r="Z7" s="12">
        <f t="shared" si="2"/>
        <v>0.5</v>
      </c>
      <c r="AA7" s="11">
        <f t="shared" si="3"/>
        <v>1</v>
      </c>
      <c r="AB7" s="12">
        <f t="shared" si="4"/>
        <v>0.5</v>
      </c>
      <c r="AC7" s="13">
        <f t="shared" si="5"/>
        <v>1</v>
      </c>
      <c r="AD7" s="83">
        <v>1000000000</v>
      </c>
      <c r="AE7" s="8" t="s">
        <v>379</v>
      </c>
      <c r="AF7" s="28">
        <v>0</v>
      </c>
      <c r="AG7" s="12">
        <f t="shared" si="6"/>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3"/>
  <sheetViews>
    <sheetView showGridLines="0" workbookViewId="0">
      <selection activeCell="G2" activeCellId="1" sqref="J2:J8 G2:G8"/>
    </sheetView>
  </sheetViews>
  <sheetFormatPr baseColWidth="10" defaultRowHeight="16" x14ac:dyDescent="0.2"/>
  <cols>
    <col min="1" max="1" width="23.6640625" bestFit="1" customWidth="1"/>
    <col min="2" max="2" width="49.5" customWidth="1"/>
    <col min="3" max="3" width="30.5" bestFit="1" customWidth="1"/>
    <col min="4" max="4" width="21.5" bestFit="1" customWidth="1"/>
    <col min="5" max="5" width="25" customWidth="1"/>
    <col min="6" max="6" width="3.33203125" style="885" customWidth="1"/>
    <col min="7" max="7" width="92.6640625" customWidth="1"/>
    <col min="8" max="8" width="14.83203125" customWidth="1"/>
    <col min="9" max="9" width="21.5" bestFit="1" customWidth="1"/>
    <col min="10" max="10" width="22.1640625" style="877" customWidth="1"/>
    <col min="11" max="11" width="15.1640625" customWidth="1"/>
  </cols>
  <sheetData>
    <row r="2" spans="1:10" ht="32" x14ac:dyDescent="0.2">
      <c r="A2" s="876" t="s">
        <v>2054</v>
      </c>
      <c r="B2" s="876" t="s">
        <v>1868</v>
      </c>
      <c r="C2" s="876" t="s">
        <v>1869</v>
      </c>
      <c r="D2" s="876" t="s">
        <v>1870</v>
      </c>
      <c r="E2" s="876" t="s">
        <v>2055</v>
      </c>
      <c r="G2" s="876" t="s">
        <v>2053</v>
      </c>
      <c r="H2" s="876" t="s">
        <v>1868</v>
      </c>
      <c r="I2" s="876" t="s">
        <v>1869</v>
      </c>
      <c r="J2" s="876" t="s">
        <v>1986</v>
      </c>
    </row>
    <row r="3" spans="1:10" s="128" customFormat="1" x14ac:dyDescent="0.2">
      <c r="A3" s="28" t="s">
        <v>173</v>
      </c>
      <c r="B3" s="65">
        <v>1.5157518925518927</v>
      </c>
      <c r="C3" s="884">
        <v>7168686475</v>
      </c>
      <c r="D3" s="884">
        <v>5346408001</v>
      </c>
      <c r="E3" s="28">
        <v>15</v>
      </c>
      <c r="G3" s="70" t="s">
        <v>61</v>
      </c>
      <c r="H3" s="880">
        <v>2.0125623188405801</v>
      </c>
      <c r="I3" s="881">
        <v>7049002502240</v>
      </c>
      <c r="J3" s="65">
        <v>0.95188715780998412</v>
      </c>
    </row>
    <row r="4" spans="1:10" x14ac:dyDescent="0.2">
      <c r="A4" s="28" t="s">
        <v>1398</v>
      </c>
      <c r="B4" s="65">
        <v>0.5</v>
      </c>
      <c r="C4" s="884">
        <v>128465468124.49001</v>
      </c>
      <c r="D4" s="884">
        <v>386312109959.45001</v>
      </c>
      <c r="E4" s="28">
        <v>3</v>
      </c>
      <c r="F4" s="515"/>
      <c r="G4" s="70" t="s">
        <v>90</v>
      </c>
      <c r="H4" s="880">
        <v>1.8674742508250142</v>
      </c>
      <c r="I4" s="881">
        <v>2610168556539.8101</v>
      </c>
      <c r="J4" s="65">
        <v>1.2201574972309364</v>
      </c>
    </row>
    <row r="5" spans="1:10" x14ac:dyDescent="0.2">
      <c r="A5" s="28" t="s">
        <v>1195</v>
      </c>
      <c r="B5" s="65">
        <v>2.0685784049284051</v>
      </c>
      <c r="C5" s="884">
        <v>3133857580</v>
      </c>
      <c r="D5" s="884">
        <v>8984432034</v>
      </c>
      <c r="E5" s="28">
        <v>26</v>
      </c>
      <c r="F5" s="515"/>
      <c r="G5" s="70" t="s">
        <v>107</v>
      </c>
      <c r="H5" s="880">
        <v>6.0750014542671256</v>
      </c>
      <c r="I5" s="881">
        <v>1766303862</v>
      </c>
      <c r="J5" s="65">
        <v>2.707886813345282</v>
      </c>
    </row>
    <row r="6" spans="1:10" x14ac:dyDescent="0.2">
      <c r="A6" s="28" t="s">
        <v>1356</v>
      </c>
      <c r="B6" s="65">
        <v>1.8008745152133951</v>
      </c>
      <c r="C6" s="884">
        <v>1315218206871</v>
      </c>
      <c r="D6" s="884">
        <v>1340462619022</v>
      </c>
      <c r="E6" s="28">
        <v>28</v>
      </c>
      <c r="F6" s="515"/>
      <c r="G6" s="70" t="s">
        <v>75</v>
      </c>
      <c r="H6" s="880">
        <v>1.6740263128176174</v>
      </c>
      <c r="I6" s="881">
        <v>69220769548.059998</v>
      </c>
      <c r="J6" s="65">
        <v>0.72264600351339481</v>
      </c>
    </row>
    <row r="7" spans="1:10" x14ac:dyDescent="0.2">
      <c r="A7" s="28" t="s">
        <v>868</v>
      </c>
      <c r="B7" s="65">
        <v>1.2857142857142858</v>
      </c>
      <c r="C7" s="884">
        <v>12565460807</v>
      </c>
      <c r="D7" s="884">
        <v>13290589765</v>
      </c>
      <c r="E7" s="28">
        <v>7</v>
      </c>
      <c r="F7" s="515"/>
      <c r="G7" s="70" t="s">
        <v>869</v>
      </c>
      <c r="H7" s="880">
        <v>1.4550520833333336</v>
      </c>
      <c r="I7" s="881">
        <v>40618746590</v>
      </c>
      <c r="J7" s="65">
        <v>0.80333645833333334</v>
      </c>
    </row>
    <row r="8" spans="1:10" x14ac:dyDescent="0.2">
      <c r="A8" s="28" t="s">
        <v>1150</v>
      </c>
      <c r="B8" s="65">
        <v>0.86416666666666675</v>
      </c>
      <c r="C8" s="884">
        <v>1509509589</v>
      </c>
      <c r="D8" s="884">
        <v>1512551301</v>
      </c>
      <c r="E8" s="28">
        <v>6</v>
      </c>
      <c r="F8" s="515"/>
      <c r="G8" s="70" t="s">
        <v>1865</v>
      </c>
      <c r="H8" s="880">
        <v>0.9458333333333333</v>
      </c>
      <c r="I8" s="881">
        <v>13818246870.1</v>
      </c>
      <c r="J8" s="65">
        <v>0.93120590828924155</v>
      </c>
    </row>
    <row r="9" spans="1:10" x14ac:dyDescent="0.2">
      <c r="A9" s="28" t="s">
        <v>426</v>
      </c>
      <c r="B9" s="65">
        <v>3.0381440781440778</v>
      </c>
      <c r="C9" s="884">
        <v>1047713600</v>
      </c>
      <c r="D9" s="884">
        <v>12900109039.6</v>
      </c>
      <c r="E9" s="28">
        <v>21</v>
      </c>
      <c r="F9" s="515"/>
      <c r="G9" s="882" t="s">
        <v>1867</v>
      </c>
      <c r="H9" s="883">
        <f>AVERAGE(H3:H8)</f>
        <v>2.3383249589028337</v>
      </c>
      <c r="I9" s="882">
        <v>9784595125649.9707</v>
      </c>
      <c r="J9" s="883">
        <v>1.3760650748002516</v>
      </c>
    </row>
    <row r="10" spans="1:10" x14ac:dyDescent="0.2">
      <c r="A10" s="28" t="s">
        <v>138</v>
      </c>
      <c r="B10" s="65">
        <v>2.9451545666025201</v>
      </c>
      <c r="C10" s="884">
        <v>1505073156</v>
      </c>
      <c r="D10" s="884">
        <v>10988561767.75</v>
      </c>
      <c r="E10" s="28">
        <v>30</v>
      </c>
      <c r="F10"/>
    </row>
    <row r="11" spans="1:10" x14ac:dyDescent="0.2">
      <c r="A11" s="28" t="s">
        <v>905</v>
      </c>
      <c r="B11" s="65">
        <v>2.6871428571428573</v>
      </c>
      <c r="C11" s="884">
        <v>1619510000</v>
      </c>
      <c r="D11" s="884">
        <v>674000000</v>
      </c>
      <c r="E11" s="28">
        <v>21</v>
      </c>
      <c r="F11"/>
    </row>
    <row r="12" spans="1:10" x14ac:dyDescent="0.2">
      <c r="A12" s="28" t="s">
        <v>60</v>
      </c>
      <c r="B12" s="65">
        <v>0.59051666666666669</v>
      </c>
      <c r="C12" s="884">
        <v>7995902689824</v>
      </c>
      <c r="D12" s="884">
        <v>421020000000</v>
      </c>
      <c r="E12" s="28">
        <v>12</v>
      </c>
      <c r="F12" s="886"/>
    </row>
    <row r="13" spans="1:10" x14ac:dyDescent="0.2">
      <c r="A13" s="28" t="s">
        <v>1830</v>
      </c>
      <c r="B13" s="65">
        <v>2.5909691358024691</v>
      </c>
      <c r="C13" s="884">
        <v>14364944686</v>
      </c>
      <c r="D13" s="884">
        <v>16633851138</v>
      </c>
      <c r="E13" s="28">
        <v>18</v>
      </c>
    </row>
    <row r="14" spans="1:10" x14ac:dyDescent="0.2">
      <c r="A14" s="28" t="s">
        <v>773</v>
      </c>
      <c r="B14" s="65">
        <v>1.1216666666666668</v>
      </c>
      <c r="C14" s="884">
        <v>3121970000</v>
      </c>
      <c r="D14" s="884">
        <v>3386500000</v>
      </c>
      <c r="E14" s="28">
        <v>6</v>
      </c>
    </row>
    <row r="15" spans="1:10" x14ac:dyDescent="0.2">
      <c r="A15" s="28" t="s">
        <v>1196</v>
      </c>
      <c r="B15" s="65">
        <v>1.7450833333333333</v>
      </c>
      <c r="C15" s="884">
        <v>10597957922</v>
      </c>
      <c r="D15" s="884">
        <v>14368235089</v>
      </c>
      <c r="E15" s="28">
        <v>18</v>
      </c>
    </row>
    <row r="16" spans="1:10" x14ac:dyDescent="0.2">
      <c r="A16" s="28" t="s">
        <v>1399</v>
      </c>
      <c r="B16" s="65">
        <v>2.006017094017094</v>
      </c>
      <c r="C16" s="884">
        <v>856000000</v>
      </c>
      <c r="D16" s="884">
        <v>856000000</v>
      </c>
      <c r="E16" s="28">
        <v>12</v>
      </c>
    </row>
    <row r="17" spans="1:11" x14ac:dyDescent="0.2">
      <c r="A17" s="28" t="s">
        <v>1362</v>
      </c>
      <c r="B17" s="65">
        <v>1.1166666666666667</v>
      </c>
      <c r="C17" s="884">
        <v>17601398127</v>
      </c>
      <c r="D17" s="884">
        <v>10687300000</v>
      </c>
      <c r="E17" s="28">
        <v>6</v>
      </c>
    </row>
    <row r="18" spans="1:11" x14ac:dyDescent="0.2">
      <c r="A18" s="28" t="s">
        <v>995</v>
      </c>
      <c r="B18" s="65">
        <v>0.60504999999999998</v>
      </c>
      <c r="C18" s="884">
        <v>42420283561.059998</v>
      </c>
      <c r="D18" s="884">
        <v>12300000000</v>
      </c>
      <c r="E18" s="28">
        <v>8</v>
      </c>
    </row>
    <row r="19" spans="1:11" x14ac:dyDescent="0.2">
      <c r="A19" s="28" t="s">
        <v>1735</v>
      </c>
      <c r="B19" s="65">
        <v>1.0020965166080553</v>
      </c>
      <c r="C19" s="884">
        <v>199716853216.31998</v>
      </c>
      <c r="D19" s="884">
        <v>261436213362</v>
      </c>
      <c r="E19" s="28">
        <v>53</v>
      </c>
    </row>
    <row r="20" spans="1:11" x14ac:dyDescent="0.2">
      <c r="A20" s="28" t="s">
        <v>254</v>
      </c>
      <c r="B20" s="65">
        <v>1.375</v>
      </c>
      <c r="C20" s="884">
        <v>1245169120</v>
      </c>
      <c r="D20" s="884">
        <v>705000000</v>
      </c>
      <c r="E20" s="28">
        <v>2</v>
      </c>
    </row>
    <row r="21" spans="1:11" x14ac:dyDescent="0.2">
      <c r="A21" s="28" t="s">
        <v>1864</v>
      </c>
      <c r="B21" s="65">
        <v>0.82499999999999996</v>
      </c>
      <c r="C21" s="884">
        <v>11680962351.1</v>
      </c>
      <c r="D21" s="884">
        <v>13066527872</v>
      </c>
      <c r="E21" s="28">
        <v>8</v>
      </c>
    </row>
    <row r="22" spans="1:11" x14ac:dyDescent="0.2">
      <c r="A22" s="28" t="s">
        <v>402</v>
      </c>
      <c r="B22" s="65">
        <v>1</v>
      </c>
      <c r="C22" s="884">
        <v>10173800000</v>
      </c>
      <c r="D22" s="884">
        <v>10173800000</v>
      </c>
      <c r="E22" s="28">
        <v>4</v>
      </c>
    </row>
    <row r="23" spans="1:11" x14ac:dyDescent="0.2">
      <c r="A23" s="28" t="s">
        <v>812</v>
      </c>
      <c r="B23" s="65">
        <v>2.0099502164502168</v>
      </c>
      <c r="C23" s="884">
        <v>2547966587</v>
      </c>
      <c r="D23" s="884">
        <v>2602000000</v>
      </c>
      <c r="E23" s="28">
        <v>11</v>
      </c>
    </row>
    <row r="24" spans="1:11" x14ac:dyDescent="0.2">
      <c r="A24" s="28" t="s">
        <v>1461</v>
      </c>
      <c r="B24" s="65">
        <v>0.61598896044158236</v>
      </c>
      <c r="C24" s="884">
        <v>760256858</v>
      </c>
      <c r="D24" s="884">
        <v>15221212746</v>
      </c>
      <c r="E24" s="28">
        <v>5</v>
      </c>
    </row>
    <row r="25" spans="1:11" x14ac:dyDescent="0.2">
      <c r="A25" s="28" t="s">
        <v>944</v>
      </c>
      <c r="B25" s="65">
        <v>6.8154459770114943</v>
      </c>
      <c r="C25" s="884">
        <v>1371387195</v>
      </c>
      <c r="D25" s="884">
        <v>14353636437</v>
      </c>
      <c r="E25" s="28">
        <v>58</v>
      </c>
    </row>
    <row r="26" spans="1:11" ht="19" x14ac:dyDescent="0.2">
      <c r="A26" s="892" t="s">
        <v>1867</v>
      </c>
      <c r="B26" s="893">
        <v>2.34</v>
      </c>
      <c r="C26" s="894">
        <v>9784595125649.9707</v>
      </c>
      <c r="D26" s="894">
        <v>2577281657533.7998</v>
      </c>
      <c r="E26" s="892">
        <v>378</v>
      </c>
    </row>
    <row r="27" spans="1:11" x14ac:dyDescent="0.2">
      <c r="A27" s="887"/>
      <c r="B27" s="888"/>
      <c r="C27" s="889"/>
      <c r="D27" s="890"/>
      <c r="E27" s="891"/>
    </row>
    <row r="28" spans="1:11" ht="28" customHeight="1" x14ac:dyDescent="0.2">
      <c r="A28" s="878" t="s">
        <v>2</v>
      </c>
      <c r="B28" s="879" t="s">
        <v>61</v>
      </c>
      <c r="C28" s="585"/>
      <c r="G28" s="888"/>
      <c r="H28" s="889"/>
      <c r="I28" s="890"/>
      <c r="J28" s="891"/>
      <c r="K28" s="885"/>
    </row>
    <row r="29" spans="1:11" x14ac:dyDescent="0.2">
      <c r="A29" s="585"/>
      <c r="B29" s="585"/>
      <c r="C29" s="585"/>
      <c r="G29" s="888"/>
      <c r="H29" s="889"/>
      <c r="I29" s="890"/>
      <c r="J29" s="891"/>
      <c r="K29" s="885"/>
    </row>
    <row r="30" spans="1:11" x14ac:dyDescent="0.2">
      <c r="A30" s="586" t="s">
        <v>1866</v>
      </c>
      <c r="B30" s="29" t="s">
        <v>1868</v>
      </c>
      <c r="C30" s="585" t="s">
        <v>1986</v>
      </c>
      <c r="K30" s="885"/>
    </row>
    <row r="31" spans="1:11" x14ac:dyDescent="0.2">
      <c r="A31" s="585" t="s">
        <v>173</v>
      </c>
      <c r="B31" s="583">
        <v>1.2230052910052909</v>
      </c>
      <c r="C31" s="584">
        <v>0.48401058201058206</v>
      </c>
      <c r="K31" s="885"/>
    </row>
    <row r="32" spans="1:11" x14ac:dyDescent="0.2">
      <c r="A32" s="585" t="s">
        <v>1195</v>
      </c>
      <c r="B32" s="583">
        <v>1.8989393939393937</v>
      </c>
      <c r="C32" s="584">
        <v>1.0333030303030304</v>
      </c>
      <c r="K32" s="885"/>
    </row>
    <row r="33" spans="1:11" x14ac:dyDescent="0.2">
      <c r="A33" s="585" t="s">
        <v>426</v>
      </c>
      <c r="B33" s="583">
        <v>3.1194805194805197</v>
      </c>
      <c r="C33" s="584">
        <v>1.3010101010101012</v>
      </c>
      <c r="K33" s="885"/>
    </row>
    <row r="34" spans="1:11" x14ac:dyDescent="0.2">
      <c r="A34" s="584" t="s">
        <v>60</v>
      </c>
      <c r="B34" s="583">
        <v>1.3140499999999999</v>
      </c>
      <c r="C34" s="584">
        <v>0.69205416666666664</v>
      </c>
      <c r="K34" s="885"/>
    </row>
    <row r="35" spans="1:11" x14ac:dyDescent="0.2">
      <c r="A35" s="585" t="s">
        <v>773</v>
      </c>
      <c r="B35" s="583">
        <v>1.1216666666666668</v>
      </c>
      <c r="C35" s="584">
        <v>0.7430088183421516</v>
      </c>
      <c r="K35" s="887"/>
    </row>
    <row r="36" spans="1:11" x14ac:dyDescent="0.2">
      <c r="A36" s="585" t="s">
        <v>1362</v>
      </c>
      <c r="B36" s="583">
        <v>1</v>
      </c>
      <c r="C36" s="584">
        <v>0.5</v>
      </c>
    </row>
    <row r="37" spans="1:11" x14ac:dyDescent="0.2">
      <c r="A37" s="585" t="s">
        <v>254</v>
      </c>
      <c r="B37" s="583">
        <v>1.375</v>
      </c>
      <c r="C37" s="584">
        <v>0.9916666666666667</v>
      </c>
    </row>
    <row r="38" spans="1:11" x14ac:dyDescent="0.2">
      <c r="A38" s="585" t="s">
        <v>812</v>
      </c>
      <c r="B38" s="583">
        <v>5.3159999999999998</v>
      </c>
      <c r="C38" s="584">
        <v>2.0218333333333334</v>
      </c>
    </row>
    <row r="39" spans="1:11" x14ac:dyDescent="0.2">
      <c r="A39" s="585" t="s">
        <v>1867</v>
      </c>
      <c r="B39" s="583">
        <v>2.0125623188405801</v>
      </c>
      <c r="C39" s="584">
        <v>0.9518871578099839</v>
      </c>
    </row>
    <row r="41" spans="1:11" ht="32" x14ac:dyDescent="0.2">
      <c r="A41" s="878" t="s">
        <v>2</v>
      </c>
      <c r="B41" s="879" t="s">
        <v>90</v>
      </c>
      <c r="C41" s="28"/>
    </row>
    <row r="42" spans="1:11" x14ac:dyDescent="0.2">
      <c r="A42" s="28"/>
      <c r="B42" s="28"/>
      <c r="C42" s="28"/>
    </row>
    <row r="43" spans="1:11" x14ac:dyDescent="0.2">
      <c r="A43" s="587" t="s">
        <v>1866</v>
      </c>
      <c r="B43" s="29" t="s">
        <v>1868</v>
      </c>
      <c r="C43" s="28" t="s">
        <v>1986</v>
      </c>
    </row>
    <row r="44" spans="1:11" x14ac:dyDescent="0.2">
      <c r="A44" s="28" t="s">
        <v>1398</v>
      </c>
      <c r="B44" s="583">
        <v>0.5</v>
      </c>
      <c r="C44" s="583">
        <v>0.37830687830687831</v>
      </c>
    </row>
    <row r="45" spans="1:11" x14ac:dyDescent="0.2">
      <c r="A45" s="28" t="s">
        <v>1195</v>
      </c>
      <c r="B45" s="583">
        <v>0.84062500000000007</v>
      </c>
      <c r="C45" s="583">
        <v>0.31270833333333337</v>
      </c>
    </row>
    <row r="46" spans="1:11" x14ac:dyDescent="0.2">
      <c r="A46" s="28" t="s">
        <v>1356</v>
      </c>
      <c r="B46" s="583">
        <v>1.8008745152133947</v>
      </c>
      <c r="C46" s="583">
        <v>1.4612845043666911</v>
      </c>
    </row>
    <row r="47" spans="1:11" x14ac:dyDescent="0.2">
      <c r="A47" s="28" t="s">
        <v>426</v>
      </c>
      <c r="B47" s="583">
        <v>2.9486739926739927</v>
      </c>
      <c r="C47" s="583">
        <v>2.9703479057174706</v>
      </c>
    </row>
    <row r="48" spans="1:11" x14ac:dyDescent="0.2">
      <c r="A48" s="28" t="s">
        <v>138</v>
      </c>
      <c r="B48" s="583">
        <v>2.9451545666025201</v>
      </c>
      <c r="C48" s="583">
        <v>1.6019550397130264</v>
      </c>
    </row>
    <row r="49" spans="1:3" x14ac:dyDescent="0.2">
      <c r="A49" s="28" t="s">
        <v>905</v>
      </c>
      <c r="B49" s="583">
        <v>2.6871428571428573</v>
      </c>
      <c r="C49" s="583">
        <v>1.4214316239316238</v>
      </c>
    </row>
    <row r="50" spans="1:3" x14ac:dyDescent="0.2">
      <c r="A50" s="583" t="s">
        <v>60</v>
      </c>
      <c r="B50" s="583">
        <v>9.9999999999999992E-2</v>
      </c>
      <c r="C50" s="583">
        <v>0.66666666666666663</v>
      </c>
    </row>
    <row r="51" spans="1:3" x14ac:dyDescent="0.2">
      <c r="A51" s="28" t="s">
        <v>1830</v>
      </c>
      <c r="B51" s="583">
        <v>5.8221111111111101</v>
      </c>
      <c r="C51" s="583">
        <v>4.1412444444444443</v>
      </c>
    </row>
    <row r="52" spans="1:3" x14ac:dyDescent="0.2">
      <c r="A52" s="28" t="s">
        <v>1196</v>
      </c>
      <c r="B52" s="583">
        <v>1.7450833333333333</v>
      </c>
      <c r="C52" s="583">
        <v>1.3993726851851853</v>
      </c>
    </row>
    <row r="53" spans="1:3" x14ac:dyDescent="0.2">
      <c r="A53" s="28" t="s">
        <v>1399</v>
      </c>
      <c r="B53" s="583">
        <v>2.8175238095238093</v>
      </c>
      <c r="C53" s="583">
        <v>1.0608095238095239</v>
      </c>
    </row>
    <row r="54" spans="1:3" x14ac:dyDescent="0.2">
      <c r="A54" s="28" t="s">
        <v>1362</v>
      </c>
      <c r="B54" s="583">
        <v>1.5</v>
      </c>
      <c r="C54" s="583">
        <v>0.88249999999999995</v>
      </c>
    </row>
    <row r="55" spans="1:3" x14ac:dyDescent="0.2">
      <c r="A55" s="28" t="s">
        <v>1735</v>
      </c>
      <c r="B55" s="583">
        <v>1.0020965166080553</v>
      </c>
      <c r="C55" s="583">
        <v>0.58967899291275327</v>
      </c>
    </row>
    <row r="56" spans="1:3" x14ac:dyDescent="0.2">
      <c r="A56" s="28" t="s">
        <v>402</v>
      </c>
      <c r="B56" s="583">
        <v>1</v>
      </c>
      <c r="C56" s="583">
        <v>0.5</v>
      </c>
    </row>
    <row r="57" spans="1:3" x14ac:dyDescent="0.2">
      <c r="A57" s="28" t="s">
        <v>812</v>
      </c>
      <c r="B57" s="583">
        <v>1.2752724867724869</v>
      </c>
      <c r="C57" s="583">
        <v>0.82542737211604267</v>
      </c>
    </row>
    <row r="58" spans="1:3" x14ac:dyDescent="0.2">
      <c r="A58" s="28" t="s">
        <v>1461</v>
      </c>
      <c r="B58" s="583">
        <v>0.61598896044158236</v>
      </c>
      <c r="C58" s="583">
        <v>0.65899724011039562</v>
      </c>
    </row>
    <row r="59" spans="1:3" x14ac:dyDescent="0.2">
      <c r="A59" s="28" t="s">
        <v>1867</v>
      </c>
      <c r="B59" s="583">
        <v>1.8674742508250146</v>
      </c>
      <c r="C59" s="583">
        <v>1.2201574972309366</v>
      </c>
    </row>
    <row r="61" spans="1:3" ht="32" x14ac:dyDescent="0.2">
      <c r="A61" s="878" t="s">
        <v>2</v>
      </c>
      <c r="B61" s="879" t="s">
        <v>107</v>
      </c>
      <c r="C61" s="28"/>
    </row>
    <row r="62" spans="1:3" x14ac:dyDescent="0.2">
      <c r="A62" s="28"/>
      <c r="B62" s="28"/>
      <c r="C62" s="28"/>
    </row>
    <row r="63" spans="1:3" x14ac:dyDescent="0.2">
      <c r="A63" s="587" t="s">
        <v>1866</v>
      </c>
      <c r="B63" s="29" t="s">
        <v>1868</v>
      </c>
      <c r="C63" s="28" t="s">
        <v>1986</v>
      </c>
    </row>
    <row r="64" spans="1:3" x14ac:dyDescent="0.2">
      <c r="A64" s="28" t="s">
        <v>173</v>
      </c>
      <c r="B64" s="583">
        <v>1.9548717948717946</v>
      </c>
      <c r="C64" s="583">
        <v>0.65638888888888891</v>
      </c>
    </row>
    <row r="65" spans="1:3" x14ac:dyDescent="0.2">
      <c r="A65" s="583" t="s">
        <v>60</v>
      </c>
      <c r="B65" s="583">
        <v>0</v>
      </c>
      <c r="C65" s="583">
        <v>0</v>
      </c>
    </row>
    <row r="66" spans="1:3" x14ac:dyDescent="0.2">
      <c r="A66" s="28" t="s">
        <v>944</v>
      </c>
      <c r="B66" s="583">
        <v>6.8154459770114943</v>
      </c>
      <c r="C66" s="583">
        <v>3.0601738476000095</v>
      </c>
    </row>
    <row r="67" spans="1:3" x14ac:dyDescent="0.2">
      <c r="A67" s="28" t="s">
        <v>1867</v>
      </c>
      <c r="B67" s="583">
        <v>6.0750014542671256</v>
      </c>
      <c r="C67" s="583">
        <v>2.707886813345282</v>
      </c>
    </row>
    <row r="69" spans="1:3" ht="48" x14ac:dyDescent="0.2">
      <c r="A69" s="878" t="s">
        <v>2</v>
      </c>
      <c r="B69" s="879" t="s">
        <v>75</v>
      </c>
      <c r="C69" s="28"/>
    </row>
    <row r="70" spans="1:3" x14ac:dyDescent="0.2">
      <c r="A70" s="28"/>
      <c r="B70" s="28"/>
      <c r="C70" s="28"/>
    </row>
    <row r="71" spans="1:3" x14ac:dyDescent="0.2">
      <c r="A71" s="587" t="s">
        <v>1866</v>
      </c>
      <c r="B71" s="29" t="s">
        <v>1868</v>
      </c>
      <c r="C71" s="28" t="s">
        <v>1986</v>
      </c>
    </row>
    <row r="72" spans="1:3" x14ac:dyDescent="0.2">
      <c r="A72" s="28" t="s">
        <v>1195</v>
      </c>
      <c r="B72" s="583">
        <v>2.6847459268004723</v>
      </c>
      <c r="C72" s="583">
        <v>1.0294971992653812</v>
      </c>
    </row>
    <row r="73" spans="1:3" x14ac:dyDescent="0.2">
      <c r="A73" s="583" t="s">
        <v>60</v>
      </c>
      <c r="B73" s="583">
        <v>0.76500000000000001</v>
      </c>
      <c r="C73" s="583">
        <v>0.5</v>
      </c>
    </row>
    <row r="74" spans="1:3" x14ac:dyDescent="0.2">
      <c r="A74" s="28" t="s">
        <v>1830</v>
      </c>
      <c r="B74" s="583">
        <v>1.3</v>
      </c>
      <c r="C74" s="583">
        <v>0.44444444444444442</v>
      </c>
    </row>
    <row r="75" spans="1:3" x14ac:dyDescent="0.2">
      <c r="A75" s="28" t="s">
        <v>995</v>
      </c>
      <c r="B75" s="583">
        <v>0.60504999999999998</v>
      </c>
      <c r="C75" s="583">
        <v>0.42593749999999997</v>
      </c>
    </row>
    <row r="76" spans="1:3" x14ac:dyDescent="0.2">
      <c r="A76" s="28" t="s">
        <v>1867</v>
      </c>
      <c r="B76" s="583">
        <v>1.6740263128176174</v>
      </c>
      <c r="C76" s="583">
        <v>0.72264600351339492</v>
      </c>
    </row>
    <row r="78" spans="1:3" x14ac:dyDescent="0.2">
      <c r="A78" s="878" t="s">
        <v>2</v>
      </c>
      <c r="B78" s="875" t="s">
        <v>869</v>
      </c>
      <c r="C78" s="28"/>
    </row>
    <row r="79" spans="1:3" x14ac:dyDescent="0.2">
      <c r="A79" s="28"/>
      <c r="B79" s="28"/>
      <c r="C79" s="28"/>
    </row>
    <row r="80" spans="1:3" x14ac:dyDescent="0.2">
      <c r="A80" s="587" t="s">
        <v>1866</v>
      </c>
      <c r="B80" s="29" t="s">
        <v>1868</v>
      </c>
      <c r="C80" s="28" t="s">
        <v>1986</v>
      </c>
    </row>
    <row r="81" spans="1:3" x14ac:dyDescent="0.2">
      <c r="A81" s="28" t="s">
        <v>868</v>
      </c>
      <c r="B81" s="583">
        <v>1.2857142857142858</v>
      </c>
      <c r="C81" s="583">
        <v>0.86071428571428577</v>
      </c>
    </row>
    <row r="82" spans="1:3" x14ac:dyDescent="0.2">
      <c r="A82" s="28" t="s">
        <v>1150</v>
      </c>
      <c r="B82" s="583">
        <v>0.86416666666666675</v>
      </c>
      <c r="C82" s="583">
        <v>0.53876666666666662</v>
      </c>
    </row>
    <row r="83" spans="1:3" x14ac:dyDescent="0.2">
      <c r="A83" s="28" t="s">
        <v>1830</v>
      </c>
      <c r="B83" s="583">
        <v>2.4245679012345684</v>
      </c>
      <c r="C83" s="583">
        <v>1.051141975308642</v>
      </c>
    </row>
    <row r="84" spans="1:3" x14ac:dyDescent="0.2">
      <c r="A84" s="28" t="s">
        <v>1399</v>
      </c>
      <c r="B84" s="583">
        <v>1.0592592592592591</v>
      </c>
      <c r="C84" s="583">
        <v>0.80648148148148147</v>
      </c>
    </row>
    <row r="85" spans="1:3" x14ac:dyDescent="0.2">
      <c r="A85" s="28" t="s">
        <v>1362</v>
      </c>
      <c r="B85" s="583">
        <v>1.05</v>
      </c>
      <c r="C85" s="583">
        <v>0.53749999999999998</v>
      </c>
    </row>
    <row r="86" spans="1:3" x14ac:dyDescent="0.2">
      <c r="A86" s="28" t="s">
        <v>1867</v>
      </c>
      <c r="B86" s="583">
        <v>1.4550520833333331</v>
      </c>
      <c r="C86" s="583">
        <v>0.80333645833333323</v>
      </c>
    </row>
    <row r="88" spans="1:3" ht="32" x14ac:dyDescent="0.2">
      <c r="A88" s="878" t="s">
        <v>2</v>
      </c>
      <c r="B88" s="879" t="s">
        <v>1865</v>
      </c>
      <c r="C88" s="28"/>
    </row>
    <row r="89" spans="1:3" x14ac:dyDescent="0.2">
      <c r="A89" s="28"/>
      <c r="B89" s="28"/>
      <c r="C89" s="28"/>
    </row>
    <row r="90" spans="1:3" x14ac:dyDescent="0.2">
      <c r="A90" s="587" t="s">
        <v>1866</v>
      </c>
      <c r="B90" s="29" t="s">
        <v>1868</v>
      </c>
      <c r="C90" s="28" t="s">
        <v>1986</v>
      </c>
    </row>
    <row r="91" spans="1:3" x14ac:dyDescent="0.2">
      <c r="A91" s="28" t="s">
        <v>1830</v>
      </c>
      <c r="B91" s="583">
        <v>1.1875</v>
      </c>
      <c r="C91" s="583">
        <v>1.3525462962962962</v>
      </c>
    </row>
    <row r="92" spans="1:3" x14ac:dyDescent="0.2">
      <c r="A92" s="28" t="s">
        <v>1864</v>
      </c>
      <c r="B92" s="583">
        <v>0.82499999999999996</v>
      </c>
      <c r="C92" s="583">
        <v>0.72053571428571428</v>
      </c>
    </row>
    <row r="93" spans="1:3" x14ac:dyDescent="0.2">
      <c r="A93" s="28" t="s">
        <v>1867</v>
      </c>
      <c r="B93" s="583">
        <v>0.9458333333333333</v>
      </c>
      <c r="C93" s="583">
        <v>0.93120590828924155</v>
      </c>
    </row>
  </sheetData>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
  <sheetViews>
    <sheetView workbookViewId="0">
      <selection activeCell="C5" sqref="C5"/>
    </sheetView>
  </sheetViews>
  <sheetFormatPr baseColWidth="10" defaultRowHeight="16" x14ac:dyDescent="0.2"/>
  <sheetData>
    <row r="1" spans="1:33" ht="42" customHeight="1"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126" x14ac:dyDescent="0.2">
      <c r="A2" s="321" t="s">
        <v>402</v>
      </c>
      <c r="B2" s="9" t="s">
        <v>90</v>
      </c>
      <c r="C2" s="9" t="s">
        <v>403</v>
      </c>
      <c r="D2" s="9" t="s">
        <v>404</v>
      </c>
      <c r="E2" s="322">
        <v>4003</v>
      </c>
      <c r="F2" s="9" t="s">
        <v>405</v>
      </c>
      <c r="G2" s="9" t="s">
        <v>406</v>
      </c>
      <c r="H2" s="323">
        <v>31</v>
      </c>
      <c r="I2" s="324" t="s">
        <v>1193</v>
      </c>
      <c r="J2" s="322">
        <v>4003042</v>
      </c>
      <c r="K2" s="324" t="s">
        <v>1194</v>
      </c>
      <c r="L2" s="324" t="s">
        <v>413</v>
      </c>
      <c r="M2" s="9" t="s">
        <v>49</v>
      </c>
      <c r="N2" s="9">
        <v>0</v>
      </c>
      <c r="O2" s="9" t="s">
        <v>1357</v>
      </c>
      <c r="P2" s="9" t="s">
        <v>159</v>
      </c>
      <c r="Q2" s="325">
        <v>1</v>
      </c>
      <c r="R2" s="325">
        <v>2</v>
      </c>
      <c r="S2" s="11">
        <v>0</v>
      </c>
      <c r="T2" s="12">
        <f>+S2/R2</f>
        <v>0</v>
      </c>
      <c r="U2" s="26">
        <v>0</v>
      </c>
      <c r="V2" s="26">
        <v>0</v>
      </c>
      <c r="W2" s="26">
        <v>0</v>
      </c>
      <c r="X2" s="26">
        <v>1</v>
      </c>
      <c r="Y2" s="11">
        <v>1</v>
      </c>
      <c r="Z2" s="12">
        <f>+Y2/R2</f>
        <v>0.5</v>
      </c>
      <c r="AA2" s="11">
        <f>S2+Y2</f>
        <v>1</v>
      </c>
      <c r="AB2" s="12">
        <f>+Y2/Q2</f>
        <v>1</v>
      </c>
      <c r="AC2" s="13">
        <f>AA2/R2</f>
        <v>0.5</v>
      </c>
      <c r="AD2" s="84">
        <v>73800000</v>
      </c>
      <c r="AE2" s="84" t="s">
        <v>1358</v>
      </c>
      <c r="AF2" s="84">
        <v>73800000</v>
      </c>
      <c r="AG2" s="12">
        <f>AF2/AD2</f>
        <v>1</v>
      </c>
    </row>
    <row r="3" spans="1:33" ht="94" customHeight="1" x14ac:dyDescent="0.2">
      <c r="A3" s="321" t="s">
        <v>402</v>
      </c>
      <c r="B3" s="9" t="s">
        <v>90</v>
      </c>
      <c r="C3" s="9" t="s">
        <v>407</v>
      </c>
      <c r="D3" s="9" t="s">
        <v>404</v>
      </c>
      <c r="E3" s="9" t="s">
        <v>1359</v>
      </c>
      <c r="F3" s="9" t="s">
        <v>405</v>
      </c>
      <c r="G3" s="9" t="s">
        <v>406</v>
      </c>
      <c r="H3" s="323">
        <v>32</v>
      </c>
      <c r="I3" s="324" t="s">
        <v>408</v>
      </c>
      <c r="J3" s="324" t="s">
        <v>155</v>
      </c>
      <c r="K3" s="324" t="s">
        <v>409</v>
      </c>
      <c r="L3" s="326" t="s">
        <v>409</v>
      </c>
      <c r="M3" s="9" t="s">
        <v>49</v>
      </c>
      <c r="N3" s="9">
        <v>1</v>
      </c>
      <c r="O3" s="9" t="s">
        <v>1357</v>
      </c>
      <c r="P3" s="9" t="s">
        <v>159</v>
      </c>
      <c r="Q3" s="21">
        <v>1</v>
      </c>
      <c r="R3" s="85">
        <v>4</v>
      </c>
      <c r="S3" s="11">
        <v>1</v>
      </c>
      <c r="T3" s="12">
        <f>+S3/R3</f>
        <v>0.25</v>
      </c>
      <c r="U3" s="26">
        <v>0</v>
      </c>
      <c r="V3" s="26">
        <v>0</v>
      </c>
      <c r="W3" s="26">
        <v>0</v>
      </c>
      <c r="X3" s="26">
        <v>1</v>
      </c>
      <c r="Y3" s="11">
        <f>+U3+V3+W3+X3</f>
        <v>1</v>
      </c>
      <c r="Z3" s="12">
        <f>+Y3/R3</f>
        <v>0.25</v>
      </c>
      <c r="AA3" s="11">
        <f>S3+Y3</f>
        <v>2</v>
      </c>
      <c r="AB3" s="12">
        <f>+Y3/Q3</f>
        <v>1</v>
      </c>
      <c r="AC3" s="13">
        <f>AA3/R3</f>
        <v>0.5</v>
      </c>
      <c r="AD3" s="84">
        <v>5000000000</v>
      </c>
      <c r="AE3" s="84" t="s">
        <v>1358</v>
      </c>
      <c r="AF3" s="84">
        <v>5000000000</v>
      </c>
      <c r="AG3" s="12">
        <f>AF3/AD3</f>
        <v>1</v>
      </c>
    </row>
    <row r="4" spans="1:33" ht="126" x14ac:dyDescent="0.2">
      <c r="A4" s="321" t="s">
        <v>402</v>
      </c>
      <c r="B4" s="9" t="s">
        <v>90</v>
      </c>
      <c r="C4" s="9" t="s">
        <v>403</v>
      </c>
      <c r="D4" s="9" t="s">
        <v>410</v>
      </c>
      <c r="E4" s="9" t="s">
        <v>1359</v>
      </c>
      <c r="F4" s="9" t="s">
        <v>405</v>
      </c>
      <c r="G4" s="9" t="s">
        <v>406</v>
      </c>
      <c r="H4" s="324">
        <v>35</v>
      </c>
      <c r="I4" s="324" t="s">
        <v>411</v>
      </c>
      <c r="J4" s="324">
        <v>4003042</v>
      </c>
      <c r="K4" s="324" t="s">
        <v>412</v>
      </c>
      <c r="L4" s="326" t="s">
        <v>413</v>
      </c>
      <c r="M4" s="9" t="s">
        <v>49</v>
      </c>
      <c r="N4" s="9">
        <v>0</v>
      </c>
      <c r="O4" s="9" t="s">
        <v>1357</v>
      </c>
      <c r="P4" s="9" t="s">
        <v>159</v>
      </c>
      <c r="Q4" s="21">
        <v>1</v>
      </c>
      <c r="R4" s="85">
        <v>2</v>
      </c>
      <c r="S4" s="11">
        <v>0</v>
      </c>
      <c r="T4" s="12">
        <f>+S4/R4</f>
        <v>0</v>
      </c>
      <c r="U4" s="26">
        <v>1</v>
      </c>
      <c r="V4" s="26">
        <v>0</v>
      </c>
      <c r="W4" s="26">
        <v>0</v>
      </c>
      <c r="X4" s="26">
        <v>0</v>
      </c>
      <c r="Y4" s="11">
        <v>1</v>
      </c>
      <c r="Z4" s="12">
        <f>+Y4/R4</f>
        <v>0.5</v>
      </c>
      <c r="AA4" s="11">
        <f>S4+Y4</f>
        <v>1</v>
      </c>
      <c r="AB4" s="12">
        <f>+Y4/Q4</f>
        <v>1</v>
      </c>
      <c r="AC4" s="13">
        <f>AA4/R4</f>
        <v>0.5</v>
      </c>
      <c r="AD4" s="86">
        <v>100000000</v>
      </c>
      <c r="AE4" s="84" t="s">
        <v>1358</v>
      </c>
      <c r="AF4" s="86">
        <v>100000000</v>
      </c>
      <c r="AG4" s="12">
        <f>AF4/AD4</f>
        <v>1</v>
      </c>
    </row>
    <row r="5" spans="1:33" ht="126" x14ac:dyDescent="0.2">
      <c r="A5" s="321" t="s">
        <v>402</v>
      </c>
      <c r="B5" s="9" t="s">
        <v>90</v>
      </c>
      <c r="C5" s="9" t="s">
        <v>403</v>
      </c>
      <c r="D5" s="9" t="s">
        <v>410</v>
      </c>
      <c r="E5" s="9" t="s">
        <v>1359</v>
      </c>
      <c r="F5" s="324" t="s">
        <v>405</v>
      </c>
      <c r="G5" s="9" t="s">
        <v>406</v>
      </c>
      <c r="H5" s="323">
        <v>36</v>
      </c>
      <c r="I5" s="324" t="s">
        <v>411</v>
      </c>
      <c r="J5" s="324" t="s">
        <v>166</v>
      </c>
      <c r="K5" s="324" t="s">
        <v>414</v>
      </c>
      <c r="L5" s="326" t="s">
        <v>415</v>
      </c>
      <c r="M5" s="9" t="s">
        <v>49</v>
      </c>
      <c r="N5" s="9">
        <v>1</v>
      </c>
      <c r="O5" s="9" t="s">
        <v>1357</v>
      </c>
      <c r="P5" s="9" t="s">
        <v>159</v>
      </c>
      <c r="Q5" s="21">
        <v>1</v>
      </c>
      <c r="R5" s="28">
        <v>4</v>
      </c>
      <c r="S5" s="11">
        <v>1</v>
      </c>
      <c r="T5" s="12">
        <f>+S5/R5</f>
        <v>0.25</v>
      </c>
      <c r="U5" s="26">
        <v>0</v>
      </c>
      <c r="V5" s="26">
        <v>0</v>
      </c>
      <c r="W5" s="26">
        <v>0</v>
      </c>
      <c r="X5" s="26">
        <v>1</v>
      </c>
      <c r="Y5" s="11">
        <v>1</v>
      </c>
      <c r="Z5" s="12">
        <f>+Y5/R5</f>
        <v>0.25</v>
      </c>
      <c r="AA5" s="11">
        <f>S5+Y5</f>
        <v>2</v>
      </c>
      <c r="AB5" s="12">
        <f>+Y5/Q5</f>
        <v>1</v>
      </c>
      <c r="AC5" s="13">
        <f>AA5/R5</f>
        <v>0.5</v>
      </c>
      <c r="AD5" s="84">
        <v>5000000000</v>
      </c>
      <c r="AE5" s="84" t="s">
        <v>1358</v>
      </c>
      <c r="AF5" s="84">
        <v>5000000000</v>
      </c>
      <c r="AG5" s="12">
        <f>AF5/AD5</f>
        <v>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5"/>
  <sheetViews>
    <sheetView topLeftCell="I11" workbookViewId="0">
      <selection activeCell="AC3" sqref="AC3:AC12"/>
    </sheetView>
  </sheetViews>
  <sheetFormatPr baseColWidth="10" defaultRowHeight="16" x14ac:dyDescent="0.2"/>
  <sheetData>
    <row r="1" spans="1:31" x14ac:dyDescent="0.2">
      <c r="A1" s="836" t="s">
        <v>148</v>
      </c>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row>
    <row r="2" spans="1:31" ht="195" x14ac:dyDescent="0.2">
      <c r="A2" s="27" t="s">
        <v>2</v>
      </c>
      <c r="B2" s="27" t="s">
        <v>4</v>
      </c>
      <c r="C2" s="27" t="s">
        <v>5</v>
      </c>
      <c r="D2" s="27" t="s">
        <v>6</v>
      </c>
      <c r="E2" s="27" t="s">
        <v>7</v>
      </c>
      <c r="F2" s="27" t="s">
        <v>8</v>
      </c>
      <c r="G2" s="27" t="s">
        <v>9</v>
      </c>
      <c r="H2" s="27" t="s">
        <v>10</v>
      </c>
      <c r="I2" s="27" t="s">
        <v>11</v>
      </c>
      <c r="J2" s="27" t="s">
        <v>12</v>
      </c>
      <c r="K2" s="27" t="s">
        <v>13</v>
      </c>
      <c r="L2" s="27" t="s">
        <v>14</v>
      </c>
      <c r="M2" s="27" t="s">
        <v>15</v>
      </c>
      <c r="N2" s="27" t="s">
        <v>16</v>
      </c>
      <c r="O2" s="27" t="s">
        <v>17</v>
      </c>
      <c r="P2" s="27" t="s">
        <v>39</v>
      </c>
      <c r="Q2" s="27" t="s">
        <v>19</v>
      </c>
      <c r="R2" s="27" t="s">
        <v>20</v>
      </c>
      <c r="S2" s="27" t="s">
        <v>22</v>
      </c>
      <c r="T2" s="27" t="s">
        <v>23</v>
      </c>
      <c r="U2" s="27" t="s">
        <v>24</v>
      </c>
      <c r="V2" s="87" t="s">
        <v>25</v>
      </c>
      <c r="W2" s="87" t="s">
        <v>41</v>
      </c>
      <c r="X2" s="87" t="s">
        <v>43</v>
      </c>
      <c r="Y2" s="87" t="s">
        <v>30</v>
      </c>
      <c r="Z2" s="87" t="s">
        <v>31</v>
      </c>
      <c r="AA2" s="27" t="s">
        <v>44</v>
      </c>
      <c r="AB2" s="27" t="s">
        <v>33</v>
      </c>
      <c r="AC2" s="27" t="s">
        <v>45</v>
      </c>
      <c r="AD2" s="27" t="s">
        <v>46</v>
      </c>
      <c r="AE2" s="88" t="s">
        <v>416</v>
      </c>
    </row>
    <row r="3" spans="1:31" ht="150" x14ac:dyDescent="0.2">
      <c r="A3" s="89" t="s">
        <v>417</v>
      </c>
      <c r="B3" s="90" t="s">
        <v>418</v>
      </c>
      <c r="C3" s="91" t="s">
        <v>419</v>
      </c>
      <c r="D3" s="92">
        <v>3301</v>
      </c>
      <c r="E3" s="91" t="s">
        <v>420</v>
      </c>
      <c r="F3" s="91" t="s">
        <v>421</v>
      </c>
      <c r="G3" s="91">
        <v>45</v>
      </c>
      <c r="H3" s="91" t="s">
        <v>422</v>
      </c>
      <c r="I3" s="93">
        <v>3301051</v>
      </c>
      <c r="J3" s="94" t="s">
        <v>423</v>
      </c>
      <c r="K3" s="91" t="s">
        <v>424</v>
      </c>
      <c r="L3" s="95" t="s">
        <v>425</v>
      </c>
      <c r="M3" s="92">
        <v>250</v>
      </c>
      <c r="N3" s="92">
        <v>2023</v>
      </c>
      <c r="O3" s="92" t="s">
        <v>426</v>
      </c>
      <c r="P3" s="92">
        <v>100</v>
      </c>
      <c r="Q3" s="96">
        <v>300</v>
      </c>
      <c r="R3" s="97">
        <v>344</v>
      </c>
      <c r="S3" s="98">
        <v>30</v>
      </c>
      <c r="T3" s="99">
        <v>37</v>
      </c>
      <c r="U3" s="100">
        <v>120</v>
      </c>
      <c r="V3" s="101">
        <v>500</v>
      </c>
      <c r="W3" s="102">
        <f>SUM(S3:V3)</f>
        <v>687</v>
      </c>
      <c r="X3" s="103">
        <f>SUM(R3:V3)</f>
        <v>1031</v>
      </c>
      <c r="Y3" s="104">
        <f>+W3/Q3</f>
        <v>2.29</v>
      </c>
      <c r="Z3" s="104">
        <v>1</v>
      </c>
      <c r="AA3" s="64">
        <v>9000000</v>
      </c>
      <c r="AB3" s="64" t="s">
        <v>144</v>
      </c>
      <c r="AC3" s="105">
        <v>2000000</v>
      </c>
      <c r="AD3" s="70"/>
      <c r="AE3" s="70"/>
    </row>
    <row r="4" spans="1:31" ht="168" x14ac:dyDescent="0.2">
      <c r="A4" s="89" t="s">
        <v>417</v>
      </c>
      <c r="B4" s="90" t="s">
        <v>418</v>
      </c>
      <c r="C4" s="91" t="s">
        <v>419</v>
      </c>
      <c r="D4" s="92">
        <v>3301</v>
      </c>
      <c r="E4" s="91" t="s">
        <v>420</v>
      </c>
      <c r="F4" s="91" t="s">
        <v>427</v>
      </c>
      <c r="G4" s="91">
        <v>48</v>
      </c>
      <c r="H4" s="91" t="s">
        <v>428</v>
      </c>
      <c r="I4" s="93">
        <v>3301054</v>
      </c>
      <c r="J4" s="94" t="s">
        <v>429</v>
      </c>
      <c r="K4" s="91" t="s">
        <v>430</v>
      </c>
      <c r="L4" s="95" t="s">
        <v>158</v>
      </c>
      <c r="M4" s="92">
        <v>131</v>
      </c>
      <c r="N4" s="92">
        <v>2023</v>
      </c>
      <c r="O4" s="92" t="s">
        <v>426</v>
      </c>
      <c r="P4" s="92">
        <v>125</v>
      </c>
      <c r="Q4" s="96">
        <v>400</v>
      </c>
      <c r="R4" s="97">
        <v>0</v>
      </c>
      <c r="S4" s="106">
        <v>0</v>
      </c>
      <c r="T4" s="99">
        <v>0</v>
      </c>
      <c r="U4" s="100">
        <v>23</v>
      </c>
      <c r="V4" s="101">
        <v>7</v>
      </c>
      <c r="W4" s="102">
        <f>SUM(S4:V4)</f>
        <v>30</v>
      </c>
      <c r="X4" s="103">
        <f>SUM(R4:V4)</f>
        <v>30</v>
      </c>
      <c r="Y4" s="104">
        <f>+W4/Q4</f>
        <v>7.4999999999999997E-2</v>
      </c>
      <c r="Z4" s="104">
        <f>+X4/Q4</f>
        <v>7.4999999999999997E-2</v>
      </c>
      <c r="AA4" s="107">
        <v>4000000000</v>
      </c>
      <c r="AB4" s="64" t="s">
        <v>294</v>
      </c>
      <c r="AC4" s="108"/>
      <c r="AD4" s="70"/>
      <c r="AE4" s="70"/>
    </row>
    <row r="5" spans="1:31" ht="150" x14ac:dyDescent="0.2">
      <c r="A5" s="89" t="s">
        <v>417</v>
      </c>
      <c r="B5" s="90" t="s">
        <v>418</v>
      </c>
      <c r="C5" s="91" t="s">
        <v>431</v>
      </c>
      <c r="D5" s="92">
        <v>3302</v>
      </c>
      <c r="E5" s="91" t="s">
        <v>420</v>
      </c>
      <c r="F5" s="91" t="s">
        <v>421</v>
      </c>
      <c r="G5" s="91">
        <v>46</v>
      </c>
      <c r="H5" s="91" t="s">
        <v>432</v>
      </c>
      <c r="I5" s="93">
        <v>3301128</v>
      </c>
      <c r="J5" s="94" t="s">
        <v>433</v>
      </c>
      <c r="K5" s="91" t="s">
        <v>434</v>
      </c>
      <c r="L5" s="95" t="s">
        <v>158</v>
      </c>
      <c r="M5" s="92">
        <v>250</v>
      </c>
      <c r="N5" s="92">
        <v>2023</v>
      </c>
      <c r="O5" s="92" t="s">
        <v>426</v>
      </c>
      <c r="P5" s="92">
        <v>30</v>
      </c>
      <c r="Q5" s="96">
        <v>150</v>
      </c>
      <c r="R5" s="97">
        <v>0</v>
      </c>
      <c r="S5" s="106">
        <v>0</v>
      </c>
      <c r="T5" s="99">
        <v>0</v>
      </c>
      <c r="U5" s="100">
        <v>0</v>
      </c>
      <c r="V5" s="101">
        <v>49</v>
      </c>
      <c r="W5" s="102">
        <f>SUM(S5:V5)</f>
        <v>49</v>
      </c>
      <c r="X5" s="103">
        <f>SUM(R5:V5)</f>
        <v>49</v>
      </c>
      <c r="Y5" s="104">
        <f>+W5/Q5</f>
        <v>0.32666666666666666</v>
      </c>
      <c r="Z5" s="104">
        <f t="shared" ref="Z5:Z12" si="0">+X5/Q5</f>
        <v>0.32666666666666666</v>
      </c>
      <c r="AA5" s="107">
        <v>959458220</v>
      </c>
      <c r="AB5" s="64" t="s">
        <v>144</v>
      </c>
      <c r="AC5" s="108"/>
      <c r="AD5" s="70"/>
      <c r="AE5" s="70"/>
    </row>
    <row r="6" spans="1:31" ht="409" x14ac:dyDescent="0.2">
      <c r="A6" s="89" t="s">
        <v>417</v>
      </c>
      <c r="B6" s="90" t="s">
        <v>418</v>
      </c>
      <c r="C6" s="91" t="s">
        <v>431</v>
      </c>
      <c r="D6" s="92">
        <v>3302</v>
      </c>
      <c r="E6" s="91" t="s">
        <v>435</v>
      </c>
      <c r="F6" s="91" t="s">
        <v>427</v>
      </c>
      <c r="G6" s="91">
        <v>49</v>
      </c>
      <c r="H6" s="91" t="s">
        <v>436</v>
      </c>
      <c r="I6" s="93">
        <v>3301095</v>
      </c>
      <c r="J6" s="94" t="s">
        <v>437</v>
      </c>
      <c r="K6" s="91" t="s">
        <v>438</v>
      </c>
      <c r="L6" s="95" t="s">
        <v>158</v>
      </c>
      <c r="M6" s="92">
        <v>1</v>
      </c>
      <c r="N6" s="92">
        <v>2023</v>
      </c>
      <c r="O6" s="92" t="s">
        <v>426</v>
      </c>
      <c r="P6" s="92">
        <v>1</v>
      </c>
      <c r="Q6" s="96">
        <v>1</v>
      </c>
      <c r="R6" s="97">
        <v>7</v>
      </c>
      <c r="S6" s="106">
        <v>0</v>
      </c>
      <c r="T6" s="99">
        <v>3</v>
      </c>
      <c r="U6" s="100">
        <v>0</v>
      </c>
      <c r="V6" s="101">
        <v>6</v>
      </c>
      <c r="W6" s="102">
        <v>6</v>
      </c>
      <c r="X6" s="103">
        <f>SUM(U6:V6)</f>
        <v>6</v>
      </c>
      <c r="Y6" s="104">
        <v>1</v>
      </c>
      <c r="Z6" s="104">
        <v>1</v>
      </c>
      <c r="AA6" s="64">
        <v>9000000</v>
      </c>
      <c r="AB6" s="64" t="s">
        <v>144</v>
      </c>
      <c r="AC6" s="108"/>
      <c r="AD6" s="70"/>
      <c r="AE6" s="70"/>
    </row>
    <row r="7" spans="1:31" ht="409" x14ac:dyDescent="0.2">
      <c r="A7" s="89" t="s">
        <v>417</v>
      </c>
      <c r="B7" s="90" t="s">
        <v>418</v>
      </c>
      <c r="C7" s="91" t="s">
        <v>431</v>
      </c>
      <c r="D7" s="92">
        <v>3302</v>
      </c>
      <c r="E7" s="91" t="s">
        <v>420</v>
      </c>
      <c r="F7" s="91" t="s">
        <v>427</v>
      </c>
      <c r="G7" s="91">
        <v>50</v>
      </c>
      <c r="H7" s="91" t="s">
        <v>439</v>
      </c>
      <c r="I7" s="93">
        <v>3302002</v>
      </c>
      <c r="J7" s="94" t="s">
        <v>440</v>
      </c>
      <c r="K7" s="91" t="s">
        <v>440</v>
      </c>
      <c r="L7" s="95" t="s">
        <v>158</v>
      </c>
      <c r="M7" s="92">
        <v>0</v>
      </c>
      <c r="N7" s="92">
        <v>2023</v>
      </c>
      <c r="O7" s="92" t="s">
        <v>426</v>
      </c>
      <c r="P7" s="92">
        <v>1</v>
      </c>
      <c r="Q7" s="96">
        <v>3</v>
      </c>
      <c r="R7" s="97">
        <v>0</v>
      </c>
      <c r="S7" s="106">
        <v>0</v>
      </c>
      <c r="T7" s="99">
        <v>0</v>
      </c>
      <c r="U7" s="100">
        <v>0</v>
      </c>
      <c r="V7" s="101">
        <v>0</v>
      </c>
      <c r="W7" s="102">
        <f t="shared" ref="W7:W12" si="1">SUM(S7:V7)</f>
        <v>0</v>
      </c>
      <c r="X7" s="103">
        <f>SUM(R7:V7)</f>
        <v>0</v>
      </c>
      <c r="Y7" s="104">
        <f t="shared" ref="Y7:Y12" si="2">+W7/Q7</f>
        <v>0</v>
      </c>
      <c r="Z7" s="104">
        <f t="shared" si="0"/>
        <v>0</v>
      </c>
      <c r="AA7" s="109">
        <v>57293600</v>
      </c>
      <c r="AB7" s="64" t="s">
        <v>305</v>
      </c>
      <c r="AC7" s="108"/>
      <c r="AD7" s="70"/>
      <c r="AE7" s="70"/>
    </row>
    <row r="8" spans="1:31" ht="409" x14ac:dyDescent="0.2">
      <c r="A8" s="89" t="s">
        <v>417</v>
      </c>
      <c r="B8" s="90" t="s">
        <v>418</v>
      </c>
      <c r="C8" s="91" t="s">
        <v>441</v>
      </c>
      <c r="D8" s="92">
        <v>3301</v>
      </c>
      <c r="E8" s="91" t="s">
        <v>420</v>
      </c>
      <c r="F8" s="91" t="s">
        <v>427</v>
      </c>
      <c r="G8" s="91">
        <v>51</v>
      </c>
      <c r="H8" s="91" t="s">
        <v>442</v>
      </c>
      <c r="I8" s="93">
        <v>3301053</v>
      </c>
      <c r="J8" s="94" t="s">
        <v>443</v>
      </c>
      <c r="K8" s="91" t="s">
        <v>444</v>
      </c>
      <c r="L8" s="95" t="s">
        <v>158</v>
      </c>
      <c r="M8" s="92">
        <v>15</v>
      </c>
      <c r="N8" s="92">
        <v>2023</v>
      </c>
      <c r="O8" s="92" t="s">
        <v>426</v>
      </c>
      <c r="P8" s="92">
        <v>15</v>
      </c>
      <c r="Q8" s="96">
        <v>15</v>
      </c>
      <c r="R8" s="97">
        <v>15</v>
      </c>
      <c r="S8" s="106">
        <v>4</v>
      </c>
      <c r="T8" s="99">
        <v>6</v>
      </c>
      <c r="U8" s="100">
        <v>3</v>
      </c>
      <c r="V8" s="101">
        <v>7</v>
      </c>
      <c r="W8" s="102">
        <f>SUM(S8:V8)</f>
        <v>20</v>
      </c>
      <c r="X8" s="103">
        <v>20</v>
      </c>
      <c r="Y8" s="104">
        <f t="shared" si="2"/>
        <v>1.3333333333333333</v>
      </c>
      <c r="Z8" s="104">
        <v>1</v>
      </c>
      <c r="AA8" s="110">
        <v>6863899000</v>
      </c>
      <c r="AB8" s="64" t="s">
        <v>144</v>
      </c>
      <c r="AC8" s="111">
        <v>1009713600</v>
      </c>
      <c r="AD8" s="70"/>
      <c r="AE8" s="70"/>
    </row>
    <row r="9" spans="1:31" ht="409" x14ac:dyDescent="0.2">
      <c r="A9" s="89" t="s">
        <v>417</v>
      </c>
      <c r="B9" s="90" t="s">
        <v>418</v>
      </c>
      <c r="C9" s="91" t="s">
        <v>441</v>
      </c>
      <c r="D9" s="92">
        <v>3301</v>
      </c>
      <c r="E9" s="91" t="s">
        <v>420</v>
      </c>
      <c r="F9" s="91" t="s">
        <v>427</v>
      </c>
      <c r="G9" s="91">
        <v>52</v>
      </c>
      <c r="H9" s="91" t="s">
        <v>445</v>
      </c>
      <c r="I9" s="93">
        <v>3302044</v>
      </c>
      <c r="J9" s="94" t="s">
        <v>446</v>
      </c>
      <c r="K9" s="91" t="s">
        <v>447</v>
      </c>
      <c r="L9" s="95" t="s">
        <v>158</v>
      </c>
      <c r="M9" s="92" t="s">
        <v>276</v>
      </c>
      <c r="N9" s="92">
        <v>2023</v>
      </c>
      <c r="O9" s="92" t="s">
        <v>426</v>
      </c>
      <c r="P9" s="92">
        <v>21</v>
      </c>
      <c r="Q9" s="96">
        <v>21</v>
      </c>
      <c r="R9" s="97">
        <v>21</v>
      </c>
      <c r="S9" s="99">
        <v>0</v>
      </c>
      <c r="T9" s="99">
        <v>12</v>
      </c>
      <c r="U9" s="100">
        <v>7</v>
      </c>
      <c r="V9" s="101">
        <v>1</v>
      </c>
      <c r="W9" s="112">
        <f>SUM(S9:V9)</f>
        <v>20</v>
      </c>
      <c r="X9" s="113">
        <f>SUM(R9:V9)</f>
        <v>41</v>
      </c>
      <c r="Y9" s="114">
        <f>+W9/Q9</f>
        <v>0.95238095238095233</v>
      </c>
      <c r="Z9" s="114">
        <v>1</v>
      </c>
      <c r="AA9" s="64">
        <v>36000000</v>
      </c>
      <c r="AB9" s="64" t="s">
        <v>144</v>
      </c>
      <c r="AC9" s="108"/>
      <c r="AD9" s="70"/>
      <c r="AE9" s="70"/>
    </row>
    <row r="10" spans="1:31" ht="154" x14ac:dyDescent="0.2">
      <c r="A10" s="89" t="s">
        <v>417</v>
      </c>
      <c r="B10" s="90" t="s">
        <v>418</v>
      </c>
      <c r="C10" s="91" t="s">
        <v>448</v>
      </c>
      <c r="D10" s="92">
        <v>3301</v>
      </c>
      <c r="E10" s="91" t="s">
        <v>420</v>
      </c>
      <c r="F10" s="91" t="s">
        <v>449</v>
      </c>
      <c r="G10" s="91">
        <v>47</v>
      </c>
      <c r="H10" s="91" t="s">
        <v>450</v>
      </c>
      <c r="I10" s="93">
        <v>3301068</v>
      </c>
      <c r="J10" s="94" t="s">
        <v>451</v>
      </c>
      <c r="K10" s="91" t="s">
        <v>452</v>
      </c>
      <c r="L10" s="95" t="s">
        <v>158</v>
      </c>
      <c r="M10" s="92">
        <v>0</v>
      </c>
      <c r="N10" s="92">
        <v>2023</v>
      </c>
      <c r="O10" s="92" t="s">
        <v>426</v>
      </c>
      <c r="P10" s="92">
        <v>0</v>
      </c>
      <c r="Q10" s="96">
        <v>1</v>
      </c>
      <c r="R10" s="97">
        <v>0</v>
      </c>
      <c r="S10" s="106">
        <v>0</v>
      </c>
      <c r="T10" s="99">
        <v>0</v>
      </c>
      <c r="U10" s="100">
        <v>0</v>
      </c>
      <c r="V10" s="101">
        <v>0</v>
      </c>
      <c r="W10" s="102">
        <f t="shared" si="1"/>
        <v>0</v>
      </c>
      <c r="X10" s="103">
        <f>SUM(R10:V10)</f>
        <v>0</v>
      </c>
      <c r="Y10" s="104">
        <f t="shared" si="2"/>
        <v>0</v>
      </c>
      <c r="Z10" s="104">
        <f t="shared" si="0"/>
        <v>0</v>
      </c>
      <c r="AA10" s="64">
        <v>100000000</v>
      </c>
      <c r="AB10" s="64" t="s">
        <v>144</v>
      </c>
      <c r="AC10" s="108"/>
      <c r="AD10" s="70"/>
      <c r="AE10" s="70"/>
    </row>
    <row r="11" spans="1:31" ht="238" x14ac:dyDescent="0.2">
      <c r="A11" s="89" t="s">
        <v>417</v>
      </c>
      <c r="B11" s="90" t="s">
        <v>418</v>
      </c>
      <c r="C11" s="91" t="s">
        <v>448</v>
      </c>
      <c r="D11" s="92">
        <v>3301</v>
      </c>
      <c r="E11" s="91" t="s">
        <v>420</v>
      </c>
      <c r="F11" s="91" t="s">
        <v>453</v>
      </c>
      <c r="G11" s="91">
        <v>53</v>
      </c>
      <c r="H11" s="91" t="s">
        <v>454</v>
      </c>
      <c r="I11" s="93">
        <v>3301065</v>
      </c>
      <c r="J11" s="94" t="s">
        <v>455</v>
      </c>
      <c r="K11" s="91" t="s">
        <v>456</v>
      </c>
      <c r="L11" s="95" t="s">
        <v>456</v>
      </c>
      <c r="M11" s="92" t="s">
        <v>276</v>
      </c>
      <c r="N11" s="92">
        <v>2023</v>
      </c>
      <c r="O11" s="92" t="s">
        <v>426</v>
      </c>
      <c r="P11" s="92">
        <v>52</v>
      </c>
      <c r="Q11" s="96">
        <v>52</v>
      </c>
      <c r="R11" s="97">
        <v>52</v>
      </c>
      <c r="S11" s="106">
        <v>3</v>
      </c>
      <c r="T11" s="99">
        <v>52</v>
      </c>
      <c r="U11" s="100">
        <v>52</v>
      </c>
      <c r="V11" s="101">
        <v>52</v>
      </c>
      <c r="W11" s="102">
        <v>52</v>
      </c>
      <c r="X11" s="103">
        <v>52</v>
      </c>
      <c r="Y11" s="104">
        <v>1</v>
      </c>
      <c r="Z11" s="104">
        <v>1</v>
      </c>
      <c r="AA11" s="115">
        <v>627858219.60000002</v>
      </c>
      <c r="AB11" s="64" t="s">
        <v>144</v>
      </c>
      <c r="AC11" s="111">
        <v>36000000</v>
      </c>
      <c r="AD11" s="70"/>
      <c r="AE11" s="70"/>
    </row>
    <row r="12" spans="1:31" ht="238" x14ac:dyDescent="0.2">
      <c r="A12" s="89" t="s">
        <v>417</v>
      </c>
      <c r="B12" s="90" t="s">
        <v>418</v>
      </c>
      <c r="C12" s="91" t="s">
        <v>448</v>
      </c>
      <c r="D12" s="92">
        <v>3301</v>
      </c>
      <c r="E12" s="91" t="s">
        <v>420</v>
      </c>
      <c r="F12" s="91" t="s">
        <v>453</v>
      </c>
      <c r="G12" s="91">
        <v>54</v>
      </c>
      <c r="H12" s="91" t="s">
        <v>457</v>
      </c>
      <c r="I12" s="93">
        <v>3301075</v>
      </c>
      <c r="J12" s="94" t="s">
        <v>458</v>
      </c>
      <c r="K12" s="91" t="s">
        <v>458</v>
      </c>
      <c r="L12" s="95" t="s">
        <v>158</v>
      </c>
      <c r="M12" s="92" t="s">
        <v>276</v>
      </c>
      <c r="N12" s="92">
        <v>2023</v>
      </c>
      <c r="O12" s="92" t="s">
        <v>426</v>
      </c>
      <c r="P12" s="92">
        <v>20</v>
      </c>
      <c r="Q12" s="96">
        <v>52</v>
      </c>
      <c r="R12" s="97">
        <v>0</v>
      </c>
      <c r="S12" s="106">
        <v>0</v>
      </c>
      <c r="T12" s="99">
        <v>0</v>
      </c>
      <c r="U12" s="100">
        <v>52</v>
      </c>
      <c r="V12" s="101">
        <v>0</v>
      </c>
      <c r="W12" s="102">
        <f t="shared" si="1"/>
        <v>52</v>
      </c>
      <c r="X12" s="103">
        <f>SUM(R12:V12)</f>
        <v>52</v>
      </c>
      <c r="Y12" s="104">
        <f t="shared" si="2"/>
        <v>1</v>
      </c>
      <c r="Z12" s="104">
        <f t="shared" si="0"/>
        <v>1</v>
      </c>
      <c r="AA12" s="116">
        <v>331600000</v>
      </c>
      <c r="AB12" s="64" t="s">
        <v>144</v>
      </c>
      <c r="AC12" s="108"/>
      <c r="AD12" s="70"/>
      <c r="AE12" s="70"/>
    </row>
    <row r="13" spans="1:31" ht="280" x14ac:dyDescent="0.2">
      <c r="A13" s="89" t="s">
        <v>417</v>
      </c>
      <c r="B13" s="90" t="s">
        <v>418</v>
      </c>
      <c r="C13" s="91" t="s">
        <v>459</v>
      </c>
      <c r="D13" s="92">
        <v>3502</v>
      </c>
      <c r="E13" s="91" t="s">
        <v>420</v>
      </c>
      <c r="F13" s="91" t="s">
        <v>460</v>
      </c>
      <c r="G13" s="91">
        <v>330</v>
      </c>
      <c r="H13" s="91" t="s">
        <v>461</v>
      </c>
      <c r="I13" s="93">
        <v>3301126</v>
      </c>
      <c r="J13" s="94" t="s">
        <v>462</v>
      </c>
      <c r="K13" s="91" t="s">
        <v>463</v>
      </c>
      <c r="L13" s="95" t="s">
        <v>158</v>
      </c>
      <c r="M13" s="92"/>
      <c r="N13" s="92">
        <v>2023</v>
      </c>
      <c r="O13" s="92" t="s">
        <v>426</v>
      </c>
      <c r="P13" s="92">
        <v>5</v>
      </c>
      <c r="Q13" s="96">
        <v>46</v>
      </c>
      <c r="R13" s="117">
        <v>5</v>
      </c>
      <c r="S13" s="106">
        <v>0</v>
      </c>
      <c r="T13" s="106">
        <v>9</v>
      </c>
      <c r="U13" s="100">
        <v>9</v>
      </c>
      <c r="V13" s="101">
        <v>1</v>
      </c>
      <c r="W13" s="118">
        <f>SUM(S13:V13)</f>
        <v>19</v>
      </c>
      <c r="X13" s="119">
        <f>SUM(R13:V13)</f>
        <v>24</v>
      </c>
      <c r="Y13" s="120">
        <f>+W13/Q13</f>
        <v>0.41304347826086957</v>
      </c>
      <c r="Z13" s="120">
        <f>+X13/Q13</f>
        <v>0.52173913043478259</v>
      </c>
      <c r="AA13" s="121">
        <v>6000000</v>
      </c>
      <c r="AB13" s="64" t="s">
        <v>144</v>
      </c>
      <c r="AC13" s="108"/>
      <c r="AD13" s="70"/>
      <c r="AE13" s="70"/>
    </row>
    <row r="14" spans="1:31" ht="182" x14ac:dyDescent="0.2">
      <c r="A14" s="122" t="s">
        <v>464</v>
      </c>
      <c r="B14" s="123" t="s">
        <v>465</v>
      </c>
      <c r="C14" s="123" t="s">
        <v>466</v>
      </c>
      <c r="D14" s="123">
        <v>3502</v>
      </c>
      <c r="E14" s="123" t="s">
        <v>467</v>
      </c>
      <c r="F14" s="123" t="s">
        <v>468</v>
      </c>
      <c r="G14" s="123">
        <v>55</v>
      </c>
      <c r="H14" s="123" t="s">
        <v>469</v>
      </c>
      <c r="I14" s="124">
        <v>3502039</v>
      </c>
      <c r="J14" s="125" t="s">
        <v>470</v>
      </c>
      <c r="K14" s="123" t="s">
        <v>471</v>
      </c>
      <c r="L14" s="123" t="s">
        <v>158</v>
      </c>
      <c r="M14" s="126">
        <v>0</v>
      </c>
      <c r="N14" s="126">
        <v>2023</v>
      </c>
      <c r="O14" s="126" t="s">
        <v>426</v>
      </c>
      <c r="P14" s="126">
        <v>12</v>
      </c>
      <c r="Q14" s="127">
        <v>45</v>
      </c>
      <c r="R14" s="117">
        <v>31</v>
      </c>
      <c r="S14" s="117">
        <v>1</v>
      </c>
      <c r="T14" s="117">
        <v>2</v>
      </c>
      <c r="U14" s="117">
        <v>1</v>
      </c>
      <c r="V14" s="117">
        <v>0</v>
      </c>
      <c r="W14" s="118">
        <f>SUM(S14:V14)</f>
        <v>4</v>
      </c>
      <c r="X14" s="119">
        <f t="shared" ref="X14:X25" si="3">SUM(R14:V14)</f>
        <v>35</v>
      </c>
      <c r="Y14" s="120">
        <f t="shared" ref="Y14:Y25" si="4">+W14/Q14</f>
        <v>8.8888888888888892E-2</v>
      </c>
      <c r="Z14" s="104">
        <f t="shared" ref="Z14:Z25" si="5">+X14/Q14</f>
        <v>0.77777777777777779</v>
      </c>
      <c r="AA14" s="116">
        <v>0</v>
      </c>
      <c r="AB14" s="70"/>
      <c r="AC14" s="70"/>
      <c r="AD14" s="70"/>
      <c r="AE14" s="70"/>
    </row>
    <row r="15" spans="1:31" ht="182" x14ac:dyDescent="0.2">
      <c r="A15" s="122" t="s">
        <v>464</v>
      </c>
      <c r="B15" s="123" t="s">
        <v>465</v>
      </c>
      <c r="C15" s="123" t="s">
        <v>466</v>
      </c>
      <c r="D15" s="123">
        <v>3502</v>
      </c>
      <c r="E15" s="123" t="s">
        <v>467</v>
      </c>
      <c r="F15" s="123" t="s">
        <v>468</v>
      </c>
      <c r="G15" s="123">
        <v>56</v>
      </c>
      <c r="H15" s="123" t="s">
        <v>472</v>
      </c>
      <c r="I15" s="124">
        <v>3502007</v>
      </c>
      <c r="J15" s="125" t="s">
        <v>473</v>
      </c>
      <c r="K15" s="123" t="s">
        <v>474</v>
      </c>
      <c r="L15" s="123" t="s">
        <v>158</v>
      </c>
      <c r="M15" s="126">
        <v>0</v>
      </c>
      <c r="N15" s="126">
        <v>2023</v>
      </c>
      <c r="O15" s="126" t="s">
        <v>426</v>
      </c>
      <c r="P15" s="126">
        <v>35</v>
      </c>
      <c r="Q15" s="127">
        <v>120</v>
      </c>
      <c r="R15" s="117">
        <v>112</v>
      </c>
      <c r="S15" s="117">
        <v>0</v>
      </c>
      <c r="T15" s="117">
        <v>52</v>
      </c>
      <c r="U15" s="117">
        <v>35</v>
      </c>
      <c r="V15" s="117">
        <v>1</v>
      </c>
      <c r="W15" s="118">
        <f t="shared" ref="W15:W25" si="6">SUM(S15:V15)</f>
        <v>88</v>
      </c>
      <c r="X15" s="119">
        <f t="shared" si="3"/>
        <v>200</v>
      </c>
      <c r="Y15" s="120">
        <f t="shared" si="4"/>
        <v>0.73333333333333328</v>
      </c>
      <c r="Z15" s="104">
        <f t="shared" si="5"/>
        <v>1.6666666666666667</v>
      </c>
      <c r="AA15" s="116">
        <v>0</v>
      </c>
      <c r="AB15" s="70"/>
      <c r="AC15" s="70"/>
      <c r="AD15" s="70"/>
      <c r="AE15" s="70"/>
    </row>
    <row r="16" spans="1:31" ht="182" x14ac:dyDescent="0.2">
      <c r="A16" s="122" t="s">
        <v>464</v>
      </c>
      <c r="B16" s="123" t="s">
        <v>465</v>
      </c>
      <c r="C16" s="123" t="s">
        <v>466</v>
      </c>
      <c r="D16" s="123">
        <v>3502</v>
      </c>
      <c r="E16" s="123" t="s">
        <v>467</v>
      </c>
      <c r="F16" s="123" t="s">
        <v>468</v>
      </c>
      <c r="G16" s="123">
        <v>57</v>
      </c>
      <c r="H16" s="123" t="s">
        <v>475</v>
      </c>
      <c r="I16" s="124">
        <v>3502047</v>
      </c>
      <c r="J16" s="125" t="s">
        <v>476</v>
      </c>
      <c r="K16" s="123" t="s">
        <v>477</v>
      </c>
      <c r="L16" s="123" t="s">
        <v>158</v>
      </c>
      <c r="M16" s="126">
        <v>2</v>
      </c>
      <c r="N16" s="126">
        <v>2024</v>
      </c>
      <c r="O16" s="126" t="s">
        <v>426</v>
      </c>
      <c r="P16" s="126">
        <v>2</v>
      </c>
      <c r="Q16" s="127">
        <v>8</v>
      </c>
      <c r="R16" s="117">
        <v>4</v>
      </c>
      <c r="S16" s="117">
        <v>1</v>
      </c>
      <c r="T16" s="117">
        <v>1</v>
      </c>
      <c r="U16" s="117">
        <v>1</v>
      </c>
      <c r="V16" s="117">
        <v>0</v>
      </c>
      <c r="W16" s="118">
        <f t="shared" si="6"/>
        <v>3</v>
      </c>
      <c r="X16" s="119">
        <f t="shared" si="3"/>
        <v>7</v>
      </c>
      <c r="Y16" s="120">
        <f t="shared" si="4"/>
        <v>0.375</v>
      </c>
      <c r="Z16" s="104">
        <f t="shared" si="5"/>
        <v>0.875</v>
      </c>
      <c r="AA16" s="116">
        <v>0</v>
      </c>
      <c r="AB16" s="70"/>
      <c r="AC16" s="70"/>
      <c r="AD16" s="70"/>
      <c r="AE16" s="70"/>
    </row>
    <row r="17" spans="1:31" ht="182" x14ac:dyDescent="0.2">
      <c r="A17" s="122" t="s">
        <v>464</v>
      </c>
      <c r="B17" s="123" t="s">
        <v>465</v>
      </c>
      <c r="C17" s="123" t="s">
        <v>466</v>
      </c>
      <c r="D17" s="123">
        <v>3502</v>
      </c>
      <c r="E17" s="123" t="s">
        <v>467</v>
      </c>
      <c r="F17" s="123" t="s">
        <v>468</v>
      </c>
      <c r="G17" s="123">
        <v>58</v>
      </c>
      <c r="H17" s="123" t="s">
        <v>469</v>
      </c>
      <c r="I17" s="124">
        <v>3502039</v>
      </c>
      <c r="J17" s="125" t="s">
        <v>470</v>
      </c>
      <c r="K17" s="123" t="s">
        <v>478</v>
      </c>
      <c r="L17" s="123" t="s">
        <v>158</v>
      </c>
      <c r="M17" s="126">
        <v>16</v>
      </c>
      <c r="N17" s="126">
        <v>2023</v>
      </c>
      <c r="O17" s="126" t="s">
        <v>426</v>
      </c>
      <c r="P17" s="126">
        <v>2</v>
      </c>
      <c r="Q17" s="127">
        <v>8</v>
      </c>
      <c r="R17" s="117">
        <v>0</v>
      </c>
      <c r="S17" s="117">
        <v>0</v>
      </c>
      <c r="T17" s="117">
        <v>3</v>
      </c>
      <c r="U17" s="117">
        <v>2</v>
      </c>
      <c r="V17" s="117">
        <v>0</v>
      </c>
      <c r="W17" s="118">
        <f t="shared" si="6"/>
        <v>5</v>
      </c>
      <c r="X17" s="119">
        <f t="shared" si="3"/>
        <v>5</v>
      </c>
      <c r="Y17" s="120">
        <f t="shared" si="4"/>
        <v>0.625</v>
      </c>
      <c r="Z17" s="104">
        <f t="shared" si="5"/>
        <v>0.625</v>
      </c>
      <c r="AA17" s="116">
        <v>0</v>
      </c>
      <c r="AB17" s="70"/>
      <c r="AC17" s="70"/>
      <c r="AD17" s="70"/>
      <c r="AE17" s="70"/>
    </row>
    <row r="18" spans="1:31" ht="336" x14ac:dyDescent="0.2">
      <c r="A18" s="122" t="s">
        <v>464</v>
      </c>
      <c r="B18" s="123" t="s">
        <v>465</v>
      </c>
      <c r="C18" s="123" t="s">
        <v>466</v>
      </c>
      <c r="D18" s="123">
        <v>3502</v>
      </c>
      <c r="E18" s="123" t="s">
        <v>467</v>
      </c>
      <c r="F18" s="123" t="s">
        <v>468</v>
      </c>
      <c r="G18" s="123">
        <v>59</v>
      </c>
      <c r="H18" s="123" t="s">
        <v>479</v>
      </c>
      <c r="I18" s="124">
        <v>3502046</v>
      </c>
      <c r="J18" s="125" t="s">
        <v>480</v>
      </c>
      <c r="K18" s="123" t="s">
        <v>481</v>
      </c>
      <c r="L18" s="123" t="s">
        <v>158</v>
      </c>
      <c r="M18" s="126">
        <v>0</v>
      </c>
      <c r="N18" s="126">
        <v>2023</v>
      </c>
      <c r="O18" s="126" t="s">
        <v>426</v>
      </c>
      <c r="P18" s="126">
        <v>1</v>
      </c>
      <c r="Q18" s="127">
        <v>4</v>
      </c>
      <c r="R18" s="117">
        <v>3</v>
      </c>
      <c r="S18" s="117">
        <v>1</v>
      </c>
      <c r="T18" s="117">
        <v>1</v>
      </c>
      <c r="U18" s="117">
        <v>0</v>
      </c>
      <c r="V18" s="117">
        <v>0</v>
      </c>
      <c r="W18" s="118">
        <f t="shared" si="6"/>
        <v>2</v>
      </c>
      <c r="X18" s="119">
        <f t="shared" si="3"/>
        <v>5</v>
      </c>
      <c r="Y18" s="120">
        <f t="shared" si="4"/>
        <v>0.5</v>
      </c>
      <c r="Z18" s="104">
        <f t="shared" si="5"/>
        <v>1.25</v>
      </c>
      <c r="AA18" s="116">
        <v>0</v>
      </c>
      <c r="AB18" s="70"/>
      <c r="AC18" s="70"/>
      <c r="AD18" s="70"/>
      <c r="AE18" s="70"/>
    </row>
    <row r="19" spans="1:31" ht="182" x14ac:dyDescent="0.2">
      <c r="A19" s="122" t="s">
        <v>464</v>
      </c>
      <c r="B19" s="123" t="s">
        <v>465</v>
      </c>
      <c r="C19" s="123" t="s">
        <v>466</v>
      </c>
      <c r="D19" s="123">
        <v>3502</v>
      </c>
      <c r="E19" s="123" t="s">
        <v>467</v>
      </c>
      <c r="F19" s="123" t="s">
        <v>468</v>
      </c>
      <c r="G19" s="123">
        <v>60</v>
      </c>
      <c r="H19" s="123" t="s">
        <v>469</v>
      </c>
      <c r="I19" s="124">
        <v>3502039</v>
      </c>
      <c r="J19" s="125" t="s">
        <v>470</v>
      </c>
      <c r="K19" s="123" t="s">
        <v>482</v>
      </c>
      <c r="L19" s="123" t="s">
        <v>158</v>
      </c>
      <c r="M19" s="126">
        <v>0</v>
      </c>
      <c r="N19" s="126">
        <v>2023</v>
      </c>
      <c r="O19" s="126" t="s">
        <v>426</v>
      </c>
      <c r="P19" s="126">
        <v>1</v>
      </c>
      <c r="Q19" s="127">
        <v>1</v>
      </c>
      <c r="R19" s="117">
        <v>0</v>
      </c>
      <c r="S19" s="117">
        <v>0</v>
      </c>
      <c r="T19" s="117">
        <v>0</v>
      </c>
      <c r="U19" s="117">
        <v>0</v>
      </c>
      <c r="V19" s="117">
        <v>0</v>
      </c>
      <c r="W19" s="118">
        <f t="shared" si="6"/>
        <v>0</v>
      </c>
      <c r="X19" s="119">
        <f t="shared" si="3"/>
        <v>0</v>
      </c>
      <c r="Y19" s="120">
        <f t="shared" si="4"/>
        <v>0</v>
      </c>
      <c r="Z19" s="104">
        <f t="shared" si="5"/>
        <v>0</v>
      </c>
      <c r="AA19" s="116">
        <v>0</v>
      </c>
      <c r="AB19" s="70"/>
      <c r="AC19" s="70"/>
      <c r="AD19" s="70"/>
      <c r="AE19" s="70"/>
    </row>
    <row r="20" spans="1:31" ht="238" x14ac:dyDescent="0.2">
      <c r="A20" s="122" t="s">
        <v>464</v>
      </c>
      <c r="B20" s="123" t="s">
        <v>465</v>
      </c>
      <c r="C20" s="123" t="s">
        <v>466</v>
      </c>
      <c r="D20" s="123">
        <v>3502</v>
      </c>
      <c r="E20" s="123" t="s">
        <v>467</v>
      </c>
      <c r="F20" s="123" t="s">
        <v>468</v>
      </c>
      <c r="G20" s="123">
        <v>61</v>
      </c>
      <c r="H20" s="123" t="s">
        <v>483</v>
      </c>
      <c r="I20" s="124">
        <v>3502093</v>
      </c>
      <c r="J20" s="125" t="s">
        <v>484</v>
      </c>
      <c r="K20" s="123" t="s">
        <v>485</v>
      </c>
      <c r="L20" s="123" t="s">
        <v>158</v>
      </c>
      <c r="M20" s="126">
        <v>0</v>
      </c>
      <c r="N20" s="126">
        <v>2023</v>
      </c>
      <c r="O20" s="126" t="s">
        <v>426</v>
      </c>
      <c r="P20" s="126">
        <v>0</v>
      </c>
      <c r="Q20" s="127">
        <v>1</v>
      </c>
      <c r="R20" s="117">
        <v>0</v>
      </c>
      <c r="S20" s="117">
        <v>0</v>
      </c>
      <c r="T20" s="117">
        <v>0</v>
      </c>
      <c r="U20" s="117">
        <v>0</v>
      </c>
      <c r="V20" s="117">
        <v>0</v>
      </c>
      <c r="W20" s="118">
        <f t="shared" si="6"/>
        <v>0</v>
      </c>
      <c r="X20" s="119">
        <f t="shared" si="3"/>
        <v>0</v>
      </c>
      <c r="Y20" s="120">
        <f t="shared" si="4"/>
        <v>0</v>
      </c>
      <c r="Z20" s="104">
        <f t="shared" si="5"/>
        <v>0</v>
      </c>
      <c r="AA20" s="116">
        <v>0</v>
      </c>
      <c r="AB20" s="70"/>
      <c r="AC20" s="70"/>
      <c r="AD20" s="70"/>
      <c r="AE20" s="70"/>
    </row>
    <row r="21" spans="1:31" ht="182" x14ac:dyDescent="0.2">
      <c r="A21" s="122" t="s">
        <v>464</v>
      </c>
      <c r="B21" s="123" t="s">
        <v>465</v>
      </c>
      <c r="C21" s="123" t="s">
        <v>466</v>
      </c>
      <c r="D21" s="123">
        <v>3502</v>
      </c>
      <c r="E21" s="123" t="s">
        <v>467</v>
      </c>
      <c r="F21" s="123" t="s">
        <v>468</v>
      </c>
      <c r="G21" s="123">
        <v>62</v>
      </c>
      <c r="H21" s="123" t="s">
        <v>486</v>
      </c>
      <c r="I21" s="124">
        <v>3502007</v>
      </c>
      <c r="J21" s="125" t="s">
        <v>487</v>
      </c>
      <c r="K21" s="123" t="s">
        <v>488</v>
      </c>
      <c r="L21" s="123" t="s">
        <v>158</v>
      </c>
      <c r="M21" s="126">
        <v>0</v>
      </c>
      <c r="N21" s="126">
        <v>2023</v>
      </c>
      <c r="O21" s="126" t="s">
        <v>426</v>
      </c>
      <c r="P21" s="126">
        <v>5</v>
      </c>
      <c r="Q21" s="127">
        <v>30</v>
      </c>
      <c r="R21" s="117">
        <v>125</v>
      </c>
      <c r="S21" s="117">
        <v>0</v>
      </c>
      <c r="T21" s="117">
        <v>0</v>
      </c>
      <c r="U21" s="117">
        <v>110</v>
      </c>
      <c r="V21" s="117">
        <v>0</v>
      </c>
      <c r="W21" s="118">
        <f t="shared" si="6"/>
        <v>110</v>
      </c>
      <c r="X21" s="119">
        <f t="shared" si="3"/>
        <v>235</v>
      </c>
      <c r="Y21" s="120">
        <f t="shared" si="4"/>
        <v>3.6666666666666665</v>
      </c>
      <c r="Z21" s="104">
        <f t="shared" si="5"/>
        <v>7.833333333333333</v>
      </c>
      <c r="AA21" s="116">
        <v>0</v>
      </c>
      <c r="AB21" s="70"/>
      <c r="AC21" s="70"/>
      <c r="AD21" s="70"/>
      <c r="AE21" s="70"/>
    </row>
    <row r="22" spans="1:31" ht="409" x14ac:dyDescent="0.2">
      <c r="A22" s="122" t="s">
        <v>464</v>
      </c>
      <c r="B22" s="123" t="s">
        <v>465</v>
      </c>
      <c r="C22" s="123" t="s">
        <v>466</v>
      </c>
      <c r="D22" s="123">
        <v>3502</v>
      </c>
      <c r="E22" s="123" t="s">
        <v>467</v>
      </c>
      <c r="F22" s="123" t="s">
        <v>468</v>
      </c>
      <c r="G22" s="123">
        <v>63</v>
      </c>
      <c r="H22" s="123" t="s">
        <v>489</v>
      </c>
      <c r="I22" s="124">
        <v>3502009</v>
      </c>
      <c r="J22" s="125" t="s">
        <v>490</v>
      </c>
      <c r="K22" s="123" t="s">
        <v>491</v>
      </c>
      <c r="L22" s="123" t="s">
        <v>158</v>
      </c>
      <c r="M22" s="126">
        <v>0</v>
      </c>
      <c r="N22" s="126">
        <v>2023</v>
      </c>
      <c r="O22" s="126" t="s">
        <v>426</v>
      </c>
      <c r="P22" s="126">
        <v>15</v>
      </c>
      <c r="Q22" s="127">
        <v>60</v>
      </c>
      <c r="R22" s="117">
        <v>1</v>
      </c>
      <c r="S22" s="117">
        <v>3</v>
      </c>
      <c r="T22" s="117">
        <v>3</v>
      </c>
      <c r="U22" s="117">
        <v>1</v>
      </c>
      <c r="V22" s="117">
        <v>0</v>
      </c>
      <c r="W22" s="118">
        <f t="shared" si="6"/>
        <v>7</v>
      </c>
      <c r="X22" s="119">
        <f t="shared" si="3"/>
        <v>8</v>
      </c>
      <c r="Y22" s="120">
        <f t="shared" si="4"/>
        <v>0.11666666666666667</v>
      </c>
      <c r="Z22" s="104">
        <f t="shared" si="5"/>
        <v>0.13333333333333333</v>
      </c>
      <c r="AA22" s="116">
        <v>0</v>
      </c>
      <c r="AB22" s="70"/>
      <c r="AC22" s="70"/>
      <c r="AD22" s="70"/>
      <c r="AE22" s="70"/>
    </row>
    <row r="23" spans="1:31" ht="182" x14ac:dyDescent="0.2">
      <c r="A23" s="122" t="s">
        <v>464</v>
      </c>
      <c r="B23" s="123" t="s">
        <v>465</v>
      </c>
      <c r="C23" s="123" t="s">
        <v>466</v>
      </c>
      <c r="D23" s="123">
        <v>3502</v>
      </c>
      <c r="E23" s="123" t="s">
        <v>467</v>
      </c>
      <c r="F23" s="123" t="s">
        <v>468</v>
      </c>
      <c r="G23" s="123">
        <v>64</v>
      </c>
      <c r="H23" s="123" t="s">
        <v>469</v>
      </c>
      <c r="I23" s="124">
        <v>3502039</v>
      </c>
      <c r="J23" s="125" t="s">
        <v>470</v>
      </c>
      <c r="K23" s="123" t="s">
        <v>492</v>
      </c>
      <c r="L23" s="123" t="s">
        <v>158</v>
      </c>
      <c r="M23" s="126">
        <v>0</v>
      </c>
      <c r="N23" s="126">
        <v>2023</v>
      </c>
      <c r="O23" s="126" t="s">
        <v>426</v>
      </c>
      <c r="P23" s="126">
        <v>3</v>
      </c>
      <c r="Q23" s="127">
        <v>8</v>
      </c>
      <c r="R23" s="117">
        <v>1</v>
      </c>
      <c r="S23" s="117">
        <v>0</v>
      </c>
      <c r="T23" s="117">
        <v>2</v>
      </c>
      <c r="U23" s="117">
        <v>0</v>
      </c>
      <c r="V23" s="117">
        <v>1</v>
      </c>
      <c r="W23" s="118">
        <f t="shared" si="6"/>
        <v>3</v>
      </c>
      <c r="X23" s="119">
        <f t="shared" si="3"/>
        <v>4</v>
      </c>
      <c r="Y23" s="120">
        <f t="shared" si="4"/>
        <v>0.375</v>
      </c>
      <c r="Z23" s="104">
        <f t="shared" si="5"/>
        <v>0.5</v>
      </c>
      <c r="AA23" s="116">
        <v>0</v>
      </c>
      <c r="AB23" s="70"/>
      <c r="AC23" s="70"/>
      <c r="AD23" s="70"/>
      <c r="AE23" s="70"/>
    </row>
    <row r="24" spans="1:31" ht="182" x14ac:dyDescent="0.2">
      <c r="A24" s="122" t="s">
        <v>464</v>
      </c>
      <c r="B24" s="123" t="s">
        <v>465</v>
      </c>
      <c r="C24" s="123" t="s">
        <v>466</v>
      </c>
      <c r="D24" s="123">
        <v>3502</v>
      </c>
      <c r="E24" s="123" t="s">
        <v>467</v>
      </c>
      <c r="F24" s="123" t="s">
        <v>468</v>
      </c>
      <c r="G24" s="123">
        <v>65</v>
      </c>
      <c r="H24" s="123" t="s">
        <v>469</v>
      </c>
      <c r="I24" s="124">
        <v>3502039</v>
      </c>
      <c r="J24" s="125" t="s">
        <v>470</v>
      </c>
      <c r="K24" s="123" t="s">
        <v>482</v>
      </c>
      <c r="L24" s="123" t="s">
        <v>158</v>
      </c>
      <c r="M24" s="126">
        <v>0</v>
      </c>
      <c r="N24" s="126">
        <v>2023</v>
      </c>
      <c r="O24" s="126" t="s">
        <v>426</v>
      </c>
      <c r="P24" s="126">
        <v>1</v>
      </c>
      <c r="Q24" s="127">
        <v>5</v>
      </c>
      <c r="R24" s="117">
        <v>0</v>
      </c>
      <c r="S24" s="117">
        <v>2</v>
      </c>
      <c r="T24" s="117"/>
      <c r="U24" s="117"/>
      <c r="V24" s="117"/>
      <c r="W24" s="118">
        <f t="shared" si="6"/>
        <v>2</v>
      </c>
      <c r="X24" s="119">
        <f t="shared" si="3"/>
        <v>2</v>
      </c>
      <c r="Y24" s="120">
        <f t="shared" si="4"/>
        <v>0.4</v>
      </c>
      <c r="Z24" s="104">
        <f>+X24/Q24</f>
        <v>0.4</v>
      </c>
      <c r="AA24" s="116">
        <v>0</v>
      </c>
      <c r="AB24" s="70"/>
      <c r="AC24" s="70"/>
      <c r="AD24" s="70"/>
      <c r="AE24" s="70"/>
    </row>
    <row r="25" spans="1:31" ht="182" x14ac:dyDescent="0.2">
      <c r="A25" s="122" t="s">
        <v>464</v>
      </c>
      <c r="B25" s="123" t="s">
        <v>465</v>
      </c>
      <c r="C25" s="123" t="s">
        <v>466</v>
      </c>
      <c r="D25" s="123">
        <v>3502</v>
      </c>
      <c r="E25" s="123" t="s">
        <v>467</v>
      </c>
      <c r="F25" s="123" t="s">
        <v>468</v>
      </c>
      <c r="G25" s="123">
        <v>66</v>
      </c>
      <c r="H25" s="123" t="s">
        <v>469</v>
      </c>
      <c r="I25" s="124">
        <v>3502039</v>
      </c>
      <c r="J25" s="125" t="s">
        <v>470</v>
      </c>
      <c r="K25" s="123" t="s">
        <v>493</v>
      </c>
      <c r="L25" s="123" t="s">
        <v>158</v>
      </c>
      <c r="M25" s="126">
        <v>0</v>
      </c>
      <c r="N25" s="126">
        <v>2023</v>
      </c>
      <c r="O25" s="126" t="s">
        <v>426</v>
      </c>
      <c r="P25" s="126">
        <v>1</v>
      </c>
      <c r="Q25" s="127">
        <v>4</v>
      </c>
      <c r="R25" s="117">
        <v>1</v>
      </c>
      <c r="S25" s="117">
        <v>0</v>
      </c>
      <c r="T25" s="117">
        <v>0</v>
      </c>
      <c r="U25" s="117">
        <v>0</v>
      </c>
      <c r="V25" s="117">
        <v>0</v>
      </c>
      <c r="W25" s="118">
        <f t="shared" si="6"/>
        <v>0</v>
      </c>
      <c r="X25" s="119">
        <f t="shared" si="3"/>
        <v>1</v>
      </c>
      <c r="Y25" s="120">
        <f t="shared" si="4"/>
        <v>0</v>
      </c>
      <c r="Z25" s="104">
        <f t="shared" si="5"/>
        <v>0.25</v>
      </c>
      <c r="AA25" s="116">
        <v>0</v>
      </c>
      <c r="AB25" s="70"/>
      <c r="AC25" s="70"/>
      <c r="AD25" s="70"/>
      <c r="AE25" s="52" t="s">
        <v>494</v>
      </c>
    </row>
  </sheetData>
  <mergeCells count="1">
    <mergeCell ref="A1:AE1"/>
  </mergeCell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5"/>
  <sheetViews>
    <sheetView topLeftCell="M60" workbookViewId="0">
      <selection activeCell="A2" sqref="A2:AD63"/>
    </sheetView>
  </sheetViews>
  <sheetFormatPr baseColWidth="10" defaultRowHeight="16" x14ac:dyDescent="0.2"/>
  <sheetData>
    <row r="1" spans="1:44" x14ac:dyDescent="0.2">
      <c r="A1" s="836" t="s">
        <v>148</v>
      </c>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c r="AG1" s="836"/>
      <c r="AH1" s="836"/>
      <c r="AI1" s="836"/>
      <c r="AJ1" s="836"/>
      <c r="AK1" s="836"/>
      <c r="AL1" s="836"/>
      <c r="AM1" s="836"/>
      <c r="AN1" s="128"/>
      <c r="AO1" s="128"/>
      <c r="AP1" s="128"/>
      <c r="AQ1" s="128"/>
      <c r="AR1" s="128"/>
    </row>
    <row r="2" spans="1:44" ht="195" x14ac:dyDescent="0.2">
      <c r="A2" s="27" t="s">
        <v>2</v>
      </c>
      <c r="B2" s="27" t="s">
        <v>4</v>
      </c>
      <c r="C2" s="27" t="s">
        <v>5</v>
      </c>
      <c r="D2" s="27" t="s">
        <v>6</v>
      </c>
      <c r="E2" s="27" t="s">
        <v>7</v>
      </c>
      <c r="F2" s="27" t="s">
        <v>8</v>
      </c>
      <c r="G2" s="27" t="s">
        <v>9</v>
      </c>
      <c r="H2" s="27" t="s">
        <v>10</v>
      </c>
      <c r="I2" s="27" t="s">
        <v>11</v>
      </c>
      <c r="J2" s="27" t="s">
        <v>12</v>
      </c>
      <c r="K2" s="27" t="s">
        <v>13</v>
      </c>
      <c r="L2" s="27" t="s">
        <v>14</v>
      </c>
      <c r="M2" s="27" t="s">
        <v>15</v>
      </c>
      <c r="N2" s="27" t="s">
        <v>16</v>
      </c>
      <c r="O2" s="27" t="s">
        <v>17</v>
      </c>
      <c r="P2" s="27" t="s">
        <v>39</v>
      </c>
      <c r="Q2" s="27" t="s">
        <v>19</v>
      </c>
      <c r="R2" s="27" t="s">
        <v>20</v>
      </c>
      <c r="S2" s="27" t="s">
        <v>22</v>
      </c>
      <c r="T2" s="27" t="s">
        <v>23</v>
      </c>
      <c r="U2" s="27" t="s">
        <v>24</v>
      </c>
      <c r="V2" s="27" t="s">
        <v>25</v>
      </c>
      <c r="W2" s="129" t="s">
        <v>41</v>
      </c>
      <c r="X2" s="129" t="s">
        <v>495</v>
      </c>
      <c r="Y2" s="130" t="s">
        <v>30</v>
      </c>
      <c r="Z2" s="130" t="s">
        <v>496</v>
      </c>
      <c r="AA2" s="131" t="s">
        <v>44</v>
      </c>
      <c r="AB2" s="132" t="s">
        <v>33</v>
      </c>
      <c r="AC2" s="131" t="s">
        <v>45</v>
      </c>
      <c r="AD2" s="132" t="s">
        <v>497</v>
      </c>
      <c r="AE2" s="133" t="s">
        <v>498</v>
      </c>
      <c r="AF2" s="133" t="s">
        <v>499</v>
      </c>
      <c r="AG2" s="133" t="s">
        <v>500</v>
      </c>
      <c r="AH2" s="133" t="s">
        <v>501</v>
      </c>
      <c r="AI2" s="133" t="s">
        <v>502</v>
      </c>
      <c r="AJ2" s="133" t="s">
        <v>503</v>
      </c>
      <c r="AK2" s="133" t="s">
        <v>504</v>
      </c>
      <c r="AL2" s="133" t="s">
        <v>505</v>
      </c>
      <c r="AM2" s="133" t="s">
        <v>416</v>
      </c>
      <c r="AN2" s="134" t="s">
        <v>506</v>
      </c>
      <c r="AO2" s="134" t="s">
        <v>507</v>
      </c>
      <c r="AP2" s="134" t="s">
        <v>508</v>
      </c>
      <c r="AQ2" s="134" t="s">
        <v>509</v>
      </c>
      <c r="AR2" s="134" t="s">
        <v>510</v>
      </c>
    </row>
    <row r="3" spans="1:44" ht="195" x14ac:dyDescent="0.2">
      <c r="A3" s="128" t="s">
        <v>511</v>
      </c>
      <c r="B3" s="54" t="s">
        <v>512</v>
      </c>
      <c r="C3" s="54" t="s">
        <v>513</v>
      </c>
      <c r="D3" s="54" t="s">
        <v>110</v>
      </c>
      <c r="E3" s="54" t="s">
        <v>513</v>
      </c>
      <c r="F3" s="135" t="s">
        <v>116</v>
      </c>
      <c r="G3" s="55">
        <v>116</v>
      </c>
      <c r="H3" s="136" t="s">
        <v>514</v>
      </c>
      <c r="I3" s="137">
        <v>410102507</v>
      </c>
      <c r="J3" s="57" t="s">
        <v>515</v>
      </c>
      <c r="K3" s="72" t="s">
        <v>516</v>
      </c>
      <c r="L3" s="138" t="s">
        <v>517</v>
      </c>
      <c r="M3" s="54">
        <v>4.3999999999999997E-2</v>
      </c>
      <c r="N3" s="54">
        <v>2021</v>
      </c>
      <c r="O3" s="139" t="s">
        <v>122</v>
      </c>
      <c r="P3" s="57">
        <v>250000000</v>
      </c>
      <c r="Q3" s="140">
        <v>1000000000</v>
      </c>
      <c r="R3" s="57">
        <v>125000000</v>
      </c>
      <c r="S3" s="141">
        <v>75000000</v>
      </c>
      <c r="T3" s="142">
        <v>95000000</v>
      </c>
      <c r="U3" s="143">
        <f>205000000-T3</f>
        <v>110000000</v>
      </c>
      <c r="V3" s="29">
        <v>45000000</v>
      </c>
      <c r="W3" s="144">
        <f>SUM(S3:V3)</f>
        <v>325000000</v>
      </c>
      <c r="X3" s="144">
        <f>W3+R3</f>
        <v>450000000</v>
      </c>
      <c r="Y3" s="145">
        <f>W3/P3</f>
        <v>1.3</v>
      </c>
      <c r="Z3" s="145">
        <f>X3/Q3</f>
        <v>0.45</v>
      </c>
      <c r="AA3" s="146">
        <v>250000000</v>
      </c>
      <c r="AB3" s="84" t="s">
        <v>144</v>
      </c>
      <c r="AC3" s="147">
        <f>200000000+125000000</f>
        <v>325000000</v>
      </c>
      <c r="AD3" s="148">
        <f>Z3</f>
        <v>0.45</v>
      </c>
      <c r="AE3" s="29"/>
      <c r="AF3" s="29"/>
      <c r="AG3" s="29"/>
      <c r="AH3" s="29"/>
      <c r="AI3" s="29"/>
      <c r="AJ3" s="29"/>
      <c r="AK3" s="29"/>
      <c r="AL3" s="29"/>
      <c r="AM3" s="29"/>
      <c r="AN3" s="149" t="s">
        <v>518</v>
      </c>
      <c r="AO3" s="150" t="s">
        <v>519</v>
      </c>
      <c r="AP3" s="151" t="s">
        <v>520</v>
      </c>
      <c r="AQ3" s="152" t="s">
        <v>521</v>
      </c>
      <c r="AR3" s="153" t="s">
        <v>522</v>
      </c>
    </row>
    <row r="4" spans="1:44" ht="180" x14ac:dyDescent="0.2">
      <c r="A4" s="128"/>
      <c r="B4" s="54" t="s">
        <v>512</v>
      </c>
      <c r="C4" s="54" t="s">
        <v>513</v>
      </c>
      <c r="D4" s="54" t="s">
        <v>110</v>
      </c>
      <c r="E4" s="54" t="s">
        <v>513</v>
      </c>
      <c r="F4" s="55" t="s">
        <v>111</v>
      </c>
      <c r="G4" s="55">
        <v>117</v>
      </c>
      <c r="H4" s="136" t="s">
        <v>523</v>
      </c>
      <c r="I4" s="137">
        <v>4101082</v>
      </c>
      <c r="J4" s="57" t="s">
        <v>524</v>
      </c>
      <c r="K4" s="72" t="s">
        <v>525</v>
      </c>
      <c r="L4" s="138" t="s">
        <v>526</v>
      </c>
      <c r="M4" s="54">
        <v>4.3999999999999997E-2</v>
      </c>
      <c r="N4" s="54">
        <v>2020</v>
      </c>
      <c r="O4" s="139" t="s">
        <v>122</v>
      </c>
      <c r="P4" s="57">
        <v>1</v>
      </c>
      <c r="Q4" s="140">
        <v>2</v>
      </c>
      <c r="R4" s="57">
        <v>0</v>
      </c>
      <c r="S4" s="149">
        <v>0</v>
      </c>
      <c r="T4" s="29">
        <v>0</v>
      </c>
      <c r="U4" s="29">
        <v>2</v>
      </c>
      <c r="V4" s="29"/>
      <c r="W4" s="144">
        <f t="shared" ref="W4:W63" si="0">SUM(S4:V4)</f>
        <v>2</v>
      </c>
      <c r="X4" s="144">
        <f t="shared" ref="X4:X63" si="1">W4+R4</f>
        <v>2</v>
      </c>
      <c r="Y4" s="145">
        <f t="shared" ref="Y4:Z63" si="2">W4/P4</f>
        <v>2</v>
      </c>
      <c r="Z4" s="145">
        <f t="shared" si="2"/>
        <v>1</v>
      </c>
      <c r="AA4" s="146">
        <v>10000000</v>
      </c>
      <c r="AB4" s="84" t="s">
        <v>144</v>
      </c>
      <c r="AC4" s="147"/>
      <c r="AD4" s="154">
        <f>Z4</f>
        <v>1</v>
      </c>
      <c r="AE4" s="29"/>
      <c r="AF4" s="29"/>
      <c r="AG4" s="29"/>
      <c r="AH4" s="29"/>
      <c r="AI4" s="29"/>
      <c r="AJ4" s="29"/>
      <c r="AK4" s="29"/>
      <c r="AL4" s="29"/>
      <c r="AM4" s="29"/>
      <c r="AN4" s="149" t="s">
        <v>527</v>
      </c>
      <c r="AO4" s="149"/>
      <c r="AP4" s="155"/>
      <c r="AQ4" s="156" t="s">
        <v>528</v>
      </c>
      <c r="AR4" s="128"/>
    </row>
    <row r="5" spans="1:44" ht="195" x14ac:dyDescent="0.2">
      <c r="A5" s="128"/>
      <c r="B5" s="54" t="s">
        <v>512</v>
      </c>
      <c r="C5" s="54" t="s">
        <v>513</v>
      </c>
      <c r="D5" s="54" t="s">
        <v>110</v>
      </c>
      <c r="E5" s="157" t="s">
        <v>513</v>
      </c>
      <c r="F5" s="55" t="s">
        <v>116</v>
      </c>
      <c r="G5" s="55">
        <v>118</v>
      </c>
      <c r="H5" s="136" t="s">
        <v>529</v>
      </c>
      <c r="I5" s="137">
        <v>4101027</v>
      </c>
      <c r="J5" s="57" t="s">
        <v>530</v>
      </c>
      <c r="K5" s="72" t="s">
        <v>531</v>
      </c>
      <c r="L5" s="138" t="s">
        <v>526</v>
      </c>
      <c r="M5" s="54">
        <v>4.3999999999999997E-2</v>
      </c>
      <c r="N5" s="54">
        <v>2020</v>
      </c>
      <c r="O5" s="139" t="s">
        <v>122</v>
      </c>
      <c r="P5" s="57">
        <v>1</v>
      </c>
      <c r="Q5" s="140">
        <v>4</v>
      </c>
      <c r="R5" s="57">
        <v>4</v>
      </c>
      <c r="S5" s="149">
        <v>0</v>
      </c>
      <c r="T5" s="158">
        <v>0</v>
      </c>
      <c r="U5" s="29">
        <v>0</v>
      </c>
      <c r="V5" s="29"/>
      <c r="W5" s="144">
        <f t="shared" si="0"/>
        <v>0</v>
      </c>
      <c r="X5" s="144">
        <f t="shared" si="1"/>
        <v>4</v>
      </c>
      <c r="Y5" s="145">
        <f t="shared" si="2"/>
        <v>0</v>
      </c>
      <c r="Z5" s="145">
        <f t="shared" si="2"/>
        <v>1</v>
      </c>
      <c r="AA5" s="146">
        <v>25000000</v>
      </c>
      <c r="AB5" s="84" t="s">
        <v>144</v>
      </c>
      <c r="AC5" s="147"/>
      <c r="AD5" s="154">
        <f t="shared" ref="AD5:AD25" si="3">Z5</f>
        <v>1</v>
      </c>
      <c r="AE5" s="29"/>
      <c r="AF5" s="29"/>
      <c r="AG5" s="29"/>
      <c r="AH5" s="29"/>
      <c r="AI5" s="29"/>
      <c r="AJ5" s="29"/>
      <c r="AK5" s="29"/>
      <c r="AL5" s="29"/>
      <c r="AM5" s="29"/>
      <c r="AN5" s="149"/>
      <c r="AO5" s="149"/>
      <c r="AP5" s="155"/>
      <c r="AQ5" s="29"/>
      <c r="AR5" s="153" t="s">
        <v>532</v>
      </c>
    </row>
    <row r="6" spans="1:44" ht="409.6" x14ac:dyDescent="0.2">
      <c r="A6" s="128"/>
      <c r="B6" s="54" t="s">
        <v>512</v>
      </c>
      <c r="C6" s="54" t="s">
        <v>533</v>
      </c>
      <c r="D6" s="54" t="s">
        <v>534</v>
      </c>
      <c r="E6" s="54" t="s">
        <v>533</v>
      </c>
      <c r="F6" s="55" t="s">
        <v>116</v>
      </c>
      <c r="G6" s="55">
        <v>119</v>
      </c>
      <c r="H6" s="136" t="s">
        <v>535</v>
      </c>
      <c r="I6" s="137">
        <v>1204016</v>
      </c>
      <c r="J6" s="57" t="s">
        <v>536</v>
      </c>
      <c r="K6" s="72" t="s">
        <v>537</v>
      </c>
      <c r="L6" s="138" t="s">
        <v>526</v>
      </c>
      <c r="M6" s="54">
        <v>4.3999999999999997E-2</v>
      </c>
      <c r="N6" s="54">
        <v>2020</v>
      </c>
      <c r="O6" s="139" t="s">
        <v>122</v>
      </c>
      <c r="P6" s="57">
        <v>15</v>
      </c>
      <c r="Q6" s="140">
        <v>60</v>
      </c>
      <c r="R6" s="57">
        <v>22</v>
      </c>
      <c r="S6" s="74">
        <v>3</v>
      </c>
      <c r="T6" s="158">
        <v>10</v>
      </c>
      <c r="U6" s="29">
        <v>13</v>
      </c>
      <c r="V6" s="29"/>
      <c r="W6" s="144">
        <f t="shared" si="0"/>
        <v>26</v>
      </c>
      <c r="X6" s="144">
        <f t="shared" si="1"/>
        <v>48</v>
      </c>
      <c r="Y6" s="145">
        <f t="shared" si="2"/>
        <v>1.7333333333333334</v>
      </c>
      <c r="Z6" s="145">
        <f t="shared" si="2"/>
        <v>0.8</v>
      </c>
      <c r="AA6" s="159">
        <v>200000000</v>
      </c>
      <c r="AB6" s="84" t="s">
        <v>144</v>
      </c>
      <c r="AC6" s="147">
        <v>300000000</v>
      </c>
      <c r="AD6" s="154">
        <f t="shared" si="3"/>
        <v>0.8</v>
      </c>
      <c r="AE6" s="29"/>
      <c r="AF6" s="29"/>
      <c r="AG6" s="29"/>
      <c r="AH6" s="29"/>
      <c r="AI6" s="29"/>
      <c r="AJ6" s="29"/>
      <c r="AK6" s="29"/>
      <c r="AL6" s="29"/>
      <c r="AM6" s="29"/>
      <c r="AN6" s="149" t="s">
        <v>538</v>
      </c>
      <c r="AO6" s="149" t="s">
        <v>539</v>
      </c>
      <c r="AP6" s="155" t="s">
        <v>540</v>
      </c>
      <c r="AQ6" s="160" t="s">
        <v>541</v>
      </c>
      <c r="AR6" s="128"/>
    </row>
    <row r="7" spans="1:44" ht="65" x14ac:dyDescent="0.2">
      <c r="A7" s="128"/>
      <c r="B7" s="54" t="s">
        <v>512</v>
      </c>
      <c r="C7" s="54" t="s">
        <v>513</v>
      </c>
      <c r="D7" s="54" t="s">
        <v>110</v>
      </c>
      <c r="E7" s="157" t="s">
        <v>513</v>
      </c>
      <c r="F7" s="55" t="s">
        <v>111</v>
      </c>
      <c r="G7" s="55">
        <v>120</v>
      </c>
      <c r="H7" s="136" t="s">
        <v>542</v>
      </c>
      <c r="I7" s="137">
        <v>4101017</v>
      </c>
      <c r="J7" s="57" t="s">
        <v>543</v>
      </c>
      <c r="K7" s="72" t="s">
        <v>544</v>
      </c>
      <c r="L7" s="138" t="s">
        <v>526</v>
      </c>
      <c r="M7" s="54">
        <v>4.3999999999999997E-2</v>
      </c>
      <c r="N7" s="54">
        <v>2020</v>
      </c>
      <c r="O7" s="139" t="s">
        <v>122</v>
      </c>
      <c r="P7" s="57">
        <v>1</v>
      </c>
      <c r="Q7" s="140">
        <v>1</v>
      </c>
      <c r="R7" s="57">
        <v>0</v>
      </c>
      <c r="S7" s="149">
        <v>0</v>
      </c>
      <c r="T7" s="158">
        <v>0</v>
      </c>
      <c r="U7" s="29">
        <v>0</v>
      </c>
      <c r="V7" s="29"/>
      <c r="W7" s="144">
        <f t="shared" si="0"/>
        <v>0</v>
      </c>
      <c r="X7" s="144">
        <f t="shared" si="1"/>
        <v>0</v>
      </c>
      <c r="Y7" s="145">
        <f t="shared" si="2"/>
        <v>0</v>
      </c>
      <c r="Z7" s="145">
        <f t="shared" si="2"/>
        <v>0</v>
      </c>
      <c r="AA7" s="146">
        <v>4500000000</v>
      </c>
      <c r="AB7" s="84" t="s">
        <v>144</v>
      </c>
      <c r="AC7" s="147"/>
      <c r="AD7" s="154">
        <f t="shared" si="3"/>
        <v>0</v>
      </c>
      <c r="AE7" s="29"/>
      <c r="AF7" s="29"/>
      <c r="AG7" s="29"/>
      <c r="AH7" s="29"/>
      <c r="AI7" s="29"/>
      <c r="AJ7" s="29"/>
      <c r="AK7" s="29"/>
      <c r="AL7" s="29"/>
      <c r="AM7" s="29"/>
      <c r="AN7" s="149"/>
      <c r="AO7" s="149"/>
      <c r="AP7" s="155"/>
      <c r="AQ7" s="29"/>
      <c r="AR7" s="128"/>
    </row>
    <row r="8" spans="1:44" ht="221" x14ac:dyDescent="0.2">
      <c r="A8" s="128"/>
      <c r="B8" s="54" t="s">
        <v>512</v>
      </c>
      <c r="C8" s="54" t="s">
        <v>513</v>
      </c>
      <c r="D8" s="54" t="s">
        <v>110</v>
      </c>
      <c r="E8" s="157" t="s">
        <v>513</v>
      </c>
      <c r="F8" s="55" t="s">
        <v>111</v>
      </c>
      <c r="G8" s="55">
        <v>121</v>
      </c>
      <c r="H8" s="136" t="s">
        <v>545</v>
      </c>
      <c r="I8" s="137">
        <v>4101018</v>
      </c>
      <c r="J8" s="57" t="s">
        <v>546</v>
      </c>
      <c r="K8" s="72" t="s">
        <v>547</v>
      </c>
      <c r="L8" s="138" t="s">
        <v>526</v>
      </c>
      <c r="M8" s="54">
        <v>4.3999999999999997E-2</v>
      </c>
      <c r="N8" s="54">
        <v>2020</v>
      </c>
      <c r="O8" s="139" t="s">
        <v>122</v>
      </c>
      <c r="P8" s="57">
        <v>1</v>
      </c>
      <c r="Q8" s="140">
        <v>1</v>
      </c>
      <c r="R8" s="57">
        <v>0</v>
      </c>
      <c r="S8" s="149">
        <v>0</v>
      </c>
      <c r="T8" s="29">
        <v>0</v>
      </c>
      <c r="U8" s="29">
        <v>0</v>
      </c>
      <c r="V8" s="29"/>
      <c r="W8" s="144">
        <f t="shared" si="0"/>
        <v>0</v>
      </c>
      <c r="X8" s="144">
        <f t="shared" si="1"/>
        <v>0</v>
      </c>
      <c r="Y8" s="145">
        <f t="shared" si="2"/>
        <v>0</v>
      </c>
      <c r="Z8" s="145">
        <f t="shared" si="2"/>
        <v>0</v>
      </c>
      <c r="AA8" s="146">
        <v>500000000</v>
      </c>
      <c r="AB8" s="84" t="s">
        <v>144</v>
      </c>
      <c r="AC8" s="147"/>
      <c r="AD8" s="154">
        <f t="shared" si="3"/>
        <v>0</v>
      </c>
      <c r="AE8" s="29"/>
      <c r="AF8" s="29"/>
      <c r="AG8" s="29"/>
      <c r="AH8" s="29"/>
      <c r="AI8" s="29"/>
      <c r="AJ8" s="29"/>
      <c r="AK8" s="29"/>
      <c r="AL8" s="29"/>
      <c r="AM8" s="29"/>
      <c r="AN8" s="149"/>
      <c r="AO8" s="149"/>
      <c r="AP8" s="155"/>
      <c r="AQ8" s="29"/>
      <c r="AR8" s="128"/>
    </row>
    <row r="9" spans="1:44" ht="195" x14ac:dyDescent="0.2">
      <c r="A9" s="128"/>
      <c r="B9" s="54" t="s">
        <v>512</v>
      </c>
      <c r="C9" s="54" t="s">
        <v>513</v>
      </c>
      <c r="D9" s="54" t="s">
        <v>110</v>
      </c>
      <c r="E9" s="157" t="s">
        <v>513</v>
      </c>
      <c r="F9" s="55" t="s">
        <v>116</v>
      </c>
      <c r="G9" s="55">
        <v>122</v>
      </c>
      <c r="H9" s="136" t="s">
        <v>548</v>
      </c>
      <c r="I9" s="137">
        <v>4101018</v>
      </c>
      <c r="J9" s="57" t="s">
        <v>546</v>
      </c>
      <c r="K9" s="72" t="s">
        <v>549</v>
      </c>
      <c r="L9" s="138" t="s">
        <v>526</v>
      </c>
      <c r="M9" s="54">
        <v>4.3999999999999997E-2</v>
      </c>
      <c r="N9" s="54">
        <v>2020</v>
      </c>
      <c r="O9" s="139" t="s">
        <v>122</v>
      </c>
      <c r="P9" s="57">
        <v>1</v>
      </c>
      <c r="Q9" s="140">
        <v>4</v>
      </c>
      <c r="R9" s="57">
        <v>1</v>
      </c>
      <c r="S9" s="149">
        <v>0</v>
      </c>
      <c r="T9" s="29">
        <v>0</v>
      </c>
      <c r="U9" s="29">
        <v>1</v>
      </c>
      <c r="V9" s="29"/>
      <c r="W9" s="144">
        <f t="shared" si="0"/>
        <v>1</v>
      </c>
      <c r="X9" s="144">
        <f t="shared" si="1"/>
        <v>2</v>
      </c>
      <c r="Y9" s="145">
        <f t="shared" si="2"/>
        <v>1</v>
      </c>
      <c r="Z9" s="145">
        <f t="shared" si="2"/>
        <v>0.5</v>
      </c>
      <c r="AA9" s="146">
        <v>20000000</v>
      </c>
      <c r="AB9" s="84" t="s">
        <v>144</v>
      </c>
      <c r="AC9" s="147">
        <v>30000000</v>
      </c>
      <c r="AD9" s="154">
        <f t="shared" si="3"/>
        <v>0.5</v>
      </c>
      <c r="AE9" s="29"/>
      <c r="AF9" s="29"/>
      <c r="AG9" s="29"/>
      <c r="AH9" s="29"/>
      <c r="AI9" s="29"/>
      <c r="AJ9" s="29"/>
      <c r="AK9" s="29"/>
      <c r="AL9" s="29"/>
      <c r="AM9" s="29"/>
      <c r="AN9" s="149"/>
      <c r="AO9" s="149"/>
      <c r="AP9" s="155"/>
      <c r="AQ9" s="160" t="s">
        <v>550</v>
      </c>
      <c r="AR9" s="128"/>
    </row>
    <row r="10" spans="1:44" ht="195" x14ac:dyDescent="0.2">
      <c r="A10" s="128"/>
      <c r="B10" s="54" t="s">
        <v>512</v>
      </c>
      <c r="C10" s="54" t="s">
        <v>551</v>
      </c>
      <c r="D10" s="54" t="s">
        <v>380</v>
      </c>
      <c r="E10" s="54" t="s">
        <v>551</v>
      </c>
      <c r="F10" s="55" t="s">
        <v>552</v>
      </c>
      <c r="G10" s="55">
        <v>123</v>
      </c>
      <c r="H10" s="136" t="s">
        <v>553</v>
      </c>
      <c r="I10" s="137">
        <v>2202061</v>
      </c>
      <c r="J10" s="57" t="s">
        <v>554</v>
      </c>
      <c r="K10" s="72" t="s">
        <v>555</v>
      </c>
      <c r="L10" s="138" t="s">
        <v>526</v>
      </c>
      <c r="M10" s="54">
        <v>4.3999999999999997E-2</v>
      </c>
      <c r="N10" s="54">
        <v>2020</v>
      </c>
      <c r="O10" s="139" t="s">
        <v>122</v>
      </c>
      <c r="P10" s="57">
        <v>100</v>
      </c>
      <c r="Q10" s="140">
        <v>400</v>
      </c>
      <c r="R10" s="57">
        <v>4402</v>
      </c>
      <c r="S10" s="149">
        <v>0</v>
      </c>
      <c r="T10" s="29">
        <v>2687</v>
      </c>
      <c r="U10" s="29"/>
      <c r="V10" s="29"/>
      <c r="W10" s="144">
        <f t="shared" si="0"/>
        <v>2687</v>
      </c>
      <c r="X10" s="144">
        <f t="shared" si="1"/>
        <v>7089</v>
      </c>
      <c r="Y10" s="145">
        <f t="shared" si="2"/>
        <v>26.87</v>
      </c>
      <c r="Z10" s="145">
        <f t="shared" si="2"/>
        <v>17.7225</v>
      </c>
      <c r="AA10" s="146">
        <v>2000000</v>
      </c>
      <c r="AB10" s="84" t="s">
        <v>144</v>
      </c>
      <c r="AC10" s="147"/>
      <c r="AD10" s="154">
        <f t="shared" si="3"/>
        <v>17.7225</v>
      </c>
      <c r="AE10" s="29"/>
      <c r="AF10" s="29"/>
      <c r="AG10" s="29"/>
      <c r="AH10" s="29"/>
      <c r="AI10" s="29"/>
      <c r="AJ10" s="29"/>
      <c r="AK10" s="29"/>
      <c r="AL10" s="29"/>
      <c r="AM10" s="29"/>
      <c r="AN10" s="149" t="s">
        <v>556</v>
      </c>
      <c r="AO10" s="70"/>
      <c r="AP10" s="151" t="s">
        <v>557</v>
      </c>
      <c r="AQ10" s="29"/>
      <c r="AR10" s="128"/>
    </row>
    <row r="11" spans="1:44" ht="222" x14ac:dyDescent="0.2">
      <c r="A11" s="128"/>
      <c r="B11" s="54" t="s">
        <v>512</v>
      </c>
      <c r="C11" s="54" t="s">
        <v>558</v>
      </c>
      <c r="D11" s="54" t="s">
        <v>225</v>
      </c>
      <c r="E11" s="157" t="s">
        <v>558</v>
      </c>
      <c r="F11" s="55" t="s">
        <v>227</v>
      </c>
      <c r="G11" s="55">
        <v>124</v>
      </c>
      <c r="H11" s="161" t="s">
        <v>559</v>
      </c>
      <c r="I11" s="137">
        <v>4103005</v>
      </c>
      <c r="J11" s="57" t="s">
        <v>560</v>
      </c>
      <c r="K11" s="72" t="s">
        <v>561</v>
      </c>
      <c r="L11" s="138" t="s">
        <v>526</v>
      </c>
      <c r="M11" s="54">
        <v>4.3999999999999997E-2</v>
      </c>
      <c r="N11" s="54">
        <v>2020</v>
      </c>
      <c r="O11" s="139" t="s">
        <v>122</v>
      </c>
      <c r="P11" s="57">
        <v>50</v>
      </c>
      <c r="Q11" s="72">
        <v>200</v>
      </c>
      <c r="R11" s="57">
        <v>110</v>
      </c>
      <c r="S11" s="149">
        <v>76</v>
      </c>
      <c r="T11" s="155">
        <v>31</v>
      </c>
      <c r="U11" s="29">
        <v>0</v>
      </c>
      <c r="V11" s="29"/>
      <c r="W11" s="144">
        <f t="shared" si="0"/>
        <v>107</v>
      </c>
      <c r="X11" s="144">
        <f t="shared" si="1"/>
        <v>217</v>
      </c>
      <c r="Y11" s="145">
        <f t="shared" si="2"/>
        <v>2.14</v>
      </c>
      <c r="Z11" s="145">
        <f t="shared" si="2"/>
        <v>1.085</v>
      </c>
      <c r="AA11" s="146">
        <v>50000000</v>
      </c>
      <c r="AB11" s="84" t="s">
        <v>144</v>
      </c>
      <c r="AC11" s="147"/>
      <c r="AD11" s="154">
        <f t="shared" si="3"/>
        <v>1.085</v>
      </c>
      <c r="AE11" s="29"/>
      <c r="AF11" s="29"/>
      <c r="AG11" s="29"/>
      <c r="AH11" s="29"/>
      <c r="AI11" s="29"/>
      <c r="AJ11" s="29"/>
      <c r="AK11" s="29"/>
      <c r="AL11" s="29"/>
      <c r="AM11" s="29"/>
      <c r="AN11" s="149" t="s">
        <v>562</v>
      </c>
      <c r="AO11" s="149" t="s">
        <v>563</v>
      </c>
      <c r="AP11" s="151" t="s">
        <v>564</v>
      </c>
      <c r="AQ11" s="29"/>
      <c r="AR11" s="128"/>
    </row>
    <row r="12" spans="1:44" ht="195" x14ac:dyDescent="0.2">
      <c r="A12" s="128"/>
      <c r="B12" s="54" t="s">
        <v>512</v>
      </c>
      <c r="C12" s="54" t="s">
        <v>513</v>
      </c>
      <c r="D12" s="54" t="s">
        <v>110</v>
      </c>
      <c r="E12" s="157" t="s">
        <v>513</v>
      </c>
      <c r="F12" s="55" t="s">
        <v>227</v>
      </c>
      <c r="G12" s="55">
        <v>125</v>
      </c>
      <c r="H12" s="161" t="s">
        <v>565</v>
      </c>
      <c r="I12" s="137">
        <v>4101073</v>
      </c>
      <c r="J12" s="57" t="s">
        <v>566</v>
      </c>
      <c r="K12" s="72" t="s">
        <v>567</v>
      </c>
      <c r="L12" s="138" t="s">
        <v>526</v>
      </c>
      <c r="M12" s="54">
        <v>4.3999999999999997E-2</v>
      </c>
      <c r="N12" s="54">
        <v>2020</v>
      </c>
      <c r="O12" s="139" t="s">
        <v>122</v>
      </c>
      <c r="P12" s="57">
        <v>20</v>
      </c>
      <c r="Q12" s="72">
        <v>50</v>
      </c>
      <c r="R12" s="57">
        <v>62</v>
      </c>
      <c r="S12" s="149">
        <v>0</v>
      </c>
      <c r="T12" s="155">
        <v>5</v>
      </c>
      <c r="U12" s="29">
        <v>0</v>
      </c>
      <c r="V12" s="29">
        <v>5568</v>
      </c>
      <c r="W12" s="162">
        <f t="shared" si="0"/>
        <v>5573</v>
      </c>
      <c r="X12" s="162">
        <v>2923</v>
      </c>
      <c r="Y12" s="145">
        <f t="shared" si="2"/>
        <v>278.64999999999998</v>
      </c>
      <c r="Z12" s="145">
        <f t="shared" si="2"/>
        <v>58.46</v>
      </c>
      <c r="AA12" s="146">
        <v>50000000</v>
      </c>
      <c r="AB12" s="84" t="s">
        <v>144</v>
      </c>
      <c r="AC12" s="147"/>
      <c r="AD12" s="154">
        <f t="shared" si="3"/>
        <v>58.46</v>
      </c>
      <c r="AE12" s="29"/>
      <c r="AF12" s="29"/>
      <c r="AG12" s="29"/>
      <c r="AH12" s="29"/>
      <c r="AI12" s="29"/>
      <c r="AJ12" s="29"/>
      <c r="AK12" s="29"/>
      <c r="AL12" s="29"/>
      <c r="AM12" s="29"/>
      <c r="AN12" s="149" t="s">
        <v>568</v>
      </c>
      <c r="AO12" s="149"/>
      <c r="AP12" s="155"/>
      <c r="AQ12" s="29"/>
      <c r="AR12" s="153" t="s">
        <v>569</v>
      </c>
    </row>
    <row r="13" spans="1:44" ht="210" x14ac:dyDescent="0.2">
      <c r="A13" s="128"/>
      <c r="B13" s="54" t="s">
        <v>512</v>
      </c>
      <c r="C13" s="54" t="s">
        <v>558</v>
      </c>
      <c r="D13" s="54" t="s">
        <v>225</v>
      </c>
      <c r="E13" s="54" t="s">
        <v>558</v>
      </c>
      <c r="F13" s="55" t="s">
        <v>116</v>
      </c>
      <c r="G13" s="55">
        <v>126</v>
      </c>
      <c r="H13" s="136" t="s">
        <v>570</v>
      </c>
      <c r="I13" s="137">
        <v>4103005</v>
      </c>
      <c r="J13" s="57" t="s">
        <v>560</v>
      </c>
      <c r="K13" s="72" t="s">
        <v>456</v>
      </c>
      <c r="L13" s="138" t="s">
        <v>526</v>
      </c>
      <c r="M13" s="54">
        <v>4.3999999999999997E-2</v>
      </c>
      <c r="N13" s="54">
        <v>2020</v>
      </c>
      <c r="O13" s="139" t="s">
        <v>122</v>
      </c>
      <c r="P13" s="57">
        <v>150</v>
      </c>
      <c r="Q13" s="140">
        <v>450</v>
      </c>
      <c r="R13" s="57">
        <v>179</v>
      </c>
      <c r="S13" s="149">
        <v>0</v>
      </c>
      <c r="T13" s="155">
        <v>27</v>
      </c>
      <c r="U13" s="29">
        <v>19</v>
      </c>
      <c r="V13" s="29"/>
      <c r="W13" s="144">
        <f t="shared" si="0"/>
        <v>46</v>
      </c>
      <c r="X13" s="144">
        <f t="shared" si="1"/>
        <v>225</v>
      </c>
      <c r="Y13" s="145">
        <f t="shared" si="2"/>
        <v>0.30666666666666664</v>
      </c>
      <c r="Z13" s="145">
        <f t="shared" si="2"/>
        <v>0.5</v>
      </c>
      <c r="AA13" s="146">
        <v>50000000</v>
      </c>
      <c r="AB13" s="84" t="s">
        <v>144</v>
      </c>
      <c r="AC13" s="147"/>
      <c r="AD13" s="154">
        <f t="shared" si="3"/>
        <v>0.5</v>
      </c>
      <c r="AE13" s="29"/>
      <c r="AF13" s="29"/>
      <c r="AG13" s="29"/>
      <c r="AH13" s="29"/>
      <c r="AI13" s="29"/>
      <c r="AJ13" s="29"/>
      <c r="AK13" s="29"/>
      <c r="AL13" s="29"/>
      <c r="AM13" s="29"/>
      <c r="AN13" s="149" t="s">
        <v>571</v>
      </c>
      <c r="AO13" s="149"/>
      <c r="AP13" s="151" t="s">
        <v>572</v>
      </c>
      <c r="AQ13" s="156" t="s">
        <v>573</v>
      </c>
      <c r="AR13" s="128"/>
    </row>
    <row r="14" spans="1:44" ht="78" x14ac:dyDescent="0.2">
      <c r="A14" s="128"/>
      <c r="B14" s="54" t="s">
        <v>512</v>
      </c>
      <c r="C14" s="54" t="s">
        <v>558</v>
      </c>
      <c r="D14" s="54" t="s">
        <v>225</v>
      </c>
      <c r="E14" s="54" t="s">
        <v>558</v>
      </c>
      <c r="F14" s="55" t="s">
        <v>116</v>
      </c>
      <c r="G14" s="55">
        <v>127</v>
      </c>
      <c r="H14" s="136" t="s">
        <v>574</v>
      </c>
      <c r="I14" s="137">
        <v>4103010</v>
      </c>
      <c r="J14" s="57" t="s">
        <v>575</v>
      </c>
      <c r="K14" s="72" t="s">
        <v>576</v>
      </c>
      <c r="L14" s="138" t="s">
        <v>526</v>
      </c>
      <c r="M14" s="54">
        <v>4.3999999999999997E-2</v>
      </c>
      <c r="N14" s="54">
        <v>2020</v>
      </c>
      <c r="O14" s="139" t="s">
        <v>122</v>
      </c>
      <c r="P14" s="57">
        <v>750</v>
      </c>
      <c r="Q14" s="140">
        <v>3000</v>
      </c>
      <c r="R14" s="57">
        <v>1101</v>
      </c>
      <c r="S14" s="149">
        <v>0</v>
      </c>
      <c r="T14" s="155">
        <v>255</v>
      </c>
      <c r="U14" s="29"/>
      <c r="V14" s="29">
        <v>526</v>
      </c>
      <c r="W14" s="144">
        <f t="shared" si="0"/>
        <v>781</v>
      </c>
      <c r="X14" s="144">
        <f t="shared" si="1"/>
        <v>1882</v>
      </c>
      <c r="Y14" s="145">
        <f t="shared" si="2"/>
        <v>1.0413333333333334</v>
      </c>
      <c r="Z14" s="145">
        <f t="shared" si="2"/>
        <v>0.6273333333333333</v>
      </c>
      <c r="AA14" s="146">
        <v>100000000</v>
      </c>
      <c r="AB14" s="84" t="s">
        <v>144</v>
      </c>
      <c r="AC14" s="147"/>
      <c r="AD14" s="154">
        <f t="shared" si="3"/>
        <v>0.6273333333333333</v>
      </c>
      <c r="AE14" s="29"/>
      <c r="AF14" s="29"/>
      <c r="AG14" s="29"/>
      <c r="AH14" s="29"/>
      <c r="AI14" s="29"/>
      <c r="AJ14" s="29"/>
      <c r="AK14" s="29"/>
      <c r="AL14" s="29"/>
      <c r="AM14" s="29"/>
      <c r="AN14" s="149" t="s">
        <v>577</v>
      </c>
      <c r="AO14" s="149"/>
      <c r="AP14" s="155"/>
      <c r="AQ14" s="163" t="s">
        <v>578</v>
      </c>
      <c r="AR14" s="128"/>
    </row>
    <row r="15" spans="1:44" ht="182" x14ac:dyDescent="0.2">
      <c r="A15" s="128"/>
      <c r="B15" s="54" t="s">
        <v>512</v>
      </c>
      <c r="C15" s="54" t="s">
        <v>558</v>
      </c>
      <c r="D15" s="54" t="s">
        <v>225</v>
      </c>
      <c r="E15" s="54" t="s">
        <v>558</v>
      </c>
      <c r="F15" s="55" t="s">
        <v>552</v>
      </c>
      <c r="G15" s="55">
        <v>128</v>
      </c>
      <c r="H15" s="136" t="s">
        <v>579</v>
      </c>
      <c r="I15" s="137">
        <v>4103004</v>
      </c>
      <c r="J15" s="57" t="s">
        <v>580</v>
      </c>
      <c r="K15" s="72" t="s">
        <v>581</v>
      </c>
      <c r="L15" s="138" t="s">
        <v>526</v>
      </c>
      <c r="M15" s="54">
        <v>4.3999999999999997E-2</v>
      </c>
      <c r="N15" s="54">
        <v>2020</v>
      </c>
      <c r="O15" s="139" t="s">
        <v>122</v>
      </c>
      <c r="P15" s="57">
        <v>3750</v>
      </c>
      <c r="Q15" s="140">
        <v>15000</v>
      </c>
      <c r="R15" s="57">
        <v>68103</v>
      </c>
      <c r="S15" s="149">
        <v>0</v>
      </c>
      <c r="T15" s="155">
        <v>645</v>
      </c>
      <c r="U15" s="29"/>
      <c r="V15" s="29">
        <v>252</v>
      </c>
      <c r="W15" s="144">
        <f t="shared" si="0"/>
        <v>897</v>
      </c>
      <c r="X15" s="144">
        <f t="shared" si="1"/>
        <v>69000</v>
      </c>
      <c r="Y15" s="145">
        <f t="shared" si="2"/>
        <v>0.2392</v>
      </c>
      <c r="Z15" s="145">
        <f t="shared" si="2"/>
        <v>4.5999999999999996</v>
      </c>
      <c r="AA15" s="146">
        <v>100000000</v>
      </c>
      <c r="AB15" s="84" t="s">
        <v>144</v>
      </c>
      <c r="AC15" s="147"/>
      <c r="AD15" s="154">
        <f t="shared" si="3"/>
        <v>4.5999999999999996</v>
      </c>
      <c r="AE15" s="29"/>
      <c r="AF15" s="29"/>
      <c r="AG15" s="29"/>
      <c r="AH15" s="29"/>
      <c r="AI15" s="29"/>
      <c r="AJ15" s="29"/>
      <c r="AK15" s="29"/>
      <c r="AL15" s="29"/>
      <c r="AM15" s="29"/>
      <c r="AN15" s="149"/>
      <c r="AO15" s="149"/>
      <c r="AP15" s="155"/>
      <c r="AQ15" s="163" t="s">
        <v>582</v>
      </c>
      <c r="AR15" s="128"/>
    </row>
    <row r="16" spans="1:44" ht="143" x14ac:dyDescent="0.2">
      <c r="A16" s="128"/>
      <c r="B16" s="54" t="s">
        <v>512</v>
      </c>
      <c r="C16" s="54" t="s">
        <v>558</v>
      </c>
      <c r="D16" s="54" t="s">
        <v>225</v>
      </c>
      <c r="E16" s="54" t="s">
        <v>558</v>
      </c>
      <c r="F16" s="55" t="s">
        <v>116</v>
      </c>
      <c r="G16" s="55">
        <v>129</v>
      </c>
      <c r="H16" s="136" t="s">
        <v>583</v>
      </c>
      <c r="I16" s="137" t="s">
        <v>584</v>
      </c>
      <c r="J16" s="57" t="s">
        <v>585</v>
      </c>
      <c r="K16" s="72" t="s">
        <v>586</v>
      </c>
      <c r="L16" s="138" t="s">
        <v>526</v>
      </c>
      <c r="M16" s="54">
        <v>4.3999999999999997E-2</v>
      </c>
      <c r="N16" s="54">
        <v>2020</v>
      </c>
      <c r="O16" s="139" t="s">
        <v>122</v>
      </c>
      <c r="P16" s="57">
        <v>15</v>
      </c>
      <c r="Q16" s="140">
        <v>50</v>
      </c>
      <c r="R16" s="57">
        <v>5</v>
      </c>
      <c r="S16" s="149">
        <v>0</v>
      </c>
      <c r="T16" s="155">
        <v>0</v>
      </c>
      <c r="U16" s="29">
        <v>0</v>
      </c>
      <c r="V16" s="29"/>
      <c r="W16" s="144">
        <f t="shared" si="0"/>
        <v>0</v>
      </c>
      <c r="X16" s="144">
        <f t="shared" si="1"/>
        <v>5</v>
      </c>
      <c r="Y16" s="145">
        <f t="shared" si="2"/>
        <v>0</v>
      </c>
      <c r="Z16" s="145">
        <f t="shared" si="2"/>
        <v>0.1</v>
      </c>
      <c r="AA16" s="146">
        <v>225000000</v>
      </c>
      <c r="AB16" s="84" t="s">
        <v>144</v>
      </c>
      <c r="AC16" s="147"/>
      <c r="AD16" s="154">
        <f t="shared" si="3"/>
        <v>0.1</v>
      </c>
      <c r="AE16" s="29"/>
      <c r="AF16" s="29"/>
      <c r="AG16" s="29"/>
      <c r="AH16" s="29"/>
      <c r="AI16" s="29"/>
      <c r="AJ16" s="29"/>
      <c r="AK16" s="29"/>
      <c r="AL16" s="29"/>
      <c r="AM16" s="29"/>
      <c r="AN16" s="149" t="s">
        <v>587</v>
      </c>
      <c r="AO16" s="149"/>
      <c r="AP16" s="155"/>
      <c r="AQ16" s="29"/>
      <c r="AR16" s="128"/>
    </row>
    <row r="17" spans="1:44" ht="104" x14ac:dyDescent="0.2">
      <c r="A17" s="128"/>
      <c r="B17" s="54" t="s">
        <v>512</v>
      </c>
      <c r="C17" s="54" t="s">
        <v>558</v>
      </c>
      <c r="D17" s="54" t="s">
        <v>225</v>
      </c>
      <c r="E17" s="157" t="s">
        <v>558</v>
      </c>
      <c r="F17" s="55" t="s">
        <v>116</v>
      </c>
      <c r="G17" s="55">
        <v>130</v>
      </c>
      <c r="H17" s="161" t="s">
        <v>588</v>
      </c>
      <c r="I17" s="137">
        <v>4101042</v>
      </c>
      <c r="J17" s="57" t="s">
        <v>589</v>
      </c>
      <c r="K17" s="72" t="s">
        <v>590</v>
      </c>
      <c r="L17" s="138" t="s">
        <v>526</v>
      </c>
      <c r="M17" s="54">
        <v>4.3999999999999997E-2</v>
      </c>
      <c r="N17" s="54">
        <v>2020</v>
      </c>
      <c r="O17" s="139" t="s">
        <v>122</v>
      </c>
      <c r="P17" s="57">
        <v>500</v>
      </c>
      <c r="Q17" s="72">
        <v>1500</v>
      </c>
      <c r="R17" s="57">
        <v>300</v>
      </c>
      <c r="S17" s="149"/>
      <c r="T17" s="155">
        <v>60</v>
      </c>
      <c r="U17" s="29"/>
      <c r="V17" s="29"/>
      <c r="W17" s="144">
        <f t="shared" si="0"/>
        <v>60</v>
      </c>
      <c r="X17" s="144">
        <f t="shared" si="1"/>
        <v>360</v>
      </c>
      <c r="Y17" s="145">
        <f t="shared" si="2"/>
        <v>0.12</v>
      </c>
      <c r="Z17" s="145">
        <f t="shared" si="2"/>
        <v>0.24</v>
      </c>
      <c r="AA17" s="146">
        <v>300000000</v>
      </c>
      <c r="AB17" s="84" t="s">
        <v>144</v>
      </c>
      <c r="AC17" s="147"/>
      <c r="AD17" s="154">
        <f t="shared" si="3"/>
        <v>0.24</v>
      </c>
      <c r="AE17" s="29"/>
      <c r="AF17" s="29"/>
      <c r="AG17" s="29"/>
      <c r="AH17" s="29"/>
      <c r="AI17" s="29"/>
      <c r="AJ17" s="29"/>
      <c r="AK17" s="29"/>
      <c r="AL17" s="29"/>
      <c r="AM17" s="29"/>
      <c r="AN17" s="149"/>
      <c r="AO17" s="149"/>
      <c r="AP17" s="155"/>
      <c r="AQ17" s="29"/>
      <c r="AR17" s="128"/>
    </row>
    <row r="18" spans="1:44" ht="195" x14ac:dyDescent="0.2">
      <c r="A18" s="128"/>
      <c r="B18" s="54" t="s">
        <v>512</v>
      </c>
      <c r="C18" s="54" t="s">
        <v>558</v>
      </c>
      <c r="D18" s="54" t="s">
        <v>225</v>
      </c>
      <c r="E18" s="157" t="s">
        <v>558</v>
      </c>
      <c r="F18" s="55" t="s">
        <v>116</v>
      </c>
      <c r="G18" s="55">
        <v>131</v>
      </c>
      <c r="H18" s="136" t="s">
        <v>591</v>
      </c>
      <c r="I18" s="137" t="s">
        <v>584</v>
      </c>
      <c r="J18" s="57" t="s">
        <v>585</v>
      </c>
      <c r="K18" s="72" t="s">
        <v>592</v>
      </c>
      <c r="L18" s="138" t="s">
        <v>526</v>
      </c>
      <c r="M18" s="54">
        <v>4.3999999999999997E-2</v>
      </c>
      <c r="N18" s="54">
        <v>2020</v>
      </c>
      <c r="O18" s="139" t="s">
        <v>122</v>
      </c>
      <c r="P18" s="57">
        <v>10</v>
      </c>
      <c r="Q18" s="140">
        <v>40</v>
      </c>
      <c r="R18" s="57">
        <v>10</v>
      </c>
      <c r="S18" s="149">
        <v>0</v>
      </c>
      <c r="T18" s="155">
        <v>300</v>
      </c>
      <c r="U18" s="29">
        <v>0</v>
      </c>
      <c r="V18" s="29"/>
      <c r="W18" s="144">
        <f t="shared" si="0"/>
        <v>300</v>
      </c>
      <c r="X18" s="144">
        <f t="shared" si="1"/>
        <v>310</v>
      </c>
      <c r="Y18" s="145">
        <f t="shared" si="2"/>
        <v>30</v>
      </c>
      <c r="Z18" s="145">
        <f t="shared" si="2"/>
        <v>7.75</v>
      </c>
      <c r="AA18" s="146">
        <v>0</v>
      </c>
      <c r="AB18" s="84" t="s">
        <v>144</v>
      </c>
      <c r="AC18" s="147"/>
      <c r="AD18" s="154">
        <f t="shared" si="3"/>
        <v>7.75</v>
      </c>
      <c r="AE18" s="29"/>
      <c r="AF18" s="29"/>
      <c r="AG18" s="29"/>
      <c r="AH18" s="29"/>
      <c r="AI18" s="29"/>
      <c r="AJ18" s="29"/>
      <c r="AK18" s="29"/>
      <c r="AL18" s="29"/>
      <c r="AM18" s="29"/>
      <c r="AN18" s="149"/>
      <c r="AO18" s="149"/>
      <c r="AP18" s="151" t="s">
        <v>593</v>
      </c>
      <c r="AQ18" s="29"/>
      <c r="AR18" s="128"/>
    </row>
    <row r="19" spans="1:44" ht="255" x14ac:dyDescent="0.2">
      <c r="A19" s="128"/>
      <c r="B19" s="54" t="s">
        <v>512</v>
      </c>
      <c r="C19" s="54" t="s">
        <v>513</v>
      </c>
      <c r="D19" s="54" t="s">
        <v>594</v>
      </c>
      <c r="E19" s="54" t="s">
        <v>595</v>
      </c>
      <c r="F19" s="55" t="s">
        <v>116</v>
      </c>
      <c r="G19" s="55">
        <v>132</v>
      </c>
      <c r="H19" s="164" t="s">
        <v>596</v>
      </c>
      <c r="I19" s="137">
        <v>4502038</v>
      </c>
      <c r="J19" s="57" t="s">
        <v>597</v>
      </c>
      <c r="K19" s="72" t="s">
        <v>598</v>
      </c>
      <c r="L19" s="138" t="s">
        <v>526</v>
      </c>
      <c r="M19" s="54">
        <v>4.3999999999999997E-2</v>
      </c>
      <c r="N19" s="54">
        <v>2020</v>
      </c>
      <c r="O19" s="139" t="s">
        <v>122</v>
      </c>
      <c r="P19" s="57">
        <v>1</v>
      </c>
      <c r="Q19" s="140">
        <v>4</v>
      </c>
      <c r="R19" s="57">
        <v>1</v>
      </c>
      <c r="S19" s="149">
        <v>0</v>
      </c>
      <c r="T19" s="155">
        <v>0</v>
      </c>
      <c r="U19" s="29">
        <v>1</v>
      </c>
      <c r="V19" s="29"/>
      <c r="W19" s="144">
        <f t="shared" si="0"/>
        <v>1</v>
      </c>
      <c r="X19" s="144">
        <f t="shared" si="1"/>
        <v>2</v>
      </c>
      <c r="Y19" s="145">
        <f t="shared" si="2"/>
        <v>1</v>
      </c>
      <c r="Z19" s="145">
        <f t="shared" si="2"/>
        <v>0.5</v>
      </c>
      <c r="AA19" s="146">
        <v>2000000</v>
      </c>
      <c r="AB19" s="84" t="s">
        <v>144</v>
      </c>
      <c r="AC19" s="147"/>
      <c r="AD19" s="154">
        <f t="shared" si="3"/>
        <v>0.5</v>
      </c>
      <c r="AE19" s="29"/>
      <c r="AF19" s="29"/>
      <c r="AG19" s="29"/>
      <c r="AH19" s="29"/>
      <c r="AI19" s="29"/>
      <c r="AJ19" s="29"/>
      <c r="AK19" s="29"/>
      <c r="AL19" s="29"/>
      <c r="AM19" s="29"/>
      <c r="AN19" s="149" t="s">
        <v>599</v>
      </c>
      <c r="AO19" s="149"/>
      <c r="AP19" s="155"/>
      <c r="AQ19" s="152" t="s">
        <v>600</v>
      </c>
      <c r="AR19" s="128"/>
    </row>
    <row r="20" spans="1:44" ht="195" x14ac:dyDescent="0.2">
      <c r="A20" s="128"/>
      <c r="B20" s="54" t="s">
        <v>512</v>
      </c>
      <c r="C20" s="54" t="s">
        <v>513</v>
      </c>
      <c r="D20" s="54">
        <v>4502</v>
      </c>
      <c r="E20" s="54" t="s">
        <v>595</v>
      </c>
      <c r="F20" s="55" t="s">
        <v>116</v>
      </c>
      <c r="G20" s="55">
        <v>133</v>
      </c>
      <c r="H20" s="164" t="s">
        <v>601</v>
      </c>
      <c r="I20" s="137">
        <v>4502038</v>
      </c>
      <c r="J20" s="57" t="s">
        <v>597</v>
      </c>
      <c r="K20" s="72" t="s">
        <v>602</v>
      </c>
      <c r="L20" s="138" t="s">
        <v>526</v>
      </c>
      <c r="M20" s="54">
        <v>4.3999999999999997E-2</v>
      </c>
      <c r="N20" s="54">
        <v>2020</v>
      </c>
      <c r="O20" s="139" t="s">
        <v>122</v>
      </c>
      <c r="P20" s="57">
        <v>1</v>
      </c>
      <c r="Q20" s="140">
        <v>4</v>
      </c>
      <c r="R20" s="57">
        <v>1</v>
      </c>
      <c r="S20" s="149">
        <v>0</v>
      </c>
      <c r="T20" s="155">
        <v>1</v>
      </c>
      <c r="U20" s="29"/>
      <c r="V20" s="29"/>
      <c r="W20" s="144">
        <f t="shared" si="0"/>
        <v>1</v>
      </c>
      <c r="X20" s="144">
        <f t="shared" si="1"/>
        <v>2</v>
      </c>
      <c r="Y20" s="145">
        <f t="shared" si="2"/>
        <v>1</v>
      </c>
      <c r="Z20" s="145">
        <f t="shared" si="2"/>
        <v>0.5</v>
      </c>
      <c r="AA20" s="146">
        <v>2000000</v>
      </c>
      <c r="AB20" s="84" t="s">
        <v>144</v>
      </c>
      <c r="AC20" s="147"/>
      <c r="AD20" s="154">
        <f t="shared" si="3"/>
        <v>0.5</v>
      </c>
      <c r="AE20" s="29"/>
      <c r="AF20" s="29"/>
      <c r="AG20" s="29"/>
      <c r="AH20" s="29"/>
      <c r="AI20" s="29"/>
      <c r="AJ20" s="29"/>
      <c r="AK20" s="29"/>
      <c r="AL20" s="29"/>
      <c r="AM20" s="29"/>
      <c r="AN20" s="149" t="s">
        <v>603</v>
      </c>
      <c r="AO20" s="149"/>
      <c r="AP20" s="151" t="s">
        <v>604</v>
      </c>
      <c r="AQ20" s="152" t="s">
        <v>605</v>
      </c>
      <c r="AR20" s="128"/>
    </row>
    <row r="21" spans="1:44" ht="234" x14ac:dyDescent="0.2">
      <c r="A21" s="128"/>
      <c r="B21" s="54" t="s">
        <v>512</v>
      </c>
      <c r="C21" s="54" t="s">
        <v>513</v>
      </c>
      <c r="D21" s="54" t="s">
        <v>606</v>
      </c>
      <c r="E21" s="54" t="s">
        <v>607</v>
      </c>
      <c r="F21" s="55" t="s">
        <v>116</v>
      </c>
      <c r="G21" s="55">
        <v>134</v>
      </c>
      <c r="H21" s="164" t="s">
        <v>608</v>
      </c>
      <c r="I21" s="137">
        <v>3702026</v>
      </c>
      <c r="J21" s="57" t="s">
        <v>609</v>
      </c>
      <c r="K21" s="72" t="s">
        <v>610</v>
      </c>
      <c r="L21" s="138" t="s">
        <v>526</v>
      </c>
      <c r="M21" s="54">
        <v>4.3999999999999997E-2</v>
      </c>
      <c r="N21" s="54">
        <v>2020</v>
      </c>
      <c r="O21" s="139" t="s">
        <v>122</v>
      </c>
      <c r="P21" s="57">
        <v>1</v>
      </c>
      <c r="Q21" s="140">
        <v>4</v>
      </c>
      <c r="R21" s="57">
        <v>1</v>
      </c>
      <c r="S21" s="149">
        <v>0</v>
      </c>
      <c r="T21" s="155">
        <v>1</v>
      </c>
      <c r="U21" s="29"/>
      <c r="V21" s="29"/>
      <c r="W21" s="144">
        <f t="shared" si="0"/>
        <v>1</v>
      </c>
      <c r="X21" s="144">
        <f t="shared" si="1"/>
        <v>2</v>
      </c>
      <c r="Y21" s="145">
        <f t="shared" si="2"/>
        <v>1</v>
      </c>
      <c r="Z21" s="145">
        <f t="shared" si="2"/>
        <v>0.5</v>
      </c>
      <c r="AA21" s="146">
        <v>2000000</v>
      </c>
      <c r="AB21" s="84" t="s">
        <v>144</v>
      </c>
      <c r="AC21" s="147"/>
      <c r="AD21" s="154">
        <f t="shared" si="3"/>
        <v>0.5</v>
      </c>
      <c r="AE21" s="29"/>
      <c r="AF21" s="29"/>
      <c r="AG21" s="29"/>
      <c r="AH21" s="29"/>
      <c r="AI21" s="29"/>
      <c r="AJ21" s="29"/>
      <c r="AK21" s="29"/>
      <c r="AL21" s="29"/>
      <c r="AM21" s="29"/>
      <c r="AN21" s="149"/>
      <c r="AO21" s="149"/>
      <c r="AP21" s="155"/>
      <c r="AQ21" s="165"/>
      <c r="AR21" s="128"/>
    </row>
    <row r="22" spans="1:44" ht="286" x14ac:dyDescent="0.2">
      <c r="A22" s="128"/>
      <c r="B22" s="54" t="s">
        <v>512</v>
      </c>
      <c r="C22" s="54" t="s">
        <v>513</v>
      </c>
      <c r="D22" s="54" t="s">
        <v>594</v>
      </c>
      <c r="E22" s="54" t="s">
        <v>595</v>
      </c>
      <c r="F22" s="55" t="s">
        <v>116</v>
      </c>
      <c r="G22" s="55">
        <v>135</v>
      </c>
      <c r="H22" s="164" t="s">
        <v>611</v>
      </c>
      <c r="I22" s="137">
        <v>4502038</v>
      </c>
      <c r="J22" s="57" t="s">
        <v>597</v>
      </c>
      <c r="K22" s="72" t="s">
        <v>598</v>
      </c>
      <c r="L22" s="138" t="s">
        <v>526</v>
      </c>
      <c r="M22" s="54">
        <v>4.3999999999999997E-2</v>
      </c>
      <c r="N22" s="54">
        <v>2020</v>
      </c>
      <c r="O22" s="139" t="s">
        <v>122</v>
      </c>
      <c r="P22" s="57">
        <v>1</v>
      </c>
      <c r="Q22" s="140">
        <v>4</v>
      </c>
      <c r="R22" s="57">
        <v>1</v>
      </c>
      <c r="S22" s="149">
        <v>0</v>
      </c>
      <c r="T22" s="155">
        <v>1</v>
      </c>
      <c r="U22" s="29"/>
      <c r="V22" s="29"/>
      <c r="W22" s="144">
        <f t="shared" si="0"/>
        <v>1</v>
      </c>
      <c r="X22" s="144">
        <f t="shared" si="1"/>
        <v>2</v>
      </c>
      <c r="Y22" s="145">
        <f t="shared" si="2"/>
        <v>1</v>
      </c>
      <c r="Z22" s="145">
        <f t="shared" si="2"/>
        <v>0.5</v>
      </c>
      <c r="AA22" s="146">
        <v>2000000</v>
      </c>
      <c r="AB22" s="84" t="s">
        <v>144</v>
      </c>
      <c r="AC22" s="147"/>
      <c r="AD22" s="154">
        <f t="shared" si="3"/>
        <v>0.5</v>
      </c>
      <c r="AE22" s="29"/>
      <c r="AF22" s="29"/>
      <c r="AG22" s="29"/>
      <c r="AH22" s="29"/>
      <c r="AI22" s="29"/>
      <c r="AJ22" s="29"/>
      <c r="AK22" s="29"/>
      <c r="AL22" s="29"/>
      <c r="AM22" s="29"/>
      <c r="AN22" s="149"/>
      <c r="AO22" s="149"/>
      <c r="AP22" s="155"/>
      <c r="AQ22" s="165"/>
      <c r="AR22" s="128"/>
    </row>
    <row r="23" spans="1:44" ht="210" x14ac:dyDescent="0.2">
      <c r="A23" s="128"/>
      <c r="B23" s="54" t="s">
        <v>512</v>
      </c>
      <c r="C23" s="54" t="s">
        <v>513</v>
      </c>
      <c r="D23" s="54" t="s">
        <v>594</v>
      </c>
      <c r="E23" s="54" t="s">
        <v>595</v>
      </c>
      <c r="F23" s="55" t="s">
        <v>116</v>
      </c>
      <c r="G23" s="55">
        <v>136</v>
      </c>
      <c r="H23" s="164" t="s">
        <v>612</v>
      </c>
      <c r="I23" s="137">
        <v>4502038</v>
      </c>
      <c r="J23" s="57" t="s">
        <v>597</v>
      </c>
      <c r="K23" s="72" t="s">
        <v>598</v>
      </c>
      <c r="L23" s="138" t="s">
        <v>526</v>
      </c>
      <c r="M23" s="54">
        <v>4.3999999999999997E-2</v>
      </c>
      <c r="N23" s="54">
        <v>2020</v>
      </c>
      <c r="O23" s="139" t="s">
        <v>122</v>
      </c>
      <c r="P23" s="57">
        <v>8</v>
      </c>
      <c r="Q23" s="140">
        <v>28</v>
      </c>
      <c r="R23" s="57">
        <v>34</v>
      </c>
      <c r="S23" s="149">
        <v>0</v>
      </c>
      <c r="T23" s="155">
        <v>4</v>
      </c>
      <c r="U23" s="29"/>
      <c r="V23" s="29"/>
      <c r="W23" s="144">
        <f t="shared" si="0"/>
        <v>4</v>
      </c>
      <c r="X23" s="144">
        <f t="shared" si="1"/>
        <v>38</v>
      </c>
      <c r="Y23" s="145">
        <f t="shared" si="2"/>
        <v>0.5</v>
      </c>
      <c r="Z23" s="145">
        <f t="shared" si="2"/>
        <v>1.3571428571428572</v>
      </c>
      <c r="AA23" s="146">
        <v>2000000</v>
      </c>
      <c r="AB23" s="84" t="s">
        <v>144</v>
      </c>
      <c r="AC23" s="147"/>
      <c r="AD23" s="154">
        <f t="shared" si="3"/>
        <v>1.3571428571428572</v>
      </c>
      <c r="AE23" s="29"/>
      <c r="AF23" s="29"/>
      <c r="AG23" s="29"/>
      <c r="AH23" s="29"/>
      <c r="AI23" s="29"/>
      <c r="AJ23" s="29"/>
      <c r="AK23" s="29"/>
      <c r="AL23" s="29"/>
      <c r="AM23" s="29"/>
      <c r="AN23" s="149"/>
      <c r="AO23" s="149"/>
      <c r="AP23" s="151" t="s">
        <v>613</v>
      </c>
      <c r="AQ23" s="29"/>
      <c r="AR23" s="128"/>
    </row>
    <row r="24" spans="1:44" ht="195" x14ac:dyDescent="0.2">
      <c r="A24" s="128"/>
      <c r="B24" s="54" t="s">
        <v>512</v>
      </c>
      <c r="C24" s="54" t="s">
        <v>513</v>
      </c>
      <c r="D24" s="54" t="s">
        <v>110</v>
      </c>
      <c r="E24" s="54" t="s">
        <v>513</v>
      </c>
      <c r="F24" s="55" t="s">
        <v>116</v>
      </c>
      <c r="G24" s="55">
        <v>137</v>
      </c>
      <c r="H24" s="164" t="s">
        <v>614</v>
      </c>
      <c r="I24" s="137">
        <v>4101100</v>
      </c>
      <c r="J24" s="57" t="s">
        <v>615</v>
      </c>
      <c r="K24" s="72" t="s">
        <v>616</v>
      </c>
      <c r="L24" s="138" t="s">
        <v>526</v>
      </c>
      <c r="M24" s="54">
        <v>4.3999999999999997E-2</v>
      </c>
      <c r="N24" s="54">
        <v>2020</v>
      </c>
      <c r="O24" s="139" t="s">
        <v>122</v>
      </c>
      <c r="P24" s="57">
        <v>1000</v>
      </c>
      <c r="Q24" s="140">
        <v>3000</v>
      </c>
      <c r="R24" s="57">
        <v>1192</v>
      </c>
      <c r="S24" s="149">
        <v>1922</v>
      </c>
      <c r="T24" s="155"/>
      <c r="U24" s="29"/>
      <c r="V24" s="29"/>
      <c r="W24" s="144">
        <f t="shared" si="0"/>
        <v>1922</v>
      </c>
      <c r="X24" s="144">
        <f t="shared" si="1"/>
        <v>3114</v>
      </c>
      <c r="Y24" s="145">
        <f t="shared" si="2"/>
        <v>1.9219999999999999</v>
      </c>
      <c r="Z24" s="145">
        <f t="shared" si="2"/>
        <v>1.038</v>
      </c>
      <c r="AA24" s="146">
        <v>40000000</v>
      </c>
      <c r="AB24" s="84" t="s">
        <v>144</v>
      </c>
      <c r="AC24" s="147"/>
      <c r="AD24" s="154">
        <f t="shared" si="3"/>
        <v>1.038</v>
      </c>
      <c r="AE24" s="29"/>
      <c r="AF24" s="29"/>
      <c r="AG24" s="29"/>
      <c r="AH24" s="29"/>
      <c r="AI24" s="29"/>
      <c r="AJ24" s="29"/>
      <c r="AK24" s="29"/>
      <c r="AL24" s="29"/>
      <c r="AM24" s="29"/>
      <c r="AN24" s="149" t="s">
        <v>617</v>
      </c>
      <c r="AO24" s="150" t="s">
        <v>618</v>
      </c>
      <c r="AP24" s="151" t="s">
        <v>619</v>
      </c>
      <c r="AQ24" s="29"/>
      <c r="AR24" s="128"/>
    </row>
    <row r="25" spans="1:44" ht="235" x14ac:dyDescent="0.2">
      <c r="A25" s="128"/>
      <c r="B25" s="54" t="s">
        <v>512</v>
      </c>
      <c r="C25" s="54" t="s">
        <v>513</v>
      </c>
      <c r="D25" s="54" t="s">
        <v>594</v>
      </c>
      <c r="E25" s="54" t="s">
        <v>595</v>
      </c>
      <c r="F25" s="55" t="s">
        <v>116</v>
      </c>
      <c r="G25" s="55">
        <v>138</v>
      </c>
      <c r="H25" s="166" t="s">
        <v>620</v>
      </c>
      <c r="I25" s="137">
        <v>4502038</v>
      </c>
      <c r="J25" s="57" t="s">
        <v>597</v>
      </c>
      <c r="K25" s="72" t="s">
        <v>598</v>
      </c>
      <c r="L25" s="138" t="s">
        <v>526</v>
      </c>
      <c r="M25" s="54">
        <v>4.3999999999999997E-2</v>
      </c>
      <c r="N25" s="54">
        <v>2020</v>
      </c>
      <c r="O25" s="139" t="s">
        <v>122</v>
      </c>
      <c r="P25" s="57">
        <v>2</v>
      </c>
      <c r="Q25" s="140">
        <v>8</v>
      </c>
      <c r="R25" s="57">
        <v>1</v>
      </c>
      <c r="S25" s="149">
        <v>0</v>
      </c>
      <c r="T25" s="155">
        <v>1</v>
      </c>
      <c r="U25" s="29">
        <v>1</v>
      </c>
      <c r="V25" s="29"/>
      <c r="W25" s="144">
        <f t="shared" si="0"/>
        <v>2</v>
      </c>
      <c r="X25" s="144">
        <f t="shared" si="1"/>
        <v>3</v>
      </c>
      <c r="Y25" s="145">
        <f t="shared" si="2"/>
        <v>1</v>
      </c>
      <c r="Z25" s="145">
        <f t="shared" si="2"/>
        <v>0.375</v>
      </c>
      <c r="AA25" s="146">
        <v>30000000</v>
      </c>
      <c r="AB25" s="84" t="s">
        <v>144</v>
      </c>
      <c r="AC25" s="147"/>
      <c r="AD25" s="154">
        <f t="shared" si="3"/>
        <v>0.375</v>
      </c>
      <c r="AE25" s="29"/>
      <c r="AF25" s="29"/>
      <c r="AG25" s="29"/>
      <c r="AH25" s="29"/>
      <c r="AI25" s="29"/>
      <c r="AJ25" s="29"/>
      <c r="AK25" s="29"/>
      <c r="AL25" s="29"/>
      <c r="AM25" s="29"/>
      <c r="AN25" s="149" t="s">
        <v>621</v>
      </c>
      <c r="AO25" s="149" t="s">
        <v>622</v>
      </c>
      <c r="AP25" s="155"/>
      <c r="AQ25" s="156" t="s">
        <v>623</v>
      </c>
      <c r="AR25" s="128"/>
    </row>
    <row r="26" spans="1:44" ht="195" x14ac:dyDescent="0.2">
      <c r="A26" s="128"/>
      <c r="B26" s="54" t="s">
        <v>512</v>
      </c>
      <c r="C26" s="54" t="s">
        <v>513</v>
      </c>
      <c r="D26" s="54" t="s">
        <v>594</v>
      </c>
      <c r="E26" s="54" t="s">
        <v>595</v>
      </c>
      <c r="F26" s="55" t="s">
        <v>116</v>
      </c>
      <c r="G26" s="55">
        <v>139</v>
      </c>
      <c r="H26" s="166" t="s">
        <v>624</v>
      </c>
      <c r="I26" s="137">
        <v>4502038</v>
      </c>
      <c r="J26" s="57" t="s">
        <v>597</v>
      </c>
      <c r="K26" s="72" t="s">
        <v>602</v>
      </c>
      <c r="L26" s="138" t="s">
        <v>526</v>
      </c>
      <c r="M26" s="54">
        <v>4.3999999999999997E-2</v>
      </c>
      <c r="N26" s="54">
        <v>2020</v>
      </c>
      <c r="O26" s="139" t="s">
        <v>122</v>
      </c>
      <c r="P26" s="57">
        <v>15</v>
      </c>
      <c r="Q26" s="140">
        <v>40</v>
      </c>
      <c r="R26" s="57">
        <v>9</v>
      </c>
      <c r="S26" s="149">
        <v>0</v>
      </c>
      <c r="T26" s="155">
        <v>0</v>
      </c>
      <c r="U26" s="29">
        <v>13</v>
      </c>
      <c r="V26" s="29">
        <v>11</v>
      </c>
      <c r="W26" s="144">
        <f t="shared" si="0"/>
        <v>24</v>
      </c>
      <c r="X26" s="144">
        <f t="shared" si="1"/>
        <v>33</v>
      </c>
      <c r="Y26" s="145">
        <f t="shared" si="2"/>
        <v>1.6</v>
      </c>
      <c r="Z26" s="145">
        <f t="shared" si="2"/>
        <v>0.82499999999999996</v>
      </c>
      <c r="AA26" s="146">
        <v>150000000</v>
      </c>
      <c r="AB26" s="84" t="s">
        <v>144</v>
      </c>
      <c r="AC26" s="147">
        <v>150000000</v>
      </c>
      <c r="AD26" s="154">
        <f>AC26/AA26</f>
        <v>1</v>
      </c>
      <c r="AE26" s="29"/>
      <c r="AF26" s="29"/>
      <c r="AG26" s="29"/>
      <c r="AH26" s="29"/>
      <c r="AI26" s="29"/>
      <c r="AJ26" s="29"/>
      <c r="AK26" s="29"/>
      <c r="AL26" s="29"/>
      <c r="AM26" s="29"/>
      <c r="AN26" s="149"/>
      <c r="AO26" s="149"/>
      <c r="AP26" s="155"/>
      <c r="AQ26" s="152" t="s">
        <v>625</v>
      </c>
      <c r="AR26" s="153" t="s">
        <v>626</v>
      </c>
    </row>
    <row r="27" spans="1:44" ht="195" x14ac:dyDescent="0.2">
      <c r="A27" s="128"/>
      <c r="B27" s="54" t="s">
        <v>512</v>
      </c>
      <c r="C27" s="54" t="s">
        <v>513</v>
      </c>
      <c r="D27" s="54" t="s">
        <v>594</v>
      </c>
      <c r="E27" s="54" t="s">
        <v>595</v>
      </c>
      <c r="F27" s="55" t="s">
        <v>116</v>
      </c>
      <c r="G27" s="55">
        <v>140</v>
      </c>
      <c r="H27" s="166" t="s">
        <v>627</v>
      </c>
      <c r="I27" s="137">
        <v>4502039</v>
      </c>
      <c r="J27" s="57" t="s">
        <v>597</v>
      </c>
      <c r="K27" s="72" t="s">
        <v>598</v>
      </c>
      <c r="L27" s="138" t="s">
        <v>526</v>
      </c>
      <c r="M27" s="54">
        <v>4.3999999999999997E-2</v>
      </c>
      <c r="N27" s="54">
        <v>2020</v>
      </c>
      <c r="O27" s="139" t="s">
        <v>122</v>
      </c>
      <c r="P27" s="57">
        <v>5</v>
      </c>
      <c r="Q27" s="140">
        <v>30</v>
      </c>
      <c r="R27" s="57">
        <v>3</v>
      </c>
      <c r="S27" s="149">
        <v>0</v>
      </c>
      <c r="T27" s="155">
        <v>2</v>
      </c>
      <c r="U27" s="29">
        <v>19</v>
      </c>
      <c r="V27" s="29">
        <v>10</v>
      </c>
      <c r="W27" s="144">
        <f t="shared" si="0"/>
        <v>31</v>
      </c>
      <c r="X27" s="144">
        <f t="shared" si="1"/>
        <v>34</v>
      </c>
      <c r="Y27" s="145">
        <f t="shared" si="2"/>
        <v>6.2</v>
      </c>
      <c r="Z27" s="145">
        <f t="shared" si="2"/>
        <v>1.1333333333333333</v>
      </c>
      <c r="AA27" s="146">
        <v>150000000</v>
      </c>
      <c r="AB27" s="84" t="s">
        <v>144</v>
      </c>
      <c r="AC27" s="147">
        <v>150000000</v>
      </c>
      <c r="AD27" s="154">
        <f>AC27/AA27</f>
        <v>1</v>
      </c>
      <c r="AE27" s="29"/>
      <c r="AF27" s="29"/>
      <c r="AG27" s="29"/>
      <c r="AH27" s="29"/>
      <c r="AI27" s="29"/>
      <c r="AJ27" s="29"/>
      <c r="AK27" s="29"/>
      <c r="AL27" s="29"/>
      <c r="AM27" s="29"/>
      <c r="AN27" s="149" t="s">
        <v>628</v>
      </c>
      <c r="AO27" s="150" t="s">
        <v>629</v>
      </c>
      <c r="AP27" s="155"/>
      <c r="AQ27" s="152" t="s">
        <v>630</v>
      </c>
      <c r="AR27" s="153" t="s">
        <v>631</v>
      </c>
    </row>
    <row r="28" spans="1:44" ht="285" x14ac:dyDescent="0.2">
      <c r="A28" s="128"/>
      <c r="B28" s="54" t="s">
        <v>512</v>
      </c>
      <c r="C28" s="54" t="s">
        <v>513</v>
      </c>
      <c r="D28" s="54" t="s">
        <v>110</v>
      </c>
      <c r="E28" s="157" t="s">
        <v>513</v>
      </c>
      <c r="F28" s="55" t="s">
        <v>116</v>
      </c>
      <c r="G28" s="55">
        <v>141</v>
      </c>
      <c r="H28" s="166" t="s">
        <v>632</v>
      </c>
      <c r="I28" s="137">
        <v>4101031</v>
      </c>
      <c r="J28" s="57" t="s">
        <v>633</v>
      </c>
      <c r="K28" s="72" t="s">
        <v>634</v>
      </c>
      <c r="L28" s="138" t="s">
        <v>526</v>
      </c>
      <c r="M28" s="54">
        <v>4.3999999999999997E-2</v>
      </c>
      <c r="N28" s="54">
        <v>2020</v>
      </c>
      <c r="O28" s="139" t="s">
        <v>122</v>
      </c>
      <c r="P28" s="57">
        <v>1</v>
      </c>
      <c r="Q28" s="140">
        <v>4</v>
      </c>
      <c r="R28" s="57">
        <v>2</v>
      </c>
      <c r="S28" s="149">
        <v>1</v>
      </c>
      <c r="T28" s="155">
        <v>1</v>
      </c>
      <c r="U28" s="29"/>
      <c r="V28" s="29"/>
      <c r="W28" s="144">
        <f t="shared" si="0"/>
        <v>2</v>
      </c>
      <c r="X28" s="144">
        <f t="shared" si="1"/>
        <v>4</v>
      </c>
      <c r="Y28" s="145">
        <f t="shared" si="2"/>
        <v>2</v>
      </c>
      <c r="Z28" s="145">
        <f t="shared" si="2"/>
        <v>1</v>
      </c>
      <c r="AA28" s="146">
        <v>0</v>
      </c>
      <c r="AB28" s="84" t="s">
        <v>144</v>
      </c>
      <c r="AC28" s="147"/>
      <c r="AD28" s="154" t="e">
        <f t="shared" ref="AD28:AD63" si="4">AC28/AA28</f>
        <v>#DIV/0!</v>
      </c>
      <c r="AE28" s="29"/>
      <c r="AF28" s="29"/>
      <c r="AG28" s="29"/>
      <c r="AH28" s="29"/>
      <c r="AI28" s="29"/>
      <c r="AJ28" s="29"/>
      <c r="AK28" s="29"/>
      <c r="AL28" s="29"/>
      <c r="AM28" s="29"/>
      <c r="AN28" s="149" t="s">
        <v>635</v>
      </c>
      <c r="AO28" s="150" t="s">
        <v>636</v>
      </c>
      <c r="AP28" s="155"/>
      <c r="AQ28" s="29"/>
      <c r="AR28" s="153" t="s">
        <v>637</v>
      </c>
    </row>
    <row r="29" spans="1:44" ht="195" x14ac:dyDescent="0.2">
      <c r="A29" s="128"/>
      <c r="B29" s="54" t="s">
        <v>512</v>
      </c>
      <c r="C29" s="54" t="s">
        <v>513</v>
      </c>
      <c r="D29" s="54" t="s">
        <v>110</v>
      </c>
      <c r="E29" s="54" t="s">
        <v>513</v>
      </c>
      <c r="F29" s="55" t="s">
        <v>116</v>
      </c>
      <c r="G29" s="55">
        <v>142</v>
      </c>
      <c r="H29" s="166" t="s">
        <v>638</v>
      </c>
      <c r="I29" s="137">
        <v>4101031</v>
      </c>
      <c r="J29" s="57" t="s">
        <v>633</v>
      </c>
      <c r="K29" s="72" t="s">
        <v>639</v>
      </c>
      <c r="L29" s="138" t="s">
        <v>526</v>
      </c>
      <c r="M29" s="54">
        <v>4.3999999999999997E-2</v>
      </c>
      <c r="N29" s="54">
        <v>2020</v>
      </c>
      <c r="O29" s="139" t="s">
        <v>122</v>
      </c>
      <c r="P29" s="57">
        <v>10</v>
      </c>
      <c r="Q29" s="140">
        <v>40</v>
      </c>
      <c r="R29" s="57">
        <v>9</v>
      </c>
      <c r="S29" s="149">
        <v>0</v>
      </c>
      <c r="T29" s="155">
        <v>3</v>
      </c>
      <c r="U29" s="29">
        <v>13</v>
      </c>
      <c r="V29" s="29">
        <v>2</v>
      </c>
      <c r="W29" s="144">
        <f t="shared" si="0"/>
        <v>18</v>
      </c>
      <c r="X29" s="144">
        <f t="shared" si="1"/>
        <v>27</v>
      </c>
      <c r="Y29" s="145">
        <f t="shared" si="2"/>
        <v>1.8</v>
      </c>
      <c r="Z29" s="145">
        <f t="shared" si="2"/>
        <v>0.67500000000000004</v>
      </c>
      <c r="AA29" s="146">
        <v>387192000</v>
      </c>
      <c r="AB29" s="84" t="s">
        <v>144</v>
      </c>
      <c r="AC29" s="147">
        <v>387192</v>
      </c>
      <c r="AD29" s="154">
        <f t="shared" si="4"/>
        <v>1E-3</v>
      </c>
      <c r="AE29" s="29"/>
      <c r="AF29" s="29"/>
      <c r="AG29" s="29"/>
      <c r="AH29" s="29"/>
      <c r="AI29" s="29"/>
      <c r="AJ29" s="29"/>
      <c r="AK29" s="29"/>
      <c r="AL29" s="29"/>
      <c r="AM29" s="29"/>
      <c r="AN29" s="149" t="s">
        <v>640</v>
      </c>
      <c r="AO29" s="149"/>
      <c r="AP29" s="155"/>
      <c r="AQ29" s="152" t="s">
        <v>641</v>
      </c>
      <c r="AR29" s="128"/>
    </row>
    <row r="30" spans="1:44" ht="195" x14ac:dyDescent="0.2">
      <c r="A30" s="128"/>
      <c r="B30" s="54" t="s">
        <v>512</v>
      </c>
      <c r="C30" s="54" t="s">
        <v>513</v>
      </c>
      <c r="D30" s="54" t="s">
        <v>594</v>
      </c>
      <c r="E30" s="54" t="s">
        <v>595</v>
      </c>
      <c r="F30" s="55" t="s">
        <v>116</v>
      </c>
      <c r="G30" s="55">
        <v>143</v>
      </c>
      <c r="H30" s="167" t="s">
        <v>642</v>
      </c>
      <c r="I30" s="137">
        <v>4502038</v>
      </c>
      <c r="J30" s="57" t="s">
        <v>597</v>
      </c>
      <c r="K30" s="72" t="s">
        <v>598</v>
      </c>
      <c r="L30" s="138" t="s">
        <v>526</v>
      </c>
      <c r="M30" s="54">
        <v>4.3999999999999997E-2</v>
      </c>
      <c r="N30" s="54">
        <v>2020</v>
      </c>
      <c r="O30" s="139" t="s">
        <v>122</v>
      </c>
      <c r="P30" s="57">
        <v>1</v>
      </c>
      <c r="Q30" s="140">
        <v>1</v>
      </c>
      <c r="R30" s="57"/>
      <c r="S30" s="149">
        <v>0</v>
      </c>
      <c r="T30" s="155">
        <v>1</v>
      </c>
      <c r="U30" s="29"/>
      <c r="V30" s="29"/>
      <c r="W30" s="144">
        <f t="shared" si="0"/>
        <v>1</v>
      </c>
      <c r="X30" s="144">
        <f t="shared" si="1"/>
        <v>1</v>
      </c>
      <c r="Y30" s="145">
        <f t="shared" si="2"/>
        <v>1</v>
      </c>
      <c r="Z30" s="145">
        <f t="shared" si="2"/>
        <v>1</v>
      </c>
      <c r="AA30" s="146">
        <v>2000000</v>
      </c>
      <c r="AB30" s="84" t="s">
        <v>144</v>
      </c>
      <c r="AC30" s="147">
        <v>2000000</v>
      </c>
      <c r="AD30" s="154">
        <f t="shared" si="4"/>
        <v>1</v>
      </c>
      <c r="AE30" s="29"/>
      <c r="AF30" s="29"/>
      <c r="AG30" s="29"/>
      <c r="AH30" s="29"/>
      <c r="AI30" s="29"/>
      <c r="AJ30" s="29"/>
      <c r="AK30" s="29"/>
      <c r="AL30" s="29"/>
      <c r="AM30" s="29"/>
      <c r="AN30" s="151"/>
      <c r="AO30" s="151" t="s">
        <v>643</v>
      </c>
      <c r="AP30" s="155"/>
      <c r="AQ30" s="168" t="s">
        <v>644</v>
      </c>
      <c r="AR30" s="128"/>
    </row>
    <row r="31" spans="1:44" ht="135" x14ac:dyDescent="0.2">
      <c r="A31" s="128"/>
      <c r="B31" s="54" t="s">
        <v>512</v>
      </c>
      <c r="C31" s="54" t="s">
        <v>513</v>
      </c>
      <c r="D31" s="54" t="s">
        <v>645</v>
      </c>
      <c r="E31" s="54" t="s">
        <v>467</v>
      </c>
      <c r="F31" s="55" t="s">
        <v>116</v>
      </c>
      <c r="G31" s="55">
        <v>144</v>
      </c>
      <c r="H31" s="167" t="s">
        <v>646</v>
      </c>
      <c r="I31" s="137">
        <v>3502019</v>
      </c>
      <c r="J31" s="57" t="s">
        <v>647</v>
      </c>
      <c r="K31" s="72" t="s">
        <v>648</v>
      </c>
      <c r="L31" s="138" t="s">
        <v>526</v>
      </c>
      <c r="M31" s="54">
        <v>4.3999999999999997E-2</v>
      </c>
      <c r="N31" s="54">
        <v>2020</v>
      </c>
      <c r="O31" s="139" t="s">
        <v>122</v>
      </c>
      <c r="P31" s="57">
        <v>1</v>
      </c>
      <c r="Q31" s="140">
        <v>4</v>
      </c>
      <c r="R31" s="57">
        <v>0</v>
      </c>
      <c r="S31" s="149">
        <v>0</v>
      </c>
      <c r="T31" s="155">
        <v>0</v>
      </c>
      <c r="U31" s="29">
        <v>1</v>
      </c>
      <c r="V31" s="29"/>
      <c r="W31" s="144">
        <f t="shared" si="0"/>
        <v>1</v>
      </c>
      <c r="X31" s="144">
        <f t="shared" si="1"/>
        <v>1</v>
      </c>
      <c r="Y31" s="145">
        <f t="shared" si="2"/>
        <v>1</v>
      </c>
      <c r="Z31" s="145">
        <f t="shared" si="2"/>
        <v>0.25</v>
      </c>
      <c r="AA31" s="146">
        <v>2000001</v>
      </c>
      <c r="AB31" s="84" t="s">
        <v>144</v>
      </c>
      <c r="AC31" s="147">
        <v>2000001</v>
      </c>
      <c r="AD31" s="154">
        <f t="shared" si="4"/>
        <v>1</v>
      </c>
      <c r="AE31" s="29"/>
      <c r="AF31" s="29"/>
      <c r="AG31" s="29"/>
      <c r="AH31" s="29"/>
      <c r="AI31" s="29"/>
      <c r="AJ31" s="29"/>
      <c r="AK31" s="29"/>
      <c r="AL31" s="29"/>
      <c r="AM31" s="29"/>
      <c r="AN31" s="149"/>
      <c r="AO31" s="149"/>
      <c r="AP31" s="155"/>
      <c r="AQ31" s="152" t="s">
        <v>649</v>
      </c>
      <c r="AR31" s="128"/>
    </row>
    <row r="32" spans="1:44" ht="180" x14ac:dyDescent="0.2">
      <c r="A32" s="128"/>
      <c r="B32" s="54" t="s">
        <v>512</v>
      </c>
      <c r="C32" s="54" t="s">
        <v>513</v>
      </c>
      <c r="D32" s="54" t="s">
        <v>594</v>
      </c>
      <c r="E32" s="54" t="s">
        <v>595</v>
      </c>
      <c r="F32" s="55" t="s">
        <v>116</v>
      </c>
      <c r="G32" s="55">
        <v>145</v>
      </c>
      <c r="H32" s="167" t="s">
        <v>650</v>
      </c>
      <c r="I32" s="137">
        <v>4502038</v>
      </c>
      <c r="J32" s="57" t="s">
        <v>597</v>
      </c>
      <c r="K32" s="72" t="s">
        <v>598</v>
      </c>
      <c r="L32" s="138" t="s">
        <v>526</v>
      </c>
      <c r="M32" s="54">
        <v>4.3999999999999997E-2</v>
      </c>
      <c r="N32" s="54">
        <v>2020</v>
      </c>
      <c r="O32" s="139" t="s">
        <v>122</v>
      </c>
      <c r="P32" s="57">
        <v>1</v>
      </c>
      <c r="Q32" s="140">
        <v>1</v>
      </c>
      <c r="R32" s="57">
        <v>1</v>
      </c>
      <c r="S32" s="149">
        <v>0</v>
      </c>
      <c r="T32" s="155">
        <v>0</v>
      </c>
      <c r="U32" s="29">
        <v>1</v>
      </c>
      <c r="V32" s="29"/>
      <c r="W32" s="144">
        <f t="shared" si="0"/>
        <v>1</v>
      </c>
      <c r="X32" s="144">
        <f t="shared" si="1"/>
        <v>2</v>
      </c>
      <c r="Y32" s="145">
        <f t="shared" si="2"/>
        <v>1</v>
      </c>
      <c r="Z32" s="145">
        <f t="shared" si="2"/>
        <v>2</v>
      </c>
      <c r="AA32" s="146">
        <v>2000002</v>
      </c>
      <c r="AB32" s="84" t="s">
        <v>144</v>
      </c>
      <c r="AC32" s="147">
        <v>2000002</v>
      </c>
      <c r="AD32" s="154">
        <f t="shared" si="4"/>
        <v>1</v>
      </c>
      <c r="AE32" s="29"/>
      <c r="AF32" s="29"/>
      <c r="AG32" s="29"/>
      <c r="AH32" s="29"/>
      <c r="AI32" s="29"/>
      <c r="AJ32" s="29"/>
      <c r="AK32" s="29"/>
      <c r="AL32" s="29"/>
      <c r="AM32" s="29"/>
      <c r="AN32" s="149"/>
      <c r="AO32" s="149"/>
      <c r="AP32" s="155"/>
      <c r="AQ32" s="152" t="s">
        <v>651</v>
      </c>
      <c r="AR32" s="128"/>
    </row>
    <row r="33" spans="1:44" ht="315" x14ac:dyDescent="0.2">
      <c r="A33" s="128"/>
      <c r="B33" s="54" t="s">
        <v>512</v>
      </c>
      <c r="C33" s="54" t="s">
        <v>513</v>
      </c>
      <c r="D33" s="54" t="s">
        <v>652</v>
      </c>
      <c r="E33" s="54" t="s">
        <v>653</v>
      </c>
      <c r="F33" s="55" t="s">
        <v>116</v>
      </c>
      <c r="G33" s="55">
        <v>146</v>
      </c>
      <c r="H33" s="167" t="s">
        <v>654</v>
      </c>
      <c r="I33" s="137">
        <v>4001031</v>
      </c>
      <c r="J33" s="57" t="s">
        <v>655</v>
      </c>
      <c r="K33" s="72" t="s">
        <v>656</v>
      </c>
      <c r="L33" s="138" t="s">
        <v>526</v>
      </c>
      <c r="M33" s="54">
        <v>4.3999999999999997E-2</v>
      </c>
      <c r="N33" s="54">
        <v>2020</v>
      </c>
      <c r="O33" s="139" t="s">
        <v>122</v>
      </c>
      <c r="P33" s="57">
        <v>10</v>
      </c>
      <c r="Q33" s="140">
        <v>40</v>
      </c>
      <c r="R33" s="57">
        <v>0</v>
      </c>
      <c r="S33" s="149">
        <v>0</v>
      </c>
      <c r="T33" s="155">
        <v>1</v>
      </c>
      <c r="U33" s="29">
        <v>21</v>
      </c>
      <c r="V33" s="29"/>
      <c r="W33" s="144">
        <f t="shared" si="0"/>
        <v>22</v>
      </c>
      <c r="X33" s="144">
        <f t="shared" si="1"/>
        <v>22</v>
      </c>
      <c r="Y33" s="145">
        <f t="shared" si="2"/>
        <v>2.2000000000000002</v>
      </c>
      <c r="Z33" s="145">
        <f t="shared" si="2"/>
        <v>0.55000000000000004</v>
      </c>
      <c r="AA33" s="146">
        <v>300000000</v>
      </c>
      <c r="AB33" s="84" t="s">
        <v>144</v>
      </c>
      <c r="AC33" s="147">
        <v>5000000</v>
      </c>
      <c r="AD33" s="154">
        <f t="shared" si="4"/>
        <v>1.6666666666666666E-2</v>
      </c>
      <c r="AE33" s="29"/>
      <c r="AF33" s="29"/>
      <c r="AG33" s="29"/>
      <c r="AH33" s="29"/>
      <c r="AI33" s="29"/>
      <c r="AJ33" s="29"/>
      <c r="AK33" s="29"/>
      <c r="AL33" s="29"/>
      <c r="AM33" s="29"/>
      <c r="AN33" s="149" t="s">
        <v>657</v>
      </c>
      <c r="AO33" s="149"/>
      <c r="AP33" s="155"/>
      <c r="AQ33" s="152" t="s">
        <v>658</v>
      </c>
      <c r="AR33" s="128"/>
    </row>
    <row r="34" spans="1:44" ht="315" x14ac:dyDescent="0.2">
      <c r="A34" s="128"/>
      <c r="B34" s="54" t="s">
        <v>512</v>
      </c>
      <c r="C34" s="54" t="s">
        <v>513</v>
      </c>
      <c r="D34" s="54" t="s">
        <v>652</v>
      </c>
      <c r="E34" s="157" t="s">
        <v>653</v>
      </c>
      <c r="F34" s="55" t="s">
        <v>116</v>
      </c>
      <c r="G34" s="55">
        <v>147</v>
      </c>
      <c r="H34" s="167" t="s">
        <v>659</v>
      </c>
      <c r="I34" s="137">
        <v>4001032</v>
      </c>
      <c r="J34" s="57" t="s">
        <v>660</v>
      </c>
      <c r="K34" s="72" t="s">
        <v>661</v>
      </c>
      <c r="L34" s="138" t="s">
        <v>526</v>
      </c>
      <c r="M34" s="54">
        <v>4.3999999999999997E-2</v>
      </c>
      <c r="N34" s="54">
        <v>2020</v>
      </c>
      <c r="O34" s="139" t="s">
        <v>122</v>
      </c>
      <c r="P34" s="57">
        <v>10</v>
      </c>
      <c r="Q34" s="140">
        <v>40</v>
      </c>
      <c r="R34" s="57">
        <v>0</v>
      </c>
      <c r="S34" s="149">
        <v>0</v>
      </c>
      <c r="T34" s="155">
        <v>0</v>
      </c>
      <c r="U34" s="29">
        <v>21</v>
      </c>
      <c r="V34" s="29"/>
      <c r="W34" s="144">
        <f t="shared" si="0"/>
        <v>21</v>
      </c>
      <c r="X34" s="144">
        <f t="shared" si="1"/>
        <v>21</v>
      </c>
      <c r="Y34" s="145">
        <f t="shared" si="2"/>
        <v>2.1</v>
      </c>
      <c r="Z34" s="145">
        <f t="shared" si="2"/>
        <v>0.52500000000000002</v>
      </c>
      <c r="AA34" s="146">
        <v>50000000</v>
      </c>
      <c r="AB34" s="84" t="s">
        <v>144</v>
      </c>
      <c r="AC34" s="147">
        <v>5000000</v>
      </c>
      <c r="AD34" s="154">
        <f t="shared" si="4"/>
        <v>0.1</v>
      </c>
      <c r="AE34" s="29"/>
      <c r="AF34" s="29"/>
      <c r="AG34" s="29"/>
      <c r="AH34" s="29"/>
      <c r="AI34" s="29"/>
      <c r="AJ34" s="29"/>
      <c r="AK34" s="29"/>
      <c r="AL34" s="29"/>
      <c r="AM34" s="29"/>
      <c r="AN34" s="149"/>
      <c r="AO34" s="149"/>
      <c r="AP34" s="155"/>
      <c r="AQ34" s="152" t="s">
        <v>658</v>
      </c>
      <c r="AR34" s="128"/>
    </row>
    <row r="35" spans="1:44" ht="390" x14ac:dyDescent="0.2">
      <c r="A35" s="128"/>
      <c r="B35" s="54" t="s">
        <v>512</v>
      </c>
      <c r="C35" s="54" t="s">
        <v>513</v>
      </c>
      <c r="D35" s="54" t="s">
        <v>245</v>
      </c>
      <c r="E35" s="54" t="s">
        <v>662</v>
      </c>
      <c r="F35" s="55" t="s">
        <v>116</v>
      </c>
      <c r="G35" s="55">
        <v>148</v>
      </c>
      <c r="H35" s="167" t="s">
        <v>663</v>
      </c>
      <c r="I35" s="137">
        <v>1704017</v>
      </c>
      <c r="J35" s="57" t="s">
        <v>664</v>
      </c>
      <c r="K35" s="72" t="s">
        <v>665</v>
      </c>
      <c r="L35" s="138" t="s">
        <v>526</v>
      </c>
      <c r="M35" s="54">
        <v>4.3999999999999997E-2</v>
      </c>
      <c r="N35" s="54">
        <v>2020</v>
      </c>
      <c r="O35" s="139" t="s">
        <v>122</v>
      </c>
      <c r="P35" s="57">
        <v>2</v>
      </c>
      <c r="Q35" s="140">
        <v>8</v>
      </c>
      <c r="R35" s="57">
        <v>0</v>
      </c>
      <c r="S35" s="149">
        <v>0</v>
      </c>
      <c r="T35" s="155">
        <v>1</v>
      </c>
      <c r="U35" s="29">
        <v>1</v>
      </c>
      <c r="V35" s="29"/>
      <c r="W35" s="144">
        <f t="shared" si="0"/>
        <v>2</v>
      </c>
      <c r="X35" s="144">
        <f t="shared" si="1"/>
        <v>2</v>
      </c>
      <c r="Y35" s="145">
        <f t="shared" si="2"/>
        <v>1</v>
      </c>
      <c r="Z35" s="145">
        <f t="shared" si="2"/>
        <v>0.25</v>
      </c>
      <c r="AA35" s="146">
        <v>2000000</v>
      </c>
      <c r="AB35" s="84" t="s">
        <v>144</v>
      </c>
      <c r="AC35" s="147">
        <v>2000000</v>
      </c>
      <c r="AD35" s="154">
        <f t="shared" si="4"/>
        <v>1</v>
      </c>
      <c r="AE35" s="29"/>
      <c r="AF35" s="29"/>
      <c r="AG35" s="29"/>
      <c r="AH35" s="29"/>
      <c r="AI35" s="29"/>
      <c r="AJ35" s="29"/>
      <c r="AK35" s="29"/>
      <c r="AL35" s="29"/>
      <c r="AM35" s="29"/>
      <c r="AN35" s="149"/>
      <c r="AO35" s="149"/>
      <c r="AP35" s="155"/>
      <c r="AQ35" s="152" t="s">
        <v>666</v>
      </c>
      <c r="AR35" s="128"/>
    </row>
    <row r="36" spans="1:44" ht="195" x14ac:dyDescent="0.2">
      <c r="A36" s="128"/>
      <c r="B36" s="54" t="s">
        <v>512</v>
      </c>
      <c r="C36" s="54" t="s">
        <v>513</v>
      </c>
      <c r="D36" s="54" t="s">
        <v>110</v>
      </c>
      <c r="E36" s="54" t="s">
        <v>513</v>
      </c>
      <c r="F36" s="55" t="s">
        <v>116</v>
      </c>
      <c r="G36" s="55">
        <v>149</v>
      </c>
      <c r="H36" s="169" t="s">
        <v>667</v>
      </c>
      <c r="I36" s="137" t="s">
        <v>668</v>
      </c>
      <c r="J36" s="57" t="s">
        <v>669</v>
      </c>
      <c r="K36" s="72" t="s">
        <v>670</v>
      </c>
      <c r="L36" s="138" t="s">
        <v>158</v>
      </c>
      <c r="M36" s="54">
        <v>4.3999999999999997E-2</v>
      </c>
      <c r="N36" s="54">
        <v>2020</v>
      </c>
      <c r="O36" s="139" t="s">
        <v>122</v>
      </c>
      <c r="P36" s="57">
        <v>36</v>
      </c>
      <c r="Q36" s="140">
        <v>140</v>
      </c>
      <c r="R36" s="57">
        <v>36</v>
      </c>
      <c r="S36" s="149">
        <v>0</v>
      </c>
      <c r="T36" s="155">
        <v>8</v>
      </c>
      <c r="U36" s="29">
        <v>13</v>
      </c>
      <c r="V36" s="29">
        <v>15</v>
      </c>
      <c r="W36" s="144">
        <f t="shared" si="0"/>
        <v>36</v>
      </c>
      <c r="X36" s="144">
        <f t="shared" si="1"/>
        <v>72</v>
      </c>
      <c r="Y36" s="145">
        <f t="shared" si="2"/>
        <v>1</v>
      </c>
      <c r="Z36" s="145">
        <f t="shared" si="2"/>
        <v>0.51428571428571423</v>
      </c>
      <c r="AA36" s="146">
        <v>300000000</v>
      </c>
      <c r="AB36" s="84" t="s">
        <v>144</v>
      </c>
      <c r="AC36" s="147">
        <v>300000000</v>
      </c>
      <c r="AD36" s="154">
        <f t="shared" si="4"/>
        <v>1</v>
      </c>
      <c r="AE36" s="29"/>
      <c r="AF36" s="29"/>
      <c r="AG36" s="29"/>
      <c r="AH36" s="29"/>
      <c r="AI36" s="29"/>
      <c r="AJ36" s="29"/>
      <c r="AK36" s="29"/>
      <c r="AL36" s="29"/>
      <c r="AM36" s="29"/>
      <c r="AN36" s="149"/>
      <c r="AO36" s="70"/>
      <c r="AP36" s="151" t="s">
        <v>671</v>
      </c>
      <c r="AQ36" s="160" t="s">
        <v>672</v>
      </c>
      <c r="AR36" s="170"/>
    </row>
    <row r="37" spans="1:44" ht="195" x14ac:dyDescent="0.2">
      <c r="A37" s="128"/>
      <c r="B37" s="54" t="s">
        <v>512</v>
      </c>
      <c r="C37" s="54" t="s">
        <v>513</v>
      </c>
      <c r="D37" s="54" t="s">
        <v>110</v>
      </c>
      <c r="E37" s="54" t="s">
        <v>513</v>
      </c>
      <c r="F37" s="55" t="s">
        <v>116</v>
      </c>
      <c r="G37" s="55">
        <v>150</v>
      </c>
      <c r="H37" s="169" t="s">
        <v>673</v>
      </c>
      <c r="I37" s="137" t="s">
        <v>668</v>
      </c>
      <c r="J37" s="57" t="s">
        <v>669</v>
      </c>
      <c r="K37" s="72" t="s">
        <v>670</v>
      </c>
      <c r="L37" s="138" t="s">
        <v>158</v>
      </c>
      <c r="M37" s="54">
        <v>4.3999999999999997E-2</v>
      </c>
      <c r="N37" s="54">
        <v>2020</v>
      </c>
      <c r="O37" s="139" t="s">
        <v>122</v>
      </c>
      <c r="P37" s="57">
        <v>15</v>
      </c>
      <c r="Q37" s="140">
        <v>45</v>
      </c>
      <c r="R37" s="57">
        <v>8</v>
      </c>
      <c r="S37" s="149">
        <v>0</v>
      </c>
      <c r="T37" s="155">
        <v>4</v>
      </c>
      <c r="U37" s="29">
        <v>7</v>
      </c>
      <c r="V37" s="29">
        <v>4</v>
      </c>
      <c r="W37" s="144">
        <f t="shared" si="0"/>
        <v>15</v>
      </c>
      <c r="X37" s="144">
        <f t="shared" si="1"/>
        <v>23</v>
      </c>
      <c r="Y37" s="145">
        <f t="shared" si="2"/>
        <v>1</v>
      </c>
      <c r="Z37" s="145">
        <f t="shared" si="2"/>
        <v>0.51111111111111107</v>
      </c>
      <c r="AA37" s="146">
        <v>12000000</v>
      </c>
      <c r="AB37" s="84" t="s">
        <v>144</v>
      </c>
      <c r="AC37" s="147">
        <v>12000000</v>
      </c>
      <c r="AD37" s="154">
        <f t="shared" si="4"/>
        <v>1</v>
      </c>
      <c r="AE37" s="29"/>
      <c r="AF37" s="29"/>
      <c r="AG37" s="29"/>
      <c r="AH37" s="29"/>
      <c r="AI37" s="29"/>
      <c r="AJ37" s="29"/>
      <c r="AK37" s="29"/>
      <c r="AL37" s="29"/>
      <c r="AM37" s="29"/>
      <c r="AN37" s="149" t="s">
        <v>674</v>
      </c>
      <c r="AO37" s="70"/>
      <c r="AP37" s="151" t="s">
        <v>675</v>
      </c>
      <c r="AQ37" s="160" t="s">
        <v>676</v>
      </c>
      <c r="AR37" s="170"/>
    </row>
    <row r="38" spans="1:44" ht="195" x14ac:dyDescent="0.2">
      <c r="A38" s="128"/>
      <c r="B38" s="54" t="s">
        <v>512</v>
      </c>
      <c r="C38" s="54" t="s">
        <v>513</v>
      </c>
      <c r="D38" s="54" t="s">
        <v>110</v>
      </c>
      <c r="E38" s="54" t="s">
        <v>513</v>
      </c>
      <c r="F38" s="55" t="s">
        <v>116</v>
      </c>
      <c r="G38" s="55">
        <v>151</v>
      </c>
      <c r="H38" s="169" t="s">
        <v>677</v>
      </c>
      <c r="I38" s="137" t="s">
        <v>668</v>
      </c>
      <c r="J38" s="57" t="s">
        <v>669</v>
      </c>
      <c r="K38" s="72" t="s">
        <v>678</v>
      </c>
      <c r="L38" s="138" t="s">
        <v>158</v>
      </c>
      <c r="M38" s="54">
        <v>4.3999999999999997E-2</v>
      </c>
      <c r="N38" s="54">
        <v>2020</v>
      </c>
      <c r="O38" s="139" t="s">
        <v>122</v>
      </c>
      <c r="P38" s="57">
        <v>1</v>
      </c>
      <c r="Q38" s="140">
        <v>4</v>
      </c>
      <c r="R38" s="57">
        <v>1</v>
      </c>
      <c r="S38" s="149">
        <v>0</v>
      </c>
      <c r="T38" s="155">
        <v>1</v>
      </c>
      <c r="U38" s="29">
        <v>0</v>
      </c>
      <c r="V38" s="29"/>
      <c r="W38" s="144">
        <f t="shared" si="0"/>
        <v>1</v>
      </c>
      <c r="X38" s="144">
        <f t="shared" si="1"/>
        <v>2</v>
      </c>
      <c r="Y38" s="145">
        <f t="shared" si="2"/>
        <v>1</v>
      </c>
      <c r="Z38" s="145">
        <f t="shared" si="2"/>
        <v>0.5</v>
      </c>
      <c r="AA38" s="146">
        <v>50000000</v>
      </c>
      <c r="AB38" s="84" t="s">
        <v>144</v>
      </c>
      <c r="AC38" s="147">
        <v>50000000</v>
      </c>
      <c r="AD38" s="154">
        <f t="shared" si="4"/>
        <v>1</v>
      </c>
      <c r="AE38" s="29"/>
      <c r="AF38" s="29"/>
      <c r="AG38" s="29"/>
      <c r="AH38" s="29"/>
      <c r="AI38" s="29"/>
      <c r="AJ38" s="29"/>
      <c r="AK38" s="29"/>
      <c r="AL38" s="29"/>
      <c r="AM38" s="29"/>
      <c r="AN38" s="149"/>
      <c r="AO38" s="70"/>
      <c r="AP38" s="151" t="s">
        <v>679</v>
      </c>
      <c r="AQ38" s="160" t="s">
        <v>680</v>
      </c>
      <c r="AR38" s="171"/>
    </row>
    <row r="39" spans="1:44" ht="195" x14ac:dyDescent="0.2">
      <c r="A39" s="128"/>
      <c r="B39" s="54" t="s">
        <v>512</v>
      </c>
      <c r="C39" s="54" t="s">
        <v>513</v>
      </c>
      <c r="D39" s="54" t="s">
        <v>110</v>
      </c>
      <c r="E39" s="54" t="s">
        <v>513</v>
      </c>
      <c r="F39" s="55" t="s">
        <v>116</v>
      </c>
      <c r="G39" s="55">
        <v>152</v>
      </c>
      <c r="H39" s="169" t="s">
        <v>681</v>
      </c>
      <c r="I39" s="137" t="s">
        <v>668</v>
      </c>
      <c r="J39" s="57" t="s">
        <v>669</v>
      </c>
      <c r="K39" s="72" t="s">
        <v>670</v>
      </c>
      <c r="L39" s="138" t="s">
        <v>158</v>
      </c>
      <c r="M39" s="54">
        <v>4.3999999999999997E-2</v>
      </c>
      <c r="N39" s="54">
        <v>2020</v>
      </c>
      <c r="O39" s="139" t="s">
        <v>122</v>
      </c>
      <c r="P39" s="57">
        <v>15</v>
      </c>
      <c r="Q39" s="140">
        <v>60</v>
      </c>
      <c r="R39" s="57">
        <v>8</v>
      </c>
      <c r="S39" s="149">
        <v>0</v>
      </c>
      <c r="T39" s="155">
        <v>4</v>
      </c>
      <c r="U39" s="29">
        <v>7</v>
      </c>
      <c r="V39" s="29">
        <v>4</v>
      </c>
      <c r="W39" s="144">
        <f t="shared" si="0"/>
        <v>15</v>
      </c>
      <c r="X39" s="144">
        <f t="shared" si="1"/>
        <v>23</v>
      </c>
      <c r="Y39" s="145">
        <f t="shared" si="2"/>
        <v>1</v>
      </c>
      <c r="Z39" s="145">
        <f t="shared" si="2"/>
        <v>0.38333333333333336</v>
      </c>
      <c r="AA39" s="146">
        <v>12000000</v>
      </c>
      <c r="AB39" s="84" t="s">
        <v>144</v>
      </c>
      <c r="AC39" s="147">
        <v>12000000</v>
      </c>
      <c r="AD39" s="154">
        <f t="shared" si="4"/>
        <v>1</v>
      </c>
      <c r="AE39" s="29"/>
      <c r="AF39" s="29"/>
      <c r="AG39" s="29"/>
      <c r="AH39" s="29"/>
      <c r="AI39" s="29"/>
      <c r="AJ39" s="29"/>
      <c r="AK39" s="29"/>
      <c r="AL39" s="29"/>
      <c r="AM39" s="29"/>
      <c r="AN39" s="149"/>
      <c r="AO39" s="149"/>
      <c r="AP39" s="151" t="s">
        <v>682</v>
      </c>
      <c r="AQ39" s="160" t="s">
        <v>676</v>
      </c>
      <c r="AR39" s="172" t="s">
        <v>683</v>
      </c>
    </row>
    <row r="40" spans="1:44" ht="210" x14ac:dyDescent="0.2">
      <c r="A40" s="128"/>
      <c r="B40" s="54" t="s">
        <v>512</v>
      </c>
      <c r="C40" s="54" t="s">
        <v>513</v>
      </c>
      <c r="D40" s="54" t="s">
        <v>110</v>
      </c>
      <c r="E40" s="54" t="s">
        <v>513</v>
      </c>
      <c r="F40" s="55" t="s">
        <v>116</v>
      </c>
      <c r="G40" s="55">
        <v>153</v>
      </c>
      <c r="H40" s="169" t="s">
        <v>684</v>
      </c>
      <c r="I40" s="137" t="s">
        <v>668</v>
      </c>
      <c r="J40" s="57" t="s">
        <v>669</v>
      </c>
      <c r="K40" s="72" t="s">
        <v>670</v>
      </c>
      <c r="L40" s="138" t="s">
        <v>158</v>
      </c>
      <c r="M40" s="54">
        <v>4.3999999999999997E-2</v>
      </c>
      <c r="N40" s="54">
        <v>2020</v>
      </c>
      <c r="O40" s="139" t="s">
        <v>122</v>
      </c>
      <c r="P40" s="57">
        <v>12</v>
      </c>
      <c r="Q40" s="140">
        <v>46</v>
      </c>
      <c r="R40" s="57">
        <v>11</v>
      </c>
      <c r="S40" s="149">
        <v>0</v>
      </c>
      <c r="T40" s="155">
        <v>4</v>
      </c>
      <c r="U40" s="29">
        <v>7</v>
      </c>
      <c r="V40" s="29">
        <v>1</v>
      </c>
      <c r="W40" s="144">
        <f t="shared" si="0"/>
        <v>12</v>
      </c>
      <c r="X40" s="144">
        <f t="shared" si="1"/>
        <v>23</v>
      </c>
      <c r="Y40" s="145">
        <f t="shared" si="2"/>
        <v>1</v>
      </c>
      <c r="Z40" s="145">
        <f t="shared" si="2"/>
        <v>0.5</v>
      </c>
      <c r="AA40" s="146">
        <v>12000000</v>
      </c>
      <c r="AB40" s="84" t="s">
        <v>144</v>
      </c>
      <c r="AC40" s="147">
        <v>12000000</v>
      </c>
      <c r="AD40" s="154">
        <f t="shared" si="4"/>
        <v>1</v>
      </c>
      <c r="AE40" s="29"/>
      <c r="AF40" s="29"/>
      <c r="AG40" s="29"/>
      <c r="AH40" s="29"/>
      <c r="AI40" s="29"/>
      <c r="AJ40" s="29"/>
      <c r="AK40" s="29"/>
      <c r="AL40" s="29"/>
      <c r="AM40" s="29"/>
      <c r="AN40" s="149"/>
      <c r="AO40" s="149"/>
      <c r="AP40" s="151" t="s">
        <v>685</v>
      </c>
      <c r="AQ40" s="160" t="s">
        <v>676</v>
      </c>
      <c r="AR40" s="172" t="s">
        <v>686</v>
      </c>
    </row>
    <row r="41" spans="1:44" ht="91" x14ac:dyDescent="0.2">
      <c r="A41" s="128"/>
      <c r="B41" s="54" t="s">
        <v>512</v>
      </c>
      <c r="C41" s="54" t="s">
        <v>513</v>
      </c>
      <c r="D41" s="54" t="s">
        <v>110</v>
      </c>
      <c r="E41" s="54" t="s">
        <v>513</v>
      </c>
      <c r="F41" s="55" t="s">
        <v>116</v>
      </c>
      <c r="G41" s="55">
        <v>154</v>
      </c>
      <c r="H41" s="169" t="s">
        <v>687</v>
      </c>
      <c r="I41" s="137" t="s">
        <v>668</v>
      </c>
      <c r="J41" s="57" t="s">
        <v>669</v>
      </c>
      <c r="K41" s="72" t="s">
        <v>688</v>
      </c>
      <c r="L41" s="138" t="s">
        <v>158</v>
      </c>
      <c r="M41" s="54">
        <v>4.3999999999999997E-2</v>
      </c>
      <c r="N41" s="54">
        <v>2020</v>
      </c>
      <c r="O41" s="139" t="s">
        <v>122</v>
      </c>
      <c r="P41" s="57">
        <v>0</v>
      </c>
      <c r="Q41" s="140">
        <v>1</v>
      </c>
      <c r="R41" s="57">
        <v>0</v>
      </c>
      <c r="S41" s="149">
        <v>0</v>
      </c>
      <c r="T41" s="155">
        <v>0</v>
      </c>
      <c r="U41" s="29">
        <v>0</v>
      </c>
      <c r="V41" s="29"/>
      <c r="W41" s="144">
        <f t="shared" si="0"/>
        <v>0</v>
      </c>
      <c r="X41" s="144">
        <f t="shared" si="1"/>
        <v>0</v>
      </c>
      <c r="Y41" s="145">
        <v>0</v>
      </c>
      <c r="Z41" s="145">
        <f t="shared" si="2"/>
        <v>0</v>
      </c>
      <c r="AA41" s="146">
        <v>0</v>
      </c>
      <c r="AB41" s="84" t="s">
        <v>144</v>
      </c>
      <c r="AC41" s="147"/>
      <c r="AD41" s="154" t="e">
        <f t="shared" si="4"/>
        <v>#DIV/0!</v>
      </c>
      <c r="AE41" s="29"/>
      <c r="AF41" s="29"/>
      <c r="AG41" s="29"/>
      <c r="AH41" s="29"/>
      <c r="AI41" s="29"/>
      <c r="AJ41" s="29"/>
      <c r="AK41" s="29"/>
      <c r="AL41" s="29"/>
      <c r="AM41" s="29"/>
      <c r="AN41" s="149"/>
      <c r="AO41" s="149"/>
      <c r="AP41" s="155"/>
      <c r="AQ41" s="29"/>
      <c r="AR41" s="128"/>
    </row>
    <row r="42" spans="1:44" ht="104" x14ac:dyDescent="0.2">
      <c r="A42" s="128"/>
      <c r="B42" s="54" t="s">
        <v>512</v>
      </c>
      <c r="C42" s="54" t="s">
        <v>513</v>
      </c>
      <c r="D42" s="54" t="s">
        <v>689</v>
      </c>
      <c r="E42" s="54" t="s">
        <v>690</v>
      </c>
      <c r="F42" s="55" t="s">
        <v>116</v>
      </c>
      <c r="G42" s="55">
        <v>155</v>
      </c>
      <c r="H42" s="173" t="s">
        <v>691</v>
      </c>
      <c r="I42" s="137">
        <v>4599023</v>
      </c>
      <c r="J42" s="57" t="s">
        <v>692</v>
      </c>
      <c r="K42" s="72" t="s">
        <v>693</v>
      </c>
      <c r="L42" s="138" t="s">
        <v>158</v>
      </c>
      <c r="M42" s="54">
        <v>4.3999999999999997E-2</v>
      </c>
      <c r="N42" s="54">
        <v>2020</v>
      </c>
      <c r="O42" s="139" t="s">
        <v>122</v>
      </c>
      <c r="P42" s="57">
        <v>0</v>
      </c>
      <c r="Q42" s="140">
        <v>1</v>
      </c>
      <c r="R42" s="57">
        <v>1</v>
      </c>
      <c r="S42" s="149">
        <v>0</v>
      </c>
      <c r="T42" s="155">
        <v>0</v>
      </c>
      <c r="U42" s="29"/>
      <c r="V42" s="29"/>
      <c r="W42" s="144">
        <f t="shared" si="0"/>
        <v>0</v>
      </c>
      <c r="X42" s="144">
        <f t="shared" si="1"/>
        <v>1</v>
      </c>
      <c r="Y42" s="145">
        <v>0</v>
      </c>
      <c r="Z42" s="145">
        <f t="shared" si="2"/>
        <v>1</v>
      </c>
      <c r="AA42" s="146">
        <v>4000000</v>
      </c>
      <c r="AB42" s="84" t="s">
        <v>144</v>
      </c>
      <c r="AC42" s="147"/>
      <c r="AD42" s="154">
        <f t="shared" si="4"/>
        <v>0</v>
      </c>
      <c r="AE42" s="29"/>
      <c r="AF42" s="29"/>
      <c r="AG42" s="29"/>
      <c r="AH42" s="29"/>
      <c r="AI42" s="29"/>
      <c r="AJ42" s="29"/>
      <c r="AK42" s="29"/>
      <c r="AL42" s="29"/>
      <c r="AM42" s="29"/>
      <c r="AN42" s="149" t="s">
        <v>694</v>
      </c>
      <c r="AO42" s="149"/>
      <c r="AP42" s="155"/>
      <c r="AQ42" s="29"/>
      <c r="AR42" s="128"/>
    </row>
    <row r="43" spans="1:44" ht="130" x14ac:dyDescent="0.2">
      <c r="A43" s="128"/>
      <c r="B43" s="54" t="s">
        <v>512</v>
      </c>
      <c r="C43" s="54" t="s">
        <v>513</v>
      </c>
      <c r="D43" s="54" t="s">
        <v>110</v>
      </c>
      <c r="E43" s="54" t="s">
        <v>513</v>
      </c>
      <c r="F43" s="55" t="s">
        <v>116</v>
      </c>
      <c r="G43" s="55">
        <v>156</v>
      </c>
      <c r="H43" s="173" t="s">
        <v>695</v>
      </c>
      <c r="I43" s="137">
        <v>4101014</v>
      </c>
      <c r="J43" s="57" t="s">
        <v>696</v>
      </c>
      <c r="K43" s="72" t="s">
        <v>697</v>
      </c>
      <c r="L43" s="138" t="s">
        <v>158</v>
      </c>
      <c r="M43" s="54">
        <v>4.3999999999999997E-2</v>
      </c>
      <c r="N43" s="54">
        <v>2020</v>
      </c>
      <c r="O43" s="139" t="s">
        <v>122</v>
      </c>
      <c r="P43" s="57">
        <v>10</v>
      </c>
      <c r="Q43" s="140">
        <v>20</v>
      </c>
      <c r="R43" s="57">
        <v>0</v>
      </c>
      <c r="S43" s="149">
        <v>0</v>
      </c>
      <c r="T43" s="155">
        <v>0</v>
      </c>
      <c r="U43" s="29"/>
      <c r="V43" s="29"/>
      <c r="W43" s="144">
        <f t="shared" si="0"/>
        <v>0</v>
      </c>
      <c r="X43" s="144">
        <f t="shared" si="1"/>
        <v>0</v>
      </c>
      <c r="Y43" s="145">
        <f t="shared" si="2"/>
        <v>0</v>
      </c>
      <c r="Z43" s="145">
        <f t="shared" si="2"/>
        <v>0</v>
      </c>
      <c r="AA43" s="146">
        <v>4000000</v>
      </c>
      <c r="AB43" s="84" t="s">
        <v>144</v>
      </c>
      <c r="AC43" s="147">
        <v>4000000</v>
      </c>
      <c r="AD43" s="154">
        <f t="shared" si="4"/>
        <v>1</v>
      </c>
      <c r="AE43" s="29"/>
      <c r="AF43" s="29"/>
      <c r="AG43" s="29"/>
      <c r="AH43" s="29"/>
      <c r="AI43" s="29"/>
      <c r="AJ43" s="29"/>
      <c r="AK43" s="29"/>
      <c r="AL43" s="29"/>
      <c r="AM43" s="29"/>
      <c r="AN43" s="149"/>
      <c r="AO43" s="149"/>
      <c r="AP43" s="155"/>
      <c r="AQ43" s="29"/>
      <c r="AR43" s="128"/>
    </row>
    <row r="44" spans="1:44" ht="156" x14ac:dyDescent="0.2">
      <c r="A44" s="128"/>
      <c r="B44" s="54" t="s">
        <v>512</v>
      </c>
      <c r="C44" s="54" t="s">
        <v>513</v>
      </c>
      <c r="D44" s="54" t="s">
        <v>110</v>
      </c>
      <c r="E44" s="54" t="s">
        <v>513</v>
      </c>
      <c r="F44" s="55" t="s">
        <v>116</v>
      </c>
      <c r="G44" s="55">
        <v>157</v>
      </c>
      <c r="H44" s="173" t="s">
        <v>698</v>
      </c>
      <c r="I44" s="137">
        <v>4101063</v>
      </c>
      <c r="J44" s="57" t="s">
        <v>699</v>
      </c>
      <c r="K44" s="72" t="s">
        <v>700</v>
      </c>
      <c r="L44" s="138" t="s">
        <v>158</v>
      </c>
      <c r="M44" s="54">
        <v>4.3999999999999997E-2</v>
      </c>
      <c r="N44" s="54">
        <v>2020</v>
      </c>
      <c r="O44" s="139" t="s">
        <v>122</v>
      </c>
      <c r="P44" s="57">
        <v>0</v>
      </c>
      <c r="Q44" s="140">
        <v>1</v>
      </c>
      <c r="R44" s="57">
        <v>1</v>
      </c>
      <c r="S44" s="149">
        <v>0</v>
      </c>
      <c r="T44" s="155">
        <v>0</v>
      </c>
      <c r="U44" s="29"/>
      <c r="V44" s="29"/>
      <c r="W44" s="144">
        <f t="shared" si="0"/>
        <v>0</v>
      </c>
      <c r="X44" s="144">
        <f t="shared" si="1"/>
        <v>1</v>
      </c>
      <c r="Y44" s="145">
        <v>0</v>
      </c>
      <c r="Z44" s="145">
        <f t="shared" si="2"/>
        <v>1</v>
      </c>
      <c r="AA44" s="146">
        <v>0</v>
      </c>
      <c r="AB44" s="84" t="s">
        <v>144</v>
      </c>
      <c r="AC44" s="147"/>
      <c r="AD44" s="154" t="e">
        <f t="shared" si="4"/>
        <v>#DIV/0!</v>
      </c>
      <c r="AE44" s="29"/>
      <c r="AF44" s="29"/>
      <c r="AG44" s="29"/>
      <c r="AH44" s="29"/>
      <c r="AI44" s="29"/>
      <c r="AJ44" s="29"/>
      <c r="AK44" s="29"/>
      <c r="AL44" s="29"/>
      <c r="AM44" s="29"/>
      <c r="AN44" s="149" t="s">
        <v>701</v>
      </c>
      <c r="AO44" s="149"/>
      <c r="AP44" s="155"/>
      <c r="AQ44" s="29"/>
      <c r="AR44" s="128"/>
    </row>
    <row r="45" spans="1:44" ht="195" x14ac:dyDescent="0.2">
      <c r="A45" s="128"/>
      <c r="B45" s="54" t="s">
        <v>512</v>
      </c>
      <c r="C45" s="54" t="s">
        <v>513</v>
      </c>
      <c r="D45" s="54" t="s">
        <v>225</v>
      </c>
      <c r="E45" s="54" t="s">
        <v>558</v>
      </c>
      <c r="F45" s="55" t="s">
        <v>116</v>
      </c>
      <c r="G45" s="55">
        <v>158</v>
      </c>
      <c r="H45" s="173" t="s">
        <v>702</v>
      </c>
      <c r="I45" s="137">
        <v>4103054</v>
      </c>
      <c r="J45" s="57" t="s">
        <v>703</v>
      </c>
      <c r="K45" s="72" t="s">
        <v>704</v>
      </c>
      <c r="L45" s="138" t="s">
        <v>526</v>
      </c>
      <c r="M45" s="54">
        <v>4.3999999999999997E-2</v>
      </c>
      <c r="N45" s="54">
        <v>2020</v>
      </c>
      <c r="O45" s="139" t="s">
        <v>122</v>
      </c>
      <c r="P45" s="57">
        <v>1</v>
      </c>
      <c r="Q45" s="140">
        <v>1</v>
      </c>
      <c r="R45" s="57">
        <v>1</v>
      </c>
      <c r="S45" s="149">
        <v>0.25</v>
      </c>
      <c r="T45" s="155">
        <v>0.25</v>
      </c>
      <c r="U45" s="29">
        <v>0.25</v>
      </c>
      <c r="V45" s="29">
        <v>0.25</v>
      </c>
      <c r="W45" s="144">
        <f t="shared" si="0"/>
        <v>1</v>
      </c>
      <c r="X45" s="144">
        <f t="shared" si="1"/>
        <v>2</v>
      </c>
      <c r="Y45" s="145">
        <f t="shared" si="2"/>
        <v>1</v>
      </c>
      <c r="Z45" s="145">
        <f t="shared" si="2"/>
        <v>2</v>
      </c>
      <c r="AA45" s="146">
        <v>2000000</v>
      </c>
      <c r="AB45" s="84" t="s">
        <v>144</v>
      </c>
      <c r="AC45" s="147">
        <v>2000000</v>
      </c>
      <c r="AD45" s="154">
        <f t="shared" si="4"/>
        <v>1</v>
      </c>
      <c r="AE45" s="29"/>
      <c r="AF45" s="29"/>
      <c r="AG45" s="29"/>
      <c r="AH45" s="29"/>
      <c r="AI45" s="29"/>
      <c r="AJ45" s="29"/>
      <c r="AK45" s="29"/>
      <c r="AL45" s="29"/>
      <c r="AM45" s="29"/>
      <c r="AN45" s="149"/>
      <c r="AO45" s="149"/>
      <c r="AP45" s="155"/>
      <c r="AQ45" s="29"/>
      <c r="AR45" s="128"/>
    </row>
    <row r="46" spans="1:44" ht="195" x14ac:dyDescent="0.2">
      <c r="A46" s="128"/>
      <c r="B46" s="54" t="s">
        <v>512</v>
      </c>
      <c r="C46" s="54" t="s">
        <v>513</v>
      </c>
      <c r="D46" s="54" t="s">
        <v>225</v>
      </c>
      <c r="E46" s="54" t="s">
        <v>558</v>
      </c>
      <c r="F46" s="55" t="s">
        <v>116</v>
      </c>
      <c r="G46" s="55">
        <v>159</v>
      </c>
      <c r="H46" s="173" t="s">
        <v>705</v>
      </c>
      <c r="I46" s="137" t="s">
        <v>706</v>
      </c>
      <c r="J46" s="57" t="s">
        <v>703</v>
      </c>
      <c r="K46" s="72" t="s">
        <v>707</v>
      </c>
      <c r="L46" s="138" t="s">
        <v>526</v>
      </c>
      <c r="M46" s="54">
        <v>4.3999999999999997E-2</v>
      </c>
      <c r="N46" s="54">
        <v>2020</v>
      </c>
      <c r="O46" s="139" t="s">
        <v>122</v>
      </c>
      <c r="P46" s="57">
        <v>1</v>
      </c>
      <c r="Q46" s="140">
        <v>1</v>
      </c>
      <c r="R46" s="57">
        <v>1</v>
      </c>
      <c r="S46" s="149">
        <v>0.25</v>
      </c>
      <c r="T46" s="155">
        <v>0.25</v>
      </c>
      <c r="U46" s="29">
        <v>0.25</v>
      </c>
      <c r="V46" s="29">
        <v>0.25</v>
      </c>
      <c r="W46" s="144">
        <f t="shared" si="0"/>
        <v>1</v>
      </c>
      <c r="X46" s="144">
        <f t="shared" si="1"/>
        <v>2</v>
      </c>
      <c r="Y46" s="145">
        <f t="shared" si="2"/>
        <v>1</v>
      </c>
      <c r="Z46" s="145">
        <f t="shared" si="2"/>
        <v>2</v>
      </c>
      <c r="AA46" s="146">
        <v>2000000</v>
      </c>
      <c r="AB46" s="84" t="s">
        <v>144</v>
      </c>
      <c r="AC46" s="147">
        <v>2000000</v>
      </c>
      <c r="AD46" s="154">
        <f t="shared" si="4"/>
        <v>1</v>
      </c>
      <c r="AE46" s="29"/>
      <c r="AF46" s="29"/>
      <c r="AG46" s="29"/>
      <c r="AH46" s="29"/>
      <c r="AI46" s="29"/>
      <c r="AJ46" s="29"/>
      <c r="AK46" s="29"/>
      <c r="AL46" s="29"/>
      <c r="AM46" s="29"/>
      <c r="AN46" s="149"/>
      <c r="AO46" s="149"/>
      <c r="AP46" s="151" t="s">
        <v>708</v>
      </c>
      <c r="AQ46" s="29"/>
      <c r="AR46" s="128"/>
    </row>
    <row r="47" spans="1:44" ht="210" x14ac:dyDescent="0.2">
      <c r="A47" s="128"/>
      <c r="B47" s="54" t="s">
        <v>512</v>
      </c>
      <c r="C47" s="54" t="s">
        <v>513</v>
      </c>
      <c r="D47" s="54" t="s">
        <v>225</v>
      </c>
      <c r="E47" s="54" t="s">
        <v>558</v>
      </c>
      <c r="F47" s="55" t="s">
        <v>116</v>
      </c>
      <c r="G47" s="55">
        <v>160</v>
      </c>
      <c r="H47" s="173" t="s">
        <v>709</v>
      </c>
      <c r="I47" s="137" t="s">
        <v>706</v>
      </c>
      <c r="J47" s="57" t="s">
        <v>703</v>
      </c>
      <c r="K47" s="72" t="s">
        <v>704</v>
      </c>
      <c r="L47" s="138" t="s">
        <v>158</v>
      </c>
      <c r="M47" s="54">
        <v>4.3999999999999997E-2</v>
      </c>
      <c r="N47" s="54">
        <v>2020</v>
      </c>
      <c r="O47" s="139" t="s">
        <v>122</v>
      </c>
      <c r="P47" s="57">
        <v>5</v>
      </c>
      <c r="Q47" s="140">
        <v>20</v>
      </c>
      <c r="R47" s="57">
        <v>10</v>
      </c>
      <c r="S47" s="149">
        <v>0</v>
      </c>
      <c r="T47" s="155">
        <v>3</v>
      </c>
      <c r="U47" s="29">
        <v>2</v>
      </c>
      <c r="V47" s="29"/>
      <c r="W47" s="144">
        <f t="shared" si="0"/>
        <v>5</v>
      </c>
      <c r="X47" s="144">
        <f t="shared" si="1"/>
        <v>15</v>
      </c>
      <c r="Y47" s="145">
        <f t="shared" si="2"/>
        <v>1</v>
      </c>
      <c r="Z47" s="145">
        <f t="shared" si="2"/>
        <v>0.75</v>
      </c>
      <c r="AA47" s="146">
        <v>2000000</v>
      </c>
      <c r="AB47" s="84" t="s">
        <v>144</v>
      </c>
      <c r="AC47" s="147">
        <v>2000000</v>
      </c>
      <c r="AD47" s="154">
        <f t="shared" si="4"/>
        <v>1</v>
      </c>
      <c r="AE47" s="29"/>
      <c r="AF47" s="29"/>
      <c r="AG47" s="29"/>
      <c r="AH47" s="29"/>
      <c r="AI47" s="29"/>
      <c r="AJ47" s="29"/>
      <c r="AK47" s="29"/>
      <c r="AL47" s="29"/>
      <c r="AM47" s="29"/>
      <c r="AN47" s="149"/>
      <c r="AO47" s="149"/>
      <c r="AP47" s="174" t="s">
        <v>710</v>
      </c>
      <c r="AQ47" s="156" t="s">
        <v>711</v>
      </c>
      <c r="AR47" s="128"/>
    </row>
    <row r="48" spans="1:44" ht="210" x14ac:dyDescent="0.2">
      <c r="A48" s="128"/>
      <c r="B48" s="54" t="s">
        <v>512</v>
      </c>
      <c r="C48" s="54" t="s">
        <v>513</v>
      </c>
      <c r="D48" s="54" t="s">
        <v>225</v>
      </c>
      <c r="E48" s="54" t="s">
        <v>558</v>
      </c>
      <c r="F48" s="55" t="s">
        <v>116</v>
      </c>
      <c r="G48" s="55">
        <v>161</v>
      </c>
      <c r="H48" s="173" t="s">
        <v>712</v>
      </c>
      <c r="I48" s="137" t="s">
        <v>706</v>
      </c>
      <c r="J48" s="57" t="s">
        <v>703</v>
      </c>
      <c r="K48" s="72" t="s">
        <v>704</v>
      </c>
      <c r="L48" s="138" t="s">
        <v>158</v>
      </c>
      <c r="M48" s="54">
        <v>4.3999999999999997E-2</v>
      </c>
      <c r="N48" s="54">
        <v>2020</v>
      </c>
      <c r="O48" s="139" t="s">
        <v>122</v>
      </c>
      <c r="P48" s="57">
        <v>5</v>
      </c>
      <c r="Q48" s="140">
        <v>20</v>
      </c>
      <c r="R48" s="57">
        <v>5</v>
      </c>
      <c r="S48" s="149">
        <v>0</v>
      </c>
      <c r="T48" s="155">
        <v>3</v>
      </c>
      <c r="U48" s="29">
        <v>2</v>
      </c>
      <c r="V48" s="29"/>
      <c r="W48" s="144">
        <f t="shared" si="0"/>
        <v>5</v>
      </c>
      <c r="X48" s="144">
        <f t="shared" si="1"/>
        <v>10</v>
      </c>
      <c r="Y48" s="145">
        <f t="shared" si="2"/>
        <v>1</v>
      </c>
      <c r="Z48" s="145">
        <f t="shared" si="2"/>
        <v>0.5</v>
      </c>
      <c r="AA48" s="146">
        <v>2000000</v>
      </c>
      <c r="AB48" s="84" t="s">
        <v>144</v>
      </c>
      <c r="AC48" s="147">
        <v>2000000</v>
      </c>
      <c r="AD48" s="154">
        <f t="shared" si="4"/>
        <v>1</v>
      </c>
      <c r="AE48" s="29"/>
      <c r="AF48" s="29"/>
      <c r="AG48" s="29"/>
      <c r="AH48" s="29"/>
      <c r="AI48" s="29"/>
      <c r="AJ48" s="29"/>
      <c r="AK48" s="29"/>
      <c r="AL48" s="29"/>
      <c r="AM48" s="29"/>
      <c r="AN48" s="149"/>
      <c r="AO48" s="149"/>
      <c r="AP48" s="151" t="s">
        <v>613</v>
      </c>
      <c r="AQ48" s="29"/>
      <c r="AR48" s="128"/>
    </row>
    <row r="49" spans="1:44" ht="378" x14ac:dyDescent="0.2">
      <c r="A49" s="128"/>
      <c r="B49" s="54" t="s">
        <v>512</v>
      </c>
      <c r="C49" s="54" t="s">
        <v>558</v>
      </c>
      <c r="D49" s="54">
        <v>1204</v>
      </c>
      <c r="E49" s="54" t="s">
        <v>713</v>
      </c>
      <c r="F49" s="55" t="s">
        <v>116</v>
      </c>
      <c r="G49" s="55">
        <v>162</v>
      </c>
      <c r="H49" s="175" t="s">
        <v>714</v>
      </c>
      <c r="I49" s="137">
        <v>1204009</v>
      </c>
      <c r="J49" s="57" t="s">
        <v>715</v>
      </c>
      <c r="K49" s="72" t="s">
        <v>716</v>
      </c>
      <c r="L49" s="138" t="s">
        <v>526</v>
      </c>
      <c r="M49" s="54">
        <v>4.3999999999999997E-2</v>
      </c>
      <c r="N49" s="54">
        <v>2020</v>
      </c>
      <c r="O49" s="139" t="s">
        <v>122</v>
      </c>
      <c r="P49" s="57">
        <v>50</v>
      </c>
      <c r="Q49" s="140">
        <v>300</v>
      </c>
      <c r="R49" s="57">
        <v>200</v>
      </c>
      <c r="S49" s="149">
        <v>15</v>
      </c>
      <c r="T49" s="155">
        <v>100</v>
      </c>
      <c r="U49" s="29">
        <v>52</v>
      </c>
      <c r="V49" s="29"/>
      <c r="W49" s="144">
        <f t="shared" si="0"/>
        <v>167</v>
      </c>
      <c r="X49" s="144">
        <f t="shared" si="1"/>
        <v>367</v>
      </c>
      <c r="Y49" s="145">
        <f t="shared" si="2"/>
        <v>3.34</v>
      </c>
      <c r="Z49" s="145">
        <f t="shared" si="2"/>
        <v>1.2233333333333334</v>
      </c>
      <c r="AA49" s="146">
        <v>2000000</v>
      </c>
      <c r="AB49" s="84" t="s">
        <v>144</v>
      </c>
      <c r="AC49" s="147"/>
      <c r="AD49" s="154">
        <f t="shared" si="4"/>
        <v>0</v>
      </c>
      <c r="AE49" s="29"/>
      <c r="AF49" s="29"/>
      <c r="AG49" s="29"/>
      <c r="AH49" s="29"/>
      <c r="AI49" s="29"/>
      <c r="AJ49" s="29"/>
      <c r="AK49" s="29"/>
      <c r="AL49" s="29"/>
      <c r="AM49" s="29"/>
      <c r="AN49" s="149" t="s">
        <v>717</v>
      </c>
      <c r="AO49" s="150" t="s">
        <v>718</v>
      </c>
      <c r="AP49" s="155"/>
      <c r="AQ49" s="152" t="s">
        <v>719</v>
      </c>
      <c r="AR49" s="128"/>
    </row>
    <row r="50" spans="1:44" ht="195" x14ac:dyDescent="0.2">
      <c r="A50" s="128"/>
      <c r="B50" s="54" t="s">
        <v>512</v>
      </c>
      <c r="C50" s="54" t="s">
        <v>558</v>
      </c>
      <c r="D50" s="54" t="s">
        <v>534</v>
      </c>
      <c r="E50" s="54" t="s">
        <v>533</v>
      </c>
      <c r="F50" s="55" t="s">
        <v>116</v>
      </c>
      <c r="G50" s="55">
        <v>163</v>
      </c>
      <c r="H50" s="175" t="s">
        <v>720</v>
      </c>
      <c r="I50" s="137">
        <v>1204009</v>
      </c>
      <c r="J50" s="57" t="s">
        <v>715</v>
      </c>
      <c r="K50" s="72" t="s">
        <v>721</v>
      </c>
      <c r="L50" s="138" t="s">
        <v>526</v>
      </c>
      <c r="M50" s="54">
        <v>4.3999999999999997E-2</v>
      </c>
      <c r="N50" s="54">
        <v>2020</v>
      </c>
      <c r="O50" s="139" t="s">
        <v>122</v>
      </c>
      <c r="P50" s="57">
        <v>12</v>
      </c>
      <c r="Q50" s="140">
        <v>46</v>
      </c>
      <c r="R50" s="57">
        <v>15</v>
      </c>
      <c r="S50" s="149">
        <v>0</v>
      </c>
      <c r="T50" s="155">
        <v>18</v>
      </c>
      <c r="U50" s="29">
        <v>9</v>
      </c>
      <c r="V50" s="29"/>
      <c r="W50" s="144">
        <f t="shared" si="0"/>
        <v>27</v>
      </c>
      <c r="X50" s="144">
        <f t="shared" si="1"/>
        <v>42</v>
      </c>
      <c r="Y50" s="145">
        <f t="shared" si="2"/>
        <v>2.25</v>
      </c>
      <c r="Z50" s="145">
        <f t="shared" si="2"/>
        <v>0.91304347826086951</v>
      </c>
      <c r="AA50" s="146">
        <v>2000000</v>
      </c>
      <c r="AB50" s="84" t="s">
        <v>144</v>
      </c>
      <c r="AC50" s="147"/>
      <c r="AD50" s="154">
        <f t="shared" si="4"/>
        <v>0</v>
      </c>
      <c r="AE50" s="29"/>
      <c r="AF50" s="29"/>
      <c r="AG50" s="29"/>
      <c r="AH50" s="29"/>
      <c r="AI50" s="29"/>
      <c r="AJ50" s="29"/>
      <c r="AK50" s="29"/>
      <c r="AL50" s="29"/>
      <c r="AM50" s="29"/>
      <c r="AN50" s="149" t="s">
        <v>722</v>
      </c>
      <c r="AO50" s="151" t="s">
        <v>723</v>
      </c>
      <c r="AP50" s="155"/>
      <c r="AQ50" s="152" t="s">
        <v>724</v>
      </c>
      <c r="AR50" s="128"/>
    </row>
    <row r="51" spans="1:44" ht="150" x14ac:dyDescent="0.2">
      <c r="A51" s="128"/>
      <c r="B51" s="54" t="s">
        <v>512</v>
      </c>
      <c r="C51" s="54" t="s">
        <v>558</v>
      </c>
      <c r="D51" s="54" t="s">
        <v>534</v>
      </c>
      <c r="E51" s="54" t="s">
        <v>533</v>
      </c>
      <c r="F51" s="55" t="s">
        <v>116</v>
      </c>
      <c r="G51" s="55">
        <v>164</v>
      </c>
      <c r="H51" s="175" t="s">
        <v>725</v>
      </c>
      <c r="I51" s="137">
        <v>1204018</v>
      </c>
      <c r="J51" s="57" t="s">
        <v>726</v>
      </c>
      <c r="K51" s="72" t="s">
        <v>727</v>
      </c>
      <c r="L51" s="138" t="s">
        <v>526</v>
      </c>
      <c r="M51" s="54">
        <v>4.3999999999999997E-2</v>
      </c>
      <c r="N51" s="54">
        <v>2020</v>
      </c>
      <c r="O51" s="139" t="s">
        <v>122</v>
      </c>
      <c r="P51" s="57">
        <v>1</v>
      </c>
      <c r="Q51" s="140">
        <v>4</v>
      </c>
      <c r="R51" s="57">
        <v>0</v>
      </c>
      <c r="S51" s="149">
        <v>0</v>
      </c>
      <c r="T51" s="155">
        <v>0</v>
      </c>
      <c r="U51" s="29">
        <v>1</v>
      </c>
      <c r="V51" s="29"/>
      <c r="W51" s="144">
        <f t="shared" si="0"/>
        <v>1</v>
      </c>
      <c r="X51" s="144">
        <f t="shared" si="1"/>
        <v>1</v>
      </c>
      <c r="Y51" s="145">
        <f t="shared" si="2"/>
        <v>1</v>
      </c>
      <c r="Z51" s="145">
        <f t="shared" si="2"/>
        <v>0.25</v>
      </c>
      <c r="AA51" s="146">
        <v>2000000000</v>
      </c>
      <c r="AB51" s="84" t="s">
        <v>144</v>
      </c>
      <c r="AC51" s="147"/>
      <c r="AD51" s="154">
        <f t="shared" si="4"/>
        <v>0</v>
      </c>
      <c r="AE51" s="29"/>
      <c r="AF51" s="29"/>
      <c r="AG51" s="29"/>
      <c r="AH51" s="29"/>
      <c r="AI51" s="29"/>
      <c r="AJ51" s="29"/>
      <c r="AK51" s="29"/>
      <c r="AL51" s="29"/>
      <c r="AM51" s="29"/>
      <c r="AN51" s="149"/>
      <c r="AO51" s="149"/>
      <c r="AP51" s="155"/>
      <c r="AQ51" s="152" t="s">
        <v>728</v>
      </c>
      <c r="AR51" s="128"/>
    </row>
    <row r="52" spans="1:44" ht="195" x14ac:dyDescent="0.2">
      <c r="A52" s="128"/>
      <c r="B52" s="54" t="s">
        <v>512</v>
      </c>
      <c r="C52" s="54" t="s">
        <v>558</v>
      </c>
      <c r="D52" s="54" t="s">
        <v>729</v>
      </c>
      <c r="E52" s="54" t="s">
        <v>730</v>
      </c>
      <c r="F52" s="55" t="s">
        <v>116</v>
      </c>
      <c r="G52" s="55">
        <v>165</v>
      </c>
      <c r="H52" s="175" t="s">
        <v>731</v>
      </c>
      <c r="I52" s="137">
        <v>4102052</v>
      </c>
      <c r="J52" s="57" t="s">
        <v>732</v>
      </c>
      <c r="K52" s="72" t="s">
        <v>733</v>
      </c>
      <c r="L52" s="138" t="s">
        <v>526</v>
      </c>
      <c r="M52" s="54">
        <v>4.3999999999999997E-2</v>
      </c>
      <c r="N52" s="54">
        <v>2020</v>
      </c>
      <c r="O52" s="139" t="s">
        <v>122</v>
      </c>
      <c r="P52" s="57">
        <v>1</v>
      </c>
      <c r="Q52" s="140">
        <v>4</v>
      </c>
      <c r="R52" s="57">
        <v>0</v>
      </c>
      <c r="S52" s="149">
        <v>0</v>
      </c>
      <c r="T52" s="155">
        <v>1</v>
      </c>
      <c r="U52" s="29">
        <v>1</v>
      </c>
      <c r="V52" s="29"/>
      <c r="W52" s="144">
        <f t="shared" si="0"/>
        <v>2</v>
      </c>
      <c r="X52" s="144">
        <f t="shared" si="1"/>
        <v>2</v>
      </c>
      <c r="Y52" s="145">
        <f t="shared" si="2"/>
        <v>2</v>
      </c>
      <c r="Z52" s="145">
        <f t="shared" si="2"/>
        <v>0.5</v>
      </c>
      <c r="AA52" s="146">
        <v>0</v>
      </c>
      <c r="AB52" s="84" t="s">
        <v>144</v>
      </c>
      <c r="AC52" s="147"/>
      <c r="AD52" s="154" t="e">
        <f t="shared" si="4"/>
        <v>#DIV/0!</v>
      </c>
      <c r="AE52" s="29"/>
      <c r="AF52" s="29"/>
      <c r="AG52" s="29"/>
      <c r="AH52" s="29"/>
      <c r="AI52" s="29"/>
      <c r="AJ52" s="29"/>
      <c r="AK52" s="29"/>
      <c r="AL52" s="29"/>
      <c r="AM52" s="29"/>
      <c r="AN52" s="149" t="s">
        <v>734</v>
      </c>
      <c r="AO52" s="151" t="s">
        <v>735</v>
      </c>
      <c r="AP52" s="155"/>
      <c r="AQ52" s="152" t="s">
        <v>736</v>
      </c>
      <c r="AR52" s="128"/>
    </row>
    <row r="53" spans="1:44" ht="195" x14ac:dyDescent="0.2">
      <c r="A53" s="128"/>
      <c r="B53" s="54" t="s">
        <v>512</v>
      </c>
      <c r="C53" s="54" t="s">
        <v>558</v>
      </c>
      <c r="D53" s="54" t="s">
        <v>225</v>
      </c>
      <c r="E53" s="54" t="s">
        <v>558</v>
      </c>
      <c r="F53" s="55" t="s">
        <v>116</v>
      </c>
      <c r="G53" s="55">
        <v>166</v>
      </c>
      <c r="H53" s="175" t="s">
        <v>737</v>
      </c>
      <c r="I53" s="137">
        <v>4103004</v>
      </c>
      <c r="J53" s="57" t="s">
        <v>580</v>
      </c>
      <c r="K53" s="72" t="s">
        <v>581</v>
      </c>
      <c r="L53" s="138" t="s">
        <v>158</v>
      </c>
      <c r="M53" s="54">
        <v>4.3999999999999997E-2</v>
      </c>
      <c r="N53" s="54">
        <v>2020</v>
      </c>
      <c r="O53" s="139" t="s">
        <v>122</v>
      </c>
      <c r="P53" s="57">
        <v>5</v>
      </c>
      <c r="Q53" s="140">
        <v>20</v>
      </c>
      <c r="R53" s="57">
        <v>20</v>
      </c>
      <c r="S53" s="149">
        <v>0</v>
      </c>
      <c r="T53" s="155">
        <v>2</v>
      </c>
      <c r="U53" s="29"/>
      <c r="V53" s="29"/>
      <c r="W53" s="144">
        <f t="shared" si="0"/>
        <v>2</v>
      </c>
      <c r="X53" s="144">
        <f t="shared" si="1"/>
        <v>22</v>
      </c>
      <c r="Y53" s="145">
        <f t="shared" si="2"/>
        <v>0.4</v>
      </c>
      <c r="Z53" s="145">
        <f t="shared" si="2"/>
        <v>1.1000000000000001</v>
      </c>
      <c r="AA53" s="146">
        <v>0</v>
      </c>
      <c r="AB53" s="84" t="s">
        <v>144</v>
      </c>
      <c r="AC53" s="147"/>
      <c r="AD53" s="154" t="e">
        <f t="shared" si="4"/>
        <v>#DIV/0!</v>
      </c>
      <c r="AE53" s="29"/>
      <c r="AF53" s="29"/>
      <c r="AG53" s="29"/>
      <c r="AH53" s="29"/>
      <c r="AI53" s="29"/>
      <c r="AJ53" s="29"/>
      <c r="AK53" s="29"/>
      <c r="AL53" s="29"/>
      <c r="AM53" s="29"/>
      <c r="AN53" s="149" t="s">
        <v>738</v>
      </c>
      <c r="AO53" s="151" t="s">
        <v>739</v>
      </c>
      <c r="AP53" s="151" t="s">
        <v>740</v>
      </c>
      <c r="AQ53" s="151" t="s">
        <v>740</v>
      </c>
      <c r="AR53" s="128"/>
    </row>
    <row r="54" spans="1:44" ht="195" x14ac:dyDescent="0.2">
      <c r="A54" s="128"/>
      <c r="B54" s="54" t="s">
        <v>512</v>
      </c>
      <c r="C54" s="54" t="s">
        <v>558</v>
      </c>
      <c r="D54" s="54" t="s">
        <v>729</v>
      </c>
      <c r="E54" s="54" t="s">
        <v>730</v>
      </c>
      <c r="F54" s="55" t="s">
        <v>116</v>
      </c>
      <c r="G54" s="55">
        <v>167</v>
      </c>
      <c r="H54" s="175" t="s">
        <v>741</v>
      </c>
      <c r="I54" s="137">
        <v>4101031</v>
      </c>
      <c r="J54" s="57" t="s">
        <v>633</v>
      </c>
      <c r="K54" s="72" t="s">
        <v>634</v>
      </c>
      <c r="L54" s="138" t="s">
        <v>158</v>
      </c>
      <c r="M54" s="54">
        <v>4.3999999999999997E-2</v>
      </c>
      <c r="N54" s="54">
        <v>2020</v>
      </c>
      <c r="O54" s="139" t="s">
        <v>122</v>
      </c>
      <c r="P54" s="57">
        <v>1</v>
      </c>
      <c r="Q54" s="140">
        <v>1</v>
      </c>
      <c r="R54" s="57">
        <v>0</v>
      </c>
      <c r="S54" s="149">
        <v>0</v>
      </c>
      <c r="T54" s="155">
        <v>0.5</v>
      </c>
      <c r="U54" s="29">
        <v>0</v>
      </c>
      <c r="V54" s="29"/>
      <c r="W54" s="144">
        <f t="shared" si="0"/>
        <v>0.5</v>
      </c>
      <c r="X54" s="144">
        <f t="shared" si="1"/>
        <v>0.5</v>
      </c>
      <c r="Y54" s="145">
        <f t="shared" si="2"/>
        <v>0.5</v>
      </c>
      <c r="Z54" s="145">
        <f t="shared" si="2"/>
        <v>0.5</v>
      </c>
      <c r="AA54" s="146">
        <v>0</v>
      </c>
      <c r="AB54" s="84" t="s">
        <v>144</v>
      </c>
      <c r="AC54" s="147"/>
      <c r="AD54" s="154" t="e">
        <f t="shared" si="4"/>
        <v>#DIV/0!</v>
      </c>
      <c r="AE54" s="29"/>
      <c r="AF54" s="29"/>
      <c r="AG54" s="29"/>
      <c r="AH54" s="29"/>
      <c r="AI54" s="29"/>
      <c r="AJ54" s="29"/>
      <c r="AK54" s="29"/>
      <c r="AL54" s="29"/>
      <c r="AM54" s="29"/>
      <c r="AN54" s="149" t="s">
        <v>742</v>
      </c>
      <c r="AO54" s="150" t="s">
        <v>743</v>
      </c>
      <c r="AP54" s="151" t="s">
        <v>744</v>
      </c>
      <c r="AQ54" s="152" t="s">
        <v>745</v>
      </c>
      <c r="AR54" s="128"/>
    </row>
    <row r="55" spans="1:44" ht="247" x14ac:dyDescent="0.2">
      <c r="A55" s="128"/>
      <c r="B55" s="54" t="s">
        <v>512</v>
      </c>
      <c r="C55" s="54" t="s">
        <v>558</v>
      </c>
      <c r="D55" s="54" t="s">
        <v>534</v>
      </c>
      <c r="E55" s="54" t="s">
        <v>533</v>
      </c>
      <c r="F55" s="55" t="s">
        <v>746</v>
      </c>
      <c r="G55" s="55">
        <v>168</v>
      </c>
      <c r="H55" s="175" t="s">
        <v>747</v>
      </c>
      <c r="I55" s="137">
        <v>1204002</v>
      </c>
      <c r="J55" s="57" t="s">
        <v>748</v>
      </c>
      <c r="K55" s="72" t="s">
        <v>749</v>
      </c>
      <c r="L55" s="138" t="s">
        <v>158</v>
      </c>
      <c r="M55" s="54">
        <v>4.3999999999999997E-2</v>
      </c>
      <c r="N55" s="54">
        <v>2020</v>
      </c>
      <c r="O55" s="139" t="s">
        <v>122</v>
      </c>
      <c r="P55" s="57">
        <v>1</v>
      </c>
      <c r="Q55" s="140">
        <v>4</v>
      </c>
      <c r="R55" s="57">
        <v>1</v>
      </c>
      <c r="S55" s="149">
        <v>0</v>
      </c>
      <c r="T55" s="155">
        <v>0</v>
      </c>
      <c r="U55" s="29"/>
      <c r="V55" s="29"/>
      <c r="W55" s="144">
        <f t="shared" si="0"/>
        <v>0</v>
      </c>
      <c r="X55" s="144">
        <f t="shared" si="1"/>
        <v>1</v>
      </c>
      <c r="Y55" s="145">
        <f t="shared" si="2"/>
        <v>0</v>
      </c>
      <c r="Z55" s="145">
        <f t="shared" si="2"/>
        <v>0.25</v>
      </c>
      <c r="AA55" s="146">
        <v>0</v>
      </c>
      <c r="AB55" s="84" t="s">
        <v>144</v>
      </c>
      <c r="AC55" s="147"/>
      <c r="AD55" s="154" t="e">
        <f t="shared" si="4"/>
        <v>#DIV/0!</v>
      </c>
      <c r="AE55" s="29"/>
      <c r="AF55" s="29"/>
      <c r="AG55" s="29"/>
      <c r="AH55" s="29"/>
      <c r="AI55" s="29"/>
      <c r="AJ55" s="29"/>
      <c r="AK55" s="29"/>
      <c r="AL55" s="29"/>
      <c r="AM55" s="29"/>
      <c r="AN55" s="149"/>
      <c r="AO55" s="149"/>
      <c r="AP55" s="155"/>
      <c r="AQ55" s="29"/>
      <c r="AR55" s="128"/>
    </row>
    <row r="56" spans="1:44" ht="195" x14ac:dyDescent="0.2">
      <c r="A56" s="128"/>
      <c r="B56" s="54" t="s">
        <v>512</v>
      </c>
      <c r="C56" s="54" t="s">
        <v>558</v>
      </c>
      <c r="D56" s="54" t="s">
        <v>225</v>
      </c>
      <c r="E56" s="54" t="s">
        <v>558</v>
      </c>
      <c r="F56" s="55" t="s">
        <v>746</v>
      </c>
      <c r="G56" s="55">
        <v>169</v>
      </c>
      <c r="H56" s="175" t="s">
        <v>750</v>
      </c>
      <c r="I56" s="137">
        <v>4103052</v>
      </c>
      <c r="J56" s="57" t="s">
        <v>751</v>
      </c>
      <c r="K56" s="72" t="s">
        <v>752</v>
      </c>
      <c r="L56" s="138" t="s">
        <v>158</v>
      </c>
      <c r="M56" s="54">
        <v>4.3999999999999997E-2</v>
      </c>
      <c r="N56" s="54">
        <v>2020</v>
      </c>
      <c r="O56" s="139" t="s">
        <v>122</v>
      </c>
      <c r="P56" s="57">
        <v>1</v>
      </c>
      <c r="Q56" s="140">
        <v>1</v>
      </c>
      <c r="R56" s="57"/>
      <c r="S56" s="149">
        <v>0</v>
      </c>
      <c r="T56" s="155">
        <v>0</v>
      </c>
      <c r="U56" s="29">
        <v>1</v>
      </c>
      <c r="V56" s="29"/>
      <c r="W56" s="144">
        <f t="shared" si="0"/>
        <v>1</v>
      </c>
      <c r="X56" s="144">
        <f t="shared" si="1"/>
        <v>1</v>
      </c>
      <c r="Y56" s="145">
        <f t="shared" si="2"/>
        <v>1</v>
      </c>
      <c r="Z56" s="145">
        <f t="shared" si="2"/>
        <v>1</v>
      </c>
      <c r="AA56" s="146">
        <v>0</v>
      </c>
      <c r="AB56" s="84" t="s">
        <v>144</v>
      </c>
      <c r="AC56" s="147"/>
      <c r="AD56" s="154" t="e">
        <f t="shared" si="4"/>
        <v>#DIV/0!</v>
      </c>
      <c r="AE56" s="29"/>
      <c r="AF56" s="29"/>
      <c r="AG56" s="29"/>
      <c r="AH56" s="29"/>
      <c r="AI56" s="29"/>
      <c r="AJ56" s="29"/>
      <c r="AK56" s="29"/>
      <c r="AL56" s="29"/>
      <c r="AM56" s="29"/>
      <c r="AN56" s="149"/>
      <c r="AO56" s="149"/>
      <c r="AP56" s="155"/>
      <c r="AQ56" s="152" t="s">
        <v>753</v>
      </c>
      <c r="AR56" s="128"/>
    </row>
    <row r="57" spans="1:44" ht="195" x14ac:dyDescent="0.2">
      <c r="A57" s="128"/>
      <c r="B57" s="54" t="s">
        <v>512</v>
      </c>
      <c r="C57" s="54" t="s">
        <v>558</v>
      </c>
      <c r="D57" s="54" t="s">
        <v>754</v>
      </c>
      <c r="E57" s="54" t="s">
        <v>755</v>
      </c>
      <c r="F57" s="55" t="s">
        <v>746</v>
      </c>
      <c r="G57" s="55">
        <v>170</v>
      </c>
      <c r="H57" s="175" t="s">
        <v>756</v>
      </c>
      <c r="I57" s="137">
        <v>1202032</v>
      </c>
      <c r="J57" s="57" t="s">
        <v>757</v>
      </c>
      <c r="K57" s="72" t="s">
        <v>758</v>
      </c>
      <c r="L57" s="138" t="s">
        <v>158</v>
      </c>
      <c r="M57" s="54">
        <v>4.3999999999999997E-2</v>
      </c>
      <c r="N57" s="54">
        <v>2020</v>
      </c>
      <c r="O57" s="139" t="s">
        <v>122</v>
      </c>
      <c r="P57" s="57">
        <v>3</v>
      </c>
      <c r="Q57" s="140">
        <v>12</v>
      </c>
      <c r="R57" s="57">
        <v>4</v>
      </c>
      <c r="S57" s="149">
        <v>0</v>
      </c>
      <c r="T57" s="155">
        <v>0</v>
      </c>
      <c r="U57" s="29">
        <v>1</v>
      </c>
      <c r="V57" s="29">
        <v>2</v>
      </c>
      <c r="W57" s="144">
        <f t="shared" si="0"/>
        <v>3</v>
      </c>
      <c r="X57" s="144">
        <f t="shared" si="1"/>
        <v>7</v>
      </c>
      <c r="Y57" s="145">
        <f t="shared" si="2"/>
        <v>1</v>
      </c>
      <c r="Z57" s="145">
        <f t="shared" si="2"/>
        <v>0.58333333333333337</v>
      </c>
      <c r="AA57" s="146">
        <v>0</v>
      </c>
      <c r="AB57" s="84" t="s">
        <v>144</v>
      </c>
      <c r="AC57" s="147"/>
      <c r="AD57" s="154" t="e">
        <f t="shared" si="4"/>
        <v>#DIV/0!</v>
      </c>
      <c r="AE57" s="29"/>
      <c r="AF57" s="29"/>
      <c r="AG57" s="29"/>
      <c r="AH57" s="29"/>
      <c r="AI57" s="29"/>
      <c r="AJ57" s="29"/>
      <c r="AK57" s="29"/>
      <c r="AL57" s="29"/>
      <c r="AM57" s="29"/>
      <c r="AN57" s="149"/>
      <c r="AO57" s="149"/>
      <c r="AP57" s="155"/>
      <c r="AQ57" s="176" t="s">
        <v>759</v>
      </c>
      <c r="AR57" s="128"/>
    </row>
    <row r="58" spans="1:44" ht="143" x14ac:dyDescent="0.2">
      <c r="A58" s="128"/>
      <c r="B58" s="54" t="s">
        <v>512</v>
      </c>
      <c r="C58" s="54" t="s">
        <v>558</v>
      </c>
      <c r="D58" s="54" t="s">
        <v>754</v>
      </c>
      <c r="E58" s="54" t="s">
        <v>755</v>
      </c>
      <c r="F58" s="55" t="s">
        <v>746</v>
      </c>
      <c r="G58" s="55">
        <v>171</v>
      </c>
      <c r="H58" s="175" t="s">
        <v>760</v>
      </c>
      <c r="I58" s="137">
        <v>1202032</v>
      </c>
      <c r="J58" s="57" t="s">
        <v>757</v>
      </c>
      <c r="K58" s="72" t="s">
        <v>758</v>
      </c>
      <c r="L58" s="138" t="s">
        <v>158</v>
      </c>
      <c r="M58" s="54">
        <v>4.3999999999999997E-2</v>
      </c>
      <c r="N58" s="54">
        <v>2020</v>
      </c>
      <c r="O58" s="139" t="s">
        <v>122</v>
      </c>
      <c r="P58" s="57">
        <v>1</v>
      </c>
      <c r="Q58" s="140">
        <v>2</v>
      </c>
      <c r="R58" s="57">
        <v>0</v>
      </c>
      <c r="S58" s="149">
        <v>0</v>
      </c>
      <c r="T58" s="155">
        <v>0</v>
      </c>
      <c r="U58" s="29"/>
      <c r="V58" s="29"/>
      <c r="W58" s="144">
        <f t="shared" si="0"/>
        <v>0</v>
      </c>
      <c r="X58" s="144">
        <f t="shared" si="1"/>
        <v>0</v>
      </c>
      <c r="Y58" s="145">
        <f t="shared" si="2"/>
        <v>0</v>
      </c>
      <c r="Z58" s="145">
        <f t="shared" si="2"/>
        <v>0</v>
      </c>
      <c r="AA58" s="146">
        <v>0</v>
      </c>
      <c r="AB58" s="84" t="s">
        <v>144</v>
      </c>
      <c r="AC58" s="147"/>
      <c r="AD58" s="154" t="e">
        <f t="shared" si="4"/>
        <v>#DIV/0!</v>
      </c>
      <c r="AE58" s="29"/>
      <c r="AF58" s="29"/>
      <c r="AG58" s="29"/>
      <c r="AH58" s="29"/>
      <c r="AI58" s="29"/>
      <c r="AJ58" s="29"/>
      <c r="AK58" s="29"/>
      <c r="AL58" s="29"/>
      <c r="AM58" s="29"/>
      <c r="AN58" s="149"/>
      <c r="AO58" s="149"/>
      <c r="AP58" s="155"/>
      <c r="AQ58" s="29"/>
      <c r="AR58" s="128"/>
    </row>
    <row r="59" spans="1:44" ht="195" x14ac:dyDescent="0.2">
      <c r="A59" s="128"/>
      <c r="B59" s="54" t="s">
        <v>512</v>
      </c>
      <c r="C59" s="54" t="s">
        <v>558</v>
      </c>
      <c r="D59" s="54" t="s">
        <v>761</v>
      </c>
      <c r="E59" s="54" t="s">
        <v>755</v>
      </c>
      <c r="F59" s="55" t="s">
        <v>746</v>
      </c>
      <c r="G59" s="55">
        <v>172</v>
      </c>
      <c r="H59" s="175" t="s">
        <v>762</v>
      </c>
      <c r="I59" s="137">
        <v>1202032</v>
      </c>
      <c r="J59" s="57" t="s">
        <v>757</v>
      </c>
      <c r="K59" s="72" t="s">
        <v>758</v>
      </c>
      <c r="L59" s="138" t="s">
        <v>158</v>
      </c>
      <c r="M59" s="54">
        <v>4.3999999999999997E-2</v>
      </c>
      <c r="N59" s="54">
        <v>2020</v>
      </c>
      <c r="O59" s="139" t="s">
        <v>122</v>
      </c>
      <c r="P59" s="57">
        <v>3</v>
      </c>
      <c r="Q59" s="140">
        <v>12</v>
      </c>
      <c r="R59" s="57">
        <v>3</v>
      </c>
      <c r="S59" s="149">
        <v>0</v>
      </c>
      <c r="T59" s="155">
        <v>2</v>
      </c>
      <c r="U59" s="29">
        <v>2</v>
      </c>
      <c r="V59" s="29"/>
      <c r="W59" s="144">
        <f t="shared" si="0"/>
        <v>4</v>
      </c>
      <c r="X59" s="144">
        <f t="shared" si="1"/>
        <v>7</v>
      </c>
      <c r="Y59" s="145">
        <f t="shared" si="2"/>
        <v>1.3333333333333333</v>
      </c>
      <c r="Z59" s="145">
        <f t="shared" si="2"/>
        <v>0.58333333333333337</v>
      </c>
      <c r="AA59" s="146">
        <v>4444444434</v>
      </c>
      <c r="AB59" s="84" t="s">
        <v>144</v>
      </c>
      <c r="AC59" s="147"/>
      <c r="AD59" s="154">
        <f t="shared" si="4"/>
        <v>0</v>
      </c>
      <c r="AE59" s="29"/>
      <c r="AF59" s="29"/>
      <c r="AG59" s="29"/>
      <c r="AH59" s="29"/>
      <c r="AI59" s="29"/>
      <c r="AJ59" s="29"/>
      <c r="AK59" s="29"/>
      <c r="AL59" s="29"/>
      <c r="AM59" s="29"/>
      <c r="AN59" s="149"/>
      <c r="AO59" s="149"/>
      <c r="AP59" s="151" t="s">
        <v>763</v>
      </c>
      <c r="AQ59" s="152" t="s">
        <v>764</v>
      </c>
      <c r="AR59" s="128"/>
    </row>
    <row r="60" spans="1:44" ht="143" x14ac:dyDescent="0.2">
      <c r="A60" s="128"/>
      <c r="B60" s="54" t="s">
        <v>512</v>
      </c>
      <c r="C60" s="54" t="s">
        <v>558</v>
      </c>
      <c r="D60" s="54" t="s">
        <v>110</v>
      </c>
      <c r="E60" s="54" t="s">
        <v>513</v>
      </c>
      <c r="F60" s="55" t="s">
        <v>746</v>
      </c>
      <c r="G60" s="55">
        <v>173</v>
      </c>
      <c r="H60" s="175" t="s">
        <v>765</v>
      </c>
      <c r="I60" s="137">
        <v>4101038</v>
      </c>
      <c r="J60" s="57" t="s">
        <v>669</v>
      </c>
      <c r="K60" s="72" t="s">
        <v>678</v>
      </c>
      <c r="L60" s="138" t="s">
        <v>158</v>
      </c>
      <c r="M60" s="54">
        <v>4.3999999999999997E-2</v>
      </c>
      <c r="N60" s="54">
        <v>2020</v>
      </c>
      <c r="O60" s="139" t="s">
        <v>122</v>
      </c>
      <c r="P60" s="57">
        <v>2</v>
      </c>
      <c r="Q60" s="140">
        <v>4</v>
      </c>
      <c r="R60" s="57">
        <v>1</v>
      </c>
      <c r="S60" s="149">
        <v>0</v>
      </c>
      <c r="T60" s="155">
        <v>0</v>
      </c>
      <c r="U60" s="29"/>
      <c r="V60" s="29"/>
      <c r="W60" s="144">
        <f t="shared" si="0"/>
        <v>0</v>
      </c>
      <c r="X60" s="144">
        <f t="shared" si="1"/>
        <v>1</v>
      </c>
      <c r="Y60" s="145">
        <f t="shared" si="2"/>
        <v>0</v>
      </c>
      <c r="Z60" s="145">
        <f t="shared" si="2"/>
        <v>0.25</v>
      </c>
      <c r="AA60" s="146">
        <v>0</v>
      </c>
      <c r="AB60" s="84" t="s">
        <v>144</v>
      </c>
      <c r="AC60" s="147"/>
      <c r="AD60" s="154" t="e">
        <f t="shared" si="4"/>
        <v>#DIV/0!</v>
      </c>
      <c r="AE60" s="29"/>
      <c r="AF60" s="29"/>
      <c r="AG60" s="29"/>
      <c r="AH60" s="29"/>
      <c r="AI60" s="29"/>
      <c r="AJ60" s="29"/>
      <c r="AK60" s="29"/>
      <c r="AL60" s="29"/>
      <c r="AM60" s="29"/>
      <c r="AN60" s="149"/>
      <c r="AO60" s="149"/>
      <c r="AP60" s="155"/>
      <c r="AQ60" s="152" t="s">
        <v>764</v>
      </c>
      <c r="AR60" s="128"/>
    </row>
    <row r="61" spans="1:44" ht="143" x14ac:dyDescent="0.2">
      <c r="A61" s="128"/>
      <c r="B61" s="177" t="s">
        <v>766</v>
      </c>
      <c r="C61" s="178" t="s">
        <v>513</v>
      </c>
      <c r="D61" s="54" t="s">
        <v>534</v>
      </c>
      <c r="E61" s="54" t="s">
        <v>533</v>
      </c>
      <c r="F61" s="55" t="s">
        <v>767</v>
      </c>
      <c r="G61" s="55">
        <v>369</v>
      </c>
      <c r="H61" s="175" t="s">
        <v>768</v>
      </c>
      <c r="I61" s="137">
        <v>120402</v>
      </c>
      <c r="J61" s="57" t="s">
        <v>748</v>
      </c>
      <c r="K61" s="72" t="s">
        <v>749</v>
      </c>
      <c r="L61" s="138" t="s">
        <v>526</v>
      </c>
      <c r="M61" s="179">
        <v>4.3999999999999997E-2</v>
      </c>
      <c r="N61" s="180">
        <v>2020</v>
      </c>
      <c r="O61" s="181" t="s">
        <v>122</v>
      </c>
      <c r="P61" s="57">
        <v>4</v>
      </c>
      <c r="Q61" s="29">
        <v>8</v>
      </c>
      <c r="R61" s="57">
        <v>2</v>
      </c>
      <c r="S61" s="149">
        <v>0</v>
      </c>
      <c r="T61" s="155">
        <v>1</v>
      </c>
      <c r="U61" s="29"/>
      <c r="V61" s="29"/>
      <c r="W61" s="144">
        <f t="shared" si="0"/>
        <v>1</v>
      </c>
      <c r="X61" s="144">
        <f t="shared" si="1"/>
        <v>3</v>
      </c>
      <c r="Y61" s="145">
        <f t="shared" si="2"/>
        <v>0.25</v>
      </c>
      <c r="Z61" s="145">
        <f t="shared" si="2"/>
        <v>0.375</v>
      </c>
      <c r="AA61" s="182"/>
      <c r="AB61" s="84" t="s">
        <v>144</v>
      </c>
      <c r="AC61" s="147"/>
      <c r="AD61" s="154" t="e">
        <f t="shared" si="4"/>
        <v>#DIV/0!</v>
      </c>
      <c r="AE61" s="29"/>
      <c r="AF61" s="29"/>
      <c r="AG61" s="29"/>
      <c r="AH61" s="29"/>
      <c r="AI61" s="29"/>
      <c r="AJ61" s="29"/>
      <c r="AK61" s="29"/>
      <c r="AL61" s="29"/>
      <c r="AM61" s="29"/>
      <c r="AN61" s="149"/>
      <c r="AO61" s="149"/>
      <c r="AP61" s="183"/>
      <c r="AQ61" s="165"/>
      <c r="AR61" s="128"/>
    </row>
    <row r="62" spans="1:44" ht="234" x14ac:dyDescent="0.2">
      <c r="A62" s="128"/>
      <c r="B62" s="177" t="s">
        <v>766</v>
      </c>
      <c r="C62" s="178" t="s">
        <v>558</v>
      </c>
      <c r="D62" s="54" t="s">
        <v>534</v>
      </c>
      <c r="E62" s="54" t="s">
        <v>533</v>
      </c>
      <c r="F62" s="55" t="s">
        <v>767</v>
      </c>
      <c r="G62" s="55">
        <v>370</v>
      </c>
      <c r="H62" s="175" t="s">
        <v>769</v>
      </c>
      <c r="I62" s="137">
        <v>120402</v>
      </c>
      <c r="J62" s="57" t="s">
        <v>748</v>
      </c>
      <c r="K62" s="72" t="s">
        <v>749</v>
      </c>
      <c r="L62" s="138" t="s">
        <v>526</v>
      </c>
      <c r="M62" s="179">
        <v>9.2999999999999992E-3</v>
      </c>
      <c r="N62" s="180">
        <v>2014</v>
      </c>
      <c r="O62" s="181" t="s">
        <v>122</v>
      </c>
      <c r="P62" s="57">
        <v>4</v>
      </c>
      <c r="Q62" s="29">
        <v>8</v>
      </c>
      <c r="R62" s="57">
        <v>0</v>
      </c>
      <c r="S62" s="149">
        <v>0</v>
      </c>
      <c r="T62" s="155">
        <v>2</v>
      </c>
      <c r="U62" s="29"/>
      <c r="V62" s="29"/>
      <c r="W62" s="144">
        <f t="shared" si="0"/>
        <v>2</v>
      </c>
      <c r="X62" s="144">
        <f t="shared" si="1"/>
        <v>2</v>
      </c>
      <c r="Y62" s="145">
        <f t="shared" si="2"/>
        <v>0.5</v>
      </c>
      <c r="Z62" s="145">
        <f t="shared" si="2"/>
        <v>0.25</v>
      </c>
      <c r="AA62" s="182"/>
      <c r="AB62" s="84" t="s">
        <v>144</v>
      </c>
      <c r="AC62" s="147"/>
      <c r="AD62" s="154" t="e">
        <f t="shared" si="4"/>
        <v>#DIV/0!</v>
      </c>
      <c r="AE62" s="29"/>
      <c r="AF62" s="29"/>
      <c r="AG62" s="29"/>
      <c r="AH62" s="29"/>
      <c r="AI62" s="29"/>
      <c r="AJ62" s="29"/>
      <c r="AK62" s="29"/>
      <c r="AL62" s="29"/>
      <c r="AM62" s="29"/>
      <c r="AN62" s="149"/>
      <c r="AO62" s="149"/>
      <c r="AP62" s="183"/>
      <c r="AQ62" s="29"/>
      <c r="AR62" s="128"/>
    </row>
    <row r="63" spans="1:44" ht="135" x14ac:dyDescent="0.2">
      <c r="A63" s="128"/>
      <c r="B63" s="177" t="s">
        <v>766</v>
      </c>
      <c r="C63" s="178" t="s">
        <v>558</v>
      </c>
      <c r="D63" s="54">
        <v>4103</v>
      </c>
      <c r="E63" s="54" t="s">
        <v>558</v>
      </c>
      <c r="F63" s="55" t="s">
        <v>770</v>
      </c>
      <c r="G63" s="55">
        <v>371</v>
      </c>
      <c r="H63" s="175" t="s">
        <v>771</v>
      </c>
      <c r="I63" s="137">
        <v>4103005</v>
      </c>
      <c r="J63" s="57" t="s">
        <v>560</v>
      </c>
      <c r="K63" s="72" t="s">
        <v>456</v>
      </c>
      <c r="L63" s="138" t="s">
        <v>526</v>
      </c>
      <c r="M63" s="179">
        <v>4.3999999999999997E-2</v>
      </c>
      <c r="N63" s="180">
        <v>2020</v>
      </c>
      <c r="O63" s="181" t="s">
        <v>122</v>
      </c>
      <c r="P63" s="57">
        <v>4</v>
      </c>
      <c r="Q63" s="29">
        <v>8</v>
      </c>
      <c r="R63" s="57">
        <v>0</v>
      </c>
      <c r="S63" s="149">
        <v>0</v>
      </c>
      <c r="T63" s="155">
        <v>0</v>
      </c>
      <c r="U63" s="29"/>
      <c r="V63" s="29"/>
      <c r="W63" s="144">
        <f t="shared" si="0"/>
        <v>0</v>
      </c>
      <c r="X63" s="144">
        <f t="shared" si="1"/>
        <v>0</v>
      </c>
      <c r="Y63" s="145">
        <f t="shared" si="2"/>
        <v>0</v>
      </c>
      <c r="Z63" s="145">
        <f t="shared" si="2"/>
        <v>0</v>
      </c>
      <c r="AA63" s="182"/>
      <c r="AB63" s="84" t="s">
        <v>144</v>
      </c>
      <c r="AC63" s="147"/>
      <c r="AD63" s="154" t="e">
        <f t="shared" si="4"/>
        <v>#DIV/0!</v>
      </c>
      <c r="AE63" s="29"/>
      <c r="AF63" s="29"/>
      <c r="AG63" s="29"/>
      <c r="AH63" s="29"/>
      <c r="AI63" s="29"/>
      <c r="AJ63" s="29"/>
      <c r="AK63" s="29"/>
      <c r="AL63" s="29"/>
      <c r="AM63" s="29"/>
      <c r="AN63" s="149"/>
      <c r="AO63" s="149"/>
      <c r="AP63" s="152" t="s">
        <v>772</v>
      </c>
      <c r="AQ63" s="152" t="s">
        <v>772</v>
      </c>
      <c r="AR63" s="128"/>
    </row>
    <row r="64" spans="1:44" x14ac:dyDescent="0.2">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84">
        <f>SUM(Y3:Y63)</f>
        <v>395.29586666666665</v>
      </c>
      <c r="Z64" s="184"/>
      <c r="AA64" s="185"/>
      <c r="AB64" s="128"/>
      <c r="AC64" s="185"/>
      <c r="AD64" s="128"/>
      <c r="AE64" s="128"/>
      <c r="AF64" s="128"/>
      <c r="AG64" s="128"/>
      <c r="AH64" s="128"/>
      <c r="AI64" s="128"/>
      <c r="AJ64" s="128"/>
      <c r="AK64" s="128"/>
      <c r="AL64" s="128"/>
      <c r="AM64" s="128"/>
      <c r="AN64" s="128"/>
      <c r="AO64" s="128"/>
      <c r="AP64" s="128"/>
      <c r="AQ64" s="128"/>
      <c r="AR64" s="128"/>
    </row>
    <row r="65" spans="1:44" x14ac:dyDescent="0.2">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84">
        <f>Y64/61</f>
        <v>6.4802601092896177</v>
      </c>
      <c r="Z65" s="184"/>
      <c r="AA65" s="185"/>
      <c r="AB65" s="128"/>
      <c r="AC65" s="185"/>
      <c r="AD65" s="128"/>
      <c r="AE65" s="128"/>
      <c r="AF65" s="128"/>
      <c r="AG65" s="128"/>
      <c r="AH65" s="128"/>
      <c r="AI65" s="128"/>
      <c r="AJ65" s="128"/>
      <c r="AK65" s="128"/>
      <c r="AL65" s="128"/>
      <c r="AM65" s="128"/>
      <c r="AN65" s="128"/>
      <c r="AO65" s="128"/>
      <c r="AP65" s="128"/>
      <c r="AQ65" s="128"/>
      <c r="AR65" s="128"/>
    </row>
  </sheetData>
  <mergeCells count="1">
    <mergeCell ref="A1:AM1"/>
  </mergeCells>
  <hyperlinks>
    <hyperlink ref="AO3" r:id="rId1"/>
    <hyperlink ref="AO24" r:id="rId2"/>
    <hyperlink ref="AO54" r:id="rId3"/>
    <hyperlink ref="AO28" r:id="rId4" display="https://www.instagram.com/p/DFOAK2App5g/?utm_source=ig_web_copy_link&amp;igsh=MzRlODBiNWFlZA=="/>
    <hyperlink ref="AO27" r:id="rId5"/>
    <hyperlink ref="AO49" r:id="rId6" display="https://www.instagram.com/p/DEp8KtjvtuW/?utm_source=ig_web_copy_link"/>
    <hyperlink ref="AP11" r:id="rId7"/>
    <hyperlink ref="AP10" r:id="rId8"/>
    <hyperlink ref="AP3" r:id="rId9"/>
    <hyperlink ref="AP13" r:id="rId10"/>
    <hyperlink ref="AP18" r:id="rId11"/>
    <hyperlink ref="AP24" r:id="rId12"/>
    <hyperlink ref="AO50" r:id="rId13"/>
    <hyperlink ref="AO53" r:id="rId14"/>
    <hyperlink ref="AP54" r:id="rId15"/>
    <hyperlink ref="AP59" r:id="rId16"/>
    <hyperlink ref="AP53" r:id="rId17"/>
    <hyperlink ref="AP39" r:id="rId18"/>
    <hyperlink ref="AP46" r:id="rId19"/>
    <hyperlink ref="AP23" r:id="rId20"/>
    <hyperlink ref="AP48" r:id="rId21"/>
    <hyperlink ref="AP20" r:id="rId22"/>
    <hyperlink ref="AO52" r:id="rId23"/>
    <hyperlink ref="AP36" r:id="rId24"/>
    <hyperlink ref="AP37" r:id="rId25"/>
    <hyperlink ref="AP38" r:id="rId26"/>
    <hyperlink ref="AQ6" r:id="rId27"/>
    <hyperlink ref="AQ9" r:id="rId28"/>
    <hyperlink ref="AQ36" r:id="rId29"/>
    <hyperlink ref="AQ38" r:id="rId30"/>
    <hyperlink ref="AQ37" r:id="rId31"/>
    <hyperlink ref="AQ39" r:id="rId32"/>
    <hyperlink ref="AQ40" r:id="rId33"/>
    <hyperlink ref="AP40" r:id="rId34"/>
    <hyperlink ref="AQ14" r:id="rId35"/>
    <hyperlink ref="AQ15" r:id="rId36" display="https://bolivargovco-my.sharepoint.com/:f:/g/personal/lmorenop_bolivar_gov_co/EsRLZjLHg7pBn1IfXljL6v8BYPBCOHl50wm_abcCAFTVWA?e=N2oM0n"/>
    <hyperlink ref="AO30" r:id="rId37"/>
    <hyperlink ref="AQ30" r:id="rId38" display="https://bolivargovco-my.sharepoint.com/:f:/g/personal/lmorenop_bolivar_gov_co/ElZuJuPbE4BKiXGczpbhuMQBc287Eg9cO-7KyazHd9fjfg?e=BBXxfJ"/>
    <hyperlink ref="AQ33" r:id="rId39" display="https://bolivargovco-my.sharepoint.com/:f:/g/personal/lmorenop_bolivar_gov_co/EpldC1w-tW9FkQPoEVY1bK8BDiJAhfPi2ZTHNBdO_d2nKQ?e=TVS4XJ"/>
    <hyperlink ref="AQ35" r:id="rId40" display="https://bolivargovco-my.sharepoint.com/:f:/g/personal/lmorenop_bolivar_gov_co/Et4HJ4s1qxhPjX9e1UnfwxoBIILS3FZTs1nCkOde_ue8SA?e=wuOE2w"/>
    <hyperlink ref="AQ3" r:id="rId41" display="https://bolivargovco-my.sharepoint.com/:f:/g/personal/lmorenop_bolivar_gov_co/Egm8mhA_w3VInlX59wDPhQ0Bs6OAE5oqv3tN_91UYC3uDA?e=pMPL8e"/>
    <hyperlink ref="AQ34" r:id="rId42" display="https://bolivargovco-my.sharepoint.com/:f:/g/personal/lmorenop_bolivar_gov_co/EpldC1w-tW9FkQPoEVY1bK8BDiJAhfPi2ZTHNBdO_d2nKQ?e=TVS4XJ"/>
    <hyperlink ref="AQ32" r:id="rId43" display="https://bolivargovco-my.sharepoint.com/:f:/g/personal/lmorenop_bolivar_gov_co/EmUfrrKc9ZhIkVBpfFCDfCQBCbIJ5pVeuQZoEPBeDOlzkA?e=TLlb66"/>
    <hyperlink ref="AQ31" r:id="rId44" display="https://bolivargovco-my.sharepoint.com/:f:/g/personal/lmorenop_bolivar_gov_co/Emg3XCyqmrtHvCkPq53zm78BMeal5Q4ZXSdiGXkvVSi3-g?e=rxuuPt"/>
    <hyperlink ref="AQ19" r:id="rId45" display="https://bolivargovco-my.sharepoint.com/:f:/g/personal/lmorenop_bolivar_gov_co/Ei9CMkPVCeJKhkcPW-XVVIIBt2JxC7DlzJUH4rTHm1beKg?e=VW3QWU"/>
    <hyperlink ref="AQ49" r:id="rId46" display="https://bolivargovco-my.sharepoint.com/:f:/g/personal/lmorenop_bolivar_gov_co/ElEoSKqqSIpAq3Jwce7cDTkBi8IWgJXQ2nRqWjafH02nqA?e=X6gfhK"/>
    <hyperlink ref="AQ50" r:id="rId47" display="https://bolivargovco-my.sharepoint.com/:f:/g/personal/lmorenop_bolivar_gov_co/EjHkNOrbgOJBqUvoka4-GKIBo19_S-g5aP_HGPbmF949hQ?e=7OPUey"/>
    <hyperlink ref="AQ20" r:id="rId48" display="https://bolivargovco-my.sharepoint.com/:f:/g/personal/lmorenop_bolivar_gov_co/EtRCKrrPqFJOsDv0lwO3yB0B5blh9o5GslrVjK2mCZ-iRg?e=YM0bhD"/>
    <hyperlink ref="AQ56" r:id="rId49" display="https://bolivargovco-my.sharepoint.com/:f:/g/personal/lmorenop_bolivar_gov_co/El3tAq-E6WRCpa2tMKlM694B2qFcDqMFDS6US-DL6NOTYQ?e=XQg99M"/>
    <hyperlink ref="AQ51" r:id="rId50" display="https://bolivargovco-my.sharepoint.com/:f:/g/personal/lmorenop_bolivar_gov_co/Ev90LP9iz-pIqFKeCLW6P-kBbDFHvS0tt_V6hDFi-zssKQ?e=taTdgJ"/>
    <hyperlink ref="AQ52" r:id="rId51" display="https://bolivargovco-my.sharepoint.com/:f:/g/personal/lmorenop_bolivar_gov_co/EvaUHtam5HFMm7LoyljcrHwB8LLpCvUHleEocZf6fiYPpg?e=WP8lIq"/>
    <hyperlink ref="AQ53" r:id="rId52"/>
    <hyperlink ref="AQ54" r:id="rId53" display="https://bolivargovco-my.sharepoint.com/:f:/g/personal/lmorenop_bolivar_gov_co/Eq_OKbs_ADlDsGcO3beCIg4BLj69hyawMaTMf4AHn0Bl-Q?e=lpdFJe"/>
    <hyperlink ref="AQ59" r:id="rId54" display="https://bolivargovco-my.sharepoint.com/:f:/g/personal/lmorenop_bolivar_gov_co/Ej0aDGNbLsZAiaFdyW2U9MgBBbSERB4ULaC9YdM2YAiJgQ?e=jA3itm"/>
    <hyperlink ref="AQ60" r:id="rId55" display="https://bolivargovco-my.sharepoint.com/:f:/g/personal/lmorenop_bolivar_gov_co/Ej0aDGNbLsZAiaFdyW2U9MgBBbSERB4ULaC9YdM2YAiJgQ?e=jA3itm"/>
    <hyperlink ref="AQ63" r:id="rId56" display="https://bolivargovco-my.sharepoint.com/:f:/g/personal/lmorenop_bolivar_gov_co/EnveCOeH0pZBpzhVZ8zt7G4BQMwdn-x-5QJ94emFWVaHAg?e=5PXNxf"/>
    <hyperlink ref="AP63" r:id="rId57" display="https://bolivargovco-my.sharepoint.com/:f:/g/personal/lmorenop_bolivar_gov_co/EnveCOeH0pZBpzhVZ8zt7G4BQMwdn-x-5QJ94emFWVaHAg?e=5PXNxf"/>
    <hyperlink ref="AQ26" r:id="rId58" display="https://bolivargovco-my.sharepoint.com/:f:/g/personal/lmorenop_bolivar_gov_co/EnCweg82yABDmHqJnmtqG8kB0GaBJQQyQPTIns_cceYM6A?e=U35K0g"/>
    <hyperlink ref="AQ27" r:id="rId59" display="https://bolivargovco-my.sharepoint.com/:f:/g/personal/lmorenop_bolivar_gov_co/ElY7JTNUd0RAswa36_yCF-oB_EcgGaF_LzqiLOHrdbmwXw?e=44ZYys"/>
    <hyperlink ref="AQ29" r:id="rId60" display="https://bolivargovco-my.sharepoint.com/:f:/g/personal/lmorenop_bolivar_gov_co/EjojTJopxPxKgQJ5jY6AedEBHOEILWAkPZJFy_4K7NMKDQ?e=rbeUXO"/>
    <hyperlink ref="AQ4" r:id="rId61"/>
    <hyperlink ref="AQ13" r:id="rId62"/>
    <hyperlink ref="AQ25" r:id="rId63"/>
    <hyperlink ref="AQ47" r:id="rId64"/>
    <hyperlink ref="AP47" r:id="rId65"/>
    <hyperlink ref="AR3" r:id="rId66"/>
    <hyperlink ref="AR5" r:id="rId67"/>
    <hyperlink ref="AR12" r:id="rId68"/>
    <hyperlink ref="AQ57" r:id="rId69"/>
    <hyperlink ref="AR39" r:id="rId70"/>
    <hyperlink ref="AR40" r:id="rId71"/>
    <hyperlink ref="AR26" r:id="rId72"/>
    <hyperlink ref="AR27" r:id="rId73"/>
    <hyperlink ref="AR28" r:id="rId7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workbookViewId="0">
      <selection activeCell="F2" sqref="A1:AG8"/>
    </sheetView>
  </sheetViews>
  <sheetFormatPr baseColWidth="10" defaultRowHeight="16" x14ac:dyDescent="0.2"/>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126" x14ac:dyDescent="0.2">
      <c r="A2" s="8" t="s">
        <v>773</v>
      </c>
      <c r="B2" s="9" t="s">
        <v>774</v>
      </c>
      <c r="C2" s="10" t="s">
        <v>775</v>
      </c>
      <c r="D2" s="10" t="s">
        <v>776</v>
      </c>
      <c r="E2" s="10">
        <v>2104</v>
      </c>
      <c r="F2" s="10" t="s">
        <v>777</v>
      </c>
      <c r="G2" s="10" t="s">
        <v>778</v>
      </c>
      <c r="H2" s="10">
        <v>67</v>
      </c>
      <c r="I2" s="10" t="s">
        <v>779</v>
      </c>
      <c r="J2" s="10">
        <v>2104009</v>
      </c>
      <c r="K2" s="10" t="s">
        <v>780</v>
      </c>
      <c r="L2" s="10" t="s">
        <v>781</v>
      </c>
      <c r="M2" s="10" t="s">
        <v>121</v>
      </c>
      <c r="N2" s="32">
        <v>0.66</v>
      </c>
      <c r="O2" s="32">
        <v>2011</v>
      </c>
      <c r="P2" s="32" t="s">
        <v>782</v>
      </c>
      <c r="Q2" s="32">
        <v>5</v>
      </c>
      <c r="R2" s="8">
        <v>20</v>
      </c>
      <c r="S2" s="11">
        <v>5</v>
      </c>
      <c r="T2" s="12">
        <f>+S2/R2</f>
        <v>0.25</v>
      </c>
      <c r="U2" s="11">
        <v>1</v>
      </c>
      <c r="V2" s="11">
        <v>1</v>
      </c>
      <c r="W2" s="11">
        <v>1</v>
      </c>
      <c r="X2" s="11">
        <v>2</v>
      </c>
      <c r="Y2" s="11">
        <f>+U2+V2+W2+X2</f>
        <v>5</v>
      </c>
      <c r="Z2" s="12">
        <f>+Y2/R2</f>
        <v>0.25</v>
      </c>
      <c r="AA2" s="11">
        <f>S2+Y2</f>
        <v>10</v>
      </c>
      <c r="AB2" s="12">
        <f>+Y2/Q2</f>
        <v>1</v>
      </c>
      <c r="AC2" s="13">
        <f>AA2/R2</f>
        <v>0.5</v>
      </c>
      <c r="AD2" s="14">
        <v>0</v>
      </c>
      <c r="AE2" s="8" t="s">
        <v>276</v>
      </c>
      <c r="AF2" s="14"/>
      <c r="AG2" s="12"/>
    </row>
    <row r="3" spans="1:33" ht="140" x14ac:dyDescent="0.2">
      <c r="A3" s="8" t="s">
        <v>773</v>
      </c>
      <c r="B3" s="9" t="s">
        <v>774</v>
      </c>
      <c r="C3" s="10" t="s">
        <v>775</v>
      </c>
      <c r="D3" s="10" t="s">
        <v>776</v>
      </c>
      <c r="E3" s="29">
        <v>2104</v>
      </c>
      <c r="F3" s="10" t="s">
        <v>777</v>
      </c>
      <c r="G3" s="10" t="s">
        <v>778</v>
      </c>
      <c r="H3" s="29">
        <v>68</v>
      </c>
      <c r="I3" s="9" t="s">
        <v>783</v>
      </c>
      <c r="J3" s="29">
        <v>2104004</v>
      </c>
      <c r="K3" s="9" t="s">
        <v>784</v>
      </c>
      <c r="L3" s="9" t="s">
        <v>785</v>
      </c>
      <c r="M3" s="10" t="s">
        <v>121</v>
      </c>
      <c r="N3" s="29">
        <v>0</v>
      </c>
      <c r="O3" s="29" t="s">
        <v>276</v>
      </c>
      <c r="P3" s="29" t="s">
        <v>276</v>
      </c>
      <c r="Q3" s="29">
        <v>375</v>
      </c>
      <c r="R3" s="29">
        <v>1500</v>
      </c>
      <c r="S3" s="29">
        <v>380</v>
      </c>
      <c r="T3" s="12">
        <f>S3/R3</f>
        <v>0.25333333333333335</v>
      </c>
      <c r="U3" s="29">
        <v>0</v>
      </c>
      <c r="V3" s="29">
        <v>85</v>
      </c>
      <c r="W3" s="29">
        <v>170</v>
      </c>
      <c r="X3" s="29">
        <v>225</v>
      </c>
      <c r="Y3" s="11">
        <f t="shared" ref="Y3:Y8" si="0">+U3+V3+W3+X3</f>
        <v>480</v>
      </c>
      <c r="Z3" s="12">
        <f>+Y3/S3</f>
        <v>1.263157894736842</v>
      </c>
      <c r="AA3" s="11">
        <f t="shared" ref="AA3:AA8" si="1">S3+Y3</f>
        <v>860</v>
      </c>
      <c r="AB3" s="12">
        <f t="shared" ref="AB3:AB8" si="2">+Y3/Q3</f>
        <v>1.28</v>
      </c>
      <c r="AC3" s="13">
        <f t="shared" ref="AC3:AC8" si="3">AA3/R3</f>
        <v>0.57333333333333336</v>
      </c>
      <c r="AD3" s="29" t="s">
        <v>786</v>
      </c>
      <c r="AE3" s="29" t="s">
        <v>211</v>
      </c>
      <c r="AF3" s="29" t="s">
        <v>787</v>
      </c>
      <c r="AG3" s="186">
        <v>0.96</v>
      </c>
    </row>
    <row r="4" spans="1:33" ht="126" x14ac:dyDescent="0.2">
      <c r="A4" s="8" t="s">
        <v>773</v>
      </c>
      <c r="B4" s="9" t="s">
        <v>774</v>
      </c>
      <c r="C4" s="10" t="s">
        <v>775</v>
      </c>
      <c r="D4" s="10" t="s">
        <v>776</v>
      </c>
      <c r="E4" s="29">
        <v>2104</v>
      </c>
      <c r="F4" s="10" t="s">
        <v>777</v>
      </c>
      <c r="G4" s="9" t="s">
        <v>788</v>
      </c>
      <c r="H4" s="29">
        <v>70</v>
      </c>
      <c r="I4" s="9" t="s">
        <v>789</v>
      </c>
      <c r="J4" s="29">
        <v>2104018</v>
      </c>
      <c r="K4" s="9" t="s">
        <v>790</v>
      </c>
      <c r="L4" s="9" t="s">
        <v>791</v>
      </c>
      <c r="M4" s="10" t="s">
        <v>121</v>
      </c>
      <c r="N4" s="29">
        <v>0</v>
      </c>
      <c r="O4" s="29" t="s">
        <v>276</v>
      </c>
      <c r="P4" s="29" t="s">
        <v>276</v>
      </c>
      <c r="Q4" s="29">
        <v>125</v>
      </c>
      <c r="R4" s="29">
        <v>500</v>
      </c>
      <c r="S4" s="29">
        <v>129</v>
      </c>
      <c r="T4" s="12">
        <f>S4/R4</f>
        <v>0.25800000000000001</v>
      </c>
      <c r="U4" s="29">
        <v>0</v>
      </c>
      <c r="V4" s="29">
        <v>0</v>
      </c>
      <c r="W4" s="29">
        <v>0</v>
      </c>
      <c r="X4" s="29">
        <v>150</v>
      </c>
      <c r="Y4" s="11">
        <f t="shared" si="0"/>
        <v>150</v>
      </c>
      <c r="Z4" s="12">
        <f>+Y4/S4</f>
        <v>1.1627906976744187</v>
      </c>
      <c r="AA4" s="11">
        <f t="shared" si="1"/>
        <v>279</v>
      </c>
      <c r="AB4" s="12">
        <f t="shared" si="2"/>
        <v>1.2</v>
      </c>
      <c r="AC4" s="13">
        <f t="shared" si="3"/>
        <v>0.55800000000000005</v>
      </c>
      <c r="AD4" s="29">
        <v>0</v>
      </c>
      <c r="AE4" s="29" t="s">
        <v>276</v>
      </c>
      <c r="AF4" s="29">
        <v>0</v>
      </c>
      <c r="AG4" s="29"/>
    </row>
    <row r="5" spans="1:33" ht="266" x14ac:dyDescent="0.2">
      <c r="A5" s="8" t="s">
        <v>773</v>
      </c>
      <c r="B5" s="9" t="s">
        <v>774</v>
      </c>
      <c r="C5" s="10" t="s">
        <v>775</v>
      </c>
      <c r="D5" s="10" t="s">
        <v>776</v>
      </c>
      <c r="E5" s="29">
        <v>2105</v>
      </c>
      <c r="F5" s="29" t="s">
        <v>792</v>
      </c>
      <c r="G5" s="9" t="s">
        <v>793</v>
      </c>
      <c r="H5" s="29">
        <v>71</v>
      </c>
      <c r="I5" s="9" t="s">
        <v>794</v>
      </c>
      <c r="J5" s="29">
        <v>2104026</v>
      </c>
      <c r="K5" s="9" t="s">
        <v>795</v>
      </c>
      <c r="L5" s="9" t="s">
        <v>796</v>
      </c>
      <c r="M5" s="10" t="s">
        <v>121</v>
      </c>
      <c r="N5" s="29">
        <v>0</v>
      </c>
      <c r="O5" s="29" t="s">
        <v>276</v>
      </c>
      <c r="P5" s="29" t="s">
        <v>276</v>
      </c>
      <c r="Q5" s="29">
        <v>1</v>
      </c>
      <c r="R5" s="29">
        <v>1</v>
      </c>
      <c r="S5" s="29">
        <v>0</v>
      </c>
      <c r="T5" s="12">
        <f>+S5/R5</f>
        <v>0</v>
      </c>
      <c r="U5" s="29">
        <v>0</v>
      </c>
      <c r="V5" s="29">
        <v>0</v>
      </c>
      <c r="W5" s="29">
        <v>1</v>
      </c>
      <c r="X5" s="29">
        <v>0</v>
      </c>
      <c r="Y5" s="11">
        <f t="shared" si="0"/>
        <v>1</v>
      </c>
      <c r="Z5" s="12">
        <f>+Y5/R5</f>
        <v>1</v>
      </c>
      <c r="AA5" s="11">
        <f t="shared" si="1"/>
        <v>1</v>
      </c>
      <c r="AB5" s="12">
        <f t="shared" si="2"/>
        <v>1</v>
      </c>
      <c r="AC5" s="13">
        <f t="shared" si="3"/>
        <v>1</v>
      </c>
      <c r="AD5" s="29">
        <v>0</v>
      </c>
      <c r="AE5" s="29" t="s">
        <v>276</v>
      </c>
      <c r="AF5" s="29">
        <v>0</v>
      </c>
      <c r="AG5" s="29"/>
    </row>
    <row r="6" spans="1:33" ht="168" x14ac:dyDescent="0.2">
      <c r="A6" s="8" t="s">
        <v>773</v>
      </c>
      <c r="B6" s="9" t="s">
        <v>774</v>
      </c>
      <c r="C6" s="10" t="s">
        <v>775</v>
      </c>
      <c r="D6" s="10" t="s">
        <v>797</v>
      </c>
      <c r="E6" s="29">
        <v>2101</v>
      </c>
      <c r="F6" s="29" t="s">
        <v>798</v>
      </c>
      <c r="G6" s="9" t="s">
        <v>799</v>
      </c>
      <c r="H6" s="29">
        <v>73</v>
      </c>
      <c r="I6" s="9" t="s">
        <v>800</v>
      </c>
      <c r="J6" s="29">
        <v>2101016</v>
      </c>
      <c r="K6" s="9" t="s">
        <v>801</v>
      </c>
      <c r="L6" s="9" t="s">
        <v>802</v>
      </c>
      <c r="M6" s="10" t="s">
        <v>121</v>
      </c>
      <c r="N6" s="29">
        <v>4521000</v>
      </c>
      <c r="O6" s="29">
        <v>2023</v>
      </c>
      <c r="P6" s="29" t="s">
        <v>803</v>
      </c>
      <c r="Q6" s="29">
        <v>1090</v>
      </c>
      <c r="R6" s="29">
        <v>1890</v>
      </c>
      <c r="S6" s="29">
        <v>0</v>
      </c>
      <c r="T6" s="12">
        <f>+S6/R6</f>
        <v>0</v>
      </c>
      <c r="U6" s="29">
        <v>0</v>
      </c>
      <c r="V6" s="29">
        <v>0</v>
      </c>
      <c r="W6" s="29">
        <v>981</v>
      </c>
      <c r="X6" s="29">
        <v>109</v>
      </c>
      <c r="Y6" s="11">
        <f t="shared" si="0"/>
        <v>1090</v>
      </c>
      <c r="Z6" s="12">
        <f>+Y6/R6</f>
        <v>0.57671957671957674</v>
      </c>
      <c r="AA6" s="11">
        <f t="shared" si="1"/>
        <v>1090</v>
      </c>
      <c r="AB6" s="12">
        <f t="shared" si="2"/>
        <v>1</v>
      </c>
      <c r="AC6" s="13">
        <f t="shared" si="3"/>
        <v>0.57671957671957674</v>
      </c>
      <c r="AD6" s="29" t="s">
        <v>804</v>
      </c>
      <c r="AE6" s="29" t="s">
        <v>211</v>
      </c>
      <c r="AF6" s="29" t="s">
        <v>805</v>
      </c>
      <c r="AG6" s="186">
        <v>0.9</v>
      </c>
    </row>
    <row r="7" spans="1:33" ht="154" x14ac:dyDescent="0.2">
      <c r="A7" s="8" t="s">
        <v>773</v>
      </c>
      <c r="B7" s="9" t="s">
        <v>774</v>
      </c>
      <c r="C7" s="10" t="s">
        <v>775</v>
      </c>
      <c r="D7" s="10" t="s">
        <v>797</v>
      </c>
      <c r="E7" s="29">
        <v>2102</v>
      </c>
      <c r="F7" s="29" t="s">
        <v>806</v>
      </c>
      <c r="G7" s="9" t="s">
        <v>807</v>
      </c>
      <c r="H7" s="29">
        <v>74</v>
      </c>
      <c r="I7" s="9" t="s">
        <v>808</v>
      </c>
      <c r="J7" s="29">
        <v>2102045</v>
      </c>
      <c r="K7" s="9" t="s">
        <v>809</v>
      </c>
      <c r="L7" s="9" t="s">
        <v>809</v>
      </c>
      <c r="M7" s="10" t="s">
        <v>121</v>
      </c>
      <c r="N7" s="29">
        <v>30354</v>
      </c>
      <c r="O7" s="29">
        <v>2023</v>
      </c>
      <c r="P7" s="29" t="s">
        <v>810</v>
      </c>
      <c r="Q7" s="29">
        <v>400</v>
      </c>
      <c r="R7" s="29">
        <v>400</v>
      </c>
      <c r="S7" s="29">
        <v>0</v>
      </c>
      <c r="T7" s="12">
        <f>+S7/R7</f>
        <v>0</v>
      </c>
      <c r="U7" s="29">
        <v>0</v>
      </c>
      <c r="V7" s="29">
        <v>0</v>
      </c>
      <c r="W7" s="29">
        <v>500</v>
      </c>
      <c r="X7" s="29">
        <v>0</v>
      </c>
      <c r="Y7" s="11">
        <f t="shared" si="0"/>
        <v>500</v>
      </c>
      <c r="Z7" s="12">
        <f>+Y7/R7</f>
        <v>1.25</v>
      </c>
      <c r="AA7" s="11">
        <f t="shared" si="1"/>
        <v>500</v>
      </c>
      <c r="AB7" s="12">
        <f t="shared" si="2"/>
        <v>1.25</v>
      </c>
      <c r="AC7" s="13">
        <f t="shared" si="3"/>
        <v>1.25</v>
      </c>
      <c r="AD7" s="29">
        <v>0</v>
      </c>
      <c r="AE7" s="9" t="s">
        <v>811</v>
      </c>
      <c r="AF7" s="29">
        <v>0</v>
      </c>
      <c r="AG7" s="29"/>
    </row>
    <row r="8" spans="1:33" x14ac:dyDescent="0.2">
      <c r="B8" s="128"/>
      <c r="C8" s="128"/>
      <c r="D8" s="128"/>
      <c r="E8" s="128"/>
      <c r="F8" s="128"/>
      <c r="G8" s="128"/>
      <c r="H8" s="128"/>
      <c r="I8" s="128"/>
      <c r="J8" s="128"/>
      <c r="K8" s="128"/>
      <c r="L8" s="128"/>
      <c r="M8" s="128"/>
      <c r="N8" s="128"/>
      <c r="O8" s="128"/>
      <c r="P8" s="128"/>
      <c r="Q8" s="128"/>
      <c r="R8" s="128"/>
      <c r="S8" s="128"/>
      <c r="T8" s="187" t="e">
        <f>+S8/R8</f>
        <v>#DIV/0!</v>
      </c>
      <c r="U8" s="128"/>
      <c r="V8" s="128"/>
      <c r="W8" s="128"/>
      <c r="X8" s="128"/>
      <c r="Y8" s="188">
        <f t="shared" si="0"/>
        <v>0</v>
      </c>
      <c r="Z8" s="187" t="e">
        <f>+Y8/R8</f>
        <v>#DIV/0!</v>
      </c>
      <c r="AA8" s="188">
        <f t="shared" si="1"/>
        <v>0</v>
      </c>
      <c r="AB8" s="187" t="e">
        <f t="shared" si="2"/>
        <v>#DIV/0!</v>
      </c>
      <c r="AC8" s="189" t="e">
        <f t="shared" si="3"/>
        <v>#DIV/0!</v>
      </c>
      <c r="AD8" s="128"/>
      <c r="AE8" s="128"/>
      <c r="AF8" s="128"/>
      <c r="AG8" s="12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2"/>
  <sheetViews>
    <sheetView workbookViewId="0">
      <selection sqref="A1:AG12"/>
    </sheetView>
  </sheetViews>
  <sheetFormatPr baseColWidth="10" defaultRowHeight="16" x14ac:dyDescent="0.2"/>
  <sheetData>
    <row r="1" spans="1:33"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240" x14ac:dyDescent="0.2">
      <c r="A2" s="8" t="s">
        <v>812</v>
      </c>
      <c r="B2" s="190" t="s">
        <v>90</v>
      </c>
      <c r="C2" s="190" t="s">
        <v>813</v>
      </c>
      <c r="D2" s="190" t="s">
        <v>814</v>
      </c>
      <c r="E2" s="190">
        <v>2302</v>
      </c>
      <c r="F2" s="190" t="s">
        <v>815</v>
      </c>
      <c r="G2" s="190" t="s">
        <v>816</v>
      </c>
      <c r="H2" s="191">
        <v>372</v>
      </c>
      <c r="I2" s="190" t="s">
        <v>817</v>
      </c>
      <c r="J2" s="190">
        <v>2302101</v>
      </c>
      <c r="K2" s="190" t="s">
        <v>818</v>
      </c>
      <c r="L2" s="190" t="s">
        <v>819</v>
      </c>
      <c r="M2" s="190" t="s">
        <v>49</v>
      </c>
      <c r="N2" s="190">
        <v>0</v>
      </c>
      <c r="O2" s="190" t="s">
        <v>141</v>
      </c>
      <c r="P2" s="190" t="s">
        <v>141</v>
      </c>
      <c r="Q2" s="192">
        <v>2</v>
      </c>
      <c r="R2" s="193">
        <v>8</v>
      </c>
      <c r="S2" s="192">
        <v>4</v>
      </c>
      <c r="T2" s="12">
        <f>+S2/R2</f>
        <v>0.5</v>
      </c>
      <c r="U2" s="192">
        <v>1</v>
      </c>
      <c r="V2" s="192">
        <v>0</v>
      </c>
      <c r="W2" s="192">
        <v>1</v>
      </c>
      <c r="X2" s="11">
        <v>0</v>
      </c>
      <c r="Y2" s="11">
        <f>+U2+V2+W2+X2</f>
        <v>2</v>
      </c>
      <c r="Z2" s="12">
        <f>+Y2/R2</f>
        <v>0.25</v>
      </c>
      <c r="AA2" s="11">
        <f>S2+Y2</f>
        <v>6</v>
      </c>
      <c r="AB2" s="12">
        <f>+Y2/Q2</f>
        <v>1</v>
      </c>
      <c r="AC2" s="13">
        <f>AA2/R2</f>
        <v>0.75</v>
      </c>
      <c r="AD2" s="194">
        <v>2000000000</v>
      </c>
      <c r="AE2" s="195" t="s">
        <v>820</v>
      </c>
      <c r="AF2" s="196">
        <v>1945966587</v>
      </c>
      <c r="AG2" s="197">
        <f>AF2/AD2</f>
        <v>0.97298329350000001</v>
      </c>
    </row>
    <row r="3" spans="1:33" ht="240" x14ac:dyDescent="0.2">
      <c r="A3" s="8" t="s">
        <v>812</v>
      </c>
      <c r="B3" s="190" t="s">
        <v>90</v>
      </c>
      <c r="C3" s="190" t="s">
        <v>813</v>
      </c>
      <c r="D3" s="190" t="s">
        <v>814</v>
      </c>
      <c r="E3" s="190">
        <v>2301</v>
      </c>
      <c r="F3" s="190" t="s">
        <v>815</v>
      </c>
      <c r="G3" s="190" t="s">
        <v>821</v>
      </c>
      <c r="H3" s="191">
        <v>373</v>
      </c>
      <c r="I3" s="190" t="s">
        <v>822</v>
      </c>
      <c r="J3" s="190">
        <v>2301061</v>
      </c>
      <c r="K3" s="190" t="s">
        <v>823</v>
      </c>
      <c r="L3" s="190" t="s">
        <v>823</v>
      </c>
      <c r="M3" s="190" t="s">
        <v>824</v>
      </c>
      <c r="N3" s="190">
        <v>0</v>
      </c>
      <c r="O3" s="190">
        <v>2023</v>
      </c>
      <c r="P3" s="190" t="s">
        <v>141</v>
      </c>
      <c r="Q3" s="192">
        <v>1</v>
      </c>
      <c r="R3" s="193">
        <v>4</v>
      </c>
      <c r="S3" s="192">
        <v>0</v>
      </c>
      <c r="T3" s="12">
        <f t="shared" ref="T3:T12" si="0">+S3/R3</f>
        <v>0</v>
      </c>
      <c r="U3" s="192">
        <v>1</v>
      </c>
      <c r="V3" s="192">
        <v>0</v>
      </c>
      <c r="W3" s="192">
        <v>0</v>
      </c>
      <c r="X3" s="11">
        <v>0</v>
      </c>
      <c r="Y3" s="11">
        <f t="shared" ref="Y3:Y12" si="1">+U3+V3+W3+X3</f>
        <v>1</v>
      </c>
      <c r="Z3" s="12">
        <f t="shared" ref="Z3:Z12" si="2">+Y3/R3</f>
        <v>0.25</v>
      </c>
      <c r="AA3" s="11">
        <f t="shared" ref="AA3:AA12" si="3">S3+Y3</f>
        <v>1</v>
      </c>
      <c r="AB3" s="12">
        <f t="shared" ref="AB3:AB12" si="4">+Y3/Q3</f>
        <v>1</v>
      </c>
      <c r="AC3" s="13">
        <f t="shared" ref="AC3:AC12" si="5">AA3/R3</f>
        <v>0.25</v>
      </c>
      <c r="AD3" s="14">
        <v>0</v>
      </c>
      <c r="AE3" s="8"/>
      <c r="AF3" s="14"/>
      <c r="AG3" s="12"/>
    </row>
    <row r="4" spans="1:33" ht="240" x14ac:dyDescent="0.2">
      <c r="A4" s="8" t="s">
        <v>812</v>
      </c>
      <c r="B4" s="190" t="s">
        <v>90</v>
      </c>
      <c r="C4" s="190" t="s">
        <v>813</v>
      </c>
      <c r="D4" s="190" t="s">
        <v>814</v>
      </c>
      <c r="E4" s="190">
        <v>2302</v>
      </c>
      <c r="F4" s="190" t="s">
        <v>815</v>
      </c>
      <c r="G4" s="190" t="s">
        <v>816</v>
      </c>
      <c r="H4" s="191">
        <v>374</v>
      </c>
      <c r="I4" s="190" t="s">
        <v>825</v>
      </c>
      <c r="J4" s="190">
        <v>2302024</v>
      </c>
      <c r="K4" s="190" t="s">
        <v>826</v>
      </c>
      <c r="L4" s="190" t="s">
        <v>827</v>
      </c>
      <c r="M4" s="190" t="s">
        <v>49</v>
      </c>
      <c r="N4" s="190">
        <v>0</v>
      </c>
      <c r="O4" s="190">
        <v>2022</v>
      </c>
      <c r="P4" s="190" t="s">
        <v>141</v>
      </c>
      <c r="Q4" s="198">
        <v>9</v>
      </c>
      <c r="R4" s="193">
        <v>30</v>
      </c>
      <c r="S4" s="192">
        <v>30</v>
      </c>
      <c r="T4" s="12">
        <f t="shared" si="0"/>
        <v>1</v>
      </c>
      <c r="U4" s="192">
        <v>7</v>
      </c>
      <c r="V4" s="192">
        <v>8</v>
      </c>
      <c r="W4" s="192">
        <v>0</v>
      </c>
      <c r="X4" s="11">
        <v>0</v>
      </c>
      <c r="Y4" s="11">
        <f t="shared" si="1"/>
        <v>15</v>
      </c>
      <c r="Z4" s="12">
        <f t="shared" si="2"/>
        <v>0.5</v>
      </c>
      <c r="AA4" s="11">
        <f t="shared" si="3"/>
        <v>45</v>
      </c>
      <c r="AB4" s="12">
        <f t="shared" si="4"/>
        <v>1.6666666666666667</v>
      </c>
      <c r="AC4" s="13">
        <f t="shared" si="5"/>
        <v>1.5</v>
      </c>
      <c r="AD4" s="194">
        <v>602000000</v>
      </c>
      <c r="AE4" s="195" t="s">
        <v>828</v>
      </c>
      <c r="AF4" s="194">
        <v>602000000</v>
      </c>
      <c r="AG4" s="197">
        <f>AF4/AD4</f>
        <v>1</v>
      </c>
    </row>
    <row r="5" spans="1:33" ht="165" x14ac:dyDescent="0.2">
      <c r="A5" s="8" t="s">
        <v>812</v>
      </c>
      <c r="B5" s="190" t="s">
        <v>90</v>
      </c>
      <c r="C5" s="190" t="s">
        <v>813</v>
      </c>
      <c r="D5" s="190" t="s">
        <v>829</v>
      </c>
      <c r="E5" s="190">
        <v>2301</v>
      </c>
      <c r="F5" s="190" t="s">
        <v>830</v>
      </c>
      <c r="G5" s="190" t="s">
        <v>821</v>
      </c>
      <c r="H5" s="191">
        <v>375</v>
      </c>
      <c r="I5" s="190" t="s">
        <v>831</v>
      </c>
      <c r="J5" s="190">
        <v>2301028</v>
      </c>
      <c r="K5" s="190" t="s">
        <v>832</v>
      </c>
      <c r="L5" s="190" t="s">
        <v>833</v>
      </c>
      <c r="M5" s="190" t="s">
        <v>49</v>
      </c>
      <c r="N5" s="190">
        <v>0</v>
      </c>
      <c r="O5" s="190" t="s">
        <v>141</v>
      </c>
      <c r="P5" s="190" t="s">
        <v>141</v>
      </c>
      <c r="Q5" s="198">
        <v>10</v>
      </c>
      <c r="R5" s="193">
        <v>40</v>
      </c>
      <c r="S5" s="192">
        <v>17</v>
      </c>
      <c r="T5" s="12">
        <f t="shared" si="0"/>
        <v>0.42499999999999999</v>
      </c>
      <c r="U5" s="192">
        <v>0</v>
      </c>
      <c r="V5" s="192">
        <v>6</v>
      </c>
      <c r="W5" s="192">
        <v>0</v>
      </c>
      <c r="X5" s="11">
        <v>12</v>
      </c>
      <c r="Y5" s="11">
        <f t="shared" si="1"/>
        <v>18</v>
      </c>
      <c r="Z5" s="12">
        <f t="shared" si="2"/>
        <v>0.45</v>
      </c>
      <c r="AA5" s="11">
        <f t="shared" si="3"/>
        <v>35</v>
      </c>
      <c r="AB5" s="12">
        <f t="shared" si="4"/>
        <v>1.8</v>
      </c>
      <c r="AC5" s="13">
        <f t="shared" si="5"/>
        <v>0.875</v>
      </c>
      <c r="AD5" s="14">
        <v>0</v>
      </c>
      <c r="AE5" s="8"/>
      <c r="AF5" s="14"/>
      <c r="AG5" s="12"/>
    </row>
    <row r="6" spans="1:33" ht="255" x14ac:dyDescent="0.2">
      <c r="A6" s="8" t="s">
        <v>812</v>
      </c>
      <c r="B6" s="190" t="s">
        <v>90</v>
      </c>
      <c r="C6" s="190" t="s">
        <v>813</v>
      </c>
      <c r="D6" s="190" t="s">
        <v>834</v>
      </c>
      <c r="E6" s="190">
        <v>2301</v>
      </c>
      <c r="F6" s="190" t="s">
        <v>835</v>
      </c>
      <c r="G6" s="190" t="s">
        <v>821</v>
      </c>
      <c r="H6" s="191">
        <v>376</v>
      </c>
      <c r="I6" s="190" t="s">
        <v>836</v>
      </c>
      <c r="J6" s="190">
        <v>2301014</v>
      </c>
      <c r="K6" s="190" t="s">
        <v>837</v>
      </c>
      <c r="L6" s="190" t="s">
        <v>838</v>
      </c>
      <c r="M6" s="190" t="s">
        <v>839</v>
      </c>
      <c r="N6" s="190">
        <v>0</v>
      </c>
      <c r="O6" s="190">
        <v>2023</v>
      </c>
      <c r="P6" s="190" t="s">
        <v>141</v>
      </c>
      <c r="Q6" s="198">
        <v>10</v>
      </c>
      <c r="R6" s="193">
        <v>24</v>
      </c>
      <c r="S6" s="192">
        <v>24</v>
      </c>
      <c r="T6" s="12">
        <f t="shared" si="0"/>
        <v>1</v>
      </c>
      <c r="U6" s="199">
        <v>18</v>
      </c>
      <c r="V6" s="199">
        <v>4</v>
      </c>
      <c r="W6" s="192">
        <v>0</v>
      </c>
      <c r="X6" s="200">
        <v>0</v>
      </c>
      <c r="Y6" s="11">
        <f t="shared" si="1"/>
        <v>22</v>
      </c>
      <c r="Z6" s="12">
        <f t="shared" si="2"/>
        <v>0.91666666666666663</v>
      </c>
      <c r="AA6" s="11">
        <f t="shared" si="3"/>
        <v>46</v>
      </c>
      <c r="AB6" s="12">
        <f t="shared" si="4"/>
        <v>2.2000000000000002</v>
      </c>
      <c r="AC6" s="13">
        <f t="shared" si="5"/>
        <v>1.9166666666666667</v>
      </c>
      <c r="AD6" s="14">
        <v>0</v>
      </c>
      <c r="AE6" s="8"/>
      <c r="AF6" s="14"/>
      <c r="AG6" s="12"/>
    </row>
    <row r="7" spans="1:33" ht="240" x14ac:dyDescent="0.2">
      <c r="A7" s="8" t="s">
        <v>812</v>
      </c>
      <c r="B7" s="190" t="s">
        <v>90</v>
      </c>
      <c r="C7" s="190" t="s">
        <v>813</v>
      </c>
      <c r="D7" s="190" t="s">
        <v>840</v>
      </c>
      <c r="E7" s="190">
        <v>2301</v>
      </c>
      <c r="F7" s="190" t="s">
        <v>835</v>
      </c>
      <c r="G7" s="190" t="s">
        <v>371</v>
      </c>
      <c r="H7" s="191">
        <v>377</v>
      </c>
      <c r="I7" s="190" t="s">
        <v>841</v>
      </c>
      <c r="J7" s="190">
        <v>2301027</v>
      </c>
      <c r="K7" s="190" t="s">
        <v>842</v>
      </c>
      <c r="L7" s="190" t="s">
        <v>843</v>
      </c>
      <c r="M7" s="190" t="s">
        <v>49</v>
      </c>
      <c r="N7" s="190">
        <v>0</v>
      </c>
      <c r="O7" s="190">
        <v>2023</v>
      </c>
      <c r="P7" s="190" t="s">
        <v>844</v>
      </c>
      <c r="Q7" s="198">
        <v>4200</v>
      </c>
      <c r="R7" s="193">
        <v>7000</v>
      </c>
      <c r="S7" s="192">
        <v>0</v>
      </c>
      <c r="T7" s="12">
        <f t="shared" si="0"/>
        <v>0</v>
      </c>
      <c r="U7" s="190">
        <v>0</v>
      </c>
      <c r="V7" s="190">
        <v>2903</v>
      </c>
      <c r="W7" s="190">
        <v>725</v>
      </c>
      <c r="X7" s="11">
        <v>653</v>
      </c>
      <c r="Y7" s="11">
        <f t="shared" si="1"/>
        <v>4281</v>
      </c>
      <c r="Z7" s="12">
        <f t="shared" si="2"/>
        <v>0.61157142857142854</v>
      </c>
      <c r="AA7" s="11">
        <f t="shared" si="3"/>
        <v>4281</v>
      </c>
      <c r="AB7" s="12">
        <f t="shared" si="4"/>
        <v>1.0192857142857144</v>
      </c>
      <c r="AC7" s="13">
        <f t="shared" si="5"/>
        <v>0.61157142857142854</v>
      </c>
      <c r="AD7" s="14">
        <v>0</v>
      </c>
      <c r="AE7" s="8"/>
      <c r="AF7" s="14"/>
      <c r="AG7" s="12"/>
    </row>
    <row r="8" spans="1:33" ht="315" x14ac:dyDescent="0.2">
      <c r="A8" s="8" t="s">
        <v>812</v>
      </c>
      <c r="B8" s="190" t="s">
        <v>90</v>
      </c>
      <c r="C8" s="190" t="s">
        <v>813</v>
      </c>
      <c r="D8" s="190" t="s">
        <v>845</v>
      </c>
      <c r="E8" s="190">
        <v>2301</v>
      </c>
      <c r="F8" s="190" t="s">
        <v>846</v>
      </c>
      <c r="G8" s="190" t="s">
        <v>387</v>
      </c>
      <c r="H8" s="191">
        <v>378</v>
      </c>
      <c r="I8" s="190" t="s">
        <v>847</v>
      </c>
      <c r="J8" s="190">
        <v>2301027</v>
      </c>
      <c r="K8" s="190" t="s">
        <v>848</v>
      </c>
      <c r="L8" s="190" t="s">
        <v>849</v>
      </c>
      <c r="M8" s="190" t="s">
        <v>49</v>
      </c>
      <c r="N8" s="190">
        <v>0</v>
      </c>
      <c r="O8" s="190">
        <v>2023</v>
      </c>
      <c r="P8" s="190" t="s">
        <v>844</v>
      </c>
      <c r="Q8" s="198">
        <v>6</v>
      </c>
      <c r="R8" s="193">
        <v>12</v>
      </c>
      <c r="S8" s="192">
        <v>0</v>
      </c>
      <c r="T8" s="12">
        <f t="shared" si="0"/>
        <v>0</v>
      </c>
      <c r="U8" s="190">
        <v>0</v>
      </c>
      <c r="V8" s="190">
        <v>0</v>
      </c>
      <c r="W8" s="190">
        <v>0</v>
      </c>
      <c r="X8" s="11">
        <v>0</v>
      </c>
      <c r="Y8" s="11">
        <f t="shared" si="1"/>
        <v>0</v>
      </c>
      <c r="Z8" s="12">
        <f t="shared" si="2"/>
        <v>0</v>
      </c>
      <c r="AA8" s="11">
        <f t="shared" si="3"/>
        <v>0</v>
      </c>
      <c r="AB8" s="12">
        <f t="shared" si="4"/>
        <v>0</v>
      </c>
      <c r="AC8" s="13">
        <f t="shared" si="5"/>
        <v>0</v>
      </c>
      <c r="AD8" s="14">
        <v>0</v>
      </c>
      <c r="AE8" s="8"/>
      <c r="AF8" s="14"/>
      <c r="AG8" s="12"/>
    </row>
    <row r="9" spans="1:33" ht="315" x14ac:dyDescent="0.2">
      <c r="A9" s="8" t="s">
        <v>812</v>
      </c>
      <c r="B9" s="190" t="s">
        <v>90</v>
      </c>
      <c r="C9" s="190" t="s">
        <v>813</v>
      </c>
      <c r="D9" s="190" t="s">
        <v>845</v>
      </c>
      <c r="E9" s="190">
        <v>2302</v>
      </c>
      <c r="F9" s="190" t="s">
        <v>815</v>
      </c>
      <c r="G9" s="190" t="s">
        <v>387</v>
      </c>
      <c r="H9" s="191">
        <v>379</v>
      </c>
      <c r="I9" s="190" t="s">
        <v>848</v>
      </c>
      <c r="J9" s="190">
        <v>2301062</v>
      </c>
      <c r="K9" s="190" t="s">
        <v>850</v>
      </c>
      <c r="L9" s="190" t="s">
        <v>851</v>
      </c>
      <c r="M9" s="190" t="s">
        <v>852</v>
      </c>
      <c r="N9" s="190">
        <v>11987</v>
      </c>
      <c r="O9" s="190">
        <v>2023</v>
      </c>
      <c r="P9" s="190" t="s">
        <v>853</v>
      </c>
      <c r="Q9" s="198">
        <v>2000</v>
      </c>
      <c r="R9" s="193">
        <v>16987</v>
      </c>
      <c r="S9" s="192">
        <v>766</v>
      </c>
      <c r="T9" s="12">
        <f t="shared" si="0"/>
        <v>4.5093306646258907E-2</v>
      </c>
      <c r="U9" s="190">
        <v>580</v>
      </c>
      <c r="V9" s="190">
        <v>1108</v>
      </c>
      <c r="W9" s="190">
        <v>100</v>
      </c>
      <c r="X9" s="11">
        <v>3795</v>
      </c>
      <c r="Y9" s="11">
        <f t="shared" si="1"/>
        <v>5583</v>
      </c>
      <c r="Z9" s="12">
        <f t="shared" si="2"/>
        <v>0.32866309530817683</v>
      </c>
      <c r="AA9" s="11">
        <f t="shared" si="3"/>
        <v>6349</v>
      </c>
      <c r="AB9" s="12">
        <f t="shared" si="4"/>
        <v>2.7915000000000001</v>
      </c>
      <c r="AC9" s="13">
        <f t="shared" si="5"/>
        <v>0.37375640195443577</v>
      </c>
      <c r="AD9" s="14">
        <v>0</v>
      </c>
      <c r="AE9" s="8"/>
      <c r="AF9" s="14"/>
      <c r="AG9" s="12"/>
    </row>
    <row r="10" spans="1:33" ht="210" x14ac:dyDescent="0.2">
      <c r="A10" s="8" t="s">
        <v>812</v>
      </c>
      <c r="B10" s="190" t="s">
        <v>90</v>
      </c>
      <c r="C10" s="190" t="s">
        <v>813</v>
      </c>
      <c r="D10" s="190" t="s">
        <v>854</v>
      </c>
      <c r="E10" s="190">
        <v>2301</v>
      </c>
      <c r="F10" s="190" t="s">
        <v>846</v>
      </c>
      <c r="G10" s="190" t="s">
        <v>387</v>
      </c>
      <c r="H10" s="191">
        <v>380</v>
      </c>
      <c r="I10" s="190" t="s">
        <v>855</v>
      </c>
      <c r="J10" s="190">
        <v>2301027</v>
      </c>
      <c r="K10" s="190" t="s">
        <v>856</v>
      </c>
      <c r="L10" s="190" t="s">
        <v>857</v>
      </c>
      <c r="M10" s="190" t="s">
        <v>49</v>
      </c>
      <c r="N10" s="190">
        <v>220</v>
      </c>
      <c r="O10" s="190">
        <v>2023</v>
      </c>
      <c r="P10" s="190" t="s">
        <v>844</v>
      </c>
      <c r="Q10" s="198">
        <v>80</v>
      </c>
      <c r="R10" s="193">
        <v>540</v>
      </c>
      <c r="S10" s="192">
        <v>622</v>
      </c>
      <c r="T10" s="12">
        <f t="shared" si="0"/>
        <v>1.1518518518518519</v>
      </c>
      <c r="U10" s="190">
        <v>0</v>
      </c>
      <c r="V10" s="190">
        <v>0</v>
      </c>
      <c r="W10" s="190">
        <v>0</v>
      </c>
      <c r="X10" s="11">
        <v>0</v>
      </c>
      <c r="Y10" s="11">
        <f t="shared" si="1"/>
        <v>0</v>
      </c>
      <c r="Z10" s="12">
        <f t="shared" si="2"/>
        <v>0</v>
      </c>
      <c r="AA10" s="11">
        <f t="shared" si="3"/>
        <v>622</v>
      </c>
      <c r="AB10" s="12">
        <f t="shared" si="4"/>
        <v>0</v>
      </c>
      <c r="AC10" s="13">
        <f t="shared" si="5"/>
        <v>1.1518518518518519</v>
      </c>
      <c r="AD10" s="14">
        <v>0</v>
      </c>
      <c r="AE10" s="8"/>
      <c r="AF10" s="14"/>
      <c r="AG10" s="12"/>
    </row>
    <row r="11" spans="1:33" ht="240" x14ac:dyDescent="0.2">
      <c r="A11" s="8" t="s">
        <v>812</v>
      </c>
      <c r="B11" s="190" t="s">
        <v>61</v>
      </c>
      <c r="C11" s="190" t="s">
        <v>813</v>
      </c>
      <c r="D11" s="190" t="s">
        <v>858</v>
      </c>
      <c r="E11" s="190">
        <v>2302</v>
      </c>
      <c r="F11" s="190" t="s">
        <v>815</v>
      </c>
      <c r="G11" s="190" t="s">
        <v>821</v>
      </c>
      <c r="H11" s="191">
        <v>381</v>
      </c>
      <c r="I11" s="190" t="s">
        <v>859</v>
      </c>
      <c r="J11" s="190">
        <v>2302068</v>
      </c>
      <c r="K11" s="190" t="s">
        <v>860</v>
      </c>
      <c r="L11" s="190" t="s">
        <v>861</v>
      </c>
      <c r="M11" s="190" t="s">
        <v>49</v>
      </c>
      <c r="N11" s="190">
        <v>0</v>
      </c>
      <c r="O11" s="190">
        <v>2023</v>
      </c>
      <c r="P11" s="190" t="s">
        <v>141</v>
      </c>
      <c r="Q11" s="198">
        <v>500</v>
      </c>
      <c r="R11" s="193">
        <v>2000</v>
      </c>
      <c r="S11" s="192">
        <v>838</v>
      </c>
      <c r="T11" s="12">
        <f t="shared" si="0"/>
        <v>0.41899999999999998</v>
      </c>
      <c r="U11" s="190">
        <v>413</v>
      </c>
      <c r="V11" s="190">
        <v>244</v>
      </c>
      <c r="W11" s="190">
        <f>55+40+866</f>
        <v>961</v>
      </c>
      <c r="X11" s="11">
        <f>60+38</f>
        <v>98</v>
      </c>
      <c r="Y11" s="11">
        <f t="shared" si="1"/>
        <v>1716</v>
      </c>
      <c r="Z11" s="12">
        <f t="shared" si="2"/>
        <v>0.85799999999999998</v>
      </c>
      <c r="AA11" s="11">
        <f t="shared" si="3"/>
        <v>2554</v>
      </c>
      <c r="AB11" s="12">
        <f t="shared" si="4"/>
        <v>3.4319999999999999</v>
      </c>
      <c r="AC11" s="13">
        <f t="shared" si="5"/>
        <v>1.2769999999999999</v>
      </c>
      <c r="AD11" s="14">
        <v>0</v>
      </c>
      <c r="AE11" s="8"/>
      <c r="AF11" s="14"/>
      <c r="AG11" s="12"/>
    </row>
    <row r="12" spans="1:33" ht="240" x14ac:dyDescent="0.2">
      <c r="A12" s="8" t="s">
        <v>812</v>
      </c>
      <c r="B12" s="190" t="s">
        <v>61</v>
      </c>
      <c r="C12" s="190" t="s">
        <v>813</v>
      </c>
      <c r="D12" s="190" t="s">
        <v>862</v>
      </c>
      <c r="E12" s="190">
        <v>2302</v>
      </c>
      <c r="F12" s="190" t="s">
        <v>815</v>
      </c>
      <c r="G12" s="190" t="s">
        <v>821</v>
      </c>
      <c r="H12" s="191">
        <v>382</v>
      </c>
      <c r="I12" s="190" t="s">
        <v>863</v>
      </c>
      <c r="J12" s="190">
        <v>2302021</v>
      </c>
      <c r="K12" s="190" t="s">
        <v>864</v>
      </c>
      <c r="L12" s="190" t="s">
        <v>865</v>
      </c>
      <c r="M12" s="190" t="s">
        <v>49</v>
      </c>
      <c r="N12" s="190">
        <v>0</v>
      </c>
      <c r="O12" s="190">
        <v>2023</v>
      </c>
      <c r="P12" s="190" t="s">
        <v>141</v>
      </c>
      <c r="Q12" s="198">
        <v>15</v>
      </c>
      <c r="R12" s="193">
        <v>60</v>
      </c>
      <c r="S12" s="192">
        <v>58</v>
      </c>
      <c r="T12" s="12">
        <f t="shared" si="0"/>
        <v>0.96666666666666667</v>
      </c>
      <c r="U12" s="190">
        <v>15</v>
      </c>
      <c r="V12" s="190">
        <v>0</v>
      </c>
      <c r="W12" s="190">
        <v>37</v>
      </c>
      <c r="X12" s="11">
        <f>41+15</f>
        <v>56</v>
      </c>
      <c r="Y12" s="11">
        <f t="shared" si="1"/>
        <v>108</v>
      </c>
      <c r="Z12" s="12">
        <f t="shared" si="2"/>
        <v>1.8</v>
      </c>
      <c r="AA12" s="11">
        <f t="shared" si="3"/>
        <v>166</v>
      </c>
      <c r="AB12" s="12">
        <f t="shared" si="4"/>
        <v>7.2</v>
      </c>
      <c r="AC12" s="13">
        <f t="shared" si="5"/>
        <v>2.7666666666666666</v>
      </c>
      <c r="AD12" s="14">
        <v>0</v>
      </c>
      <c r="AE12" s="8"/>
      <c r="AF12" s="14"/>
      <c r="AG12" s="12"/>
    </row>
  </sheetData>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opLeftCell="K4" workbookViewId="0">
      <selection activeCell="AG2" sqref="AG2:AG8"/>
    </sheetView>
  </sheetViews>
  <sheetFormatPr baseColWidth="10" defaultRowHeight="16" x14ac:dyDescent="0.2"/>
  <sheetData>
    <row r="1" spans="1:34" ht="154" x14ac:dyDescent="0.2">
      <c r="A1" s="201" t="s">
        <v>866</v>
      </c>
      <c r="B1" s="7" t="s">
        <v>38</v>
      </c>
      <c r="C1" s="7" t="s">
        <v>2</v>
      </c>
      <c r="D1" s="7" t="s">
        <v>4</v>
      </c>
      <c r="E1" s="7" t="s">
        <v>5</v>
      </c>
      <c r="F1" s="7" t="s">
        <v>6</v>
      </c>
      <c r="G1" s="7" t="s">
        <v>7</v>
      </c>
      <c r="H1" s="7" t="s">
        <v>8</v>
      </c>
      <c r="I1" s="7" t="s">
        <v>9</v>
      </c>
      <c r="J1" s="7" t="s">
        <v>10</v>
      </c>
      <c r="K1" s="7" t="s">
        <v>11</v>
      </c>
      <c r="L1" s="7" t="s">
        <v>12</v>
      </c>
      <c r="M1" s="7" t="s">
        <v>13</v>
      </c>
      <c r="N1" s="7" t="s">
        <v>14</v>
      </c>
      <c r="O1" s="7" t="s">
        <v>15</v>
      </c>
      <c r="P1" s="7" t="s">
        <v>16</v>
      </c>
      <c r="Q1" s="7" t="s">
        <v>17</v>
      </c>
      <c r="R1" s="7" t="s">
        <v>39</v>
      </c>
      <c r="S1" s="7" t="s">
        <v>19</v>
      </c>
      <c r="T1" s="7" t="s">
        <v>20</v>
      </c>
      <c r="U1" s="7" t="s">
        <v>40</v>
      </c>
      <c r="V1" s="7" t="s">
        <v>22</v>
      </c>
      <c r="W1" s="7" t="s">
        <v>23</v>
      </c>
      <c r="X1" s="7" t="s">
        <v>24</v>
      </c>
      <c r="Y1" s="7" t="s">
        <v>25</v>
      </c>
      <c r="Z1" s="7" t="s">
        <v>41</v>
      </c>
      <c r="AA1" s="7" t="s">
        <v>42</v>
      </c>
      <c r="AB1" s="7" t="s">
        <v>43</v>
      </c>
      <c r="AC1" s="7" t="s">
        <v>30</v>
      </c>
      <c r="AD1" s="7" t="s">
        <v>31</v>
      </c>
      <c r="AE1" s="7" t="s">
        <v>44</v>
      </c>
      <c r="AF1" s="7" t="s">
        <v>33</v>
      </c>
      <c r="AG1" s="7" t="s">
        <v>45</v>
      </c>
      <c r="AH1" s="202" t="s">
        <v>46</v>
      </c>
    </row>
    <row r="2" spans="1:34" ht="154" x14ac:dyDescent="0.2">
      <c r="A2" s="203" t="s">
        <v>867</v>
      </c>
      <c r="B2" s="8" t="s">
        <v>868</v>
      </c>
      <c r="C2" s="9" t="s">
        <v>869</v>
      </c>
      <c r="D2" s="10" t="s">
        <v>870</v>
      </c>
      <c r="E2" s="10" t="s">
        <v>871</v>
      </c>
      <c r="F2" s="10">
        <v>4599</v>
      </c>
      <c r="G2" s="10" t="s">
        <v>872</v>
      </c>
      <c r="H2" s="10" t="s">
        <v>371</v>
      </c>
      <c r="I2" s="10">
        <v>21</v>
      </c>
      <c r="J2" s="10" t="s">
        <v>873</v>
      </c>
      <c r="K2" s="10">
        <v>4599025</v>
      </c>
      <c r="L2" s="10" t="s">
        <v>874</v>
      </c>
      <c r="M2" s="10" t="s">
        <v>875</v>
      </c>
      <c r="N2" s="10" t="s">
        <v>121</v>
      </c>
      <c r="O2" s="32">
        <v>0</v>
      </c>
      <c r="P2" s="32" t="s">
        <v>141</v>
      </c>
      <c r="Q2" s="32" t="s">
        <v>141</v>
      </c>
      <c r="R2" s="32">
        <v>1</v>
      </c>
      <c r="S2" s="204">
        <v>1</v>
      </c>
      <c r="T2" s="11">
        <v>0</v>
      </c>
      <c r="U2" s="12">
        <f>+T2/S2</f>
        <v>0</v>
      </c>
      <c r="V2" s="205">
        <v>0</v>
      </c>
      <c r="W2" s="11">
        <v>0</v>
      </c>
      <c r="X2" s="206">
        <v>0.5</v>
      </c>
      <c r="Y2" s="11">
        <v>0.5</v>
      </c>
      <c r="Z2" s="26">
        <f>+V2+W2+X2+Y2</f>
        <v>1</v>
      </c>
      <c r="AA2" s="12">
        <f>+Z2/S2</f>
        <v>1</v>
      </c>
      <c r="AB2" s="26">
        <f>T2+Z2</f>
        <v>1</v>
      </c>
      <c r="AC2" s="12">
        <f t="shared" ref="AC2:AC8" si="0">+Z2/R2</f>
        <v>1</v>
      </c>
      <c r="AD2" s="13">
        <f>AB2/S2</f>
        <v>1</v>
      </c>
      <c r="AE2" s="14">
        <v>309600000</v>
      </c>
      <c r="AF2" s="204" t="s">
        <v>211</v>
      </c>
      <c r="AG2" s="14">
        <v>309600000</v>
      </c>
      <c r="AH2" s="13">
        <f>AG2/AE2</f>
        <v>1</v>
      </c>
    </row>
    <row r="3" spans="1:34" ht="112" x14ac:dyDescent="0.2">
      <c r="A3" s="203" t="s">
        <v>876</v>
      </c>
      <c r="B3" s="8" t="s">
        <v>868</v>
      </c>
      <c r="C3" s="9" t="s">
        <v>869</v>
      </c>
      <c r="D3" s="10" t="s">
        <v>870</v>
      </c>
      <c r="E3" s="10" t="s">
        <v>871</v>
      </c>
      <c r="F3" s="10">
        <v>4599</v>
      </c>
      <c r="G3" s="10" t="s">
        <v>872</v>
      </c>
      <c r="H3" s="10" t="s">
        <v>816</v>
      </c>
      <c r="I3" s="10">
        <v>22</v>
      </c>
      <c r="J3" s="10" t="s">
        <v>877</v>
      </c>
      <c r="K3" s="10">
        <v>4599029</v>
      </c>
      <c r="L3" s="10" t="s">
        <v>878</v>
      </c>
      <c r="M3" s="10" t="s">
        <v>879</v>
      </c>
      <c r="N3" s="10" t="s">
        <v>121</v>
      </c>
      <c r="O3" s="32">
        <v>0</v>
      </c>
      <c r="P3" s="32" t="s">
        <v>141</v>
      </c>
      <c r="Q3" s="32" t="s">
        <v>141</v>
      </c>
      <c r="R3" s="32">
        <v>2</v>
      </c>
      <c r="S3" s="204">
        <v>8</v>
      </c>
      <c r="T3" s="11">
        <v>3</v>
      </c>
      <c r="U3" s="12">
        <f t="shared" ref="U3:U8" si="1">+T3/S3</f>
        <v>0.375</v>
      </c>
      <c r="V3" s="205">
        <v>0</v>
      </c>
      <c r="W3" s="11">
        <v>2</v>
      </c>
      <c r="X3" s="11">
        <v>1</v>
      </c>
      <c r="Y3" s="11">
        <v>3</v>
      </c>
      <c r="Z3" s="26">
        <f t="shared" ref="Z3:Z8" si="2">+V3+W3+X3+Y3</f>
        <v>6</v>
      </c>
      <c r="AA3" s="12">
        <f t="shared" ref="AA3:AA8" si="3">+Z3/S3</f>
        <v>0.75</v>
      </c>
      <c r="AB3" s="26">
        <f t="shared" ref="AB3:AB8" si="4">T3+Z3</f>
        <v>9</v>
      </c>
      <c r="AC3" s="12">
        <f t="shared" si="0"/>
        <v>3</v>
      </c>
      <c r="AD3" s="13">
        <f t="shared" ref="AD3:AD8" si="5">AB3/S3</f>
        <v>1.125</v>
      </c>
      <c r="AE3" s="207">
        <v>0</v>
      </c>
      <c r="AF3" s="204" t="s">
        <v>211</v>
      </c>
      <c r="AG3" s="208">
        <v>0</v>
      </c>
      <c r="AH3" s="13">
        <v>0</v>
      </c>
    </row>
    <row r="4" spans="1:34" ht="168" x14ac:dyDescent="0.2">
      <c r="A4" s="203" t="s">
        <v>880</v>
      </c>
      <c r="B4" s="8" t="s">
        <v>868</v>
      </c>
      <c r="C4" s="9" t="s">
        <v>869</v>
      </c>
      <c r="D4" s="10" t="s">
        <v>870</v>
      </c>
      <c r="E4" s="10" t="s">
        <v>881</v>
      </c>
      <c r="F4" s="10">
        <v>4599</v>
      </c>
      <c r="G4" s="10" t="s">
        <v>872</v>
      </c>
      <c r="H4" s="10" t="s">
        <v>816</v>
      </c>
      <c r="I4" s="10">
        <v>24</v>
      </c>
      <c r="J4" s="10" t="s">
        <v>882</v>
      </c>
      <c r="K4" s="10">
        <v>4599016</v>
      </c>
      <c r="L4" s="10" t="s">
        <v>883</v>
      </c>
      <c r="M4" s="10" t="s">
        <v>883</v>
      </c>
      <c r="N4" s="10" t="s">
        <v>121</v>
      </c>
      <c r="O4" s="32">
        <v>3</v>
      </c>
      <c r="P4" s="32">
        <v>2023</v>
      </c>
      <c r="Q4" s="32" t="s">
        <v>884</v>
      </c>
      <c r="R4" s="32">
        <v>1</v>
      </c>
      <c r="S4" s="32">
        <v>5</v>
      </c>
      <c r="T4" s="11">
        <v>1</v>
      </c>
      <c r="U4" s="12">
        <f t="shared" si="1"/>
        <v>0.2</v>
      </c>
      <c r="V4" s="205">
        <v>0.4</v>
      </c>
      <c r="W4" s="206">
        <v>0.3</v>
      </c>
      <c r="X4" s="209">
        <v>0.2</v>
      </c>
      <c r="Y4" s="205">
        <v>0.1</v>
      </c>
      <c r="Z4" s="26">
        <f t="shared" si="2"/>
        <v>0.99999999999999989</v>
      </c>
      <c r="AA4" s="12">
        <f t="shared" si="3"/>
        <v>0.19999999999999998</v>
      </c>
      <c r="AB4" s="26">
        <f t="shared" si="4"/>
        <v>2</v>
      </c>
      <c r="AC4" s="12">
        <f t="shared" si="0"/>
        <v>0.99999999999999989</v>
      </c>
      <c r="AD4" s="13">
        <f>AB4/S4</f>
        <v>0.4</v>
      </c>
      <c r="AE4" s="210">
        <v>3121020000</v>
      </c>
      <c r="AF4" s="211" t="s">
        <v>211</v>
      </c>
      <c r="AG4" s="212">
        <v>2528410319</v>
      </c>
      <c r="AH4" s="213">
        <f>AG4/AE4</f>
        <v>0.81012307482810109</v>
      </c>
    </row>
    <row r="5" spans="1:34" ht="280" x14ac:dyDescent="0.2">
      <c r="A5" s="203" t="s">
        <v>885</v>
      </c>
      <c r="B5" s="8" t="s">
        <v>868</v>
      </c>
      <c r="C5" s="9" t="s">
        <v>869</v>
      </c>
      <c r="D5" s="10" t="s">
        <v>870</v>
      </c>
      <c r="E5" s="10" t="s">
        <v>881</v>
      </c>
      <c r="F5" s="10">
        <v>4599</v>
      </c>
      <c r="G5" s="10" t="s">
        <v>872</v>
      </c>
      <c r="H5" s="10" t="s">
        <v>816</v>
      </c>
      <c r="I5" s="10">
        <v>29</v>
      </c>
      <c r="J5" s="10" t="s">
        <v>886</v>
      </c>
      <c r="K5" s="10">
        <v>4599013</v>
      </c>
      <c r="L5" s="10" t="s">
        <v>887</v>
      </c>
      <c r="M5" s="10" t="s">
        <v>887</v>
      </c>
      <c r="N5" s="10" t="s">
        <v>121</v>
      </c>
      <c r="O5" s="32">
        <v>0</v>
      </c>
      <c r="P5" s="32">
        <v>2023</v>
      </c>
      <c r="Q5" s="32" t="s">
        <v>884</v>
      </c>
      <c r="R5" s="32">
        <v>1</v>
      </c>
      <c r="S5" s="204">
        <v>4</v>
      </c>
      <c r="T5" s="11">
        <v>1</v>
      </c>
      <c r="U5" s="12">
        <f t="shared" si="1"/>
        <v>0.25</v>
      </c>
      <c r="V5" s="205">
        <v>0.3</v>
      </c>
      <c r="W5" s="26">
        <v>0.3</v>
      </c>
      <c r="X5" s="26">
        <v>0.2</v>
      </c>
      <c r="Y5" s="26">
        <v>0.2</v>
      </c>
      <c r="Z5" s="26">
        <f t="shared" si="2"/>
        <v>1</v>
      </c>
      <c r="AA5" s="12">
        <f t="shared" si="3"/>
        <v>0.25</v>
      </c>
      <c r="AB5" s="26">
        <f t="shared" si="4"/>
        <v>2</v>
      </c>
      <c r="AC5" s="12">
        <f t="shared" si="0"/>
        <v>1</v>
      </c>
      <c r="AD5" s="13">
        <f>AB5/S5</f>
        <v>0.5</v>
      </c>
      <c r="AE5" s="210">
        <v>2460000000</v>
      </c>
      <c r="AF5" s="204" t="s">
        <v>211</v>
      </c>
      <c r="AG5" s="210">
        <v>2455166667</v>
      </c>
      <c r="AH5" s="13">
        <f>AG5/AE5</f>
        <v>0.99803523048780485</v>
      </c>
    </row>
    <row r="6" spans="1:34" ht="126" x14ac:dyDescent="0.2">
      <c r="A6" s="203" t="s">
        <v>888</v>
      </c>
      <c r="B6" s="8" t="s">
        <v>868</v>
      </c>
      <c r="C6" s="9" t="s">
        <v>869</v>
      </c>
      <c r="D6" s="10" t="s">
        <v>870</v>
      </c>
      <c r="E6" s="10" t="s">
        <v>871</v>
      </c>
      <c r="F6" s="10">
        <v>4599</v>
      </c>
      <c r="G6" s="10" t="s">
        <v>872</v>
      </c>
      <c r="H6" s="10" t="s">
        <v>816</v>
      </c>
      <c r="I6" s="10">
        <v>23</v>
      </c>
      <c r="J6" s="10" t="s">
        <v>889</v>
      </c>
      <c r="K6" s="10">
        <v>4599031</v>
      </c>
      <c r="L6" s="10" t="s">
        <v>890</v>
      </c>
      <c r="M6" s="10" t="s">
        <v>891</v>
      </c>
      <c r="N6" s="10" t="s">
        <v>892</v>
      </c>
      <c r="O6" s="32">
        <v>0</v>
      </c>
      <c r="P6" s="32" t="s">
        <v>141</v>
      </c>
      <c r="Q6" s="32" t="s">
        <v>141</v>
      </c>
      <c r="R6" s="32">
        <v>1</v>
      </c>
      <c r="S6" s="204">
        <v>1</v>
      </c>
      <c r="T6" s="11">
        <v>0</v>
      </c>
      <c r="U6" s="12">
        <f t="shared" si="1"/>
        <v>0</v>
      </c>
      <c r="V6" s="205">
        <v>0</v>
      </c>
      <c r="W6" s="26">
        <v>0</v>
      </c>
      <c r="X6" s="26">
        <v>0.5</v>
      </c>
      <c r="Y6" s="11">
        <v>0.5</v>
      </c>
      <c r="Z6" s="26">
        <f t="shared" si="2"/>
        <v>1</v>
      </c>
      <c r="AA6" s="12">
        <f t="shared" si="3"/>
        <v>1</v>
      </c>
      <c r="AB6" s="26">
        <f t="shared" si="4"/>
        <v>1</v>
      </c>
      <c r="AC6" s="12">
        <f t="shared" si="0"/>
        <v>1</v>
      </c>
      <c r="AD6" s="13">
        <f t="shared" si="5"/>
        <v>1</v>
      </c>
      <c r="AE6" s="210">
        <v>2400000000</v>
      </c>
      <c r="AF6" s="204" t="s">
        <v>211</v>
      </c>
      <c r="AG6" s="210">
        <v>2360283300</v>
      </c>
      <c r="AH6" s="13">
        <f>AG6/AE6</f>
        <v>0.98345137500000002</v>
      </c>
    </row>
    <row r="7" spans="1:34" ht="112" x14ac:dyDescent="0.2">
      <c r="A7" s="203" t="s">
        <v>893</v>
      </c>
      <c r="B7" s="8" t="s">
        <v>868</v>
      </c>
      <c r="C7" s="9" t="s">
        <v>869</v>
      </c>
      <c r="D7" s="10" t="s">
        <v>870</v>
      </c>
      <c r="E7" s="10" t="s">
        <v>871</v>
      </c>
      <c r="F7" s="10">
        <v>4599</v>
      </c>
      <c r="G7" s="10" t="s">
        <v>872</v>
      </c>
      <c r="H7" s="10" t="s">
        <v>816</v>
      </c>
      <c r="I7" s="10">
        <v>23</v>
      </c>
      <c r="J7" s="9" t="s">
        <v>894</v>
      </c>
      <c r="K7" s="10">
        <v>4599017</v>
      </c>
      <c r="L7" s="9" t="s">
        <v>895</v>
      </c>
      <c r="M7" s="9" t="s">
        <v>896</v>
      </c>
      <c r="N7" s="10" t="s">
        <v>121</v>
      </c>
      <c r="O7" s="32">
        <v>0</v>
      </c>
      <c r="P7" s="32" t="s">
        <v>141</v>
      </c>
      <c r="Q7" s="32" t="s">
        <v>141</v>
      </c>
      <c r="R7" s="32">
        <v>1</v>
      </c>
      <c r="S7" s="204">
        <v>1</v>
      </c>
      <c r="T7" s="11">
        <v>0</v>
      </c>
      <c r="U7" s="12">
        <f t="shared" si="1"/>
        <v>0</v>
      </c>
      <c r="V7" s="205">
        <v>0</v>
      </c>
      <c r="W7" s="205">
        <v>0</v>
      </c>
      <c r="X7" s="205">
        <v>0</v>
      </c>
      <c r="Y7" s="85">
        <v>1</v>
      </c>
      <c r="Z7" s="26">
        <f t="shared" si="2"/>
        <v>1</v>
      </c>
      <c r="AA7" s="12">
        <f t="shared" si="3"/>
        <v>1</v>
      </c>
      <c r="AB7" s="26">
        <f t="shared" si="4"/>
        <v>1</v>
      </c>
      <c r="AC7" s="12">
        <f t="shared" si="0"/>
        <v>1</v>
      </c>
      <c r="AD7" s="13">
        <f t="shared" si="5"/>
        <v>1</v>
      </c>
      <c r="AE7" s="210">
        <v>1100000000</v>
      </c>
      <c r="AF7" s="204" t="s">
        <v>211</v>
      </c>
      <c r="AG7" s="210">
        <v>1100000000</v>
      </c>
      <c r="AH7" s="13">
        <f>AG7/AE7</f>
        <v>1</v>
      </c>
    </row>
    <row r="8" spans="1:34" ht="140" x14ac:dyDescent="0.2">
      <c r="A8" s="203" t="s">
        <v>897</v>
      </c>
      <c r="B8" s="8" t="s">
        <v>868</v>
      </c>
      <c r="C8" s="9" t="s">
        <v>898</v>
      </c>
      <c r="D8" s="9" t="s">
        <v>899</v>
      </c>
      <c r="E8" s="10" t="s">
        <v>881</v>
      </c>
      <c r="F8" s="10">
        <v>4599</v>
      </c>
      <c r="G8" s="10" t="s">
        <v>872</v>
      </c>
      <c r="H8" s="10" t="s">
        <v>816</v>
      </c>
      <c r="I8" s="85">
        <v>25</v>
      </c>
      <c r="J8" s="214" t="s">
        <v>900</v>
      </c>
      <c r="K8" s="85">
        <v>4599011</v>
      </c>
      <c r="L8" s="85" t="s">
        <v>901</v>
      </c>
      <c r="M8" s="85" t="s">
        <v>902</v>
      </c>
      <c r="N8" s="85" t="s">
        <v>903</v>
      </c>
      <c r="O8" s="85">
        <v>0</v>
      </c>
      <c r="P8" s="85">
        <v>2023</v>
      </c>
      <c r="Q8" s="39" t="s">
        <v>904</v>
      </c>
      <c r="R8" s="85">
        <v>1</v>
      </c>
      <c r="S8" s="85">
        <v>1</v>
      </c>
      <c r="T8" s="85">
        <v>0</v>
      </c>
      <c r="U8" s="12">
        <f t="shared" si="1"/>
        <v>0</v>
      </c>
      <c r="V8" s="85">
        <v>0</v>
      </c>
      <c r="W8" s="85">
        <v>0</v>
      </c>
      <c r="X8" s="85">
        <v>0</v>
      </c>
      <c r="Y8" s="85">
        <v>1</v>
      </c>
      <c r="Z8" s="26">
        <f t="shared" si="2"/>
        <v>1</v>
      </c>
      <c r="AA8" s="12">
        <f t="shared" si="3"/>
        <v>1</v>
      </c>
      <c r="AB8" s="26">
        <f t="shared" si="4"/>
        <v>1</v>
      </c>
      <c r="AC8" s="12">
        <f t="shared" si="0"/>
        <v>1</v>
      </c>
      <c r="AD8" s="13">
        <f t="shared" si="5"/>
        <v>1</v>
      </c>
      <c r="AE8" s="215">
        <v>3899969765</v>
      </c>
      <c r="AF8" s="204" t="s">
        <v>211</v>
      </c>
      <c r="AG8" s="215">
        <v>3812000521</v>
      </c>
      <c r="AH8" s="13">
        <f>AG8/AE8</f>
        <v>0.97744360871987424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topLeftCell="T1" workbookViewId="0">
      <selection activeCell="AH3" sqref="AH3"/>
    </sheetView>
  </sheetViews>
  <sheetFormatPr baseColWidth="10" defaultRowHeight="16" x14ac:dyDescent="0.2"/>
  <cols>
    <col min="32" max="32" width="37.33203125" customWidth="1"/>
  </cols>
  <sheetData>
    <row r="1" spans="1:33" ht="42" x14ac:dyDescent="0.2">
      <c r="A1" s="780" t="s">
        <v>38</v>
      </c>
      <c r="B1" s="780" t="s">
        <v>2</v>
      </c>
      <c r="C1" s="780" t="s">
        <v>4</v>
      </c>
      <c r="D1" s="780" t="s">
        <v>5</v>
      </c>
      <c r="E1" s="780" t="s">
        <v>6</v>
      </c>
      <c r="F1" s="780" t="s">
        <v>7</v>
      </c>
      <c r="G1" s="780" t="s">
        <v>8</v>
      </c>
      <c r="H1" s="780" t="s">
        <v>9</v>
      </c>
      <c r="I1" s="780" t="s">
        <v>10</v>
      </c>
      <c r="J1" s="780" t="s">
        <v>11</v>
      </c>
      <c r="K1" s="780" t="s">
        <v>12</v>
      </c>
      <c r="L1" s="780" t="s">
        <v>13</v>
      </c>
      <c r="M1" s="780" t="s">
        <v>14</v>
      </c>
      <c r="N1" s="780" t="s">
        <v>15</v>
      </c>
      <c r="O1" s="780" t="s">
        <v>16</v>
      </c>
      <c r="P1" s="780" t="s">
        <v>17</v>
      </c>
      <c r="Q1" s="281" t="s">
        <v>1143</v>
      </c>
      <c r="R1" s="780" t="s">
        <v>19</v>
      </c>
      <c r="S1" s="780" t="s">
        <v>20</v>
      </c>
      <c r="T1" s="871" t="s">
        <v>40</v>
      </c>
      <c r="U1" s="780" t="s">
        <v>22</v>
      </c>
      <c r="V1" s="780" t="s">
        <v>23</v>
      </c>
      <c r="W1" s="780" t="s">
        <v>24</v>
      </c>
      <c r="X1" s="780" t="s">
        <v>25</v>
      </c>
      <c r="Y1" s="535" t="s">
        <v>1144</v>
      </c>
      <c r="Z1" s="873" t="s">
        <v>42</v>
      </c>
      <c r="AA1" s="281" t="s">
        <v>1146</v>
      </c>
      <c r="AB1" s="871" t="s">
        <v>30</v>
      </c>
      <c r="AC1" s="780" t="s">
        <v>31</v>
      </c>
      <c r="AD1" s="780" t="s">
        <v>44</v>
      </c>
      <c r="AE1" s="780" t="s">
        <v>33</v>
      </c>
      <c r="AF1" s="780" t="s">
        <v>45</v>
      </c>
      <c r="AG1" s="281" t="s">
        <v>1147</v>
      </c>
    </row>
    <row r="2" spans="1:33" ht="112" x14ac:dyDescent="0.2">
      <c r="A2" s="781"/>
      <c r="B2" s="781"/>
      <c r="C2" s="781"/>
      <c r="D2" s="781"/>
      <c r="E2" s="781"/>
      <c r="F2" s="781"/>
      <c r="G2" s="781"/>
      <c r="H2" s="781"/>
      <c r="I2" s="781"/>
      <c r="J2" s="781"/>
      <c r="K2" s="781"/>
      <c r="L2" s="781"/>
      <c r="M2" s="781"/>
      <c r="N2" s="781"/>
      <c r="O2" s="781"/>
      <c r="P2" s="781"/>
      <c r="Q2" s="282">
        <v>2025</v>
      </c>
      <c r="R2" s="781"/>
      <c r="S2" s="781"/>
      <c r="T2" s="872"/>
      <c r="U2" s="781"/>
      <c r="V2" s="781"/>
      <c r="W2" s="781"/>
      <c r="X2" s="781"/>
      <c r="Y2" s="536" t="s">
        <v>1145</v>
      </c>
      <c r="Z2" s="874"/>
      <c r="AA2" s="282" t="s">
        <v>1145</v>
      </c>
      <c r="AB2" s="872"/>
      <c r="AC2" s="781"/>
      <c r="AD2" s="781"/>
      <c r="AE2" s="781"/>
      <c r="AF2" s="781"/>
      <c r="AG2" s="282" t="s">
        <v>1148</v>
      </c>
    </row>
    <row r="3" spans="1:33" ht="140" x14ac:dyDescent="0.2">
      <c r="A3" s="534" t="s">
        <v>905</v>
      </c>
      <c r="B3" s="284" t="s">
        <v>90</v>
      </c>
      <c r="C3" s="285" t="s">
        <v>906</v>
      </c>
      <c r="D3" s="537" t="s">
        <v>907</v>
      </c>
      <c r="E3" s="285" t="s">
        <v>908</v>
      </c>
      <c r="F3" s="285" t="s">
        <v>909</v>
      </c>
      <c r="G3" s="284" t="s">
        <v>910</v>
      </c>
      <c r="H3" s="285">
        <v>396</v>
      </c>
      <c r="I3" s="538" t="s">
        <v>911</v>
      </c>
      <c r="J3" s="539">
        <v>4103052</v>
      </c>
      <c r="K3" s="285" t="s">
        <v>912</v>
      </c>
      <c r="L3" s="285" t="s">
        <v>913</v>
      </c>
      <c r="M3" s="285" t="s">
        <v>121</v>
      </c>
      <c r="N3" s="286">
        <v>0</v>
      </c>
      <c r="O3" s="286" t="s">
        <v>141</v>
      </c>
      <c r="P3" s="286" t="s">
        <v>141</v>
      </c>
      <c r="Q3" s="540">
        <v>100</v>
      </c>
      <c r="R3" s="286">
        <v>400</v>
      </c>
      <c r="S3" s="287">
        <v>80</v>
      </c>
      <c r="T3" s="288">
        <v>0.2</v>
      </c>
      <c r="U3" s="287">
        <v>80</v>
      </c>
      <c r="V3" s="287">
        <v>100</v>
      </c>
      <c r="W3" s="541">
        <v>150</v>
      </c>
      <c r="X3" s="287">
        <v>150</v>
      </c>
      <c r="Y3" s="287">
        <v>480</v>
      </c>
      <c r="Z3" s="288">
        <v>1.2</v>
      </c>
      <c r="AA3" s="287">
        <v>560</v>
      </c>
      <c r="AB3" s="288">
        <v>4.8</v>
      </c>
      <c r="AC3" s="542">
        <v>1.4</v>
      </c>
      <c r="AD3" s="291">
        <v>102000000</v>
      </c>
      <c r="AE3" s="543" t="s">
        <v>1871</v>
      </c>
      <c r="AF3" s="291">
        <v>102000000</v>
      </c>
      <c r="AG3" s="288">
        <v>1</v>
      </c>
    </row>
    <row r="4" spans="1:33" ht="140" x14ac:dyDescent="0.2">
      <c r="A4" s="534" t="s">
        <v>905</v>
      </c>
      <c r="B4" s="284" t="s">
        <v>90</v>
      </c>
      <c r="C4" s="285" t="s">
        <v>906</v>
      </c>
      <c r="D4" s="285" t="s">
        <v>907</v>
      </c>
      <c r="E4" s="285" t="s">
        <v>908</v>
      </c>
      <c r="F4" s="285" t="s">
        <v>909</v>
      </c>
      <c r="G4" s="284" t="s">
        <v>910</v>
      </c>
      <c r="H4" s="285">
        <v>407</v>
      </c>
      <c r="I4" s="538" t="s">
        <v>915</v>
      </c>
      <c r="J4" s="539">
        <v>4103057</v>
      </c>
      <c r="K4" s="285" t="s">
        <v>916</v>
      </c>
      <c r="L4" s="285" t="s">
        <v>915</v>
      </c>
      <c r="M4" s="285" t="s">
        <v>121</v>
      </c>
      <c r="N4" s="286">
        <v>0</v>
      </c>
      <c r="O4" s="286" t="s">
        <v>141</v>
      </c>
      <c r="P4" s="286" t="s">
        <v>141</v>
      </c>
      <c r="Q4" s="540">
        <v>4</v>
      </c>
      <c r="R4" s="286">
        <v>12</v>
      </c>
      <c r="S4" s="287">
        <v>19</v>
      </c>
      <c r="T4" s="288">
        <v>1.58</v>
      </c>
      <c r="U4" s="287">
        <v>5</v>
      </c>
      <c r="V4" s="287">
        <v>11</v>
      </c>
      <c r="W4" s="541">
        <v>8</v>
      </c>
      <c r="X4" s="287">
        <v>2</v>
      </c>
      <c r="Y4" s="287">
        <v>26</v>
      </c>
      <c r="Z4" s="288">
        <v>2.17</v>
      </c>
      <c r="AA4" s="287">
        <v>45</v>
      </c>
      <c r="AB4" s="288">
        <v>6.5</v>
      </c>
      <c r="AC4" s="542">
        <v>3.75</v>
      </c>
      <c r="AD4" s="291">
        <v>102000000</v>
      </c>
      <c r="AE4" s="543" t="s">
        <v>1871</v>
      </c>
      <c r="AF4" s="291">
        <v>97500000</v>
      </c>
      <c r="AG4" s="288">
        <v>0.96</v>
      </c>
    </row>
    <row r="5" spans="1:33" ht="140" x14ac:dyDescent="0.2">
      <c r="A5" s="534" t="s">
        <v>905</v>
      </c>
      <c r="B5" s="284" t="s">
        <v>90</v>
      </c>
      <c r="C5" s="285" t="s">
        <v>906</v>
      </c>
      <c r="D5" s="285" t="s">
        <v>917</v>
      </c>
      <c r="E5" s="285" t="s">
        <v>918</v>
      </c>
      <c r="F5" s="285" t="s">
        <v>909</v>
      </c>
      <c r="G5" s="284" t="s">
        <v>910</v>
      </c>
      <c r="H5" s="285">
        <v>408</v>
      </c>
      <c r="I5" s="544" t="s">
        <v>919</v>
      </c>
      <c r="J5" s="539">
        <v>3702021</v>
      </c>
      <c r="K5" s="285" t="s">
        <v>920</v>
      </c>
      <c r="L5" s="285">
        <v>0</v>
      </c>
      <c r="M5" s="285" t="s">
        <v>121</v>
      </c>
      <c r="N5" s="286">
        <v>0</v>
      </c>
      <c r="O5" s="286" t="s">
        <v>141</v>
      </c>
      <c r="P5" s="286" t="s">
        <v>141</v>
      </c>
      <c r="Q5" s="540">
        <v>3</v>
      </c>
      <c r="R5" s="286">
        <v>12</v>
      </c>
      <c r="S5" s="287">
        <v>13</v>
      </c>
      <c r="T5" s="288">
        <v>1.08</v>
      </c>
      <c r="U5" s="287">
        <v>4</v>
      </c>
      <c r="V5" s="287">
        <v>3</v>
      </c>
      <c r="W5" s="541">
        <v>0</v>
      </c>
      <c r="X5" s="287">
        <v>1</v>
      </c>
      <c r="Y5" s="287">
        <v>8</v>
      </c>
      <c r="Z5" s="288">
        <v>0.67</v>
      </c>
      <c r="AA5" s="287">
        <v>21</v>
      </c>
      <c r="AB5" s="288">
        <v>2.67</v>
      </c>
      <c r="AC5" s="542">
        <v>1.75</v>
      </c>
      <c r="AD5" s="291" t="s">
        <v>1163</v>
      </c>
      <c r="AE5" s="543" t="s">
        <v>1871</v>
      </c>
      <c r="AF5" s="291">
        <v>0</v>
      </c>
      <c r="AG5" s="288" t="e">
        <v>#DIV/0!</v>
      </c>
    </row>
    <row r="6" spans="1:33" ht="168" x14ac:dyDescent="0.2">
      <c r="A6" s="534" t="s">
        <v>905</v>
      </c>
      <c r="B6" s="284" t="s">
        <v>90</v>
      </c>
      <c r="C6" s="285" t="s">
        <v>906</v>
      </c>
      <c r="D6" s="285" t="s">
        <v>917</v>
      </c>
      <c r="E6" s="285" t="s">
        <v>918</v>
      </c>
      <c r="F6" s="285" t="s">
        <v>909</v>
      </c>
      <c r="G6" s="284" t="s">
        <v>910</v>
      </c>
      <c r="H6" s="285">
        <v>409</v>
      </c>
      <c r="I6" s="545" t="s">
        <v>921</v>
      </c>
      <c r="J6" s="539">
        <v>204019</v>
      </c>
      <c r="K6" s="285" t="s">
        <v>922</v>
      </c>
      <c r="L6" s="285" t="s">
        <v>923</v>
      </c>
      <c r="M6" s="285" t="s">
        <v>121</v>
      </c>
      <c r="N6" s="286">
        <v>0</v>
      </c>
      <c r="O6" s="286" t="s">
        <v>141</v>
      </c>
      <c r="P6" s="286" t="s">
        <v>141</v>
      </c>
      <c r="Q6" s="540">
        <v>5</v>
      </c>
      <c r="R6" s="286">
        <v>12</v>
      </c>
      <c r="S6" s="287">
        <v>1</v>
      </c>
      <c r="T6" s="288">
        <v>0.08</v>
      </c>
      <c r="U6" s="287">
        <v>0</v>
      </c>
      <c r="V6" s="287">
        <v>1</v>
      </c>
      <c r="W6" s="541">
        <v>1</v>
      </c>
      <c r="X6" s="546">
        <v>1</v>
      </c>
      <c r="Y6" s="287">
        <v>3</v>
      </c>
      <c r="Z6" s="288">
        <v>0.25</v>
      </c>
      <c r="AA6" s="287">
        <v>4</v>
      </c>
      <c r="AB6" s="288">
        <v>0.6</v>
      </c>
      <c r="AC6" s="542">
        <v>0.33329999999999999</v>
      </c>
      <c r="AD6" s="291">
        <v>68000000</v>
      </c>
      <c r="AE6" s="543" t="s">
        <v>1871</v>
      </c>
      <c r="AF6" s="291">
        <v>68000000</v>
      </c>
      <c r="AG6" s="288">
        <v>1</v>
      </c>
    </row>
    <row r="7" spans="1:33" ht="252" x14ac:dyDescent="0.2">
      <c r="A7" s="534" t="s">
        <v>905</v>
      </c>
      <c r="B7" s="284" t="s">
        <v>90</v>
      </c>
      <c r="C7" s="285" t="s">
        <v>906</v>
      </c>
      <c r="D7" s="285" t="s">
        <v>917</v>
      </c>
      <c r="E7" s="285" t="s">
        <v>918</v>
      </c>
      <c r="F7" s="285" t="s">
        <v>909</v>
      </c>
      <c r="G7" s="284" t="s">
        <v>910</v>
      </c>
      <c r="H7" s="285">
        <v>410</v>
      </c>
      <c r="I7" s="547" t="s">
        <v>924</v>
      </c>
      <c r="J7" s="539">
        <v>204019</v>
      </c>
      <c r="K7" s="285" t="s">
        <v>925</v>
      </c>
      <c r="L7" s="285" t="s">
        <v>926</v>
      </c>
      <c r="M7" s="285" t="s">
        <v>121</v>
      </c>
      <c r="N7" s="286">
        <v>0</v>
      </c>
      <c r="O7" s="286" t="s">
        <v>141</v>
      </c>
      <c r="P7" s="286" t="s">
        <v>141</v>
      </c>
      <c r="Q7" s="540">
        <v>18</v>
      </c>
      <c r="R7" s="286">
        <v>60</v>
      </c>
      <c r="S7" s="287">
        <v>4</v>
      </c>
      <c r="T7" s="288">
        <v>7.0000000000000007E-2</v>
      </c>
      <c r="U7" s="287">
        <v>9</v>
      </c>
      <c r="V7" s="287">
        <v>6</v>
      </c>
      <c r="W7" s="541">
        <v>8</v>
      </c>
      <c r="X7" s="287">
        <v>4</v>
      </c>
      <c r="Y7" s="287">
        <v>27</v>
      </c>
      <c r="Z7" s="288">
        <v>0.45</v>
      </c>
      <c r="AA7" s="287">
        <v>31</v>
      </c>
      <c r="AB7" s="288">
        <v>1.5</v>
      </c>
      <c r="AC7" s="542">
        <v>0.51670000000000005</v>
      </c>
      <c r="AD7" s="291" t="s">
        <v>1163</v>
      </c>
      <c r="AE7" s="543" t="s">
        <v>1871</v>
      </c>
      <c r="AF7" s="291">
        <v>0</v>
      </c>
      <c r="AG7" s="288" t="e">
        <v>#DIV/0!</v>
      </c>
    </row>
    <row r="8" spans="1:33" ht="280" x14ac:dyDescent="0.2">
      <c r="A8" s="534" t="s">
        <v>905</v>
      </c>
      <c r="B8" s="284" t="s">
        <v>90</v>
      </c>
      <c r="C8" s="285" t="s">
        <v>906</v>
      </c>
      <c r="D8" s="285" t="s">
        <v>927</v>
      </c>
      <c r="E8" s="285" t="s">
        <v>928</v>
      </c>
      <c r="F8" s="285" t="s">
        <v>909</v>
      </c>
      <c r="G8" s="284" t="s">
        <v>910</v>
      </c>
      <c r="H8" s="285">
        <v>411</v>
      </c>
      <c r="I8" s="548" t="s">
        <v>929</v>
      </c>
      <c r="J8" s="539">
        <v>4102043</v>
      </c>
      <c r="K8" s="285" t="s">
        <v>930</v>
      </c>
      <c r="L8" s="285" t="s">
        <v>931</v>
      </c>
      <c r="M8" s="285" t="s">
        <v>121</v>
      </c>
      <c r="N8" s="286">
        <v>0</v>
      </c>
      <c r="O8" s="286">
        <v>120</v>
      </c>
      <c r="P8" s="286" t="s">
        <v>141</v>
      </c>
      <c r="Q8" s="540">
        <v>120</v>
      </c>
      <c r="R8" s="286">
        <v>120</v>
      </c>
      <c r="S8" s="287">
        <v>120</v>
      </c>
      <c r="T8" s="288">
        <v>1</v>
      </c>
      <c r="U8" s="287">
        <v>50</v>
      </c>
      <c r="V8" s="287">
        <v>250</v>
      </c>
      <c r="W8" s="541">
        <v>150</v>
      </c>
      <c r="X8" s="546">
        <v>110</v>
      </c>
      <c r="Y8" s="287">
        <v>560</v>
      </c>
      <c r="Z8" s="288">
        <v>4.67</v>
      </c>
      <c r="AA8" s="287">
        <v>680</v>
      </c>
      <c r="AB8" s="288">
        <v>4.67</v>
      </c>
      <c r="AC8" s="542">
        <v>5.6666999999999996</v>
      </c>
      <c r="AD8" s="291" t="s">
        <v>1163</v>
      </c>
      <c r="AE8" s="543" t="s">
        <v>1871</v>
      </c>
      <c r="AF8" s="291">
        <v>0</v>
      </c>
      <c r="AG8" s="288" t="e">
        <v>#DIV/0!</v>
      </c>
    </row>
    <row r="9" spans="1:33" ht="252" x14ac:dyDescent="0.2">
      <c r="A9" s="534" t="s">
        <v>905</v>
      </c>
      <c r="B9" s="284" t="s">
        <v>90</v>
      </c>
      <c r="C9" s="285" t="s">
        <v>906</v>
      </c>
      <c r="D9" s="285" t="s">
        <v>932</v>
      </c>
      <c r="E9" s="285" t="s">
        <v>933</v>
      </c>
      <c r="F9" s="285" t="s">
        <v>909</v>
      </c>
      <c r="G9" s="284" t="s">
        <v>910</v>
      </c>
      <c r="H9" s="285">
        <v>412</v>
      </c>
      <c r="I9" s="549" t="s">
        <v>934</v>
      </c>
      <c r="J9" s="539">
        <v>2502002</v>
      </c>
      <c r="K9" s="285" t="s">
        <v>935</v>
      </c>
      <c r="L9" s="285" t="s">
        <v>936</v>
      </c>
      <c r="M9" s="285" t="s">
        <v>121</v>
      </c>
      <c r="N9" s="286">
        <v>0</v>
      </c>
      <c r="O9" s="286">
        <v>20</v>
      </c>
      <c r="P9" s="286" t="s">
        <v>141</v>
      </c>
      <c r="Q9" s="540">
        <v>5</v>
      </c>
      <c r="R9" s="286">
        <v>20</v>
      </c>
      <c r="S9" s="287">
        <v>9</v>
      </c>
      <c r="T9" s="288">
        <v>0.45</v>
      </c>
      <c r="U9" s="287">
        <v>5</v>
      </c>
      <c r="V9" s="287">
        <v>3</v>
      </c>
      <c r="W9" s="541">
        <v>5</v>
      </c>
      <c r="X9" s="287">
        <v>0</v>
      </c>
      <c r="Y9" s="287">
        <v>13</v>
      </c>
      <c r="Z9" s="288">
        <v>0.65</v>
      </c>
      <c r="AA9" s="287">
        <v>22</v>
      </c>
      <c r="AB9" s="288">
        <v>2.6</v>
      </c>
      <c r="AC9" s="542">
        <v>1.1000000000000001</v>
      </c>
      <c r="AD9" s="291" t="s">
        <v>1163</v>
      </c>
      <c r="AE9" s="543" t="s">
        <v>1871</v>
      </c>
      <c r="AF9" s="291">
        <v>0</v>
      </c>
      <c r="AG9" s="288" t="e">
        <v>#DIV/0!</v>
      </c>
    </row>
    <row r="10" spans="1:33" ht="140" x14ac:dyDescent="0.2">
      <c r="A10" s="534" t="s">
        <v>905</v>
      </c>
      <c r="B10" s="284" t="s">
        <v>90</v>
      </c>
      <c r="C10" s="285" t="s">
        <v>906</v>
      </c>
      <c r="D10" s="285" t="s">
        <v>937</v>
      </c>
      <c r="E10" s="285" t="s">
        <v>938</v>
      </c>
      <c r="F10" s="285" t="s">
        <v>909</v>
      </c>
      <c r="G10" s="284" t="s">
        <v>910</v>
      </c>
      <c r="H10" s="285">
        <v>413</v>
      </c>
      <c r="I10" s="550" t="s">
        <v>939</v>
      </c>
      <c r="J10" s="539">
        <v>4601012</v>
      </c>
      <c r="K10" s="285" t="s">
        <v>920</v>
      </c>
      <c r="L10" s="285" t="s">
        <v>940</v>
      </c>
      <c r="M10" s="285" t="s">
        <v>121</v>
      </c>
      <c r="N10" s="286">
        <v>0</v>
      </c>
      <c r="O10" s="286" t="s">
        <v>141</v>
      </c>
      <c r="P10" s="286" t="s">
        <v>141</v>
      </c>
      <c r="Q10" s="540">
        <v>11</v>
      </c>
      <c r="R10" s="286">
        <v>60</v>
      </c>
      <c r="S10" s="287">
        <v>24</v>
      </c>
      <c r="T10" s="288">
        <v>0.4</v>
      </c>
      <c r="U10" s="287">
        <v>9</v>
      </c>
      <c r="V10" s="287">
        <v>10</v>
      </c>
      <c r="W10" s="541">
        <v>9</v>
      </c>
      <c r="X10" s="287">
        <v>6</v>
      </c>
      <c r="Y10" s="287">
        <v>34</v>
      </c>
      <c r="Z10" s="288">
        <v>0.56999999999999995</v>
      </c>
      <c r="AA10" s="287">
        <v>58</v>
      </c>
      <c r="AB10" s="288">
        <v>3.09</v>
      </c>
      <c r="AC10" s="542">
        <v>0.9667</v>
      </c>
      <c r="AD10" s="291" t="s">
        <v>1163</v>
      </c>
      <c r="AE10" s="543" t="s">
        <v>1871</v>
      </c>
      <c r="AF10" s="291">
        <v>0</v>
      </c>
      <c r="AG10" s="288" t="e">
        <v>#DIV/0!</v>
      </c>
    </row>
    <row r="11" spans="1:33" ht="392" x14ac:dyDescent="0.2">
      <c r="A11" s="534" t="s">
        <v>905</v>
      </c>
      <c r="B11" s="284" t="s">
        <v>90</v>
      </c>
      <c r="C11" s="285" t="s">
        <v>906</v>
      </c>
      <c r="D11" s="285" t="s">
        <v>937</v>
      </c>
      <c r="E11" s="285" t="s">
        <v>938</v>
      </c>
      <c r="F11" s="285" t="s">
        <v>909</v>
      </c>
      <c r="G11" s="284" t="s">
        <v>910</v>
      </c>
      <c r="H11" s="285">
        <v>414</v>
      </c>
      <c r="I11" s="551" t="s">
        <v>941</v>
      </c>
      <c r="J11" s="539">
        <v>4501007</v>
      </c>
      <c r="K11" s="552" t="s">
        <v>942</v>
      </c>
      <c r="L11" s="552" t="s">
        <v>943</v>
      </c>
      <c r="M11" s="285" t="s">
        <v>121</v>
      </c>
      <c r="N11" s="286">
        <v>0</v>
      </c>
      <c r="O11" s="286" t="s">
        <v>141</v>
      </c>
      <c r="P11" s="286" t="s">
        <v>141</v>
      </c>
      <c r="Q11" s="540">
        <v>1</v>
      </c>
      <c r="R11" s="286">
        <v>1</v>
      </c>
      <c r="S11" s="287">
        <v>0</v>
      </c>
      <c r="T11" s="288">
        <v>0</v>
      </c>
      <c r="U11" s="287">
        <v>0</v>
      </c>
      <c r="V11" s="287">
        <v>0</v>
      </c>
      <c r="W11" s="541">
        <v>0</v>
      </c>
      <c r="X11" s="287">
        <v>0</v>
      </c>
      <c r="Y11" s="287">
        <v>0</v>
      </c>
      <c r="Z11" s="288">
        <v>0</v>
      </c>
      <c r="AA11" s="287">
        <v>0</v>
      </c>
      <c r="AB11" s="288">
        <v>0</v>
      </c>
      <c r="AC11" s="542">
        <v>0</v>
      </c>
      <c r="AD11" s="291" t="s">
        <v>1163</v>
      </c>
      <c r="AE11" s="543" t="s">
        <v>1871</v>
      </c>
      <c r="AF11" s="291">
        <v>0</v>
      </c>
      <c r="AG11" s="288" t="e">
        <v>#DIV/0!</v>
      </c>
    </row>
    <row r="12" spans="1:33" ht="140" x14ac:dyDescent="0.2">
      <c r="A12" s="534" t="s">
        <v>905</v>
      </c>
      <c r="B12" s="284" t="s">
        <v>90</v>
      </c>
      <c r="C12" s="285" t="s">
        <v>1872</v>
      </c>
      <c r="D12" s="285" t="s">
        <v>1873</v>
      </c>
      <c r="E12" s="285">
        <v>301</v>
      </c>
      <c r="F12" s="285" t="s">
        <v>909</v>
      </c>
      <c r="G12" s="284" t="s">
        <v>910</v>
      </c>
      <c r="H12" s="285">
        <v>400</v>
      </c>
      <c r="I12" s="285" t="s">
        <v>1874</v>
      </c>
      <c r="J12" s="285">
        <v>301011</v>
      </c>
      <c r="K12" s="285" t="s">
        <v>1875</v>
      </c>
      <c r="L12" s="285" t="s">
        <v>1876</v>
      </c>
      <c r="M12" s="285" t="s">
        <v>121</v>
      </c>
      <c r="N12" s="286">
        <v>0</v>
      </c>
      <c r="O12" s="286">
        <v>2010</v>
      </c>
      <c r="P12" s="286" t="s">
        <v>1877</v>
      </c>
      <c r="Q12" s="540">
        <v>1</v>
      </c>
      <c r="R12" s="286">
        <v>1</v>
      </c>
      <c r="S12" s="287">
        <v>1</v>
      </c>
      <c r="T12" s="288">
        <v>1</v>
      </c>
      <c r="U12" s="287">
        <v>0</v>
      </c>
      <c r="V12" s="287">
        <v>0</v>
      </c>
      <c r="W12" s="541">
        <v>0</v>
      </c>
      <c r="X12" s="287">
        <v>0</v>
      </c>
      <c r="Y12" s="287">
        <v>0</v>
      </c>
      <c r="Z12" s="288">
        <v>0</v>
      </c>
      <c r="AA12" s="287">
        <v>1</v>
      </c>
      <c r="AB12" s="288">
        <v>0</v>
      </c>
      <c r="AC12" s="290">
        <v>1</v>
      </c>
      <c r="AD12" s="553">
        <v>49000000</v>
      </c>
      <c r="AE12" s="554" t="s">
        <v>1157</v>
      </c>
      <c r="AF12" s="553">
        <v>49000000</v>
      </c>
      <c r="AG12" s="288">
        <v>1</v>
      </c>
    </row>
    <row r="13" spans="1:33" ht="140" x14ac:dyDescent="0.2">
      <c r="A13" s="534" t="s">
        <v>905</v>
      </c>
      <c r="B13" s="284" t="s">
        <v>90</v>
      </c>
      <c r="C13" s="285" t="s">
        <v>1878</v>
      </c>
      <c r="D13" s="285" t="s">
        <v>1873</v>
      </c>
      <c r="E13" s="285">
        <v>301</v>
      </c>
      <c r="F13" s="285" t="s">
        <v>909</v>
      </c>
      <c r="G13" s="284" t="s">
        <v>910</v>
      </c>
      <c r="H13" s="285">
        <v>400</v>
      </c>
      <c r="I13" s="285" t="s">
        <v>1874</v>
      </c>
      <c r="J13" s="285">
        <v>301011</v>
      </c>
      <c r="K13" s="285" t="s">
        <v>1875</v>
      </c>
      <c r="L13" s="285" t="s">
        <v>1876</v>
      </c>
      <c r="M13" s="285" t="s">
        <v>121</v>
      </c>
      <c r="N13" s="286">
        <v>0</v>
      </c>
      <c r="O13" s="286">
        <v>2010</v>
      </c>
      <c r="P13" s="286" t="s">
        <v>1877</v>
      </c>
      <c r="Q13" s="540">
        <v>1</v>
      </c>
      <c r="R13" s="286">
        <v>1</v>
      </c>
      <c r="S13" s="287">
        <v>1</v>
      </c>
      <c r="T13" s="288">
        <v>1</v>
      </c>
      <c r="U13" s="287">
        <v>0</v>
      </c>
      <c r="V13" s="287">
        <v>0</v>
      </c>
      <c r="W13" s="287">
        <v>0</v>
      </c>
      <c r="X13" s="287">
        <v>1</v>
      </c>
      <c r="Y13" s="287">
        <v>1</v>
      </c>
      <c r="Z13" s="288">
        <v>1</v>
      </c>
      <c r="AA13" s="287">
        <v>2</v>
      </c>
      <c r="AB13" s="288">
        <v>1</v>
      </c>
      <c r="AC13" s="290">
        <v>2</v>
      </c>
      <c r="AD13" s="553"/>
      <c r="AE13" s="554" t="s">
        <v>1157</v>
      </c>
      <c r="AF13" s="553">
        <v>0</v>
      </c>
      <c r="AG13" s="288" t="e">
        <v>#DIV/0!</v>
      </c>
    </row>
    <row r="14" spans="1:33" ht="140" x14ac:dyDescent="0.2">
      <c r="A14" s="534" t="s">
        <v>905</v>
      </c>
      <c r="B14" s="284" t="s">
        <v>90</v>
      </c>
      <c r="C14" s="285" t="s">
        <v>1878</v>
      </c>
      <c r="D14" s="285" t="s">
        <v>1879</v>
      </c>
      <c r="E14" s="285">
        <v>4502</v>
      </c>
      <c r="F14" s="285" t="s">
        <v>909</v>
      </c>
      <c r="G14" s="284" t="s">
        <v>910</v>
      </c>
      <c r="H14" s="285">
        <v>402</v>
      </c>
      <c r="I14" s="285" t="s">
        <v>1880</v>
      </c>
      <c r="J14" s="285">
        <v>4502039</v>
      </c>
      <c r="K14" s="285" t="s">
        <v>1881</v>
      </c>
      <c r="L14" s="285" t="s">
        <v>1882</v>
      </c>
      <c r="M14" s="285" t="s">
        <v>121</v>
      </c>
      <c r="N14" s="286">
        <v>0</v>
      </c>
      <c r="O14" s="286">
        <v>2018</v>
      </c>
      <c r="P14" s="286" t="s">
        <v>1883</v>
      </c>
      <c r="Q14" s="540">
        <v>60</v>
      </c>
      <c r="R14" s="286">
        <v>240</v>
      </c>
      <c r="S14" s="287">
        <v>60</v>
      </c>
      <c r="T14" s="288">
        <v>0.25</v>
      </c>
      <c r="U14" s="287">
        <v>16</v>
      </c>
      <c r="V14" s="287">
        <v>28</v>
      </c>
      <c r="W14" s="287">
        <v>38</v>
      </c>
      <c r="X14" s="287">
        <v>62</v>
      </c>
      <c r="Y14" s="287">
        <v>144</v>
      </c>
      <c r="Z14" s="288">
        <v>0.6</v>
      </c>
      <c r="AA14" s="287">
        <v>204</v>
      </c>
      <c r="AB14" s="288">
        <v>2.4</v>
      </c>
      <c r="AC14" s="290">
        <v>0.85</v>
      </c>
      <c r="AD14" s="553">
        <v>53000000</v>
      </c>
      <c r="AE14" s="554" t="s">
        <v>1157</v>
      </c>
      <c r="AF14" s="291">
        <v>53000000</v>
      </c>
      <c r="AG14" s="288">
        <v>1</v>
      </c>
    </row>
    <row r="15" spans="1:33" ht="168" x14ac:dyDescent="0.2">
      <c r="A15" s="534" t="s">
        <v>905</v>
      </c>
      <c r="B15" s="284" t="s">
        <v>90</v>
      </c>
      <c r="C15" s="285" t="s">
        <v>1878</v>
      </c>
      <c r="D15" s="285" t="s">
        <v>1884</v>
      </c>
      <c r="E15" s="285">
        <v>4102</v>
      </c>
      <c r="F15" s="285" t="s">
        <v>909</v>
      </c>
      <c r="G15" s="284" t="s">
        <v>910</v>
      </c>
      <c r="H15" s="285">
        <v>403</v>
      </c>
      <c r="I15" s="285" t="s">
        <v>1885</v>
      </c>
      <c r="J15" s="285">
        <v>4102042</v>
      </c>
      <c r="K15" s="285" t="s">
        <v>1886</v>
      </c>
      <c r="L15" s="285" t="s">
        <v>1887</v>
      </c>
      <c r="M15" s="285" t="s">
        <v>121</v>
      </c>
      <c r="N15" s="286">
        <v>0</v>
      </c>
      <c r="O15" s="286">
        <v>2018</v>
      </c>
      <c r="P15" s="286" t="s">
        <v>1883</v>
      </c>
      <c r="Q15" s="540">
        <v>1</v>
      </c>
      <c r="R15" s="286">
        <v>4</v>
      </c>
      <c r="S15" s="287">
        <v>1</v>
      </c>
      <c r="T15" s="288">
        <v>0.25</v>
      </c>
      <c r="U15" s="287">
        <v>1</v>
      </c>
      <c r="V15" s="287">
        <v>1</v>
      </c>
      <c r="W15" s="287">
        <v>1</v>
      </c>
      <c r="X15" s="287">
        <v>1</v>
      </c>
      <c r="Y15" s="287">
        <v>4</v>
      </c>
      <c r="Z15" s="288">
        <v>1</v>
      </c>
      <c r="AA15" s="287">
        <v>5</v>
      </c>
      <c r="AB15" s="288">
        <v>4</v>
      </c>
      <c r="AC15" s="290">
        <v>1.25</v>
      </c>
      <c r="AD15" s="291" t="s">
        <v>1163</v>
      </c>
      <c r="AE15" s="543" t="s">
        <v>1888</v>
      </c>
      <c r="AF15" s="291">
        <v>0</v>
      </c>
      <c r="AG15" s="288" t="e">
        <v>#DIV/0!</v>
      </c>
    </row>
    <row r="16" spans="1:33" ht="140" x14ac:dyDescent="0.2">
      <c r="A16" s="534" t="s">
        <v>905</v>
      </c>
      <c r="B16" s="284" t="s">
        <v>90</v>
      </c>
      <c r="C16" s="285" t="s">
        <v>1878</v>
      </c>
      <c r="D16" s="285" t="s">
        <v>1889</v>
      </c>
      <c r="E16" s="285">
        <v>4101</v>
      </c>
      <c r="F16" s="285" t="s">
        <v>909</v>
      </c>
      <c r="G16" s="284" t="s">
        <v>910</v>
      </c>
      <c r="H16" s="285">
        <v>404</v>
      </c>
      <c r="I16" s="285" t="s">
        <v>1890</v>
      </c>
      <c r="J16" s="285">
        <v>4102043</v>
      </c>
      <c r="K16" s="285" t="s">
        <v>1891</v>
      </c>
      <c r="L16" s="285" t="s">
        <v>1892</v>
      </c>
      <c r="M16" s="285" t="s">
        <v>121</v>
      </c>
      <c r="N16" s="286">
        <v>0</v>
      </c>
      <c r="O16" s="286">
        <v>2018</v>
      </c>
      <c r="P16" s="286" t="s">
        <v>1883</v>
      </c>
      <c r="Q16" s="540">
        <v>25</v>
      </c>
      <c r="R16" s="286">
        <v>100</v>
      </c>
      <c r="S16" s="287">
        <v>25</v>
      </c>
      <c r="T16" s="288">
        <v>0.25</v>
      </c>
      <c r="U16" s="287">
        <v>0</v>
      </c>
      <c r="V16" s="287">
        <v>15</v>
      </c>
      <c r="W16" s="287">
        <v>60</v>
      </c>
      <c r="X16" s="287">
        <v>20</v>
      </c>
      <c r="Y16" s="287">
        <v>95</v>
      </c>
      <c r="Z16" s="288">
        <v>0.95</v>
      </c>
      <c r="AA16" s="287">
        <v>120</v>
      </c>
      <c r="AB16" s="288">
        <v>3.8</v>
      </c>
      <c r="AC16" s="290">
        <v>1.2</v>
      </c>
      <c r="AD16" s="291" t="s">
        <v>1163</v>
      </c>
      <c r="AE16" s="543" t="s">
        <v>1888</v>
      </c>
      <c r="AF16" s="291">
        <v>0</v>
      </c>
      <c r="AG16" s="288" t="e">
        <v>#DIV/0!</v>
      </c>
    </row>
    <row r="17" spans="1:33" ht="140" x14ac:dyDescent="0.2">
      <c r="A17" s="534" t="s">
        <v>905</v>
      </c>
      <c r="B17" s="284" t="s">
        <v>90</v>
      </c>
      <c r="C17" s="285" t="s">
        <v>1878</v>
      </c>
      <c r="D17" s="285" t="s">
        <v>1893</v>
      </c>
      <c r="E17" s="285">
        <v>4101</v>
      </c>
      <c r="F17" s="285" t="s">
        <v>909</v>
      </c>
      <c r="G17" s="284" t="s">
        <v>910</v>
      </c>
      <c r="H17" s="285">
        <v>405</v>
      </c>
      <c r="I17" s="285" t="s">
        <v>1894</v>
      </c>
      <c r="J17" s="285">
        <v>4101025</v>
      </c>
      <c r="K17" s="285" t="s">
        <v>1895</v>
      </c>
      <c r="L17" s="285" t="s">
        <v>1896</v>
      </c>
      <c r="M17" s="285" t="s">
        <v>121</v>
      </c>
      <c r="N17" s="286">
        <v>0</v>
      </c>
      <c r="O17" s="286">
        <v>2018</v>
      </c>
      <c r="P17" s="286" t="s">
        <v>1883</v>
      </c>
      <c r="Q17" s="540">
        <v>50</v>
      </c>
      <c r="R17" s="286">
        <v>200</v>
      </c>
      <c r="S17" s="287">
        <v>50</v>
      </c>
      <c r="T17" s="288">
        <v>0.25</v>
      </c>
      <c r="U17" s="287">
        <v>0</v>
      </c>
      <c r="V17" s="287">
        <v>2</v>
      </c>
      <c r="W17" s="287">
        <v>10</v>
      </c>
      <c r="X17" s="287">
        <v>20</v>
      </c>
      <c r="Y17" s="287">
        <v>32</v>
      </c>
      <c r="Z17" s="288">
        <v>0.16</v>
      </c>
      <c r="AA17" s="287">
        <v>82</v>
      </c>
      <c r="AB17" s="288">
        <v>0.64</v>
      </c>
      <c r="AC17" s="290">
        <v>0.41</v>
      </c>
      <c r="AD17" s="291" t="s">
        <v>1163</v>
      </c>
      <c r="AE17" s="543" t="s">
        <v>1888</v>
      </c>
      <c r="AF17" s="291">
        <v>0</v>
      </c>
      <c r="AG17" s="288" t="e">
        <v>#DIV/0!</v>
      </c>
    </row>
    <row r="18" spans="1:33" ht="168" x14ac:dyDescent="0.2">
      <c r="A18" s="534" t="s">
        <v>905</v>
      </c>
      <c r="B18" s="284" t="s">
        <v>90</v>
      </c>
      <c r="C18" s="555" t="s">
        <v>1878</v>
      </c>
      <c r="D18" s="555" t="s">
        <v>1897</v>
      </c>
      <c r="E18" s="555">
        <v>2202</v>
      </c>
      <c r="F18" s="555" t="s">
        <v>909</v>
      </c>
      <c r="G18" s="284" t="s">
        <v>910</v>
      </c>
      <c r="H18" s="555">
        <v>406</v>
      </c>
      <c r="I18" s="555" t="s">
        <v>1898</v>
      </c>
      <c r="J18" s="555">
        <v>503026</v>
      </c>
      <c r="K18" s="555" t="s">
        <v>1899</v>
      </c>
      <c r="L18" s="285" t="s">
        <v>1900</v>
      </c>
      <c r="M18" s="285" t="s">
        <v>121</v>
      </c>
      <c r="N18" s="286">
        <v>0</v>
      </c>
      <c r="O18" s="556">
        <v>2018</v>
      </c>
      <c r="P18" s="556" t="s">
        <v>1883</v>
      </c>
      <c r="Q18" s="286">
        <v>10</v>
      </c>
      <c r="R18" s="286">
        <v>30</v>
      </c>
      <c r="S18" s="287">
        <v>0</v>
      </c>
      <c r="T18" s="288">
        <v>0</v>
      </c>
      <c r="U18" s="287">
        <v>0</v>
      </c>
      <c r="V18" s="287">
        <v>2</v>
      </c>
      <c r="W18" s="287">
        <v>0</v>
      </c>
      <c r="X18" s="287">
        <v>4</v>
      </c>
      <c r="Y18" s="287">
        <v>6</v>
      </c>
      <c r="Z18" s="288">
        <v>0.2</v>
      </c>
      <c r="AA18" s="287">
        <v>6</v>
      </c>
      <c r="AB18" s="288">
        <v>0.6</v>
      </c>
      <c r="AC18" s="290">
        <v>0.2</v>
      </c>
      <c r="AD18" s="291" t="s">
        <v>1163</v>
      </c>
      <c r="AE18" s="557" t="s">
        <v>1901</v>
      </c>
      <c r="AF18" s="291">
        <v>0</v>
      </c>
      <c r="AG18" s="288" t="e">
        <v>#DIV/0!</v>
      </c>
    </row>
    <row r="19" spans="1:33" ht="56" x14ac:dyDescent="0.2">
      <c r="A19" s="830" t="s">
        <v>905</v>
      </c>
      <c r="B19" s="846" t="s">
        <v>90</v>
      </c>
      <c r="C19" s="837" t="s">
        <v>1902</v>
      </c>
      <c r="D19" s="837" t="s">
        <v>1903</v>
      </c>
      <c r="E19" s="837" t="s">
        <v>1904</v>
      </c>
      <c r="F19" s="837" t="s">
        <v>103</v>
      </c>
      <c r="G19" s="837" t="s">
        <v>1905</v>
      </c>
      <c r="H19" s="837" t="s">
        <v>1906</v>
      </c>
      <c r="I19" s="558" t="s">
        <v>1907</v>
      </c>
      <c r="J19" s="837">
        <v>4102046</v>
      </c>
      <c r="K19" s="558" t="s">
        <v>1910</v>
      </c>
      <c r="L19" s="558" t="s">
        <v>1916</v>
      </c>
      <c r="M19" s="837" t="s">
        <v>121</v>
      </c>
      <c r="N19" s="830">
        <v>0</v>
      </c>
      <c r="O19" s="830">
        <v>2025</v>
      </c>
      <c r="P19" s="830" t="s">
        <v>1883</v>
      </c>
      <c r="Q19" s="830">
        <v>4</v>
      </c>
      <c r="R19" s="830">
        <v>16</v>
      </c>
      <c r="S19" s="843">
        <v>4</v>
      </c>
      <c r="T19" s="840">
        <v>0.25</v>
      </c>
      <c r="U19" s="843">
        <v>1</v>
      </c>
      <c r="V19" s="843">
        <v>1</v>
      </c>
      <c r="W19" s="843">
        <v>1</v>
      </c>
      <c r="X19" s="843">
        <v>1</v>
      </c>
      <c r="Y19" s="843">
        <v>4</v>
      </c>
      <c r="Z19" s="840">
        <v>0.25</v>
      </c>
      <c r="AA19" s="843">
        <v>8</v>
      </c>
      <c r="AB19" s="840">
        <v>1</v>
      </c>
      <c r="AC19" s="852">
        <v>0.5</v>
      </c>
      <c r="AD19" s="849">
        <v>41988550</v>
      </c>
      <c r="AE19" s="868" t="s">
        <v>1919</v>
      </c>
      <c r="AF19" s="849">
        <v>41988550</v>
      </c>
      <c r="AG19" s="840">
        <v>1</v>
      </c>
    </row>
    <row r="20" spans="1:33" ht="42" x14ac:dyDescent="0.2">
      <c r="A20" s="831"/>
      <c r="B20" s="847"/>
      <c r="C20" s="838"/>
      <c r="D20" s="838"/>
      <c r="E20" s="838"/>
      <c r="F20" s="838"/>
      <c r="G20" s="838"/>
      <c r="H20" s="838"/>
      <c r="I20" s="558" t="s">
        <v>1908</v>
      </c>
      <c r="J20" s="838"/>
      <c r="K20" s="558" t="s">
        <v>1911</v>
      </c>
      <c r="L20" s="558" t="s">
        <v>1917</v>
      </c>
      <c r="M20" s="838"/>
      <c r="N20" s="831"/>
      <c r="O20" s="831"/>
      <c r="P20" s="831"/>
      <c r="Q20" s="831"/>
      <c r="R20" s="831"/>
      <c r="S20" s="844"/>
      <c r="T20" s="841"/>
      <c r="U20" s="844"/>
      <c r="V20" s="844"/>
      <c r="W20" s="844"/>
      <c r="X20" s="844"/>
      <c r="Y20" s="844"/>
      <c r="Z20" s="841"/>
      <c r="AA20" s="844"/>
      <c r="AB20" s="841"/>
      <c r="AC20" s="853"/>
      <c r="AD20" s="850"/>
      <c r="AE20" s="869"/>
      <c r="AF20" s="850"/>
      <c r="AG20" s="841"/>
    </row>
    <row r="21" spans="1:33" ht="28" x14ac:dyDescent="0.2">
      <c r="A21" s="831"/>
      <c r="B21" s="847"/>
      <c r="C21" s="838"/>
      <c r="D21" s="838"/>
      <c r="E21" s="838"/>
      <c r="F21" s="838"/>
      <c r="G21" s="838"/>
      <c r="H21" s="838"/>
      <c r="I21" s="558" t="s">
        <v>1909</v>
      </c>
      <c r="J21" s="838"/>
      <c r="K21" s="558" t="s">
        <v>1912</v>
      </c>
      <c r="L21" s="558" t="s">
        <v>1918</v>
      </c>
      <c r="M21" s="838"/>
      <c r="N21" s="831"/>
      <c r="O21" s="831"/>
      <c r="P21" s="831"/>
      <c r="Q21" s="831"/>
      <c r="R21" s="831"/>
      <c r="S21" s="844"/>
      <c r="T21" s="841"/>
      <c r="U21" s="844"/>
      <c r="V21" s="844"/>
      <c r="W21" s="844"/>
      <c r="X21" s="844"/>
      <c r="Y21" s="844"/>
      <c r="Z21" s="841"/>
      <c r="AA21" s="844"/>
      <c r="AB21" s="841"/>
      <c r="AC21" s="853"/>
      <c r="AD21" s="850"/>
      <c r="AE21" s="869"/>
      <c r="AF21" s="850"/>
      <c r="AG21" s="841"/>
    </row>
    <row r="22" spans="1:33" ht="28" x14ac:dyDescent="0.2">
      <c r="A22" s="831"/>
      <c r="B22" s="847"/>
      <c r="C22" s="838"/>
      <c r="D22" s="838"/>
      <c r="E22" s="838"/>
      <c r="F22" s="838"/>
      <c r="G22" s="838"/>
      <c r="H22" s="838"/>
      <c r="I22" s="558"/>
      <c r="J22" s="838"/>
      <c r="K22" s="558" t="s">
        <v>1913</v>
      </c>
      <c r="L22" s="558"/>
      <c r="M22" s="838"/>
      <c r="N22" s="831"/>
      <c r="O22" s="831"/>
      <c r="P22" s="831"/>
      <c r="Q22" s="831"/>
      <c r="R22" s="831"/>
      <c r="S22" s="844"/>
      <c r="T22" s="841"/>
      <c r="U22" s="844"/>
      <c r="V22" s="844"/>
      <c r="W22" s="844"/>
      <c r="X22" s="844"/>
      <c r="Y22" s="844"/>
      <c r="Z22" s="841"/>
      <c r="AA22" s="844"/>
      <c r="AB22" s="841"/>
      <c r="AC22" s="853"/>
      <c r="AD22" s="850"/>
      <c r="AE22" s="869"/>
      <c r="AF22" s="850"/>
      <c r="AG22" s="841"/>
    </row>
    <row r="23" spans="1:33" ht="28" x14ac:dyDescent="0.2">
      <c r="A23" s="831"/>
      <c r="B23" s="847"/>
      <c r="C23" s="838"/>
      <c r="D23" s="838"/>
      <c r="E23" s="838"/>
      <c r="F23" s="838"/>
      <c r="G23" s="838"/>
      <c r="H23" s="838"/>
      <c r="I23" s="558"/>
      <c r="J23" s="838"/>
      <c r="K23" s="558" t="s">
        <v>1914</v>
      </c>
      <c r="L23" s="558"/>
      <c r="M23" s="838"/>
      <c r="N23" s="831"/>
      <c r="O23" s="831"/>
      <c r="P23" s="831"/>
      <c r="Q23" s="831"/>
      <c r="R23" s="831"/>
      <c r="S23" s="844"/>
      <c r="T23" s="841"/>
      <c r="U23" s="844"/>
      <c r="V23" s="844"/>
      <c r="W23" s="844"/>
      <c r="X23" s="844"/>
      <c r="Y23" s="844"/>
      <c r="Z23" s="841"/>
      <c r="AA23" s="844"/>
      <c r="AB23" s="841"/>
      <c r="AC23" s="853"/>
      <c r="AD23" s="850"/>
      <c r="AE23" s="869"/>
      <c r="AF23" s="850"/>
      <c r="AG23" s="841"/>
    </row>
    <row r="24" spans="1:33" x14ac:dyDescent="0.2">
      <c r="A24" s="832"/>
      <c r="B24" s="848"/>
      <c r="C24" s="839"/>
      <c r="D24" s="839"/>
      <c r="E24" s="839"/>
      <c r="F24" s="839"/>
      <c r="G24" s="839"/>
      <c r="H24" s="839"/>
      <c r="I24" s="285"/>
      <c r="J24" s="839"/>
      <c r="K24" s="285" t="s">
        <v>1915</v>
      </c>
      <c r="L24" s="285"/>
      <c r="M24" s="839"/>
      <c r="N24" s="832"/>
      <c r="O24" s="832"/>
      <c r="P24" s="832"/>
      <c r="Q24" s="832"/>
      <c r="R24" s="832"/>
      <c r="S24" s="845"/>
      <c r="T24" s="842"/>
      <c r="U24" s="845"/>
      <c r="V24" s="845"/>
      <c r="W24" s="845"/>
      <c r="X24" s="845"/>
      <c r="Y24" s="845"/>
      <c r="Z24" s="842"/>
      <c r="AA24" s="845"/>
      <c r="AB24" s="842"/>
      <c r="AC24" s="854"/>
      <c r="AD24" s="851"/>
      <c r="AE24" s="870"/>
      <c r="AF24" s="851"/>
      <c r="AG24" s="842"/>
    </row>
    <row r="25" spans="1:33" ht="54" customHeight="1" x14ac:dyDescent="0.2">
      <c r="A25" s="830" t="s">
        <v>905</v>
      </c>
      <c r="B25" s="846" t="s">
        <v>90</v>
      </c>
      <c r="C25" s="837" t="s">
        <v>1902</v>
      </c>
      <c r="D25" s="558" t="s">
        <v>1920</v>
      </c>
      <c r="E25" s="837" t="s">
        <v>1904</v>
      </c>
      <c r="F25" s="558" t="s">
        <v>1922</v>
      </c>
      <c r="G25" s="837" t="s">
        <v>1905</v>
      </c>
      <c r="H25" s="837" t="s">
        <v>1926</v>
      </c>
      <c r="I25" s="558" t="s">
        <v>1927</v>
      </c>
      <c r="J25" s="837">
        <v>301008</v>
      </c>
      <c r="K25" s="558" t="s">
        <v>1929</v>
      </c>
      <c r="L25" s="558" t="s">
        <v>1932</v>
      </c>
      <c r="M25" s="837" t="s">
        <v>121</v>
      </c>
      <c r="N25" s="830">
        <v>0</v>
      </c>
      <c r="O25" s="830">
        <v>2025</v>
      </c>
      <c r="P25" s="830" t="s">
        <v>1883</v>
      </c>
      <c r="Q25" s="830">
        <v>1</v>
      </c>
      <c r="R25" s="830">
        <v>1</v>
      </c>
      <c r="S25" s="843">
        <v>0</v>
      </c>
      <c r="T25" s="840">
        <v>0</v>
      </c>
      <c r="U25" s="843">
        <v>0</v>
      </c>
      <c r="V25" s="843">
        <v>1</v>
      </c>
      <c r="W25" s="843">
        <v>1</v>
      </c>
      <c r="X25" s="843">
        <v>1</v>
      </c>
      <c r="Y25" s="843">
        <v>3</v>
      </c>
      <c r="Z25" s="840">
        <v>3</v>
      </c>
      <c r="AA25" s="843">
        <v>3</v>
      </c>
      <c r="AB25" s="840">
        <v>3</v>
      </c>
      <c r="AC25" s="852">
        <v>3</v>
      </c>
      <c r="AD25" s="865">
        <v>132045800</v>
      </c>
      <c r="AE25" s="862" t="s">
        <v>1919</v>
      </c>
      <c r="AF25" s="849">
        <v>132045800</v>
      </c>
      <c r="AG25" s="840">
        <v>1</v>
      </c>
    </row>
    <row r="26" spans="1:33" ht="28" x14ac:dyDescent="0.2">
      <c r="A26" s="831"/>
      <c r="B26" s="847"/>
      <c r="C26" s="838"/>
      <c r="D26" s="558" t="s">
        <v>1921</v>
      </c>
      <c r="E26" s="838"/>
      <c r="F26" s="558" t="s">
        <v>1923</v>
      </c>
      <c r="G26" s="838"/>
      <c r="H26" s="838"/>
      <c r="I26" s="558" t="s">
        <v>1928</v>
      </c>
      <c r="J26" s="838"/>
      <c r="K26" s="558" t="s">
        <v>1930</v>
      </c>
      <c r="L26" s="558" t="s">
        <v>1933</v>
      </c>
      <c r="M26" s="838"/>
      <c r="N26" s="831"/>
      <c r="O26" s="831"/>
      <c r="P26" s="831"/>
      <c r="Q26" s="831"/>
      <c r="R26" s="831"/>
      <c r="S26" s="844"/>
      <c r="T26" s="841"/>
      <c r="U26" s="844"/>
      <c r="V26" s="844"/>
      <c r="W26" s="844"/>
      <c r="X26" s="844"/>
      <c r="Y26" s="844"/>
      <c r="Z26" s="841"/>
      <c r="AA26" s="844"/>
      <c r="AB26" s="841"/>
      <c r="AC26" s="853"/>
      <c r="AD26" s="866"/>
      <c r="AE26" s="863"/>
      <c r="AF26" s="850"/>
      <c r="AG26" s="841"/>
    </row>
    <row r="27" spans="1:33" ht="28" x14ac:dyDescent="0.2">
      <c r="A27" s="831"/>
      <c r="B27" s="847"/>
      <c r="C27" s="838"/>
      <c r="D27" s="558"/>
      <c r="E27" s="838"/>
      <c r="F27" s="558" t="s">
        <v>1924</v>
      </c>
      <c r="G27" s="838"/>
      <c r="H27" s="838"/>
      <c r="I27" s="558"/>
      <c r="J27" s="838"/>
      <c r="K27" s="558" t="s">
        <v>1931</v>
      </c>
      <c r="L27" s="558" t="s">
        <v>1934</v>
      </c>
      <c r="M27" s="838"/>
      <c r="N27" s="831"/>
      <c r="O27" s="831"/>
      <c r="P27" s="831"/>
      <c r="Q27" s="831"/>
      <c r="R27" s="831"/>
      <c r="S27" s="844"/>
      <c r="T27" s="841"/>
      <c r="U27" s="844"/>
      <c r="V27" s="844"/>
      <c r="W27" s="844"/>
      <c r="X27" s="844"/>
      <c r="Y27" s="844"/>
      <c r="Z27" s="841"/>
      <c r="AA27" s="844"/>
      <c r="AB27" s="841"/>
      <c r="AC27" s="853"/>
      <c r="AD27" s="866"/>
      <c r="AE27" s="863"/>
      <c r="AF27" s="850"/>
      <c r="AG27" s="841"/>
    </row>
    <row r="28" spans="1:33" x14ac:dyDescent="0.2">
      <c r="A28" s="832"/>
      <c r="B28" s="848"/>
      <c r="C28" s="839"/>
      <c r="D28" s="285"/>
      <c r="E28" s="839"/>
      <c r="F28" s="285" t="s">
        <v>1925</v>
      </c>
      <c r="G28" s="839"/>
      <c r="H28" s="839"/>
      <c r="I28" s="285"/>
      <c r="J28" s="839"/>
      <c r="K28" s="285"/>
      <c r="L28" s="285" t="s">
        <v>1935</v>
      </c>
      <c r="M28" s="839"/>
      <c r="N28" s="832"/>
      <c r="O28" s="832"/>
      <c r="P28" s="832"/>
      <c r="Q28" s="832"/>
      <c r="R28" s="832"/>
      <c r="S28" s="845"/>
      <c r="T28" s="842"/>
      <c r="U28" s="845"/>
      <c r="V28" s="845"/>
      <c r="W28" s="845"/>
      <c r="X28" s="845"/>
      <c r="Y28" s="845"/>
      <c r="Z28" s="842"/>
      <c r="AA28" s="845"/>
      <c r="AB28" s="842"/>
      <c r="AC28" s="854"/>
      <c r="AD28" s="867"/>
      <c r="AE28" s="864"/>
      <c r="AF28" s="851"/>
      <c r="AG28" s="842"/>
    </row>
    <row r="29" spans="1:33" ht="42" customHeight="1" x14ac:dyDescent="0.2">
      <c r="A29" s="830" t="s">
        <v>905</v>
      </c>
      <c r="B29" s="846" t="s">
        <v>90</v>
      </c>
      <c r="C29" s="837" t="s">
        <v>1902</v>
      </c>
      <c r="D29" s="837" t="s">
        <v>1936</v>
      </c>
      <c r="E29" s="837" t="s">
        <v>1904</v>
      </c>
      <c r="F29" s="837" t="s">
        <v>226</v>
      </c>
      <c r="G29" s="837" t="s">
        <v>1905</v>
      </c>
      <c r="H29" s="837" t="s">
        <v>1937</v>
      </c>
      <c r="I29" s="837" t="s">
        <v>1938</v>
      </c>
      <c r="J29" s="837">
        <v>3603002</v>
      </c>
      <c r="K29" s="558" t="s">
        <v>1939</v>
      </c>
      <c r="L29" s="558" t="s">
        <v>1943</v>
      </c>
      <c r="M29" s="837" t="s">
        <v>121</v>
      </c>
      <c r="N29" s="830">
        <v>0</v>
      </c>
      <c r="O29" s="830">
        <v>2025</v>
      </c>
      <c r="P29" s="830" t="s">
        <v>1883</v>
      </c>
      <c r="Q29" s="830">
        <v>100</v>
      </c>
      <c r="R29" s="830">
        <v>400</v>
      </c>
      <c r="S29" s="843">
        <v>80</v>
      </c>
      <c r="T29" s="840">
        <v>0.2</v>
      </c>
      <c r="U29" s="843">
        <v>100</v>
      </c>
      <c r="V29" s="843">
        <v>50</v>
      </c>
      <c r="W29" s="843">
        <v>80</v>
      </c>
      <c r="X29" s="843">
        <v>20</v>
      </c>
      <c r="Y29" s="843">
        <v>250</v>
      </c>
      <c r="Z29" s="840">
        <v>0.63</v>
      </c>
      <c r="AA29" s="843">
        <v>330</v>
      </c>
      <c r="AB29" s="840">
        <v>2.5</v>
      </c>
      <c r="AC29" s="852">
        <v>0.82499999999999996</v>
      </c>
      <c r="AD29" s="849">
        <v>41988550</v>
      </c>
      <c r="AE29" s="862" t="s">
        <v>1919</v>
      </c>
      <c r="AF29" s="849">
        <v>41988550</v>
      </c>
      <c r="AG29" s="840">
        <v>1</v>
      </c>
    </row>
    <row r="30" spans="1:33" ht="28" x14ac:dyDescent="0.2">
      <c r="A30" s="831"/>
      <c r="B30" s="847"/>
      <c r="C30" s="838"/>
      <c r="D30" s="838"/>
      <c r="E30" s="838"/>
      <c r="F30" s="838"/>
      <c r="G30" s="838"/>
      <c r="H30" s="838"/>
      <c r="I30" s="838"/>
      <c r="J30" s="838"/>
      <c r="K30" s="558" t="s">
        <v>1940</v>
      </c>
      <c r="L30" s="558" t="s">
        <v>1944</v>
      </c>
      <c r="M30" s="838"/>
      <c r="N30" s="831"/>
      <c r="O30" s="831"/>
      <c r="P30" s="831"/>
      <c r="Q30" s="831"/>
      <c r="R30" s="831"/>
      <c r="S30" s="844"/>
      <c r="T30" s="841"/>
      <c r="U30" s="844"/>
      <c r="V30" s="844"/>
      <c r="W30" s="844"/>
      <c r="X30" s="844"/>
      <c r="Y30" s="844"/>
      <c r="Z30" s="841"/>
      <c r="AA30" s="844"/>
      <c r="AB30" s="841"/>
      <c r="AC30" s="853"/>
      <c r="AD30" s="850"/>
      <c r="AE30" s="863"/>
      <c r="AF30" s="850"/>
      <c r="AG30" s="841"/>
    </row>
    <row r="31" spans="1:33" ht="28" x14ac:dyDescent="0.2">
      <c r="A31" s="831"/>
      <c r="B31" s="847"/>
      <c r="C31" s="838"/>
      <c r="D31" s="838"/>
      <c r="E31" s="838"/>
      <c r="F31" s="838"/>
      <c r="G31" s="838"/>
      <c r="H31" s="838"/>
      <c r="I31" s="838"/>
      <c r="J31" s="838"/>
      <c r="K31" s="558" t="s">
        <v>1941</v>
      </c>
      <c r="L31" s="558"/>
      <c r="M31" s="838"/>
      <c r="N31" s="831"/>
      <c r="O31" s="831"/>
      <c r="P31" s="831"/>
      <c r="Q31" s="831"/>
      <c r="R31" s="831"/>
      <c r="S31" s="844"/>
      <c r="T31" s="841"/>
      <c r="U31" s="844"/>
      <c r="V31" s="844"/>
      <c r="W31" s="844"/>
      <c r="X31" s="844"/>
      <c r="Y31" s="844"/>
      <c r="Z31" s="841"/>
      <c r="AA31" s="844"/>
      <c r="AB31" s="841"/>
      <c r="AC31" s="853"/>
      <c r="AD31" s="850"/>
      <c r="AE31" s="863"/>
      <c r="AF31" s="850"/>
      <c r="AG31" s="841"/>
    </row>
    <row r="32" spans="1:33" ht="28" x14ac:dyDescent="0.2">
      <c r="A32" s="832"/>
      <c r="B32" s="848"/>
      <c r="C32" s="839"/>
      <c r="D32" s="839"/>
      <c r="E32" s="839"/>
      <c r="F32" s="839"/>
      <c r="G32" s="839"/>
      <c r="H32" s="839"/>
      <c r="I32" s="839"/>
      <c r="J32" s="839"/>
      <c r="K32" s="285" t="s">
        <v>1942</v>
      </c>
      <c r="L32" s="285"/>
      <c r="M32" s="839"/>
      <c r="N32" s="832"/>
      <c r="O32" s="832"/>
      <c r="P32" s="832"/>
      <c r="Q32" s="832"/>
      <c r="R32" s="832"/>
      <c r="S32" s="845"/>
      <c r="T32" s="842"/>
      <c r="U32" s="845"/>
      <c r="V32" s="845"/>
      <c r="W32" s="845"/>
      <c r="X32" s="845"/>
      <c r="Y32" s="845"/>
      <c r="Z32" s="842"/>
      <c r="AA32" s="845"/>
      <c r="AB32" s="842"/>
      <c r="AC32" s="854"/>
      <c r="AD32" s="851"/>
      <c r="AE32" s="864"/>
      <c r="AF32" s="851"/>
      <c r="AG32" s="842"/>
    </row>
    <row r="33" spans="1:33" ht="42" x14ac:dyDescent="0.2">
      <c r="A33" s="830" t="s">
        <v>905</v>
      </c>
      <c r="B33" s="846" t="s">
        <v>90</v>
      </c>
      <c r="C33" s="837" t="s">
        <v>1902</v>
      </c>
      <c r="D33" s="837" t="s">
        <v>1936</v>
      </c>
      <c r="E33" s="837" t="s">
        <v>1904</v>
      </c>
      <c r="F33" s="837" t="s">
        <v>226</v>
      </c>
      <c r="G33" s="837" t="s">
        <v>1905</v>
      </c>
      <c r="H33" s="837" t="s">
        <v>1945</v>
      </c>
      <c r="I33" s="558" t="s">
        <v>1946</v>
      </c>
      <c r="J33" s="837">
        <v>4103010</v>
      </c>
      <c r="K33" s="837" t="s">
        <v>1953</v>
      </c>
      <c r="L33" s="837" t="s">
        <v>1954</v>
      </c>
      <c r="M33" s="837" t="s">
        <v>121</v>
      </c>
      <c r="N33" s="830">
        <v>0</v>
      </c>
      <c r="O33" s="830">
        <v>2025</v>
      </c>
      <c r="P33" s="830" t="s">
        <v>1883</v>
      </c>
      <c r="Q33" s="830">
        <v>200</v>
      </c>
      <c r="R33" s="830">
        <v>800</v>
      </c>
      <c r="S33" s="843">
        <v>80</v>
      </c>
      <c r="T33" s="840">
        <v>0.1</v>
      </c>
      <c r="U33" s="843">
        <v>0</v>
      </c>
      <c r="V33" s="843">
        <v>5</v>
      </c>
      <c r="W33" s="843">
        <v>20</v>
      </c>
      <c r="X33" s="843">
        <v>25</v>
      </c>
      <c r="Y33" s="843">
        <v>50</v>
      </c>
      <c r="Z33" s="840">
        <v>0.06</v>
      </c>
      <c r="AA33" s="843">
        <v>130</v>
      </c>
      <c r="AB33" s="840">
        <v>0.25</v>
      </c>
      <c r="AC33" s="852">
        <v>0.16250000000000001</v>
      </c>
      <c r="AD33" s="849">
        <v>41988550</v>
      </c>
      <c r="AE33" s="862" t="s">
        <v>1919</v>
      </c>
      <c r="AF33" s="849">
        <v>41988550</v>
      </c>
      <c r="AG33" s="840">
        <v>1</v>
      </c>
    </row>
    <row r="34" spans="1:33" ht="28" x14ac:dyDescent="0.2">
      <c r="A34" s="831"/>
      <c r="B34" s="847"/>
      <c r="C34" s="838"/>
      <c r="D34" s="838"/>
      <c r="E34" s="838"/>
      <c r="F34" s="838"/>
      <c r="G34" s="838"/>
      <c r="H34" s="838"/>
      <c r="I34" s="558" t="s">
        <v>1947</v>
      </c>
      <c r="J34" s="838"/>
      <c r="K34" s="838"/>
      <c r="L34" s="838"/>
      <c r="M34" s="838"/>
      <c r="N34" s="831"/>
      <c r="O34" s="831"/>
      <c r="P34" s="831"/>
      <c r="Q34" s="831"/>
      <c r="R34" s="831"/>
      <c r="S34" s="844"/>
      <c r="T34" s="841"/>
      <c r="U34" s="844"/>
      <c r="V34" s="844"/>
      <c r="W34" s="844"/>
      <c r="X34" s="844"/>
      <c r="Y34" s="844"/>
      <c r="Z34" s="841"/>
      <c r="AA34" s="844"/>
      <c r="AB34" s="841"/>
      <c r="AC34" s="853"/>
      <c r="AD34" s="850"/>
      <c r="AE34" s="863"/>
      <c r="AF34" s="850"/>
      <c r="AG34" s="841"/>
    </row>
    <row r="35" spans="1:33" ht="42" x14ac:dyDescent="0.2">
      <c r="A35" s="831"/>
      <c r="B35" s="847"/>
      <c r="C35" s="838"/>
      <c r="D35" s="838"/>
      <c r="E35" s="838"/>
      <c r="F35" s="838"/>
      <c r="G35" s="838"/>
      <c r="H35" s="838"/>
      <c r="I35" s="558" t="s">
        <v>1948</v>
      </c>
      <c r="J35" s="838"/>
      <c r="K35" s="838"/>
      <c r="L35" s="838"/>
      <c r="M35" s="838"/>
      <c r="N35" s="831"/>
      <c r="O35" s="831"/>
      <c r="P35" s="831"/>
      <c r="Q35" s="831"/>
      <c r="R35" s="831"/>
      <c r="S35" s="844"/>
      <c r="T35" s="841"/>
      <c r="U35" s="844"/>
      <c r="V35" s="844"/>
      <c r="W35" s="844"/>
      <c r="X35" s="844"/>
      <c r="Y35" s="844"/>
      <c r="Z35" s="841"/>
      <c r="AA35" s="844"/>
      <c r="AB35" s="841"/>
      <c r="AC35" s="853"/>
      <c r="AD35" s="850"/>
      <c r="AE35" s="863"/>
      <c r="AF35" s="850"/>
      <c r="AG35" s="841"/>
    </row>
    <row r="36" spans="1:33" ht="28" x14ac:dyDescent="0.2">
      <c r="A36" s="831"/>
      <c r="B36" s="847"/>
      <c r="C36" s="838"/>
      <c r="D36" s="838"/>
      <c r="E36" s="838"/>
      <c r="F36" s="838"/>
      <c r="G36" s="838"/>
      <c r="H36" s="838"/>
      <c r="I36" s="558" t="s">
        <v>1949</v>
      </c>
      <c r="J36" s="838"/>
      <c r="K36" s="838"/>
      <c r="L36" s="838"/>
      <c r="M36" s="838"/>
      <c r="N36" s="831"/>
      <c r="O36" s="831"/>
      <c r="P36" s="831"/>
      <c r="Q36" s="831"/>
      <c r="R36" s="831"/>
      <c r="S36" s="844"/>
      <c r="T36" s="841"/>
      <c r="U36" s="844"/>
      <c r="V36" s="844"/>
      <c r="W36" s="844"/>
      <c r="X36" s="844"/>
      <c r="Y36" s="844"/>
      <c r="Z36" s="841"/>
      <c r="AA36" s="844"/>
      <c r="AB36" s="841"/>
      <c r="AC36" s="853"/>
      <c r="AD36" s="850"/>
      <c r="AE36" s="863"/>
      <c r="AF36" s="850"/>
      <c r="AG36" s="841"/>
    </row>
    <row r="37" spans="1:33" ht="42" x14ac:dyDescent="0.2">
      <c r="A37" s="831"/>
      <c r="B37" s="847"/>
      <c r="C37" s="838"/>
      <c r="D37" s="838"/>
      <c r="E37" s="838"/>
      <c r="F37" s="838"/>
      <c r="G37" s="838"/>
      <c r="H37" s="838"/>
      <c r="I37" s="558" t="s">
        <v>1950</v>
      </c>
      <c r="J37" s="838"/>
      <c r="K37" s="838"/>
      <c r="L37" s="838"/>
      <c r="M37" s="838"/>
      <c r="N37" s="831"/>
      <c r="O37" s="831"/>
      <c r="P37" s="831"/>
      <c r="Q37" s="831"/>
      <c r="R37" s="831"/>
      <c r="S37" s="844"/>
      <c r="T37" s="841"/>
      <c r="U37" s="844"/>
      <c r="V37" s="844"/>
      <c r="W37" s="844"/>
      <c r="X37" s="844"/>
      <c r="Y37" s="844"/>
      <c r="Z37" s="841"/>
      <c r="AA37" s="844"/>
      <c r="AB37" s="841"/>
      <c r="AC37" s="853"/>
      <c r="AD37" s="850"/>
      <c r="AE37" s="863"/>
      <c r="AF37" s="850"/>
      <c r="AG37" s="841"/>
    </row>
    <row r="38" spans="1:33" ht="28" x14ac:dyDescent="0.2">
      <c r="A38" s="831"/>
      <c r="B38" s="847"/>
      <c r="C38" s="838"/>
      <c r="D38" s="838"/>
      <c r="E38" s="838"/>
      <c r="F38" s="838"/>
      <c r="G38" s="838"/>
      <c r="H38" s="838"/>
      <c r="I38" s="558" t="s">
        <v>1951</v>
      </c>
      <c r="J38" s="838"/>
      <c r="K38" s="838"/>
      <c r="L38" s="838"/>
      <c r="M38" s="838"/>
      <c r="N38" s="831"/>
      <c r="O38" s="831"/>
      <c r="P38" s="831"/>
      <c r="Q38" s="831"/>
      <c r="R38" s="831"/>
      <c r="S38" s="844"/>
      <c r="T38" s="841"/>
      <c r="U38" s="844"/>
      <c r="V38" s="844"/>
      <c r="W38" s="844"/>
      <c r="X38" s="844"/>
      <c r="Y38" s="844"/>
      <c r="Z38" s="841"/>
      <c r="AA38" s="844"/>
      <c r="AB38" s="841"/>
      <c r="AC38" s="853"/>
      <c r="AD38" s="850"/>
      <c r="AE38" s="863"/>
      <c r="AF38" s="850"/>
      <c r="AG38" s="841"/>
    </row>
    <row r="39" spans="1:33" ht="42" x14ac:dyDescent="0.2">
      <c r="A39" s="832"/>
      <c r="B39" s="848"/>
      <c r="C39" s="839"/>
      <c r="D39" s="839"/>
      <c r="E39" s="839"/>
      <c r="F39" s="839"/>
      <c r="G39" s="839"/>
      <c r="H39" s="839"/>
      <c r="I39" s="285" t="s">
        <v>1952</v>
      </c>
      <c r="J39" s="839"/>
      <c r="K39" s="839"/>
      <c r="L39" s="839"/>
      <c r="M39" s="839"/>
      <c r="N39" s="832"/>
      <c r="O39" s="832"/>
      <c r="P39" s="832"/>
      <c r="Q39" s="832"/>
      <c r="R39" s="832"/>
      <c r="S39" s="845"/>
      <c r="T39" s="842"/>
      <c r="U39" s="845"/>
      <c r="V39" s="845"/>
      <c r="W39" s="845"/>
      <c r="X39" s="845"/>
      <c r="Y39" s="845"/>
      <c r="Z39" s="842"/>
      <c r="AA39" s="845"/>
      <c r="AB39" s="842"/>
      <c r="AC39" s="854"/>
      <c r="AD39" s="851"/>
      <c r="AE39" s="864"/>
      <c r="AF39" s="851"/>
      <c r="AG39" s="842"/>
    </row>
    <row r="40" spans="1:33" ht="182" x14ac:dyDescent="0.2">
      <c r="A40" s="534" t="s">
        <v>905</v>
      </c>
      <c r="B40" s="284" t="s">
        <v>90</v>
      </c>
      <c r="C40" s="285" t="s">
        <v>1902</v>
      </c>
      <c r="D40" s="555" t="s">
        <v>1955</v>
      </c>
      <c r="E40" s="285" t="s">
        <v>1904</v>
      </c>
      <c r="F40" s="285" t="s">
        <v>226</v>
      </c>
      <c r="G40" s="555" t="s">
        <v>1956</v>
      </c>
      <c r="H40" s="555" t="s">
        <v>1957</v>
      </c>
      <c r="I40" s="285" t="s">
        <v>1958</v>
      </c>
      <c r="J40" s="285">
        <v>3602004</v>
      </c>
      <c r="K40" s="285" t="s">
        <v>1959</v>
      </c>
      <c r="L40" s="285" t="s">
        <v>1960</v>
      </c>
      <c r="M40" s="285" t="s">
        <v>121</v>
      </c>
      <c r="N40" s="286">
        <v>0</v>
      </c>
      <c r="O40" s="286">
        <v>2025</v>
      </c>
      <c r="P40" s="286" t="s">
        <v>1883</v>
      </c>
      <c r="Q40" s="286">
        <v>16</v>
      </c>
      <c r="R40" s="286">
        <v>65</v>
      </c>
      <c r="S40" s="287">
        <v>20</v>
      </c>
      <c r="T40" s="288">
        <v>0.31</v>
      </c>
      <c r="U40" s="287">
        <v>10</v>
      </c>
      <c r="V40" s="287">
        <v>10</v>
      </c>
      <c r="W40" s="287">
        <v>10</v>
      </c>
      <c r="X40" s="287">
        <v>143</v>
      </c>
      <c r="Y40" s="287">
        <v>173</v>
      </c>
      <c r="Z40" s="288">
        <v>2.66</v>
      </c>
      <c r="AA40" s="287">
        <v>193</v>
      </c>
      <c r="AB40" s="288">
        <v>10.81</v>
      </c>
      <c r="AC40" s="290">
        <v>2.9691999999999998</v>
      </c>
      <c r="AD40" s="291">
        <v>41988550</v>
      </c>
      <c r="AE40" s="557" t="s">
        <v>914</v>
      </c>
      <c r="AF40" s="291">
        <v>41988550</v>
      </c>
      <c r="AG40" s="288">
        <v>1</v>
      </c>
    </row>
  </sheetData>
  <autoFilter ref="A1:AG40"/>
  <mergeCells count="150">
    <mergeCell ref="B1:B2"/>
    <mergeCell ref="A1:A2"/>
    <mergeCell ref="H1:H2"/>
    <mergeCell ref="G1:G2"/>
    <mergeCell ref="F1:F2"/>
    <mergeCell ref="E1:E2"/>
    <mergeCell ref="D1:D2"/>
    <mergeCell ref="C1:C2"/>
    <mergeCell ref="N1:N2"/>
    <mergeCell ref="M1:M2"/>
    <mergeCell ref="L1:L2"/>
    <mergeCell ref="K1:K2"/>
    <mergeCell ref="J1:J2"/>
    <mergeCell ref="I1:I2"/>
    <mergeCell ref="U1:U2"/>
    <mergeCell ref="T1:T2"/>
    <mergeCell ref="S1:S2"/>
    <mergeCell ref="R1:R2"/>
    <mergeCell ref="P1:P2"/>
    <mergeCell ref="O1:O2"/>
    <mergeCell ref="A19:A24"/>
    <mergeCell ref="AF1:AF2"/>
    <mergeCell ref="AE1:AE2"/>
    <mergeCell ref="AD1:AD2"/>
    <mergeCell ref="AC1:AC2"/>
    <mergeCell ref="AB1:AB2"/>
    <mergeCell ref="Z1:Z2"/>
    <mergeCell ref="X1:X2"/>
    <mergeCell ref="W1:W2"/>
    <mergeCell ref="V1:V2"/>
    <mergeCell ref="G19:G24"/>
    <mergeCell ref="F19:F24"/>
    <mergeCell ref="E19:E24"/>
    <mergeCell ref="D19:D24"/>
    <mergeCell ref="C19:C24"/>
    <mergeCell ref="B19:B24"/>
    <mergeCell ref="P19:P24"/>
    <mergeCell ref="O19:O24"/>
    <mergeCell ref="AB19:AB24"/>
    <mergeCell ref="AA19:AA24"/>
    <mergeCell ref="Z19:Z24"/>
    <mergeCell ref="Y19:Y24"/>
    <mergeCell ref="X19:X24"/>
    <mergeCell ref="W19:W24"/>
    <mergeCell ref="G25:G28"/>
    <mergeCell ref="E25:E28"/>
    <mergeCell ref="C25:C28"/>
    <mergeCell ref="W25:W28"/>
    <mergeCell ref="N19:N24"/>
    <mergeCell ref="M19:M24"/>
    <mergeCell ref="J19:J24"/>
    <mergeCell ref="H19:H24"/>
    <mergeCell ref="V19:V24"/>
    <mergeCell ref="U19:U24"/>
    <mergeCell ref="T19:T24"/>
    <mergeCell ref="S19:S24"/>
    <mergeCell ref="R19:R24"/>
    <mergeCell ref="Q19:Q24"/>
    <mergeCell ref="B25:B28"/>
    <mergeCell ref="A25:A28"/>
    <mergeCell ref="AG19:AG24"/>
    <mergeCell ref="AF19:AF24"/>
    <mergeCell ref="AE19:AE24"/>
    <mergeCell ref="AD19:AD24"/>
    <mergeCell ref="AC19:AC24"/>
    <mergeCell ref="P25:P28"/>
    <mergeCell ref="O25:O28"/>
    <mergeCell ref="N25:N28"/>
    <mergeCell ref="M25:M28"/>
    <mergeCell ref="J25:J28"/>
    <mergeCell ref="H25:H28"/>
    <mergeCell ref="V25:V28"/>
    <mergeCell ref="U25:U28"/>
    <mergeCell ref="T25:T28"/>
    <mergeCell ref="S25:S28"/>
    <mergeCell ref="R25:R28"/>
    <mergeCell ref="Q25:Q28"/>
    <mergeCell ref="AB25:AB28"/>
    <mergeCell ref="AA25:AA28"/>
    <mergeCell ref="Z25:Z28"/>
    <mergeCell ref="Y25:Y28"/>
    <mergeCell ref="X25:X28"/>
    <mergeCell ref="E29:E32"/>
    <mergeCell ref="D29:D32"/>
    <mergeCell ref="C29:C32"/>
    <mergeCell ref="B29:B32"/>
    <mergeCell ref="A29:A32"/>
    <mergeCell ref="AG25:AG28"/>
    <mergeCell ref="AF25:AF28"/>
    <mergeCell ref="AE25:AE28"/>
    <mergeCell ref="AD25:AD28"/>
    <mergeCell ref="AC25:AC28"/>
    <mergeCell ref="M29:M32"/>
    <mergeCell ref="J29:J32"/>
    <mergeCell ref="I29:I32"/>
    <mergeCell ref="H29:H32"/>
    <mergeCell ref="G29:G32"/>
    <mergeCell ref="F29:F32"/>
    <mergeCell ref="S29:S32"/>
    <mergeCell ref="R29:R32"/>
    <mergeCell ref="Q29:Q32"/>
    <mergeCell ref="P29:P32"/>
    <mergeCell ref="O29:O32"/>
    <mergeCell ref="N29:N32"/>
    <mergeCell ref="Y29:Y32"/>
    <mergeCell ref="X29:X32"/>
    <mergeCell ref="W29:W32"/>
    <mergeCell ref="V29:V32"/>
    <mergeCell ref="U29:U32"/>
    <mergeCell ref="T29:T32"/>
    <mergeCell ref="B33:B39"/>
    <mergeCell ref="A33:A39"/>
    <mergeCell ref="AG29:AG32"/>
    <mergeCell ref="AF29:AF32"/>
    <mergeCell ref="AE29:AE32"/>
    <mergeCell ref="AD29:AD32"/>
    <mergeCell ref="AC29:AC32"/>
    <mergeCell ref="AB29:AB32"/>
    <mergeCell ref="AA29:AA32"/>
    <mergeCell ref="Z29:Z32"/>
    <mergeCell ref="H33:H39"/>
    <mergeCell ref="G33:G39"/>
    <mergeCell ref="F33:F39"/>
    <mergeCell ref="E33:E39"/>
    <mergeCell ref="D33:D39"/>
    <mergeCell ref="C33:C39"/>
    <mergeCell ref="O33:O39"/>
    <mergeCell ref="N33:N39"/>
    <mergeCell ref="M33:M39"/>
    <mergeCell ref="L33:L39"/>
    <mergeCell ref="AG33:AG39"/>
    <mergeCell ref="AF33:AF39"/>
    <mergeCell ref="AE33:AE39"/>
    <mergeCell ref="AD33:AD39"/>
    <mergeCell ref="AC33:AC39"/>
    <mergeCell ref="AB33:AB39"/>
    <mergeCell ref="K33:K39"/>
    <mergeCell ref="J33:J39"/>
    <mergeCell ref="U33:U39"/>
    <mergeCell ref="T33:T39"/>
    <mergeCell ref="S33:S39"/>
    <mergeCell ref="R33:R39"/>
    <mergeCell ref="Q33:Q39"/>
    <mergeCell ref="P33:P39"/>
    <mergeCell ref="AA33:AA39"/>
    <mergeCell ref="Z33:Z39"/>
    <mergeCell ref="Y33:Y39"/>
    <mergeCell ref="X33:X39"/>
    <mergeCell ref="W33:W39"/>
    <mergeCell ref="V33:V39"/>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
  <sheetViews>
    <sheetView zoomScale="85" zoomScaleNormal="85" workbookViewId="0">
      <selection activeCell="O8" sqref="O8"/>
    </sheetView>
  </sheetViews>
  <sheetFormatPr baseColWidth="10" defaultRowHeight="16" x14ac:dyDescent="0.2"/>
  <cols>
    <col min="2" max="2" width="20.5" customWidth="1"/>
    <col min="6" max="6" width="14.5" customWidth="1"/>
    <col min="9" max="9" width="13.1640625" customWidth="1"/>
    <col min="30" max="30" width="19.6640625" customWidth="1"/>
    <col min="32" max="32" width="15.33203125" bestFit="1" customWidth="1"/>
    <col min="33" max="33" width="15.1640625" customWidth="1"/>
  </cols>
  <sheetData>
    <row r="1" spans="1:33" ht="112"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3" ht="56" customHeight="1" x14ac:dyDescent="0.2">
      <c r="A2" s="8" t="s">
        <v>1831</v>
      </c>
      <c r="B2" s="9" t="s">
        <v>1832</v>
      </c>
      <c r="C2" s="474" t="s">
        <v>1833</v>
      </c>
      <c r="D2" s="474" t="s">
        <v>1834</v>
      </c>
      <c r="E2" s="474">
        <v>4501</v>
      </c>
      <c r="F2" s="474" t="s">
        <v>1824</v>
      </c>
      <c r="G2" s="474" t="s">
        <v>1835</v>
      </c>
      <c r="H2" s="474">
        <v>218</v>
      </c>
      <c r="I2" s="474" t="s">
        <v>1836</v>
      </c>
      <c r="J2" s="474">
        <v>4501026</v>
      </c>
      <c r="K2" s="474" t="s">
        <v>1837</v>
      </c>
      <c r="L2" s="72" t="s">
        <v>1838</v>
      </c>
      <c r="M2" s="72" t="s">
        <v>158</v>
      </c>
      <c r="N2" s="475" t="s">
        <v>141</v>
      </c>
      <c r="O2" s="475">
        <v>2024</v>
      </c>
      <c r="P2" s="475" t="s">
        <v>122</v>
      </c>
      <c r="Q2" s="475">
        <v>1</v>
      </c>
      <c r="R2" s="472">
        <v>1</v>
      </c>
      <c r="S2" s="476">
        <v>1</v>
      </c>
      <c r="T2" s="477">
        <f>+S2/R2</f>
        <v>1</v>
      </c>
      <c r="U2" s="478">
        <v>0</v>
      </c>
      <c r="V2" s="478">
        <v>0</v>
      </c>
      <c r="W2" s="478">
        <v>0</v>
      </c>
      <c r="X2" s="478">
        <v>1</v>
      </c>
      <c r="Y2" s="478">
        <f>+U2+V2+W2+X2</f>
        <v>1</v>
      </c>
      <c r="Z2" s="477">
        <f>+Y2/R2</f>
        <v>1</v>
      </c>
      <c r="AA2" s="476">
        <f>S2+Y2</f>
        <v>2</v>
      </c>
      <c r="AB2" s="477">
        <f>+Y2/Q2</f>
        <v>1</v>
      </c>
      <c r="AC2" s="479">
        <f t="shared" ref="AC2:AC9" si="0">AA2/R2</f>
        <v>2</v>
      </c>
      <c r="AD2" s="480">
        <v>5619527872</v>
      </c>
      <c r="AE2" s="473" t="s">
        <v>1839</v>
      </c>
      <c r="AF2" s="480">
        <v>5619527872</v>
      </c>
      <c r="AG2" s="477">
        <f t="shared" ref="AG2:AG9" si="1">AF2/AD2</f>
        <v>1</v>
      </c>
    </row>
    <row r="3" spans="1:33" ht="56" customHeight="1" x14ac:dyDescent="0.2">
      <c r="A3" s="8" t="s">
        <v>1831</v>
      </c>
      <c r="B3" s="9" t="s">
        <v>1832</v>
      </c>
      <c r="C3" s="474" t="s">
        <v>1833</v>
      </c>
      <c r="D3" s="474" t="s">
        <v>1834</v>
      </c>
      <c r="E3" s="474">
        <v>4501</v>
      </c>
      <c r="F3" s="474" t="s">
        <v>1824</v>
      </c>
      <c r="G3" s="474" t="s">
        <v>1835</v>
      </c>
      <c r="H3" s="474">
        <v>219</v>
      </c>
      <c r="I3" s="474" t="s">
        <v>1840</v>
      </c>
      <c r="J3" s="474">
        <v>4501029</v>
      </c>
      <c r="K3" s="474" t="s">
        <v>1841</v>
      </c>
      <c r="L3" s="72" t="s">
        <v>1842</v>
      </c>
      <c r="M3" s="72" t="s">
        <v>158</v>
      </c>
      <c r="N3" s="475">
        <v>3</v>
      </c>
      <c r="O3" s="475">
        <v>2024</v>
      </c>
      <c r="P3" s="475" t="s">
        <v>122</v>
      </c>
      <c r="Q3" s="475">
        <v>1</v>
      </c>
      <c r="R3" s="472">
        <v>4</v>
      </c>
      <c r="S3" s="476">
        <v>1</v>
      </c>
      <c r="T3" s="477">
        <f t="shared" ref="T3:T9" si="2">+S3/R3</f>
        <v>0.25</v>
      </c>
      <c r="U3" s="478">
        <v>0.25</v>
      </c>
      <c r="V3" s="478">
        <v>0</v>
      </c>
      <c r="W3" s="478">
        <v>0</v>
      </c>
      <c r="X3" s="478">
        <v>0.75</v>
      </c>
      <c r="Y3" s="478">
        <f t="shared" ref="Y3:Y9" si="3">+U3+V3+W3+X3</f>
        <v>1</v>
      </c>
      <c r="Z3" s="477">
        <f t="shared" ref="Z3:Z9" si="4">+Y3/R3</f>
        <v>0.25</v>
      </c>
      <c r="AA3" s="476">
        <f t="shared" ref="AA3:AA9" si="5">S3+Y3</f>
        <v>2</v>
      </c>
      <c r="AB3" s="477">
        <f t="shared" ref="AB3:AB9" si="6">+Y3/Q3</f>
        <v>1</v>
      </c>
      <c r="AC3" s="479">
        <f t="shared" si="0"/>
        <v>0.5</v>
      </c>
      <c r="AD3" s="480">
        <v>1916000000</v>
      </c>
      <c r="AE3" s="473" t="s">
        <v>1839</v>
      </c>
      <c r="AF3" s="480">
        <v>1472093337</v>
      </c>
      <c r="AG3" s="477">
        <f>AF3/AD3</f>
        <v>0.76831593789144048</v>
      </c>
    </row>
    <row r="4" spans="1:33" ht="56" customHeight="1" x14ac:dyDescent="0.2">
      <c r="A4" s="8" t="s">
        <v>1831</v>
      </c>
      <c r="B4" s="9" t="s">
        <v>1832</v>
      </c>
      <c r="C4" s="474" t="s">
        <v>1833</v>
      </c>
      <c r="D4" s="474" t="s">
        <v>1834</v>
      </c>
      <c r="E4" s="474">
        <v>4501</v>
      </c>
      <c r="F4" s="474" t="s">
        <v>1824</v>
      </c>
      <c r="G4" s="474" t="s">
        <v>1835</v>
      </c>
      <c r="H4" s="474">
        <v>220</v>
      </c>
      <c r="I4" s="474" t="s">
        <v>1840</v>
      </c>
      <c r="J4" s="474">
        <v>4501079</v>
      </c>
      <c r="K4" s="474" t="s">
        <v>1843</v>
      </c>
      <c r="L4" s="72" t="s">
        <v>1844</v>
      </c>
      <c r="M4" s="72" t="s">
        <v>158</v>
      </c>
      <c r="N4" s="475">
        <v>0</v>
      </c>
      <c r="O4" s="475">
        <v>2024</v>
      </c>
      <c r="P4" s="475" t="s">
        <v>122</v>
      </c>
      <c r="Q4" s="475">
        <v>1</v>
      </c>
      <c r="R4" s="472">
        <v>2</v>
      </c>
      <c r="S4" s="476">
        <v>1</v>
      </c>
      <c r="T4" s="477">
        <f t="shared" si="2"/>
        <v>0.5</v>
      </c>
      <c r="U4" s="478">
        <v>0</v>
      </c>
      <c r="V4" s="478">
        <v>0</v>
      </c>
      <c r="W4" s="478">
        <v>0</v>
      </c>
      <c r="X4" s="478">
        <v>1</v>
      </c>
      <c r="Y4" s="478">
        <f t="shared" si="3"/>
        <v>1</v>
      </c>
      <c r="Z4" s="477">
        <f t="shared" si="4"/>
        <v>0.5</v>
      </c>
      <c r="AA4" s="476">
        <f t="shared" si="5"/>
        <v>2</v>
      </c>
      <c r="AB4" s="477">
        <f t="shared" si="6"/>
        <v>1</v>
      </c>
      <c r="AC4" s="479">
        <f t="shared" si="0"/>
        <v>1</v>
      </c>
      <c r="AD4" s="480">
        <v>3500000000</v>
      </c>
      <c r="AE4" s="473" t="s">
        <v>1839</v>
      </c>
      <c r="AF4" s="480">
        <v>3176215792</v>
      </c>
      <c r="AG4" s="477">
        <f t="shared" si="1"/>
        <v>0.9074902262857143</v>
      </c>
    </row>
    <row r="5" spans="1:33" ht="56" customHeight="1" x14ac:dyDescent="0.2">
      <c r="A5" s="8" t="s">
        <v>1831</v>
      </c>
      <c r="B5" s="9" t="s">
        <v>1832</v>
      </c>
      <c r="C5" s="474" t="s">
        <v>1833</v>
      </c>
      <c r="D5" s="474" t="s">
        <v>1834</v>
      </c>
      <c r="E5" s="474">
        <v>4501</v>
      </c>
      <c r="F5" s="474" t="s">
        <v>1824</v>
      </c>
      <c r="G5" s="474" t="s">
        <v>1835</v>
      </c>
      <c r="H5" s="474">
        <v>221</v>
      </c>
      <c r="I5" s="474" t="s">
        <v>1840</v>
      </c>
      <c r="J5" s="474">
        <v>4501077</v>
      </c>
      <c r="K5" s="474" t="s">
        <v>1843</v>
      </c>
      <c r="L5" s="72" t="s">
        <v>1844</v>
      </c>
      <c r="M5" s="72" t="s">
        <v>158</v>
      </c>
      <c r="N5" s="475">
        <v>0</v>
      </c>
      <c r="O5" s="475">
        <v>2024</v>
      </c>
      <c r="P5" s="475" t="s">
        <v>122</v>
      </c>
      <c r="Q5" s="475">
        <v>1</v>
      </c>
      <c r="R5" s="472">
        <v>2</v>
      </c>
      <c r="S5" s="476">
        <v>1</v>
      </c>
      <c r="T5" s="477">
        <f t="shared" si="2"/>
        <v>0.5</v>
      </c>
      <c r="U5" s="478">
        <v>0.4</v>
      </c>
      <c r="V5" s="478">
        <v>0</v>
      </c>
      <c r="W5" s="478">
        <v>0</v>
      </c>
      <c r="X5" s="478">
        <v>0.6</v>
      </c>
      <c r="Y5" s="478">
        <f t="shared" si="3"/>
        <v>1</v>
      </c>
      <c r="Z5" s="477">
        <f t="shared" si="4"/>
        <v>0.5</v>
      </c>
      <c r="AA5" s="476">
        <f t="shared" si="5"/>
        <v>2</v>
      </c>
      <c r="AB5" s="477">
        <f t="shared" si="6"/>
        <v>1</v>
      </c>
      <c r="AC5" s="479">
        <f t="shared" si="0"/>
        <v>1</v>
      </c>
      <c r="AD5" s="480">
        <v>500000000</v>
      </c>
      <c r="AE5" s="473" t="s">
        <v>1839</v>
      </c>
      <c r="AF5" s="480">
        <v>268102115.10000038</v>
      </c>
      <c r="AG5" s="477">
        <f t="shared" si="1"/>
        <v>0.53620423020000074</v>
      </c>
    </row>
    <row r="6" spans="1:33" ht="56" customHeight="1" x14ac:dyDescent="0.2">
      <c r="A6" s="8" t="s">
        <v>1831</v>
      </c>
      <c r="B6" s="9" t="s">
        <v>1832</v>
      </c>
      <c r="C6" s="474" t="s">
        <v>1833</v>
      </c>
      <c r="D6" s="474" t="s">
        <v>1834</v>
      </c>
      <c r="E6" s="474">
        <v>3205</v>
      </c>
      <c r="F6" s="474" t="s">
        <v>1845</v>
      </c>
      <c r="G6" s="474" t="s">
        <v>1792</v>
      </c>
      <c r="H6" s="474">
        <v>222</v>
      </c>
      <c r="I6" s="474" t="s">
        <v>1846</v>
      </c>
      <c r="J6" s="474" t="s">
        <v>1847</v>
      </c>
      <c r="K6" s="474" t="s">
        <v>1848</v>
      </c>
      <c r="L6" s="72" t="s">
        <v>343</v>
      </c>
      <c r="M6" s="72" t="s">
        <v>275</v>
      </c>
      <c r="N6" s="475">
        <v>100</v>
      </c>
      <c r="O6" s="475">
        <v>2024</v>
      </c>
      <c r="P6" s="475" t="s">
        <v>1849</v>
      </c>
      <c r="Q6" s="475">
        <v>50</v>
      </c>
      <c r="R6" s="472">
        <v>200</v>
      </c>
      <c r="S6" s="476">
        <v>50</v>
      </c>
      <c r="T6" s="477">
        <f t="shared" si="2"/>
        <v>0.25</v>
      </c>
      <c r="U6" s="478">
        <v>0</v>
      </c>
      <c r="V6" s="478">
        <v>0</v>
      </c>
      <c r="W6" s="478">
        <v>0</v>
      </c>
      <c r="X6" s="478">
        <v>0</v>
      </c>
      <c r="Y6" s="478">
        <f t="shared" si="3"/>
        <v>0</v>
      </c>
      <c r="Z6" s="477">
        <f t="shared" si="4"/>
        <v>0</v>
      </c>
      <c r="AA6" s="476">
        <f t="shared" si="5"/>
        <v>50</v>
      </c>
      <c r="AB6" s="477">
        <f t="shared" si="6"/>
        <v>0</v>
      </c>
      <c r="AC6" s="479">
        <f t="shared" si="0"/>
        <v>0.25</v>
      </c>
      <c r="AD6" s="480">
        <v>200000000</v>
      </c>
      <c r="AE6" s="473" t="s">
        <v>1839</v>
      </c>
      <c r="AF6" s="480">
        <v>200000000</v>
      </c>
      <c r="AG6" s="477">
        <f t="shared" si="1"/>
        <v>1</v>
      </c>
    </row>
    <row r="7" spans="1:33" ht="56" customHeight="1" x14ac:dyDescent="0.2">
      <c r="A7" s="8" t="s">
        <v>1831</v>
      </c>
      <c r="B7" s="9" t="s">
        <v>1832</v>
      </c>
      <c r="C7" s="474" t="s">
        <v>1833</v>
      </c>
      <c r="D7" s="474" t="s">
        <v>1834</v>
      </c>
      <c r="E7" s="474">
        <v>4503</v>
      </c>
      <c r="F7" s="474" t="s">
        <v>1740</v>
      </c>
      <c r="G7" s="474" t="s">
        <v>1792</v>
      </c>
      <c r="H7" s="474">
        <v>223</v>
      </c>
      <c r="I7" s="474" t="s">
        <v>1850</v>
      </c>
      <c r="J7" s="474">
        <v>4503018</v>
      </c>
      <c r="K7" s="474" t="s">
        <v>1851</v>
      </c>
      <c r="L7" s="72" t="s">
        <v>1852</v>
      </c>
      <c r="M7" s="72" t="s">
        <v>280</v>
      </c>
      <c r="N7" s="475">
        <v>24</v>
      </c>
      <c r="O7" s="475">
        <v>2024</v>
      </c>
      <c r="P7" s="475" t="s">
        <v>1853</v>
      </c>
      <c r="Q7" s="475">
        <v>1</v>
      </c>
      <c r="R7" s="472">
        <v>20</v>
      </c>
      <c r="S7" s="476">
        <v>0</v>
      </c>
      <c r="T7" s="477">
        <f t="shared" si="2"/>
        <v>0</v>
      </c>
      <c r="U7" s="478">
        <v>0</v>
      </c>
      <c r="V7" s="478">
        <v>0</v>
      </c>
      <c r="W7" s="478">
        <v>0</v>
      </c>
      <c r="X7" s="478">
        <v>0</v>
      </c>
      <c r="Y7" s="478">
        <f t="shared" si="3"/>
        <v>0</v>
      </c>
      <c r="Z7" s="477">
        <f t="shared" si="4"/>
        <v>0</v>
      </c>
      <c r="AA7" s="476">
        <f t="shared" si="5"/>
        <v>0</v>
      </c>
      <c r="AB7" s="477">
        <f t="shared" si="6"/>
        <v>0</v>
      </c>
      <c r="AC7" s="479">
        <f t="shared" si="0"/>
        <v>0</v>
      </c>
      <c r="AD7" s="480">
        <v>100000000</v>
      </c>
      <c r="AE7" s="473" t="s">
        <v>1839</v>
      </c>
      <c r="AF7" s="480">
        <v>100000000</v>
      </c>
      <c r="AG7" s="477">
        <f t="shared" si="1"/>
        <v>1</v>
      </c>
    </row>
    <row r="8" spans="1:33" ht="56" customHeight="1" x14ac:dyDescent="0.2">
      <c r="A8" s="8" t="s">
        <v>1831</v>
      </c>
      <c r="B8" s="9" t="s">
        <v>1832</v>
      </c>
      <c r="C8" s="474" t="s">
        <v>1833</v>
      </c>
      <c r="D8" s="474" t="s">
        <v>1834</v>
      </c>
      <c r="E8" s="474">
        <v>4501</v>
      </c>
      <c r="F8" s="474" t="s">
        <v>1824</v>
      </c>
      <c r="G8" s="474" t="s">
        <v>1792</v>
      </c>
      <c r="H8" s="474">
        <v>224</v>
      </c>
      <c r="I8" s="474" t="s">
        <v>1854</v>
      </c>
      <c r="J8" s="474">
        <v>4501056</v>
      </c>
      <c r="K8" s="474" t="s">
        <v>1855</v>
      </c>
      <c r="L8" s="72" t="s">
        <v>1856</v>
      </c>
      <c r="M8" s="72" t="s">
        <v>280</v>
      </c>
      <c r="N8" s="475">
        <v>0</v>
      </c>
      <c r="O8" s="475">
        <v>2024</v>
      </c>
      <c r="P8" s="475" t="s">
        <v>1857</v>
      </c>
      <c r="Q8" s="475">
        <v>1</v>
      </c>
      <c r="R8" s="472">
        <v>8</v>
      </c>
      <c r="S8" s="476">
        <v>2</v>
      </c>
      <c r="T8" s="477">
        <f t="shared" si="2"/>
        <v>0.25</v>
      </c>
      <c r="U8" s="478">
        <v>0</v>
      </c>
      <c r="V8" s="478">
        <v>0</v>
      </c>
      <c r="W8" s="478">
        <v>0</v>
      </c>
      <c r="X8" s="478">
        <v>2</v>
      </c>
      <c r="Y8" s="478">
        <f t="shared" si="3"/>
        <v>2</v>
      </c>
      <c r="Z8" s="477">
        <f t="shared" si="4"/>
        <v>0.25</v>
      </c>
      <c r="AA8" s="476">
        <f t="shared" si="5"/>
        <v>4</v>
      </c>
      <c r="AB8" s="477">
        <f t="shared" si="6"/>
        <v>2</v>
      </c>
      <c r="AC8" s="479">
        <f t="shared" si="0"/>
        <v>0.5</v>
      </c>
      <c r="AD8" s="480">
        <v>150000000</v>
      </c>
      <c r="AE8" s="473" t="s">
        <v>1839</v>
      </c>
      <c r="AF8" s="480">
        <v>150000000</v>
      </c>
      <c r="AG8" s="477">
        <f t="shared" si="1"/>
        <v>1</v>
      </c>
    </row>
    <row r="9" spans="1:33" ht="56" customHeight="1" x14ac:dyDescent="0.2">
      <c r="A9" s="8" t="s">
        <v>1831</v>
      </c>
      <c r="B9" s="9" t="s">
        <v>1832</v>
      </c>
      <c r="C9" s="474" t="s">
        <v>1858</v>
      </c>
      <c r="D9" s="474" t="s">
        <v>1859</v>
      </c>
      <c r="E9" s="474">
        <v>4501</v>
      </c>
      <c r="F9" s="474" t="s">
        <v>1824</v>
      </c>
      <c r="G9" s="474" t="s">
        <v>1835</v>
      </c>
      <c r="H9" s="474">
        <v>225</v>
      </c>
      <c r="I9" s="474" t="s">
        <v>1860</v>
      </c>
      <c r="J9" s="474" t="s">
        <v>1861</v>
      </c>
      <c r="K9" s="474" t="s">
        <v>266</v>
      </c>
      <c r="L9" s="72" t="s">
        <v>1862</v>
      </c>
      <c r="M9" s="57" t="s">
        <v>158</v>
      </c>
      <c r="N9" s="475" t="s">
        <v>141</v>
      </c>
      <c r="O9" s="475">
        <v>2024</v>
      </c>
      <c r="P9" s="475" t="s">
        <v>1863</v>
      </c>
      <c r="Q9" s="475">
        <v>15</v>
      </c>
      <c r="R9" s="472">
        <v>35</v>
      </c>
      <c r="S9" s="476">
        <v>9</v>
      </c>
      <c r="T9" s="477">
        <f t="shared" si="2"/>
        <v>0.25714285714285712</v>
      </c>
      <c r="U9" s="478">
        <v>0</v>
      </c>
      <c r="V9" s="478">
        <v>0</v>
      </c>
      <c r="W9" s="478">
        <v>0</v>
      </c>
      <c r="X9" s="478">
        <v>9</v>
      </c>
      <c r="Y9" s="478">
        <f t="shared" si="3"/>
        <v>9</v>
      </c>
      <c r="Z9" s="477">
        <f t="shared" si="4"/>
        <v>0.25714285714285712</v>
      </c>
      <c r="AA9" s="476">
        <f t="shared" si="5"/>
        <v>18</v>
      </c>
      <c r="AB9" s="477">
        <f t="shared" si="6"/>
        <v>0.6</v>
      </c>
      <c r="AC9" s="479">
        <f t="shared" si="0"/>
        <v>0.51428571428571423</v>
      </c>
      <c r="AD9" s="480">
        <v>1081000000</v>
      </c>
      <c r="AE9" s="473" t="s">
        <v>1839</v>
      </c>
      <c r="AF9" s="480">
        <v>695023235</v>
      </c>
      <c r="AG9" s="477">
        <f t="shared" si="1"/>
        <v>0.64294471322849212</v>
      </c>
    </row>
    <row r="11" spans="1:33" x14ac:dyDescent="0.2">
      <c r="AF11" s="481"/>
    </row>
    <row r="13" spans="1:33" x14ac:dyDescent="0.2">
      <c r="AF13" s="481"/>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
  <sheetViews>
    <sheetView zoomScale="70" zoomScaleNormal="70" workbookViewId="0">
      <pane ySplit="1" topLeftCell="A2" activePane="bottomLeft" state="frozen"/>
      <selection pane="bottomLeft" activeCell="F4" sqref="F4"/>
    </sheetView>
  </sheetViews>
  <sheetFormatPr baseColWidth="10" defaultRowHeight="16" x14ac:dyDescent="0.2"/>
  <cols>
    <col min="1" max="1" width="17.1640625" customWidth="1"/>
    <col min="2" max="2" width="16.1640625" bestFit="1" customWidth="1"/>
    <col min="3" max="3" width="16" customWidth="1"/>
    <col min="4" max="4" width="13" bestFit="1" customWidth="1"/>
    <col min="5" max="5" width="20.1640625" customWidth="1"/>
    <col min="6" max="6" width="20.33203125" customWidth="1"/>
    <col min="7" max="7" width="15.83203125" customWidth="1"/>
    <col min="8" max="8" width="14.6640625" customWidth="1"/>
    <col min="9" max="9" width="21.33203125" customWidth="1"/>
    <col min="10" max="10" width="19.1640625" customWidth="1"/>
    <col min="11" max="11" width="13.33203125" bestFit="1" customWidth="1"/>
    <col min="12" max="12" width="19.1640625" customWidth="1"/>
    <col min="13" max="13" width="17.1640625" customWidth="1"/>
    <col min="16" max="16" width="22.1640625" customWidth="1"/>
    <col min="25" max="25" width="14.1640625" customWidth="1"/>
    <col min="30" max="30" width="19.6640625" customWidth="1"/>
    <col min="31" max="31" width="22" customWidth="1"/>
    <col min="32" max="32" width="19.33203125" customWidth="1"/>
    <col min="33" max="33" width="18.33203125" customWidth="1"/>
    <col min="35" max="35" width="18.6640625" customWidth="1"/>
    <col min="36" max="36" width="20.1640625" customWidth="1"/>
  </cols>
  <sheetData>
    <row r="1" spans="1:37" ht="112" x14ac:dyDescent="0.2">
      <c r="A1" s="7" t="s">
        <v>38</v>
      </c>
      <c r="B1" s="25" t="s">
        <v>2</v>
      </c>
      <c r="C1" s="25" t="s">
        <v>4</v>
      </c>
      <c r="D1" s="25"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7" ht="71" customHeight="1" x14ac:dyDescent="0.2">
      <c r="A2" s="8" t="s">
        <v>1736</v>
      </c>
      <c r="B2" s="452" t="s">
        <v>1737</v>
      </c>
      <c r="C2" s="453" t="s">
        <v>1738</v>
      </c>
      <c r="D2" s="453" t="s">
        <v>1739</v>
      </c>
      <c r="E2" s="453">
        <v>4503</v>
      </c>
      <c r="F2" s="453" t="s">
        <v>1740</v>
      </c>
      <c r="G2" s="453" t="s">
        <v>1741</v>
      </c>
      <c r="H2" s="453">
        <v>205</v>
      </c>
      <c r="I2" s="453" t="s">
        <v>1742</v>
      </c>
      <c r="J2" s="482">
        <v>4503035</v>
      </c>
      <c r="K2" s="455" t="s">
        <v>1743</v>
      </c>
      <c r="L2" s="453" t="s">
        <v>1744</v>
      </c>
      <c r="M2" s="453" t="s">
        <v>158</v>
      </c>
      <c r="N2" s="453">
        <v>25</v>
      </c>
      <c r="O2" s="453">
        <v>2023</v>
      </c>
      <c r="P2" s="453" t="s">
        <v>1745</v>
      </c>
      <c r="Q2" s="456">
        <v>1</v>
      </c>
      <c r="R2" s="456">
        <v>3</v>
      </c>
      <c r="S2" s="456">
        <v>0</v>
      </c>
      <c r="T2" s="477">
        <f>S2/R2</f>
        <v>0</v>
      </c>
      <c r="U2" s="456">
        <v>0</v>
      </c>
      <c r="V2" s="456">
        <v>0</v>
      </c>
      <c r="W2" s="457">
        <v>0</v>
      </c>
      <c r="X2" s="457">
        <v>0</v>
      </c>
      <c r="Y2" s="476">
        <f>SUM(U2:X2)</f>
        <v>0</v>
      </c>
      <c r="Z2" s="477">
        <f>Y2/R2</f>
        <v>0</v>
      </c>
      <c r="AA2" s="476">
        <f>S2+Y2</f>
        <v>0</v>
      </c>
      <c r="AB2" s="477">
        <f>Y2/Q2</f>
        <v>0</v>
      </c>
      <c r="AC2" s="479">
        <f>AA2/R2</f>
        <v>0</v>
      </c>
      <c r="AD2" s="483">
        <v>200000000</v>
      </c>
      <c r="AE2" s="459" t="s">
        <v>1746</v>
      </c>
      <c r="AF2" s="483">
        <v>200000000</v>
      </c>
      <c r="AG2" s="477">
        <f>AF2/AD2</f>
        <v>1</v>
      </c>
    </row>
    <row r="3" spans="1:37" ht="55.5" customHeight="1" x14ac:dyDescent="0.2">
      <c r="A3" s="8" t="s">
        <v>1736</v>
      </c>
      <c r="B3" s="452" t="s">
        <v>1737</v>
      </c>
      <c r="C3" s="453" t="s">
        <v>1738</v>
      </c>
      <c r="D3" s="453" t="s">
        <v>1739</v>
      </c>
      <c r="E3" s="453">
        <v>4501</v>
      </c>
      <c r="F3" s="453" t="s">
        <v>1740</v>
      </c>
      <c r="G3" s="453" t="s">
        <v>1741</v>
      </c>
      <c r="H3" s="453">
        <v>206</v>
      </c>
      <c r="I3" s="453" t="s">
        <v>1747</v>
      </c>
      <c r="J3" s="482">
        <v>4503003</v>
      </c>
      <c r="K3" s="455" t="s">
        <v>1748</v>
      </c>
      <c r="L3" s="453" t="s">
        <v>1749</v>
      </c>
      <c r="M3" s="453" t="s">
        <v>158</v>
      </c>
      <c r="N3" s="453">
        <v>18</v>
      </c>
      <c r="O3" s="453">
        <v>2023</v>
      </c>
      <c r="P3" s="453" t="s">
        <v>1745</v>
      </c>
      <c r="Q3" s="456">
        <v>5</v>
      </c>
      <c r="R3" s="456">
        <v>18</v>
      </c>
      <c r="S3" s="456">
        <v>3</v>
      </c>
      <c r="T3" s="477">
        <f t="shared" ref="T3:T19" si="0">S3/R3</f>
        <v>0.16666666666666666</v>
      </c>
      <c r="U3" s="456">
        <v>10</v>
      </c>
      <c r="V3" s="456">
        <v>0</v>
      </c>
      <c r="W3" s="457">
        <v>3</v>
      </c>
      <c r="X3" s="457">
        <v>0</v>
      </c>
      <c r="Y3" s="476">
        <f>SUM(U3:X3)</f>
        <v>13</v>
      </c>
      <c r="Z3" s="477">
        <f t="shared" ref="Z3:Z19" si="1">Y3/R3</f>
        <v>0.72222222222222221</v>
      </c>
      <c r="AA3" s="476">
        <f>S3+Y3</f>
        <v>16</v>
      </c>
      <c r="AB3" s="477">
        <f>Y3/Q3</f>
        <v>2.6</v>
      </c>
      <c r="AC3" s="479">
        <f t="shared" ref="AC3:AC19" si="2">AA3/R3</f>
        <v>0.88888888888888884</v>
      </c>
      <c r="AD3" s="484">
        <v>175984341</v>
      </c>
      <c r="AE3" s="459" t="s">
        <v>1746</v>
      </c>
      <c r="AF3" s="483">
        <v>175984341</v>
      </c>
      <c r="AG3" s="477">
        <f t="shared" ref="AG3:AG19" si="3">AF3/AD3</f>
        <v>1</v>
      </c>
    </row>
    <row r="4" spans="1:37" ht="65" x14ac:dyDescent="0.2">
      <c r="A4" s="8" t="s">
        <v>1736</v>
      </c>
      <c r="B4" s="452" t="s">
        <v>1750</v>
      </c>
      <c r="C4" s="453" t="s">
        <v>1751</v>
      </c>
      <c r="D4" s="453" t="s">
        <v>1752</v>
      </c>
      <c r="E4" s="453" t="s">
        <v>594</v>
      </c>
      <c r="F4" s="453" t="s">
        <v>595</v>
      </c>
      <c r="G4" s="453" t="s">
        <v>1753</v>
      </c>
      <c r="H4" s="453">
        <v>207</v>
      </c>
      <c r="I4" s="453" t="s">
        <v>1754</v>
      </c>
      <c r="J4" s="482" t="s">
        <v>1755</v>
      </c>
      <c r="K4" s="455" t="s">
        <v>1756</v>
      </c>
      <c r="L4" s="453" t="s">
        <v>1757</v>
      </c>
      <c r="M4" s="453" t="s">
        <v>158</v>
      </c>
      <c r="N4" s="453" t="s">
        <v>141</v>
      </c>
      <c r="O4" s="453">
        <v>2023</v>
      </c>
      <c r="P4" s="453" t="s">
        <v>1758</v>
      </c>
      <c r="Q4" s="456">
        <v>1</v>
      </c>
      <c r="R4" s="456">
        <v>5</v>
      </c>
      <c r="S4" s="456">
        <v>0</v>
      </c>
      <c r="T4" s="477">
        <f t="shared" si="0"/>
        <v>0</v>
      </c>
      <c r="U4" s="456">
        <v>0</v>
      </c>
      <c r="V4" s="456">
        <v>0</v>
      </c>
      <c r="W4" s="457">
        <v>0</v>
      </c>
      <c r="X4" s="457">
        <v>1</v>
      </c>
      <c r="Y4" s="476">
        <f t="shared" ref="Y4:Y19" si="4">SUM(U4:X4)</f>
        <v>1</v>
      </c>
      <c r="Z4" s="477">
        <f t="shared" si="1"/>
        <v>0.2</v>
      </c>
      <c r="AA4" s="476">
        <f t="shared" ref="AA4:AA19" si="5">S4+Y4</f>
        <v>1</v>
      </c>
      <c r="AB4" s="477">
        <f t="shared" ref="AB4:AB19" si="6">Y4/Q4</f>
        <v>1</v>
      </c>
      <c r="AC4" s="479">
        <f t="shared" si="2"/>
        <v>0.2</v>
      </c>
      <c r="AD4" s="483">
        <v>0</v>
      </c>
      <c r="AE4" s="457" t="s">
        <v>141</v>
      </c>
      <c r="AF4" s="483">
        <v>0</v>
      </c>
      <c r="AG4" s="477">
        <v>0</v>
      </c>
    </row>
    <row r="5" spans="1:37" ht="91" x14ac:dyDescent="0.2">
      <c r="A5" s="8" t="s">
        <v>1736</v>
      </c>
      <c r="B5" s="452" t="s">
        <v>1750</v>
      </c>
      <c r="C5" s="453" t="s">
        <v>1751</v>
      </c>
      <c r="D5" s="453" t="s">
        <v>1759</v>
      </c>
      <c r="E5" s="453" t="s">
        <v>594</v>
      </c>
      <c r="F5" s="453" t="s">
        <v>595</v>
      </c>
      <c r="G5" s="453" t="s">
        <v>1753</v>
      </c>
      <c r="H5" s="453">
        <v>208</v>
      </c>
      <c r="I5" s="453" t="s">
        <v>1760</v>
      </c>
      <c r="J5" s="482">
        <v>4502001</v>
      </c>
      <c r="K5" s="455" t="s">
        <v>1761</v>
      </c>
      <c r="L5" s="453" t="s">
        <v>1762</v>
      </c>
      <c r="M5" s="453" t="s">
        <v>158</v>
      </c>
      <c r="N5" s="453">
        <v>1484</v>
      </c>
      <c r="O5" s="453">
        <v>2023</v>
      </c>
      <c r="P5" s="453" t="s">
        <v>1763</v>
      </c>
      <c r="Q5" s="456">
        <v>100</v>
      </c>
      <c r="R5" s="456">
        <v>400</v>
      </c>
      <c r="S5" s="456">
        <v>109</v>
      </c>
      <c r="T5" s="477">
        <f t="shared" si="0"/>
        <v>0.27250000000000002</v>
      </c>
      <c r="U5" s="456">
        <v>8</v>
      </c>
      <c r="V5" s="456">
        <v>10</v>
      </c>
      <c r="W5" s="457">
        <v>22</v>
      </c>
      <c r="X5" s="457">
        <v>11</v>
      </c>
      <c r="Y5" s="476">
        <f t="shared" si="4"/>
        <v>51</v>
      </c>
      <c r="Z5" s="477">
        <f t="shared" si="1"/>
        <v>0.1275</v>
      </c>
      <c r="AA5" s="476">
        <f t="shared" si="5"/>
        <v>160</v>
      </c>
      <c r="AB5" s="477">
        <f t="shared" si="6"/>
        <v>0.51</v>
      </c>
      <c r="AC5" s="479">
        <f t="shared" si="2"/>
        <v>0.4</v>
      </c>
      <c r="AD5" s="485">
        <v>135000000</v>
      </c>
      <c r="AE5" s="486" t="s">
        <v>211</v>
      </c>
      <c r="AF5" s="487">
        <v>114250000</v>
      </c>
      <c r="AG5" s="477">
        <f t="shared" si="3"/>
        <v>0.84629629629629632</v>
      </c>
      <c r="AI5" s="481"/>
      <c r="AJ5" s="481"/>
      <c r="AK5" s="488"/>
    </row>
    <row r="6" spans="1:37" ht="65" x14ac:dyDescent="0.2">
      <c r="A6" s="8" t="s">
        <v>1736</v>
      </c>
      <c r="B6" s="452" t="s">
        <v>1750</v>
      </c>
      <c r="C6" s="453" t="s">
        <v>1751</v>
      </c>
      <c r="D6" s="453" t="s">
        <v>1759</v>
      </c>
      <c r="E6" s="453" t="s">
        <v>594</v>
      </c>
      <c r="F6" s="453" t="s">
        <v>595</v>
      </c>
      <c r="G6" s="453" t="s">
        <v>1753</v>
      </c>
      <c r="H6" s="453">
        <v>209</v>
      </c>
      <c r="I6" s="453" t="s">
        <v>1764</v>
      </c>
      <c r="J6" s="482" t="s">
        <v>1765</v>
      </c>
      <c r="K6" s="455" t="s">
        <v>1748</v>
      </c>
      <c r="L6" s="453" t="s">
        <v>1355</v>
      </c>
      <c r="M6" s="453" t="s">
        <v>158</v>
      </c>
      <c r="N6" s="453">
        <v>0</v>
      </c>
      <c r="O6" s="453">
        <v>2023</v>
      </c>
      <c r="P6" s="453" t="s">
        <v>1763</v>
      </c>
      <c r="Q6" s="456">
        <v>15</v>
      </c>
      <c r="R6" s="456">
        <v>45</v>
      </c>
      <c r="S6" s="456">
        <v>5</v>
      </c>
      <c r="T6" s="477">
        <f t="shared" si="0"/>
        <v>0.1111111111111111</v>
      </c>
      <c r="U6" s="456">
        <v>0</v>
      </c>
      <c r="V6" s="456">
        <v>8</v>
      </c>
      <c r="W6" s="457">
        <v>4</v>
      </c>
      <c r="X6" s="457">
        <v>2</v>
      </c>
      <c r="Y6" s="476">
        <f t="shared" si="4"/>
        <v>14</v>
      </c>
      <c r="Z6" s="477">
        <f t="shared" si="1"/>
        <v>0.31111111111111112</v>
      </c>
      <c r="AA6" s="476">
        <f t="shared" si="5"/>
        <v>19</v>
      </c>
      <c r="AB6" s="477">
        <f t="shared" si="6"/>
        <v>0.93333333333333335</v>
      </c>
      <c r="AC6" s="479">
        <f t="shared" si="2"/>
        <v>0.42222222222222222</v>
      </c>
      <c r="AD6" s="485">
        <v>400000000</v>
      </c>
      <c r="AE6" s="486" t="s">
        <v>211</v>
      </c>
      <c r="AF6" s="489">
        <v>400000000</v>
      </c>
      <c r="AG6" s="477">
        <f t="shared" si="3"/>
        <v>1</v>
      </c>
      <c r="AI6" s="481"/>
    </row>
    <row r="7" spans="1:37" ht="65" x14ac:dyDescent="0.2">
      <c r="A7" s="8" t="s">
        <v>1736</v>
      </c>
      <c r="B7" s="452" t="s">
        <v>1750</v>
      </c>
      <c r="C7" s="453" t="s">
        <v>1751</v>
      </c>
      <c r="D7" s="453" t="s">
        <v>1766</v>
      </c>
      <c r="E7" s="453">
        <v>4599</v>
      </c>
      <c r="F7" s="453" t="s">
        <v>690</v>
      </c>
      <c r="G7" s="453" t="s">
        <v>1753</v>
      </c>
      <c r="H7" s="453">
        <v>210</v>
      </c>
      <c r="I7" s="453" t="s">
        <v>1767</v>
      </c>
      <c r="J7" s="482" t="s">
        <v>1768</v>
      </c>
      <c r="K7" s="455" t="s">
        <v>1769</v>
      </c>
      <c r="L7" s="453" t="s">
        <v>1770</v>
      </c>
      <c r="M7" s="453" t="s">
        <v>158</v>
      </c>
      <c r="N7" s="453">
        <v>0</v>
      </c>
      <c r="O7" s="453">
        <v>2023</v>
      </c>
      <c r="P7" s="453" t="s">
        <v>1771</v>
      </c>
      <c r="Q7" s="456">
        <v>1</v>
      </c>
      <c r="R7" s="456">
        <v>2</v>
      </c>
      <c r="S7" s="456">
        <v>0</v>
      </c>
      <c r="T7" s="477">
        <f t="shared" si="0"/>
        <v>0</v>
      </c>
      <c r="U7" s="456">
        <v>0</v>
      </c>
      <c r="V7" s="456">
        <v>0</v>
      </c>
      <c r="W7" s="457">
        <v>0</v>
      </c>
      <c r="X7" s="457">
        <v>0</v>
      </c>
      <c r="Y7" s="476">
        <f t="shared" si="4"/>
        <v>0</v>
      </c>
      <c r="Z7" s="477">
        <f t="shared" si="1"/>
        <v>0</v>
      </c>
      <c r="AA7" s="476">
        <f t="shared" si="5"/>
        <v>0</v>
      </c>
      <c r="AB7" s="477">
        <f t="shared" si="6"/>
        <v>0</v>
      </c>
      <c r="AC7" s="479">
        <f t="shared" si="2"/>
        <v>0</v>
      </c>
      <c r="AD7" s="485">
        <v>150000000</v>
      </c>
      <c r="AE7" s="486" t="s">
        <v>211</v>
      </c>
      <c r="AF7" s="457">
        <v>0</v>
      </c>
      <c r="AG7" s="477">
        <f t="shared" si="3"/>
        <v>0</v>
      </c>
      <c r="AI7" s="490"/>
    </row>
    <row r="8" spans="1:37" ht="78" x14ac:dyDescent="0.2">
      <c r="A8" s="8" t="s">
        <v>1736</v>
      </c>
      <c r="B8" s="452" t="s">
        <v>1750</v>
      </c>
      <c r="C8" s="453" t="s">
        <v>1751</v>
      </c>
      <c r="D8" s="453" t="s">
        <v>1772</v>
      </c>
      <c r="E8" s="453" t="s">
        <v>594</v>
      </c>
      <c r="F8" s="453" t="s">
        <v>595</v>
      </c>
      <c r="G8" s="453" t="s">
        <v>1773</v>
      </c>
      <c r="H8" s="453">
        <v>211</v>
      </c>
      <c r="I8" s="453" t="s">
        <v>1774</v>
      </c>
      <c r="J8" s="482">
        <v>4502001</v>
      </c>
      <c r="K8" s="455" t="s">
        <v>1761</v>
      </c>
      <c r="L8" s="453" t="s">
        <v>1775</v>
      </c>
      <c r="M8" s="453" t="s">
        <v>158</v>
      </c>
      <c r="N8" s="453">
        <v>38</v>
      </c>
      <c r="O8" s="453">
        <v>2023</v>
      </c>
      <c r="P8" s="453" t="s">
        <v>1776</v>
      </c>
      <c r="Q8" s="456">
        <v>15</v>
      </c>
      <c r="R8" s="456">
        <v>48</v>
      </c>
      <c r="S8" s="456">
        <v>33</v>
      </c>
      <c r="T8" s="477">
        <f t="shared" si="0"/>
        <v>0.6875</v>
      </c>
      <c r="U8" s="456">
        <v>1</v>
      </c>
      <c r="V8" s="456">
        <v>6</v>
      </c>
      <c r="W8" s="457">
        <v>10</v>
      </c>
      <c r="X8" s="457">
        <v>11</v>
      </c>
      <c r="Y8" s="476">
        <f t="shared" si="4"/>
        <v>28</v>
      </c>
      <c r="Z8" s="477">
        <f t="shared" si="1"/>
        <v>0.58333333333333337</v>
      </c>
      <c r="AA8" s="476">
        <f t="shared" si="5"/>
        <v>61</v>
      </c>
      <c r="AB8" s="477">
        <f t="shared" si="6"/>
        <v>1.8666666666666667</v>
      </c>
      <c r="AC8" s="479">
        <f t="shared" si="2"/>
        <v>1.2708333333333333</v>
      </c>
      <c r="AD8" s="484">
        <v>159984519</v>
      </c>
      <c r="AE8" s="486" t="s">
        <v>211</v>
      </c>
      <c r="AF8" s="484">
        <v>159984519</v>
      </c>
      <c r="AG8" s="477">
        <f t="shared" si="3"/>
        <v>1</v>
      </c>
    </row>
    <row r="9" spans="1:37" ht="52" x14ac:dyDescent="0.2">
      <c r="A9" s="8" t="s">
        <v>1736</v>
      </c>
      <c r="B9" s="452" t="s">
        <v>1750</v>
      </c>
      <c r="C9" s="453" t="s">
        <v>1777</v>
      </c>
      <c r="D9" s="453" t="s">
        <v>1778</v>
      </c>
      <c r="E9" s="453">
        <v>4599</v>
      </c>
      <c r="F9" s="453" t="s">
        <v>690</v>
      </c>
      <c r="G9" s="453" t="s">
        <v>1779</v>
      </c>
      <c r="H9" s="453">
        <v>212</v>
      </c>
      <c r="I9" s="453" t="s">
        <v>1780</v>
      </c>
      <c r="J9" s="482" t="s">
        <v>1781</v>
      </c>
      <c r="K9" s="455" t="s">
        <v>1782</v>
      </c>
      <c r="L9" s="453" t="s">
        <v>363</v>
      </c>
      <c r="M9" s="453" t="s">
        <v>158</v>
      </c>
      <c r="N9" s="453">
        <v>0</v>
      </c>
      <c r="O9" s="453">
        <v>2023</v>
      </c>
      <c r="P9" s="453" t="s">
        <v>141</v>
      </c>
      <c r="Q9" s="456">
        <v>2</v>
      </c>
      <c r="R9" s="456">
        <v>8</v>
      </c>
      <c r="S9" s="456">
        <v>12</v>
      </c>
      <c r="T9" s="477">
        <f t="shared" si="0"/>
        <v>1.5</v>
      </c>
      <c r="U9" s="456">
        <v>1</v>
      </c>
      <c r="V9" s="456">
        <v>7</v>
      </c>
      <c r="W9" s="457">
        <v>9</v>
      </c>
      <c r="X9" s="457">
        <v>8</v>
      </c>
      <c r="Y9" s="476">
        <f t="shared" si="4"/>
        <v>25</v>
      </c>
      <c r="Z9" s="477">
        <f t="shared" si="1"/>
        <v>3.125</v>
      </c>
      <c r="AA9" s="476">
        <f t="shared" si="5"/>
        <v>37</v>
      </c>
      <c r="AB9" s="477">
        <f t="shared" si="6"/>
        <v>12.5</v>
      </c>
      <c r="AC9" s="479">
        <f t="shared" si="2"/>
        <v>4.625</v>
      </c>
      <c r="AD9" s="483">
        <v>100000000</v>
      </c>
      <c r="AE9" s="459" t="s">
        <v>1783</v>
      </c>
      <c r="AF9" s="483">
        <v>58200000</v>
      </c>
      <c r="AG9" s="477">
        <f t="shared" si="3"/>
        <v>0.58199999999999996</v>
      </c>
    </row>
    <row r="10" spans="1:37" ht="52" x14ac:dyDescent="0.2">
      <c r="A10" s="8" t="s">
        <v>1736</v>
      </c>
      <c r="B10" s="452" t="s">
        <v>1750</v>
      </c>
      <c r="C10" s="453" t="s">
        <v>1777</v>
      </c>
      <c r="D10" s="453" t="s">
        <v>1778</v>
      </c>
      <c r="E10" s="453" t="s">
        <v>594</v>
      </c>
      <c r="F10" s="453" t="s">
        <v>595</v>
      </c>
      <c r="G10" s="453" t="s">
        <v>1753</v>
      </c>
      <c r="H10" s="453">
        <v>213</v>
      </c>
      <c r="I10" s="453" t="s">
        <v>1784</v>
      </c>
      <c r="J10" s="482">
        <v>4502001</v>
      </c>
      <c r="K10" s="455" t="s">
        <v>1761</v>
      </c>
      <c r="L10" s="453" t="s">
        <v>1785</v>
      </c>
      <c r="M10" s="453" t="s">
        <v>158</v>
      </c>
      <c r="N10" s="453">
        <v>0</v>
      </c>
      <c r="O10" s="453">
        <v>2024</v>
      </c>
      <c r="P10" s="453" t="s">
        <v>141</v>
      </c>
      <c r="Q10" s="456">
        <v>2</v>
      </c>
      <c r="R10" s="456">
        <v>6</v>
      </c>
      <c r="S10" s="456">
        <v>4</v>
      </c>
      <c r="T10" s="477">
        <f t="shared" si="0"/>
        <v>0.66666666666666663</v>
      </c>
      <c r="U10" s="456">
        <v>1</v>
      </c>
      <c r="V10" s="456">
        <v>4</v>
      </c>
      <c r="W10" s="457">
        <v>1</v>
      </c>
      <c r="X10" s="457">
        <v>0</v>
      </c>
      <c r="Y10" s="476">
        <f t="shared" si="4"/>
        <v>6</v>
      </c>
      <c r="Z10" s="477">
        <f t="shared" si="1"/>
        <v>1</v>
      </c>
      <c r="AA10" s="476">
        <f t="shared" si="5"/>
        <v>10</v>
      </c>
      <c r="AB10" s="477">
        <f t="shared" si="6"/>
        <v>3</v>
      </c>
      <c r="AC10" s="479">
        <f t="shared" si="2"/>
        <v>1.6666666666666667</v>
      </c>
      <c r="AD10" s="483">
        <v>700000000</v>
      </c>
      <c r="AE10" s="459" t="s">
        <v>1783</v>
      </c>
      <c r="AF10" s="483">
        <v>574778750</v>
      </c>
      <c r="AG10" s="477">
        <f t="shared" si="3"/>
        <v>0.82111250000000002</v>
      </c>
    </row>
    <row r="11" spans="1:37" ht="65" x14ac:dyDescent="0.2">
      <c r="A11" s="8" t="s">
        <v>1736</v>
      </c>
      <c r="B11" s="452" t="s">
        <v>1750</v>
      </c>
      <c r="C11" s="453" t="s">
        <v>1777</v>
      </c>
      <c r="D11" s="453" t="s">
        <v>1778</v>
      </c>
      <c r="E11" s="453" t="s">
        <v>594</v>
      </c>
      <c r="F11" s="453" t="s">
        <v>595</v>
      </c>
      <c r="G11" s="453" t="s">
        <v>1753</v>
      </c>
      <c r="H11" s="453">
        <v>214</v>
      </c>
      <c r="I11" s="453" t="s">
        <v>1786</v>
      </c>
      <c r="J11" s="482" t="s">
        <v>1787</v>
      </c>
      <c r="K11" s="455" t="s">
        <v>1782</v>
      </c>
      <c r="L11" s="453" t="s">
        <v>1788</v>
      </c>
      <c r="M11" s="453" t="s">
        <v>158</v>
      </c>
      <c r="N11" s="453">
        <v>0</v>
      </c>
      <c r="O11" s="453">
        <v>2024</v>
      </c>
      <c r="P11" s="453" t="s">
        <v>141</v>
      </c>
      <c r="Q11" s="456">
        <v>30</v>
      </c>
      <c r="R11" s="456">
        <v>100</v>
      </c>
      <c r="S11" s="456">
        <v>20</v>
      </c>
      <c r="T11" s="477">
        <f t="shared" si="0"/>
        <v>0.2</v>
      </c>
      <c r="U11" s="456">
        <v>6</v>
      </c>
      <c r="V11" s="456">
        <v>19</v>
      </c>
      <c r="W11" s="457">
        <v>14</v>
      </c>
      <c r="X11" s="457">
        <v>8</v>
      </c>
      <c r="Y11" s="476">
        <f t="shared" si="4"/>
        <v>47</v>
      </c>
      <c r="Z11" s="477">
        <f t="shared" si="1"/>
        <v>0.47</v>
      </c>
      <c r="AA11" s="476">
        <f t="shared" si="5"/>
        <v>67</v>
      </c>
      <c r="AB11" s="477">
        <f t="shared" si="6"/>
        <v>1.5666666666666667</v>
      </c>
      <c r="AC11" s="479">
        <f t="shared" si="2"/>
        <v>0.67</v>
      </c>
      <c r="AD11" s="483">
        <v>200000000</v>
      </c>
      <c r="AE11" s="459" t="s">
        <v>1783</v>
      </c>
      <c r="AF11" s="483">
        <v>81000000</v>
      </c>
      <c r="AG11" s="477">
        <f t="shared" si="3"/>
        <v>0.40500000000000003</v>
      </c>
    </row>
    <row r="12" spans="1:37" ht="91" x14ac:dyDescent="0.2">
      <c r="A12" s="8" t="s">
        <v>1736</v>
      </c>
      <c r="B12" s="465" t="s">
        <v>1789</v>
      </c>
      <c r="C12" s="453" t="s">
        <v>1790</v>
      </c>
      <c r="D12" s="453" t="s">
        <v>1791</v>
      </c>
      <c r="E12" s="453">
        <v>1202</v>
      </c>
      <c r="F12" s="453" t="s">
        <v>755</v>
      </c>
      <c r="G12" s="453" t="s">
        <v>1792</v>
      </c>
      <c r="H12" s="453">
        <v>215</v>
      </c>
      <c r="I12" s="453" t="s">
        <v>1793</v>
      </c>
      <c r="J12" s="482" t="s">
        <v>250</v>
      </c>
      <c r="K12" s="455" t="s">
        <v>1794</v>
      </c>
      <c r="L12" s="453" t="s">
        <v>1795</v>
      </c>
      <c r="M12" s="453" t="s">
        <v>158</v>
      </c>
      <c r="N12" s="453">
        <v>0</v>
      </c>
      <c r="O12" s="453">
        <v>2024</v>
      </c>
      <c r="P12" s="453" t="s">
        <v>1796</v>
      </c>
      <c r="Q12" s="456">
        <v>1500</v>
      </c>
      <c r="R12" s="456">
        <v>5000</v>
      </c>
      <c r="S12" s="456">
        <v>28940</v>
      </c>
      <c r="T12" s="477">
        <f t="shared" si="0"/>
        <v>5.7880000000000003</v>
      </c>
      <c r="U12" s="456">
        <v>0</v>
      </c>
      <c r="V12" s="456">
        <v>5586</v>
      </c>
      <c r="W12" s="457">
        <v>9102</v>
      </c>
      <c r="X12" s="457">
        <v>824</v>
      </c>
      <c r="Y12" s="476">
        <f t="shared" si="4"/>
        <v>15512</v>
      </c>
      <c r="Z12" s="477">
        <f t="shared" si="1"/>
        <v>3.1023999999999998</v>
      </c>
      <c r="AA12" s="476">
        <f t="shared" si="5"/>
        <v>44452</v>
      </c>
      <c r="AB12" s="477">
        <f t="shared" si="6"/>
        <v>10.341333333333333</v>
      </c>
      <c r="AC12" s="479">
        <f t="shared" si="2"/>
        <v>8.8903999999999996</v>
      </c>
      <c r="AD12" s="483">
        <v>317895545</v>
      </c>
      <c r="AE12" s="459" t="s">
        <v>1797</v>
      </c>
      <c r="AF12" s="466">
        <v>317895545</v>
      </c>
      <c r="AG12" s="477">
        <f t="shared" si="3"/>
        <v>1</v>
      </c>
    </row>
    <row r="13" spans="1:37" ht="91" x14ac:dyDescent="0.2">
      <c r="A13" s="8" t="s">
        <v>1736</v>
      </c>
      <c r="B13" s="465" t="s">
        <v>1789</v>
      </c>
      <c r="C13" s="453" t="s">
        <v>1790</v>
      </c>
      <c r="D13" s="453" t="s">
        <v>1791</v>
      </c>
      <c r="E13" s="453">
        <v>1202</v>
      </c>
      <c r="F13" s="453" t="s">
        <v>755</v>
      </c>
      <c r="G13" s="453" t="s">
        <v>1792</v>
      </c>
      <c r="H13" s="453">
        <v>216</v>
      </c>
      <c r="I13" s="453" t="s">
        <v>1798</v>
      </c>
      <c r="J13" s="482" t="s">
        <v>1799</v>
      </c>
      <c r="K13" s="455" t="s">
        <v>1800</v>
      </c>
      <c r="L13" s="453" t="s">
        <v>1801</v>
      </c>
      <c r="M13" s="453" t="s">
        <v>158</v>
      </c>
      <c r="N13" s="453">
        <v>0</v>
      </c>
      <c r="O13" s="453">
        <v>2024</v>
      </c>
      <c r="P13" s="453" t="s">
        <v>1796</v>
      </c>
      <c r="Q13" s="456">
        <v>8</v>
      </c>
      <c r="R13" s="456">
        <v>24</v>
      </c>
      <c r="S13" s="456">
        <v>5</v>
      </c>
      <c r="T13" s="477">
        <f t="shared" si="0"/>
        <v>0.20833333333333334</v>
      </c>
      <c r="U13" s="456">
        <v>0</v>
      </c>
      <c r="V13" s="456">
        <v>0</v>
      </c>
      <c r="W13" s="457">
        <v>0</v>
      </c>
      <c r="X13" s="457">
        <v>9</v>
      </c>
      <c r="Y13" s="476">
        <f t="shared" si="4"/>
        <v>9</v>
      </c>
      <c r="Z13" s="477">
        <f t="shared" si="1"/>
        <v>0.375</v>
      </c>
      <c r="AA13" s="476">
        <f t="shared" si="5"/>
        <v>14</v>
      </c>
      <c r="AB13" s="477">
        <f t="shared" si="6"/>
        <v>1.125</v>
      </c>
      <c r="AC13" s="479">
        <f t="shared" si="2"/>
        <v>0.58333333333333337</v>
      </c>
      <c r="AD13" s="483">
        <v>607902214</v>
      </c>
      <c r="AE13" s="459" t="s">
        <v>1802</v>
      </c>
      <c r="AF13" s="466">
        <v>607902214</v>
      </c>
      <c r="AG13" s="477">
        <f t="shared" si="3"/>
        <v>1</v>
      </c>
    </row>
    <row r="14" spans="1:37" ht="104" x14ac:dyDescent="0.2">
      <c r="A14" s="8" t="s">
        <v>1736</v>
      </c>
      <c r="B14" s="465" t="s">
        <v>1789</v>
      </c>
      <c r="C14" s="453" t="s">
        <v>1790</v>
      </c>
      <c r="D14" s="453" t="s">
        <v>1791</v>
      </c>
      <c r="E14" s="453">
        <v>1202</v>
      </c>
      <c r="F14" s="453" t="s">
        <v>755</v>
      </c>
      <c r="G14" s="453" t="s">
        <v>1792</v>
      </c>
      <c r="H14" s="453">
        <v>217</v>
      </c>
      <c r="I14" s="453" t="s">
        <v>1803</v>
      </c>
      <c r="J14" s="482" t="s">
        <v>1804</v>
      </c>
      <c r="K14" s="455" t="s">
        <v>1805</v>
      </c>
      <c r="L14" s="453" t="s">
        <v>1806</v>
      </c>
      <c r="M14" s="453" t="s">
        <v>158</v>
      </c>
      <c r="N14" s="453">
        <v>0</v>
      </c>
      <c r="O14" s="453">
        <v>2024</v>
      </c>
      <c r="P14" s="453" t="s">
        <v>1796</v>
      </c>
      <c r="Q14" s="456">
        <v>5</v>
      </c>
      <c r="R14" s="456">
        <v>20</v>
      </c>
      <c r="S14" s="456">
        <v>29</v>
      </c>
      <c r="T14" s="477">
        <f t="shared" si="0"/>
        <v>1.45</v>
      </c>
      <c r="U14" s="456">
        <v>0</v>
      </c>
      <c r="V14" s="456">
        <v>14</v>
      </c>
      <c r="W14" s="457">
        <v>14</v>
      </c>
      <c r="X14" s="457">
        <v>2</v>
      </c>
      <c r="Y14" s="476">
        <f t="shared" si="4"/>
        <v>30</v>
      </c>
      <c r="Z14" s="477">
        <f t="shared" si="1"/>
        <v>1.5</v>
      </c>
      <c r="AA14" s="476">
        <f t="shared" si="5"/>
        <v>59</v>
      </c>
      <c r="AB14" s="477">
        <f t="shared" si="6"/>
        <v>6</v>
      </c>
      <c r="AC14" s="479">
        <f t="shared" si="2"/>
        <v>2.95</v>
      </c>
      <c r="AD14" s="483">
        <v>450000000</v>
      </c>
      <c r="AE14" s="459" t="s">
        <v>1807</v>
      </c>
      <c r="AF14" s="483">
        <v>450000000</v>
      </c>
      <c r="AG14" s="477">
        <f t="shared" si="3"/>
        <v>1</v>
      </c>
    </row>
    <row r="15" spans="1:37" ht="78" x14ac:dyDescent="0.2">
      <c r="A15" s="8" t="s">
        <v>1736</v>
      </c>
      <c r="B15" s="452" t="s">
        <v>1750</v>
      </c>
      <c r="C15" s="453" t="s">
        <v>1751</v>
      </c>
      <c r="D15" s="453" t="s">
        <v>1808</v>
      </c>
      <c r="E15" s="453" t="s">
        <v>594</v>
      </c>
      <c r="F15" s="453" t="s">
        <v>595</v>
      </c>
      <c r="G15" s="453" t="s">
        <v>1753</v>
      </c>
      <c r="H15" s="453">
        <v>367</v>
      </c>
      <c r="I15" s="467" t="s">
        <v>1809</v>
      </c>
      <c r="J15" s="482">
        <v>4502001</v>
      </c>
      <c r="K15" s="455" t="s">
        <v>1761</v>
      </c>
      <c r="L15" s="453" t="s">
        <v>1810</v>
      </c>
      <c r="M15" s="453" t="s">
        <v>158</v>
      </c>
      <c r="N15" s="453">
        <v>0</v>
      </c>
      <c r="O15" s="453">
        <v>2023</v>
      </c>
      <c r="P15" s="453" t="s">
        <v>1771</v>
      </c>
      <c r="Q15" s="456">
        <v>45</v>
      </c>
      <c r="R15" s="456">
        <v>180</v>
      </c>
      <c r="S15" s="456">
        <v>17</v>
      </c>
      <c r="T15" s="477">
        <f t="shared" si="0"/>
        <v>9.4444444444444442E-2</v>
      </c>
      <c r="U15" s="456">
        <v>0</v>
      </c>
      <c r="V15" s="456">
        <v>12</v>
      </c>
      <c r="W15" s="457">
        <v>5</v>
      </c>
      <c r="X15" s="457">
        <v>3</v>
      </c>
      <c r="Y15" s="476">
        <f t="shared" si="4"/>
        <v>20</v>
      </c>
      <c r="Z15" s="477">
        <f t="shared" si="1"/>
        <v>0.1111111111111111</v>
      </c>
      <c r="AA15" s="476">
        <f t="shared" si="5"/>
        <v>37</v>
      </c>
      <c r="AB15" s="477">
        <f t="shared" si="6"/>
        <v>0.44444444444444442</v>
      </c>
      <c r="AC15" s="479">
        <f t="shared" si="2"/>
        <v>0.20555555555555555</v>
      </c>
      <c r="AD15" s="486">
        <v>10678600000</v>
      </c>
      <c r="AE15" s="486" t="s">
        <v>1811</v>
      </c>
      <c r="AF15" s="489">
        <v>9087664798</v>
      </c>
      <c r="AG15" s="477">
        <f t="shared" si="3"/>
        <v>0.85101650010300978</v>
      </c>
    </row>
    <row r="16" spans="1:37" ht="65" x14ac:dyDescent="0.2">
      <c r="A16" s="8" t="s">
        <v>1736</v>
      </c>
      <c r="B16" s="465" t="s">
        <v>1812</v>
      </c>
      <c r="C16" s="455" t="s">
        <v>1813</v>
      </c>
      <c r="D16" s="455" t="s">
        <v>1814</v>
      </c>
      <c r="E16" s="455">
        <v>4502</v>
      </c>
      <c r="F16" s="455" t="s">
        <v>595</v>
      </c>
      <c r="G16" s="455" t="s">
        <v>1792</v>
      </c>
      <c r="H16" s="453">
        <v>384</v>
      </c>
      <c r="I16" s="455" t="s">
        <v>1815</v>
      </c>
      <c r="J16" s="482">
        <v>4502038</v>
      </c>
      <c r="K16" s="455" t="s">
        <v>597</v>
      </c>
      <c r="L16" s="455" t="s">
        <v>598</v>
      </c>
      <c r="M16" s="453" t="s">
        <v>158</v>
      </c>
      <c r="N16" s="468" t="s">
        <v>141</v>
      </c>
      <c r="O16" s="455">
        <v>2023</v>
      </c>
      <c r="P16" s="455" t="s">
        <v>1816</v>
      </c>
      <c r="Q16" s="456">
        <v>1</v>
      </c>
      <c r="R16" s="456">
        <v>4</v>
      </c>
      <c r="S16" s="456">
        <v>0</v>
      </c>
      <c r="T16" s="477">
        <f t="shared" si="0"/>
        <v>0</v>
      </c>
      <c r="U16" s="456">
        <v>0</v>
      </c>
      <c r="V16" s="456">
        <v>0</v>
      </c>
      <c r="W16" s="457">
        <v>0</v>
      </c>
      <c r="X16" s="457">
        <v>0</v>
      </c>
      <c r="Y16" s="476">
        <f t="shared" si="4"/>
        <v>0</v>
      </c>
      <c r="Z16" s="477">
        <f t="shared" si="1"/>
        <v>0</v>
      </c>
      <c r="AA16" s="476">
        <f t="shared" si="5"/>
        <v>0</v>
      </c>
      <c r="AB16" s="477">
        <f t="shared" si="6"/>
        <v>0</v>
      </c>
      <c r="AC16" s="479">
        <f t="shared" si="2"/>
        <v>0</v>
      </c>
      <c r="AD16" s="484">
        <v>0</v>
      </c>
      <c r="AE16" s="457" t="s">
        <v>141</v>
      </c>
      <c r="AF16" s="483">
        <v>0</v>
      </c>
      <c r="AG16" s="477">
        <v>0</v>
      </c>
    </row>
    <row r="17" spans="1:33" ht="91" x14ac:dyDescent="0.2">
      <c r="A17" s="8" t="s">
        <v>1736</v>
      </c>
      <c r="B17" s="465" t="s">
        <v>1812</v>
      </c>
      <c r="C17" s="455" t="s">
        <v>1813</v>
      </c>
      <c r="D17" s="455" t="s">
        <v>1814</v>
      </c>
      <c r="E17" s="455">
        <v>4102</v>
      </c>
      <c r="F17" s="455" t="s">
        <v>730</v>
      </c>
      <c r="G17" s="455" t="s">
        <v>1792</v>
      </c>
      <c r="H17" s="453">
        <v>385</v>
      </c>
      <c r="I17" s="455" t="s">
        <v>1817</v>
      </c>
      <c r="J17" s="482">
        <v>4102052</v>
      </c>
      <c r="K17" s="455" t="s">
        <v>732</v>
      </c>
      <c r="L17" s="455" t="s">
        <v>1818</v>
      </c>
      <c r="M17" s="453" t="s">
        <v>158</v>
      </c>
      <c r="N17" s="455">
        <v>0</v>
      </c>
      <c r="O17" s="455">
        <v>2023</v>
      </c>
      <c r="P17" s="455" t="s">
        <v>1819</v>
      </c>
      <c r="Q17" s="456">
        <v>135</v>
      </c>
      <c r="R17" s="456">
        <v>135</v>
      </c>
      <c r="S17" s="456">
        <v>151</v>
      </c>
      <c r="T17" s="477">
        <f t="shared" si="0"/>
        <v>1.1185185185185185</v>
      </c>
      <c r="U17" s="456">
        <v>0</v>
      </c>
      <c r="V17" s="456">
        <v>0</v>
      </c>
      <c r="W17" s="457">
        <v>0</v>
      </c>
      <c r="X17" s="457">
        <v>135</v>
      </c>
      <c r="Y17" s="476">
        <f t="shared" si="4"/>
        <v>135</v>
      </c>
      <c r="Z17" s="477">
        <f t="shared" si="1"/>
        <v>1</v>
      </c>
      <c r="AA17" s="476">
        <f t="shared" si="5"/>
        <v>286</v>
      </c>
      <c r="AB17" s="477">
        <f t="shared" si="6"/>
        <v>1</v>
      </c>
      <c r="AC17" s="479">
        <f t="shared" si="2"/>
        <v>2.1185185185185187</v>
      </c>
      <c r="AD17" s="483">
        <v>173984519</v>
      </c>
      <c r="AE17" s="457" t="s">
        <v>211</v>
      </c>
      <c r="AF17" s="491">
        <v>173984519</v>
      </c>
      <c r="AG17" s="477">
        <f t="shared" si="3"/>
        <v>1</v>
      </c>
    </row>
    <row r="18" spans="1:33" ht="78" x14ac:dyDescent="0.2">
      <c r="A18" s="8" t="s">
        <v>1736</v>
      </c>
      <c r="B18" s="465" t="s">
        <v>1812</v>
      </c>
      <c r="C18" s="455" t="s">
        <v>1813</v>
      </c>
      <c r="D18" s="455" t="s">
        <v>1820</v>
      </c>
      <c r="E18" s="455">
        <v>4502</v>
      </c>
      <c r="F18" s="455" t="s">
        <v>595</v>
      </c>
      <c r="G18" s="455" t="s">
        <v>1792</v>
      </c>
      <c r="H18" s="453">
        <v>386</v>
      </c>
      <c r="I18" s="469" t="s">
        <v>1821</v>
      </c>
      <c r="J18" s="482">
        <v>4502038</v>
      </c>
      <c r="K18" s="470" t="s">
        <v>597</v>
      </c>
      <c r="L18" s="470" t="s">
        <v>602</v>
      </c>
      <c r="M18" s="453" t="s">
        <v>158</v>
      </c>
      <c r="N18" s="469" t="s">
        <v>276</v>
      </c>
      <c r="O18" s="469">
        <v>2023</v>
      </c>
      <c r="P18" s="469" t="s">
        <v>1816</v>
      </c>
      <c r="Q18" s="456">
        <v>12</v>
      </c>
      <c r="R18" s="456">
        <v>12</v>
      </c>
      <c r="S18" s="456">
        <v>5</v>
      </c>
      <c r="T18" s="477">
        <f t="shared" si="0"/>
        <v>0.41666666666666669</v>
      </c>
      <c r="U18" s="456">
        <v>0</v>
      </c>
      <c r="V18" s="456">
        <v>8</v>
      </c>
      <c r="W18" s="457">
        <v>12</v>
      </c>
      <c r="X18" s="457">
        <v>7</v>
      </c>
      <c r="Y18" s="476">
        <f t="shared" si="4"/>
        <v>27</v>
      </c>
      <c r="Z18" s="477">
        <f t="shared" si="1"/>
        <v>2.25</v>
      </c>
      <c r="AA18" s="476">
        <f t="shared" si="5"/>
        <v>32</v>
      </c>
      <c r="AB18" s="477">
        <f t="shared" si="6"/>
        <v>2.25</v>
      </c>
      <c r="AC18" s="479">
        <f t="shared" si="2"/>
        <v>2.6666666666666665</v>
      </c>
      <c r="AD18" s="492">
        <v>184500000</v>
      </c>
      <c r="AE18" s="457" t="s">
        <v>211</v>
      </c>
      <c r="AF18" s="492">
        <v>184500000</v>
      </c>
      <c r="AG18" s="477">
        <f t="shared" si="3"/>
        <v>1</v>
      </c>
    </row>
    <row r="19" spans="1:33" ht="91" x14ac:dyDescent="0.2">
      <c r="A19" s="8" t="s">
        <v>1736</v>
      </c>
      <c r="B19" s="465" t="s">
        <v>1812</v>
      </c>
      <c r="C19" s="455" t="s">
        <v>1822</v>
      </c>
      <c r="D19" s="455" t="s">
        <v>1823</v>
      </c>
      <c r="E19" s="455" t="s">
        <v>1421</v>
      </c>
      <c r="F19" s="455" t="s">
        <v>1824</v>
      </c>
      <c r="G19" s="455" t="s">
        <v>1792</v>
      </c>
      <c r="H19" s="453">
        <v>387</v>
      </c>
      <c r="I19" s="469" t="s">
        <v>1825</v>
      </c>
      <c r="J19" s="482" t="s">
        <v>1826</v>
      </c>
      <c r="K19" s="470" t="s">
        <v>1827</v>
      </c>
      <c r="L19" s="470" t="s">
        <v>1828</v>
      </c>
      <c r="M19" s="453" t="s">
        <v>158</v>
      </c>
      <c r="N19" s="469">
        <v>1</v>
      </c>
      <c r="O19" s="453">
        <v>2023</v>
      </c>
      <c r="P19" s="455" t="s">
        <v>1829</v>
      </c>
      <c r="Q19" s="456">
        <v>2</v>
      </c>
      <c r="R19" s="456">
        <v>8</v>
      </c>
      <c r="S19" s="456">
        <v>2</v>
      </c>
      <c r="T19" s="477">
        <f t="shared" si="0"/>
        <v>0.25</v>
      </c>
      <c r="U19" s="456">
        <v>0</v>
      </c>
      <c r="V19" s="456">
        <v>0</v>
      </c>
      <c r="W19" s="457">
        <v>0</v>
      </c>
      <c r="X19" s="457">
        <v>3</v>
      </c>
      <c r="Y19" s="476">
        <f t="shared" si="4"/>
        <v>3</v>
      </c>
      <c r="Z19" s="477">
        <f t="shared" si="1"/>
        <v>0.375</v>
      </c>
      <c r="AA19" s="476">
        <f t="shared" si="5"/>
        <v>5</v>
      </c>
      <c r="AB19" s="477">
        <f t="shared" si="6"/>
        <v>1.5</v>
      </c>
      <c r="AC19" s="479">
        <f t="shared" si="2"/>
        <v>0.625</v>
      </c>
      <c r="AD19" s="493">
        <v>2000000000</v>
      </c>
      <c r="AE19" s="457" t="s">
        <v>211</v>
      </c>
      <c r="AF19" s="493">
        <v>1778800000</v>
      </c>
      <c r="AG19" s="477">
        <f t="shared" si="3"/>
        <v>0.88939999999999997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
  <sheetViews>
    <sheetView showGridLines="0" tabSelected="1" topLeftCell="D34" zoomScale="75" workbookViewId="0">
      <selection activeCell="H61" sqref="H61"/>
    </sheetView>
  </sheetViews>
  <sheetFormatPr baseColWidth="10" defaultRowHeight="16" x14ac:dyDescent="0.2"/>
  <cols>
    <col min="1" max="1" width="96.5" bestFit="1" customWidth="1"/>
    <col min="2" max="2" width="49.6640625" bestFit="1" customWidth="1"/>
    <col min="3" max="3" width="2.5" customWidth="1"/>
    <col min="4" max="4" width="45.5" style="603" bestFit="1" customWidth="1"/>
    <col min="5" max="5" width="49.6640625" style="604" bestFit="1" customWidth="1"/>
    <col min="6" max="6" width="1.83203125" style="605" customWidth="1"/>
    <col min="7" max="7" width="45.5" style="603" bestFit="1" customWidth="1"/>
    <col min="8" max="8" width="49.6640625" style="604" bestFit="1" customWidth="1"/>
    <col min="9" max="9" width="1.5" style="605" customWidth="1"/>
    <col min="10" max="10" width="45.5" style="603" bestFit="1" customWidth="1"/>
    <col min="11" max="11" width="49.6640625" style="604" bestFit="1" customWidth="1"/>
  </cols>
  <sheetData>
    <row r="1" spans="1:11" x14ac:dyDescent="0.2">
      <c r="D1" s="588"/>
      <c r="E1" s="588"/>
      <c r="F1" s="589"/>
      <c r="G1" s="588"/>
      <c r="H1" s="588"/>
      <c r="I1" s="589"/>
      <c r="J1" s="588"/>
      <c r="K1" s="588"/>
    </row>
    <row r="2" spans="1:11" x14ac:dyDescent="0.2">
      <c r="D2" s="588"/>
      <c r="E2" s="588"/>
      <c r="F2" s="589"/>
      <c r="G2" s="588"/>
      <c r="H2" s="588"/>
      <c r="I2" s="589"/>
      <c r="J2" s="588"/>
      <c r="K2" s="588"/>
    </row>
    <row r="3" spans="1:11" ht="43" customHeight="1" x14ac:dyDescent="0.2">
      <c r="A3" s="733" t="s">
        <v>1866</v>
      </c>
      <c r="B3" s="128" t="s">
        <v>1869</v>
      </c>
      <c r="D3" s="771" t="s">
        <v>173</v>
      </c>
      <c r="E3" s="771"/>
      <c r="F3" s="589"/>
      <c r="G3" s="771" t="s">
        <v>1398</v>
      </c>
      <c r="H3" s="771"/>
      <c r="I3" s="589"/>
      <c r="J3" s="771" t="s">
        <v>1195</v>
      </c>
      <c r="K3" s="771"/>
    </row>
    <row r="4" spans="1:11" x14ac:dyDescent="0.2">
      <c r="A4" s="494" t="s">
        <v>61</v>
      </c>
      <c r="B4" s="481">
        <v>7049002502240</v>
      </c>
      <c r="D4" s="590" t="s">
        <v>1988</v>
      </c>
      <c r="E4" s="591">
        <v>15</v>
      </c>
      <c r="F4" s="589"/>
      <c r="G4" s="590" t="s">
        <v>1988</v>
      </c>
      <c r="H4" s="591">
        <v>3</v>
      </c>
      <c r="I4" s="589"/>
      <c r="J4" s="590" t="s">
        <v>1988</v>
      </c>
      <c r="K4" s="591">
        <v>26</v>
      </c>
    </row>
    <row r="5" spans="1:11" x14ac:dyDescent="0.2">
      <c r="A5" s="494" t="s">
        <v>90</v>
      </c>
      <c r="B5" s="481">
        <v>2610168556539.8101</v>
      </c>
      <c r="D5" s="590" t="s">
        <v>1989</v>
      </c>
      <c r="E5" s="592">
        <v>1.52</v>
      </c>
      <c r="F5" s="589"/>
      <c r="G5" s="590" t="s">
        <v>1989</v>
      </c>
      <c r="H5" s="592">
        <v>0.5</v>
      </c>
      <c r="I5" s="589"/>
      <c r="J5" s="590" t="s">
        <v>1989</v>
      </c>
      <c r="K5" s="592">
        <v>2.0699999999999998</v>
      </c>
    </row>
    <row r="6" spans="1:11" x14ac:dyDescent="0.2">
      <c r="A6" s="494" t="s">
        <v>107</v>
      </c>
      <c r="B6" s="481">
        <v>1766303862</v>
      </c>
      <c r="D6" s="590" t="s">
        <v>1993</v>
      </c>
      <c r="E6" s="592">
        <v>0.74</v>
      </c>
      <c r="F6" s="589"/>
      <c r="G6" s="590" t="s">
        <v>1993</v>
      </c>
      <c r="H6" s="592">
        <v>0.5</v>
      </c>
      <c r="I6" s="589"/>
      <c r="J6" s="590" t="s">
        <v>1993</v>
      </c>
      <c r="K6" s="592">
        <v>0.66</v>
      </c>
    </row>
    <row r="7" spans="1:11" x14ac:dyDescent="0.2">
      <c r="A7" s="494" t="s">
        <v>75</v>
      </c>
      <c r="B7" s="481">
        <v>69220769548.059998</v>
      </c>
      <c r="D7" s="590" t="s">
        <v>1990</v>
      </c>
      <c r="E7" s="593" t="s">
        <v>1998</v>
      </c>
      <c r="F7" s="589"/>
      <c r="G7" s="590" t="s">
        <v>1990</v>
      </c>
      <c r="H7" s="593" t="s">
        <v>1999</v>
      </c>
      <c r="I7" s="589"/>
      <c r="J7" s="590" t="s">
        <v>1990</v>
      </c>
      <c r="K7" s="594" t="s">
        <v>2000</v>
      </c>
    </row>
    <row r="8" spans="1:11" x14ac:dyDescent="0.2">
      <c r="A8" s="494" t="s">
        <v>869</v>
      </c>
      <c r="B8" s="481">
        <v>40618746590</v>
      </c>
      <c r="D8" s="590" t="s">
        <v>1991</v>
      </c>
      <c r="E8" s="595" t="s">
        <v>2009</v>
      </c>
      <c r="F8" s="589"/>
      <c r="G8" s="590" t="s">
        <v>1991</v>
      </c>
      <c r="H8" s="596" t="s">
        <v>2010</v>
      </c>
      <c r="I8" s="589"/>
      <c r="J8" s="590" t="s">
        <v>1991</v>
      </c>
      <c r="K8" s="596" t="s">
        <v>2010</v>
      </c>
    </row>
    <row r="9" spans="1:11" x14ac:dyDescent="0.2">
      <c r="A9" s="494" t="s">
        <v>1865</v>
      </c>
      <c r="B9" s="481">
        <v>13818246870.1</v>
      </c>
      <c r="D9" s="590" t="s">
        <v>1992</v>
      </c>
      <c r="E9" s="597" t="s">
        <v>2014</v>
      </c>
      <c r="F9" s="589"/>
      <c r="G9" s="590" t="s">
        <v>1992</v>
      </c>
      <c r="H9" s="598" t="s">
        <v>2015</v>
      </c>
      <c r="I9" s="589"/>
      <c r="J9" s="590" t="s">
        <v>1992</v>
      </c>
      <c r="K9" s="598" t="s">
        <v>2016</v>
      </c>
    </row>
    <row r="10" spans="1:11" x14ac:dyDescent="0.2">
      <c r="A10" s="494" t="s">
        <v>1867</v>
      </c>
      <c r="B10" s="481">
        <v>9784595125649.9707</v>
      </c>
      <c r="D10" s="590" t="s">
        <v>1994</v>
      </c>
      <c r="E10" s="599">
        <v>5346408001</v>
      </c>
      <c r="F10" s="589"/>
      <c r="G10" s="590" t="s">
        <v>1994</v>
      </c>
      <c r="H10" s="599">
        <v>386312109959</v>
      </c>
      <c r="I10" s="589"/>
      <c r="J10" s="590" t="s">
        <v>1994</v>
      </c>
      <c r="K10" s="599">
        <v>8984432034</v>
      </c>
    </row>
    <row r="11" spans="1:11" x14ac:dyDescent="0.2">
      <c r="D11" s="590" t="s">
        <v>1995</v>
      </c>
      <c r="E11" s="600">
        <v>7168686475</v>
      </c>
      <c r="F11" s="589"/>
      <c r="G11" s="590" t="s">
        <v>1995</v>
      </c>
      <c r="H11" s="600">
        <v>128465468124.49001</v>
      </c>
      <c r="I11" s="589"/>
      <c r="J11" s="590" t="s">
        <v>1995</v>
      </c>
      <c r="K11" s="600">
        <v>3133857580</v>
      </c>
    </row>
    <row r="12" spans="1:11" x14ac:dyDescent="0.2">
      <c r="D12" s="588"/>
      <c r="E12" s="588"/>
      <c r="F12" s="589"/>
      <c r="G12" s="588"/>
      <c r="H12" s="588"/>
      <c r="I12" s="589"/>
      <c r="J12" s="588"/>
      <c r="K12" s="588"/>
    </row>
    <row r="13" spans="1:11" x14ac:dyDescent="0.2">
      <c r="A13" s="771" t="s">
        <v>61</v>
      </c>
      <c r="B13" s="771"/>
      <c r="D13" s="771" t="s">
        <v>1356</v>
      </c>
      <c r="E13" s="771"/>
      <c r="F13" s="589"/>
      <c r="G13" s="771" t="s">
        <v>868</v>
      </c>
      <c r="H13" s="771"/>
      <c r="I13" s="589"/>
      <c r="J13" s="771" t="s">
        <v>1150</v>
      </c>
      <c r="K13" s="771"/>
    </row>
    <row r="14" spans="1:11" x14ac:dyDescent="0.2">
      <c r="A14" s="590" t="s">
        <v>1988</v>
      </c>
      <c r="B14" s="591">
        <v>46</v>
      </c>
      <c r="D14" s="590" t="s">
        <v>1988</v>
      </c>
      <c r="E14" s="591">
        <v>28</v>
      </c>
      <c r="F14" s="589"/>
      <c r="G14" s="590" t="s">
        <v>1988</v>
      </c>
      <c r="H14" s="591">
        <v>7</v>
      </c>
      <c r="I14" s="589"/>
      <c r="J14" s="590" t="s">
        <v>1988</v>
      </c>
      <c r="K14" s="591">
        <v>6</v>
      </c>
    </row>
    <row r="15" spans="1:11" x14ac:dyDescent="0.2">
      <c r="A15" s="590" t="s">
        <v>1989</v>
      </c>
      <c r="B15" s="592">
        <v>2.0099999999999998</v>
      </c>
      <c r="D15" s="590" t="s">
        <v>1989</v>
      </c>
      <c r="E15" s="592">
        <v>1.8</v>
      </c>
      <c r="F15" s="589"/>
      <c r="G15" s="590" t="s">
        <v>1989</v>
      </c>
      <c r="H15" s="592">
        <v>1.29</v>
      </c>
      <c r="I15" s="589"/>
      <c r="J15" s="590" t="s">
        <v>1989</v>
      </c>
      <c r="K15" s="592">
        <v>0.86</v>
      </c>
    </row>
    <row r="16" spans="1:11" x14ac:dyDescent="0.2">
      <c r="A16" s="590" t="s">
        <v>1993</v>
      </c>
      <c r="B16" s="592">
        <v>0.83</v>
      </c>
      <c r="D16" s="590" t="s">
        <v>1993</v>
      </c>
      <c r="E16" s="592">
        <v>0.64</v>
      </c>
      <c r="F16" s="589"/>
      <c r="G16" s="590" t="s">
        <v>1993</v>
      </c>
      <c r="H16" s="592">
        <v>1</v>
      </c>
      <c r="I16" s="589"/>
      <c r="J16" s="590" t="s">
        <v>1993</v>
      </c>
      <c r="K16" s="592">
        <v>0.82</v>
      </c>
    </row>
    <row r="17" spans="1:11" x14ac:dyDescent="0.2">
      <c r="A17" s="590" t="s">
        <v>1990</v>
      </c>
      <c r="B17" s="594" t="s">
        <v>2041</v>
      </c>
      <c r="D17" s="590" t="s">
        <v>1990</v>
      </c>
      <c r="E17" s="594" t="s">
        <v>2001</v>
      </c>
      <c r="F17" s="589"/>
      <c r="G17" s="590" t="s">
        <v>1990</v>
      </c>
      <c r="H17" s="594" t="s">
        <v>2002</v>
      </c>
      <c r="I17" s="589"/>
      <c r="J17" s="590" t="s">
        <v>1990</v>
      </c>
      <c r="K17" s="594" t="s">
        <v>2003</v>
      </c>
    </row>
    <row r="18" spans="1:11" x14ac:dyDescent="0.2">
      <c r="A18" s="590" t="s">
        <v>1991</v>
      </c>
      <c r="B18" s="596" t="s">
        <v>2009</v>
      </c>
      <c r="D18" s="590" t="s">
        <v>1991</v>
      </c>
      <c r="E18" s="596" t="s">
        <v>2011</v>
      </c>
      <c r="F18" s="589"/>
      <c r="G18" s="590" t="s">
        <v>1991</v>
      </c>
      <c r="H18" s="596" t="s">
        <v>2010</v>
      </c>
      <c r="I18" s="589"/>
      <c r="J18" s="590" t="s">
        <v>1991</v>
      </c>
      <c r="K18" s="596" t="s">
        <v>2010</v>
      </c>
    </row>
    <row r="19" spans="1:11" x14ac:dyDescent="0.2">
      <c r="A19" s="590" t="s">
        <v>1992</v>
      </c>
      <c r="B19" s="598" t="s">
        <v>2042</v>
      </c>
      <c r="D19" s="590" t="s">
        <v>1992</v>
      </c>
      <c r="E19" s="598" t="s">
        <v>2019</v>
      </c>
      <c r="F19" s="589"/>
      <c r="G19" s="590" t="s">
        <v>1992</v>
      </c>
      <c r="H19" s="598" t="s">
        <v>2018</v>
      </c>
      <c r="I19" s="589"/>
      <c r="J19" s="590" t="s">
        <v>1992</v>
      </c>
      <c r="K19" s="598" t="s">
        <v>2017</v>
      </c>
    </row>
    <row r="20" spans="1:11" x14ac:dyDescent="0.2">
      <c r="A20" s="590" t="s">
        <v>1994</v>
      </c>
      <c r="B20" s="735">
        <v>357479332035</v>
      </c>
      <c r="D20" s="590" t="s">
        <v>1994</v>
      </c>
      <c r="E20" s="599">
        <v>1340462619022</v>
      </c>
      <c r="F20" s="589"/>
      <c r="G20" s="590" t="s">
        <v>1994</v>
      </c>
      <c r="H20" s="599">
        <v>13290589765</v>
      </c>
      <c r="I20" s="589"/>
      <c r="J20" s="590" t="s">
        <v>1994</v>
      </c>
      <c r="K20" s="599">
        <v>1512551301</v>
      </c>
    </row>
    <row r="21" spans="1:11" x14ac:dyDescent="0.2">
      <c r="A21" s="590" t="s">
        <v>1995</v>
      </c>
      <c r="B21" s="735">
        <v>7049002502240</v>
      </c>
      <c r="D21" s="590" t="s">
        <v>1995</v>
      </c>
      <c r="E21" s="600">
        <v>1315218206871</v>
      </c>
      <c r="F21" s="589"/>
      <c r="G21" s="590" t="s">
        <v>1995</v>
      </c>
      <c r="H21" s="600">
        <v>12565460807</v>
      </c>
      <c r="I21" s="589"/>
      <c r="J21" s="590" t="s">
        <v>1995</v>
      </c>
      <c r="K21" s="600">
        <v>1509509589</v>
      </c>
    </row>
    <row r="22" spans="1:11" x14ac:dyDescent="0.2">
      <c r="A22" s="771" t="s">
        <v>90</v>
      </c>
      <c r="B22" s="771"/>
      <c r="D22" s="588"/>
      <c r="E22" s="588"/>
      <c r="F22" s="589"/>
      <c r="G22" s="588"/>
      <c r="H22" s="588"/>
      <c r="I22" s="589"/>
      <c r="J22" s="588"/>
      <c r="K22" s="588"/>
    </row>
    <row r="23" spans="1:11" x14ac:dyDescent="0.2">
      <c r="A23" s="590" t="s">
        <v>1988</v>
      </c>
      <c r="B23" s="591">
        <v>199</v>
      </c>
      <c r="D23" s="771" t="s">
        <v>905</v>
      </c>
      <c r="E23" s="771"/>
      <c r="F23" s="589"/>
      <c r="G23" s="771" t="s">
        <v>138</v>
      </c>
      <c r="H23" s="771"/>
      <c r="I23" s="589"/>
      <c r="J23" s="771" t="s">
        <v>426</v>
      </c>
      <c r="K23" s="771"/>
    </row>
    <row r="24" spans="1:11" x14ac:dyDescent="0.2">
      <c r="A24" s="590" t="s">
        <v>1989</v>
      </c>
      <c r="B24" s="592">
        <v>1.87</v>
      </c>
      <c r="D24" s="590" t="s">
        <v>1988</v>
      </c>
      <c r="E24" s="591">
        <v>21</v>
      </c>
      <c r="F24" s="589"/>
      <c r="G24" s="590" t="s">
        <v>1988</v>
      </c>
      <c r="H24" s="591">
        <v>30</v>
      </c>
      <c r="I24" s="589"/>
      <c r="J24" s="590" t="s">
        <v>1988</v>
      </c>
      <c r="K24" s="591">
        <v>21</v>
      </c>
    </row>
    <row r="25" spans="1:11" x14ac:dyDescent="0.2">
      <c r="A25" s="590" t="s">
        <v>1993</v>
      </c>
      <c r="B25" s="592">
        <v>0.81</v>
      </c>
      <c r="D25" s="590" t="s">
        <v>1989</v>
      </c>
      <c r="E25" s="592">
        <v>2.69</v>
      </c>
      <c r="F25" s="589"/>
      <c r="G25" s="590" t="s">
        <v>1989</v>
      </c>
      <c r="H25" s="592">
        <v>2.95</v>
      </c>
      <c r="I25" s="589"/>
      <c r="J25" s="590" t="s">
        <v>1989</v>
      </c>
      <c r="K25" s="592">
        <v>3.04</v>
      </c>
    </row>
    <row r="26" spans="1:11" x14ac:dyDescent="0.2">
      <c r="A26" s="590" t="s">
        <v>1990</v>
      </c>
      <c r="B26" s="594" t="s">
        <v>2048</v>
      </c>
      <c r="D26" s="590" t="s">
        <v>1993</v>
      </c>
      <c r="E26" s="592">
        <v>0.81</v>
      </c>
      <c r="F26" s="589"/>
      <c r="G26" s="590" t="s">
        <v>1993</v>
      </c>
      <c r="H26" s="592">
        <v>0.81</v>
      </c>
      <c r="I26" s="589"/>
      <c r="J26" s="590" t="s">
        <v>1993</v>
      </c>
      <c r="K26" s="592">
        <v>0.76</v>
      </c>
    </row>
    <row r="27" spans="1:11" x14ac:dyDescent="0.2">
      <c r="A27" s="590" t="s">
        <v>1991</v>
      </c>
      <c r="B27" s="596" t="s">
        <v>2050</v>
      </c>
      <c r="D27" s="590" t="s">
        <v>1990</v>
      </c>
      <c r="E27" s="594" t="s">
        <v>2004</v>
      </c>
      <c r="F27" s="589"/>
      <c r="G27" s="590" t="s">
        <v>1990</v>
      </c>
      <c r="H27" s="594" t="s">
        <v>2005</v>
      </c>
      <c r="I27" s="589"/>
      <c r="J27" s="590" t="s">
        <v>1990</v>
      </c>
      <c r="K27" s="594" t="s">
        <v>2006</v>
      </c>
    </row>
    <row r="28" spans="1:11" x14ac:dyDescent="0.2">
      <c r="A28" s="590" t="s">
        <v>1992</v>
      </c>
      <c r="B28" s="598" t="s">
        <v>2043</v>
      </c>
      <c r="D28" s="590" t="s">
        <v>1991</v>
      </c>
      <c r="E28" s="596" t="s">
        <v>2012</v>
      </c>
      <c r="F28" s="589"/>
      <c r="G28" s="590" t="s">
        <v>1991</v>
      </c>
      <c r="H28" s="596" t="s">
        <v>2013</v>
      </c>
      <c r="I28" s="589"/>
      <c r="J28" s="590" t="s">
        <v>1991</v>
      </c>
      <c r="K28" s="596" t="s">
        <v>2010</v>
      </c>
    </row>
    <row r="29" spans="1:11" x14ac:dyDescent="0.2">
      <c r="A29" s="590" t="s">
        <v>1994</v>
      </c>
      <c r="B29" s="599">
        <v>2083328358744.8</v>
      </c>
      <c r="D29" s="590" t="s">
        <v>1992</v>
      </c>
      <c r="E29" s="598" t="s">
        <v>2020</v>
      </c>
      <c r="F29" s="589"/>
      <c r="G29" s="590" t="s">
        <v>1992</v>
      </c>
      <c r="H29" s="598" t="s">
        <v>2021</v>
      </c>
      <c r="I29" s="589"/>
      <c r="J29" s="590" t="s">
        <v>1992</v>
      </c>
      <c r="K29" s="598" t="s">
        <v>2020</v>
      </c>
    </row>
    <row r="30" spans="1:11" x14ac:dyDescent="0.2">
      <c r="A30" s="590" t="s">
        <v>1995</v>
      </c>
      <c r="B30" s="735">
        <v>2610168556539.8101</v>
      </c>
      <c r="D30" s="590" t="s">
        <v>1994</v>
      </c>
      <c r="E30" s="599">
        <v>674000000</v>
      </c>
      <c r="F30" s="589"/>
      <c r="G30" s="590" t="s">
        <v>1994</v>
      </c>
      <c r="H30" s="599">
        <v>10988561768</v>
      </c>
      <c r="I30" s="589"/>
      <c r="J30" s="590" t="s">
        <v>1994</v>
      </c>
      <c r="K30" s="599">
        <v>12900109040</v>
      </c>
    </row>
    <row r="31" spans="1:11" x14ac:dyDescent="0.2">
      <c r="A31" s="771" t="s">
        <v>107</v>
      </c>
      <c r="B31" s="771"/>
      <c r="D31" s="590" t="s">
        <v>1995</v>
      </c>
      <c r="E31" s="600">
        <v>1619510000</v>
      </c>
      <c r="F31" s="589"/>
      <c r="G31" s="590" t="s">
        <v>1995</v>
      </c>
      <c r="H31" s="600">
        <v>1505073156</v>
      </c>
      <c r="I31" s="589"/>
      <c r="J31" s="590" t="s">
        <v>1995</v>
      </c>
      <c r="K31" s="600">
        <v>1047713600</v>
      </c>
    </row>
    <row r="32" spans="1:11" x14ac:dyDescent="0.2">
      <c r="A32" s="590" t="s">
        <v>1988</v>
      </c>
      <c r="B32" s="591">
        <v>67</v>
      </c>
      <c r="D32" s="588"/>
      <c r="E32" s="588"/>
      <c r="F32" s="589"/>
      <c r="G32" s="588"/>
      <c r="H32" s="588"/>
      <c r="I32" s="589"/>
      <c r="J32" s="588"/>
      <c r="K32" s="588"/>
    </row>
    <row r="33" spans="1:11" x14ac:dyDescent="0.2">
      <c r="A33" s="590" t="s">
        <v>1989</v>
      </c>
      <c r="B33" s="592">
        <v>6.08</v>
      </c>
      <c r="D33" s="771" t="s">
        <v>60</v>
      </c>
      <c r="E33" s="771"/>
      <c r="F33" s="589"/>
      <c r="G33" s="771" t="s">
        <v>1830</v>
      </c>
      <c r="H33" s="771"/>
      <c r="I33" s="589"/>
      <c r="J33" s="771" t="s">
        <v>1996</v>
      </c>
      <c r="K33" s="771"/>
    </row>
    <row r="34" spans="1:11" x14ac:dyDescent="0.2">
      <c r="A34" s="590" t="s">
        <v>1993</v>
      </c>
      <c r="B34" s="592">
        <v>0.73</v>
      </c>
      <c r="D34" s="590" t="s">
        <v>1988</v>
      </c>
      <c r="E34" s="591">
        <v>12</v>
      </c>
      <c r="F34" s="589"/>
      <c r="G34" s="590" t="s">
        <v>1988</v>
      </c>
      <c r="H34" s="591">
        <v>18</v>
      </c>
      <c r="I34" s="589"/>
      <c r="J34" s="590" t="s">
        <v>1988</v>
      </c>
      <c r="K34" s="591">
        <v>6</v>
      </c>
    </row>
    <row r="35" spans="1:11" x14ac:dyDescent="0.2">
      <c r="A35" s="590" t="s">
        <v>1990</v>
      </c>
      <c r="B35" s="594" t="s">
        <v>2049</v>
      </c>
      <c r="D35" s="590" t="s">
        <v>1989</v>
      </c>
      <c r="E35" s="592">
        <v>0.59</v>
      </c>
      <c r="F35" s="589"/>
      <c r="G35" s="590" t="s">
        <v>1989</v>
      </c>
      <c r="H35" s="592">
        <v>2.59</v>
      </c>
      <c r="I35" s="589"/>
      <c r="J35" s="590" t="s">
        <v>1989</v>
      </c>
      <c r="K35" s="592">
        <v>1.1200000000000001</v>
      </c>
    </row>
    <row r="36" spans="1:11" x14ac:dyDescent="0.2">
      <c r="A36" s="590" t="s">
        <v>1991</v>
      </c>
      <c r="B36" s="596" t="s">
        <v>2010</v>
      </c>
      <c r="D36" s="590" t="s">
        <v>1993</v>
      </c>
      <c r="E36" s="592">
        <v>0.42</v>
      </c>
      <c r="F36" s="589"/>
      <c r="G36" s="590" t="s">
        <v>1993</v>
      </c>
      <c r="H36" s="592">
        <v>0.77</v>
      </c>
      <c r="I36" s="589"/>
      <c r="J36" s="590" t="s">
        <v>1993</v>
      </c>
      <c r="K36" s="592">
        <v>1</v>
      </c>
    </row>
    <row r="37" spans="1:11" x14ac:dyDescent="0.2">
      <c r="A37" s="590" t="s">
        <v>1992</v>
      </c>
      <c r="B37" s="598" t="s">
        <v>2044</v>
      </c>
      <c r="D37" s="590" t="s">
        <v>1990</v>
      </c>
      <c r="E37" s="594" t="s">
        <v>2007</v>
      </c>
      <c r="F37" s="589"/>
      <c r="G37" s="590" t="s">
        <v>1990</v>
      </c>
      <c r="H37" s="594" t="s">
        <v>1998</v>
      </c>
      <c r="I37" s="589"/>
      <c r="J37" s="590" t="s">
        <v>1990</v>
      </c>
      <c r="K37" s="594" t="s">
        <v>2002</v>
      </c>
    </row>
    <row r="38" spans="1:11" x14ac:dyDescent="0.2">
      <c r="A38" s="590" t="s">
        <v>1994</v>
      </c>
      <c r="B38" s="599">
        <v>19374044437</v>
      </c>
      <c r="D38" s="590" t="s">
        <v>1991</v>
      </c>
      <c r="E38" s="596" t="s">
        <v>2010</v>
      </c>
      <c r="F38" s="589"/>
      <c r="G38" s="590" t="s">
        <v>1991</v>
      </c>
      <c r="H38" s="596" t="s">
        <v>2011</v>
      </c>
      <c r="I38" s="589"/>
      <c r="J38" s="590" t="s">
        <v>1991</v>
      </c>
      <c r="K38" s="596" t="s">
        <v>2010</v>
      </c>
    </row>
    <row r="39" spans="1:11" x14ac:dyDescent="0.2">
      <c r="A39" s="590" t="s">
        <v>1995</v>
      </c>
      <c r="B39" s="600">
        <v>1766303862</v>
      </c>
      <c r="D39" s="590" t="s">
        <v>1992</v>
      </c>
      <c r="E39" s="598" t="s">
        <v>2017</v>
      </c>
      <c r="F39" s="589"/>
      <c r="G39" s="590" t="s">
        <v>1992</v>
      </c>
      <c r="H39" s="598" t="s">
        <v>2023</v>
      </c>
      <c r="I39" s="589"/>
      <c r="J39" s="590" t="s">
        <v>1992</v>
      </c>
      <c r="K39" s="598" t="s">
        <v>2022</v>
      </c>
    </row>
    <row r="40" spans="1:11" x14ac:dyDescent="0.2">
      <c r="A40" s="771" t="s">
        <v>75</v>
      </c>
      <c r="B40" s="771"/>
      <c r="D40" s="590" t="s">
        <v>1994</v>
      </c>
      <c r="E40" s="599">
        <v>421020000000</v>
      </c>
      <c r="F40" s="589"/>
      <c r="G40" s="590" t="s">
        <v>1994</v>
      </c>
      <c r="H40" s="599">
        <v>16633851138</v>
      </c>
      <c r="I40" s="589"/>
      <c r="J40" s="590" t="s">
        <v>1994</v>
      </c>
      <c r="K40" s="599">
        <v>3386500000</v>
      </c>
    </row>
    <row r="41" spans="1:11" x14ac:dyDescent="0.2">
      <c r="A41" s="590" t="s">
        <v>1988</v>
      </c>
      <c r="B41" s="591">
        <v>23</v>
      </c>
      <c r="D41" s="590" t="s">
        <v>1995</v>
      </c>
      <c r="E41" s="600">
        <v>7995902689824</v>
      </c>
      <c r="F41" s="589"/>
      <c r="G41" s="590" t="s">
        <v>1995</v>
      </c>
      <c r="H41" s="600">
        <v>14364944686</v>
      </c>
      <c r="I41" s="589"/>
      <c r="J41" s="601" t="s">
        <v>1995</v>
      </c>
      <c r="K41" s="602">
        <v>3121970000</v>
      </c>
    </row>
    <row r="42" spans="1:11" x14ac:dyDescent="0.2">
      <c r="A42" s="590" t="s">
        <v>1989</v>
      </c>
      <c r="B42" s="592">
        <v>1.67</v>
      </c>
      <c r="D42" s="588"/>
      <c r="E42" s="588"/>
      <c r="F42" s="589"/>
      <c r="G42" s="588"/>
      <c r="H42" s="588"/>
      <c r="I42" s="589"/>
      <c r="J42" s="588"/>
      <c r="K42" s="588"/>
    </row>
    <row r="43" spans="1:11" x14ac:dyDescent="0.2">
      <c r="A43" s="590" t="s">
        <v>1993</v>
      </c>
      <c r="B43" s="592">
        <v>0.51</v>
      </c>
      <c r="D43" s="771" t="s">
        <v>1362</v>
      </c>
      <c r="E43" s="771"/>
      <c r="F43" s="589"/>
      <c r="G43" s="771" t="s">
        <v>1399</v>
      </c>
      <c r="H43" s="771"/>
      <c r="I43" s="589"/>
      <c r="J43" s="771" t="s">
        <v>1196</v>
      </c>
      <c r="K43" s="771"/>
    </row>
    <row r="44" spans="1:11" x14ac:dyDescent="0.2">
      <c r="A44" s="590" t="s">
        <v>1990</v>
      </c>
      <c r="B44" s="594" t="s">
        <v>2001</v>
      </c>
      <c r="D44" s="590" t="s">
        <v>1988</v>
      </c>
      <c r="E44" s="591">
        <v>6</v>
      </c>
      <c r="F44" s="589"/>
      <c r="G44" s="590" t="s">
        <v>1988</v>
      </c>
      <c r="H44" s="591">
        <v>12</v>
      </c>
      <c r="I44" s="589"/>
      <c r="J44" s="590" t="s">
        <v>1988</v>
      </c>
      <c r="K44" s="591">
        <v>18</v>
      </c>
    </row>
    <row r="45" spans="1:11" x14ac:dyDescent="0.2">
      <c r="A45" s="590" t="s">
        <v>1991</v>
      </c>
      <c r="B45" s="596" t="s">
        <v>2010</v>
      </c>
      <c r="D45" s="590" t="s">
        <v>1989</v>
      </c>
      <c r="E45" s="592">
        <v>1.1200000000000001</v>
      </c>
      <c r="F45" s="589"/>
      <c r="G45" s="590" t="s">
        <v>1989</v>
      </c>
      <c r="H45" s="592">
        <v>2.0099999999999998</v>
      </c>
      <c r="I45" s="589"/>
      <c r="J45" s="590" t="s">
        <v>1989</v>
      </c>
      <c r="K45" s="592">
        <v>1.75</v>
      </c>
    </row>
    <row r="46" spans="1:11" x14ac:dyDescent="0.2">
      <c r="A46" s="590" t="s">
        <v>1992</v>
      </c>
      <c r="B46" s="598" t="s">
        <v>2045</v>
      </c>
      <c r="D46" s="590" t="s">
        <v>1993</v>
      </c>
      <c r="E46" s="592">
        <v>0.83</v>
      </c>
      <c r="F46" s="589"/>
      <c r="G46" s="590" t="s">
        <v>1993</v>
      </c>
      <c r="H46" s="592">
        <v>0.75</v>
      </c>
      <c r="I46" s="589"/>
      <c r="J46" s="590" t="s">
        <v>1993</v>
      </c>
      <c r="K46" s="592">
        <v>0.88</v>
      </c>
    </row>
    <row r="47" spans="1:11" x14ac:dyDescent="0.2">
      <c r="A47" s="590" t="s">
        <v>1994</v>
      </c>
      <c r="B47" s="599">
        <v>65024384341</v>
      </c>
      <c r="D47" s="590" t="s">
        <v>1990</v>
      </c>
      <c r="E47" s="594" t="s">
        <v>2003</v>
      </c>
      <c r="F47" s="589"/>
      <c r="G47" s="590" t="s">
        <v>1990</v>
      </c>
      <c r="H47" s="594" t="s">
        <v>2004</v>
      </c>
      <c r="I47" s="589"/>
      <c r="J47" s="590" t="s">
        <v>1990</v>
      </c>
      <c r="K47" s="594" t="s">
        <v>1999</v>
      </c>
    </row>
    <row r="48" spans="1:11" x14ac:dyDescent="0.2">
      <c r="A48" s="590" t="s">
        <v>1995</v>
      </c>
      <c r="B48" s="600">
        <v>69220769548.059998</v>
      </c>
      <c r="D48" s="590" t="s">
        <v>1991</v>
      </c>
      <c r="E48" s="596" t="s">
        <v>2010</v>
      </c>
      <c r="F48" s="589"/>
      <c r="G48" s="590" t="s">
        <v>1991</v>
      </c>
      <c r="H48" s="596" t="s">
        <v>2011</v>
      </c>
      <c r="I48" s="589"/>
      <c r="J48" s="590" t="s">
        <v>1991</v>
      </c>
      <c r="K48" s="596" t="s">
        <v>2010</v>
      </c>
    </row>
    <row r="49" spans="1:11" x14ac:dyDescent="0.2">
      <c r="A49" s="773" t="s">
        <v>869</v>
      </c>
      <c r="B49" s="774"/>
      <c r="D49" s="590" t="s">
        <v>1992</v>
      </c>
      <c r="E49" s="598" t="s">
        <v>2017</v>
      </c>
      <c r="F49" s="589"/>
      <c r="G49" s="590" t="s">
        <v>1992</v>
      </c>
      <c r="H49" s="598" t="s">
        <v>2024</v>
      </c>
      <c r="I49" s="589"/>
      <c r="J49" s="590" t="s">
        <v>1992</v>
      </c>
      <c r="K49" s="598" t="s">
        <v>2019</v>
      </c>
    </row>
    <row r="50" spans="1:11" x14ac:dyDescent="0.2">
      <c r="A50" s="590" t="s">
        <v>1988</v>
      </c>
      <c r="B50" s="591">
        <v>32</v>
      </c>
      <c r="D50" s="590" t="s">
        <v>1994</v>
      </c>
      <c r="E50" s="599">
        <v>10687300000</v>
      </c>
      <c r="F50" s="589"/>
      <c r="G50" s="590" t="s">
        <v>1994</v>
      </c>
      <c r="H50" s="599">
        <v>856000000</v>
      </c>
      <c r="I50" s="589"/>
      <c r="J50" s="590" t="s">
        <v>1994</v>
      </c>
      <c r="K50" s="599">
        <v>14368235089</v>
      </c>
    </row>
    <row r="51" spans="1:11" x14ac:dyDescent="0.2">
      <c r="A51" s="590" t="s">
        <v>1989</v>
      </c>
      <c r="B51" s="592">
        <v>1.46</v>
      </c>
      <c r="C51" s="744"/>
      <c r="D51" s="590" t="s">
        <v>1995</v>
      </c>
      <c r="E51" s="600">
        <v>17601398127</v>
      </c>
      <c r="F51" s="589"/>
      <c r="G51" s="590" t="s">
        <v>1995</v>
      </c>
      <c r="H51" s="600">
        <v>856000000</v>
      </c>
      <c r="I51" s="589"/>
      <c r="J51" s="590" t="s">
        <v>1995</v>
      </c>
      <c r="K51" s="600">
        <v>10597957922</v>
      </c>
    </row>
    <row r="52" spans="1:11" x14ac:dyDescent="0.2">
      <c r="A52" s="590" t="s">
        <v>1993</v>
      </c>
      <c r="B52" s="592">
        <v>0.85</v>
      </c>
      <c r="D52" s="588"/>
      <c r="E52" s="588"/>
      <c r="F52" s="589"/>
      <c r="G52" s="588"/>
      <c r="H52" s="588"/>
      <c r="I52" s="589"/>
      <c r="J52" s="588"/>
      <c r="K52" s="588"/>
    </row>
    <row r="53" spans="1:11" x14ac:dyDescent="0.2">
      <c r="A53" s="590" t="s">
        <v>1990</v>
      </c>
      <c r="B53" s="594" t="s">
        <v>1998</v>
      </c>
      <c r="D53" s="771" t="s">
        <v>995</v>
      </c>
      <c r="E53" s="771"/>
      <c r="F53" s="589"/>
      <c r="G53" s="771" t="s">
        <v>1735</v>
      </c>
      <c r="H53" s="771"/>
      <c r="I53" s="589"/>
      <c r="J53" s="771" t="s">
        <v>1997</v>
      </c>
      <c r="K53" s="771"/>
    </row>
    <row r="54" spans="1:11" x14ac:dyDescent="0.2">
      <c r="A54" s="590" t="s">
        <v>1991</v>
      </c>
      <c r="B54" s="596" t="s">
        <v>2013</v>
      </c>
      <c r="D54" s="590" t="s">
        <v>1988</v>
      </c>
      <c r="E54" s="591">
        <v>8</v>
      </c>
      <c r="F54" s="589"/>
      <c r="G54" s="590" t="s">
        <v>1988</v>
      </c>
      <c r="H54" s="591">
        <v>53</v>
      </c>
      <c r="I54" s="589"/>
      <c r="J54" s="590" t="s">
        <v>1988</v>
      </c>
      <c r="K54" s="591">
        <v>2</v>
      </c>
    </row>
    <row r="55" spans="1:11" x14ac:dyDescent="0.2">
      <c r="A55" s="590" t="s">
        <v>1992</v>
      </c>
      <c r="B55" s="598" t="s">
        <v>2046</v>
      </c>
      <c r="D55" s="590" t="s">
        <v>1989</v>
      </c>
      <c r="E55" s="592">
        <v>0.61</v>
      </c>
      <c r="F55" s="589"/>
      <c r="G55" s="590" t="s">
        <v>1989</v>
      </c>
      <c r="H55" s="592">
        <v>1</v>
      </c>
      <c r="I55" s="589"/>
      <c r="J55" s="590" t="s">
        <v>1989</v>
      </c>
      <c r="K55" s="592">
        <v>1.38</v>
      </c>
    </row>
    <row r="56" spans="1:11" x14ac:dyDescent="0.2">
      <c r="A56" s="590" t="s">
        <v>1994</v>
      </c>
      <c r="B56" s="599">
        <v>36650525585</v>
      </c>
      <c r="D56" s="590" t="s">
        <v>1993</v>
      </c>
      <c r="E56" s="592">
        <v>0.61</v>
      </c>
      <c r="F56" s="589"/>
      <c r="G56" s="590" t="s">
        <v>1993</v>
      </c>
      <c r="H56" s="592">
        <v>0.98</v>
      </c>
      <c r="I56" s="589"/>
      <c r="J56" s="590" t="s">
        <v>1993</v>
      </c>
      <c r="K56" s="592">
        <v>1</v>
      </c>
    </row>
    <row r="57" spans="1:11" x14ac:dyDescent="0.2">
      <c r="A57" s="590" t="s">
        <v>1995</v>
      </c>
      <c r="B57" s="600">
        <v>40618746590</v>
      </c>
      <c r="D57" s="590" t="s">
        <v>1990</v>
      </c>
      <c r="E57" s="594" t="s">
        <v>2004</v>
      </c>
      <c r="F57" s="589"/>
      <c r="G57" s="590" t="s">
        <v>1990</v>
      </c>
      <c r="H57" s="594" t="s">
        <v>2003</v>
      </c>
      <c r="I57" s="589"/>
      <c r="J57" s="590" t="s">
        <v>1990</v>
      </c>
      <c r="K57" s="594" t="s">
        <v>2002</v>
      </c>
    </row>
    <row r="58" spans="1:11" x14ac:dyDescent="0.2">
      <c r="A58" s="771" t="s">
        <v>1865</v>
      </c>
      <c r="B58" s="771"/>
      <c r="D58" s="590" t="s">
        <v>1991</v>
      </c>
      <c r="E58" s="596" t="s">
        <v>2010</v>
      </c>
      <c r="F58" s="589"/>
      <c r="G58" s="590" t="s">
        <v>1991</v>
      </c>
      <c r="H58" s="596" t="s">
        <v>2011</v>
      </c>
      <c r="I58" s="589"/>
      <c r="J58" s="590" t="s">
        <v>1991</v>
      </c>
      <c r="K58" s="596" t="s">
        <v>2010</v>
      </c>
    </row>
    <row r="59" spans="1:11" x14ac:dyDescent="0.2">
      <c r="A59" s="590" t="s">
        <v>1988</v>
      </c>
      <c r="B59" s="591">
        <v>12</v>
      </c>
      <c r="D59" s="590" t="s">
        <v>1992</v>
      </c>
      <c r="E59" s="598" t="s">
        <v>2017</v>
      </c>
      <c r="F59" s="589"/>
      <c r="G59" s="590" t="s">
        <v>1992</v>
      </c>
      <c r="H59" s="598" t="s">
        <v>2026</v>
      </c>
      <c r="I59" s="589"/>
      <c r="J59" s="590" t="s">
        <v>1992</v>
      </c>
      <c r="K59" s="598" t="s">
        <v>2025</v>
      </c>
    </row>
    <row r="60" spans="1:11" x14ac:dyDescent="0.2">
      <c r="A60" s="590" t="s">
        <v>1989</v>
      </c>
      <c r="B60" s="592">
        <v>0.95</v>
      </c>
      <c r="D60" s="590" t="s">
        <v>1994</v>
      </c>
      <c r="E60" s="599">
        <v>12300000000</v>
      </c>
      <c r="F60" s="589"/>
      <c r="G60" s="590" t="s">
        <v>1994</v>
      </c>
      <c r="H60" s="599">
        <v>261436213362</v>
      </c>
      <c r="I60" s="589"/>
      <c r="J60" s="590" t="s">
        <v>1994</v>
      </c>
      <c r="K60" s="599">
        <v>705000000</v>
      </c>
    </row>
    <row r="61" spans="1:11" x14ac:dyDescent="0.2">
      <c r="A61" s="590" t="s">
        <v>1993</v>
      </c>
      <c r="B61" s="592">
        <v>0.72</v>
      </c>
      <c r="D61" s="590" t="s">
        <v>1995</v>
      </c>
      <c r="E61" s="600">
        <v>42420283561.059998</v>
      </c>
      <c r="F61" s="589"/>
      <c r="G61" s="590" t="s">
        <v>1995</v>
      </c>
      <c r="H61" s="600">
        <v>199716853216.31998</v>
      </c>
      <c r="I61" s="589"/>
      <c r="J61" s="590" t="s">
        <v>1995</v>
      </c>
      <c r="K61" s="600">
        <v>1245169120</v>
      </c>
    </row>
    <row r="62" spans="1:11" x14ac:dyDescent="0.2">
      <c r="A62" s="590" t="s">
        <v>1990</v>
      </c>
      <c r="B62" s="594" t="s">
        <v>2004</v>
      </c>
      <c r="D62" s="588"/>
      <c r="E62" s="588"/>
      <c r="F62" s="589"/>
      <c r="G62" s="588"/>
      <c r="H62" s="588"/>
      <c r="I62" s="589"/>
      <c r="J62" s="588"/>
      <c r="K62" s="588"/>
    </row>
    <row r="63" spans="1:11" x14ac:dyDescent="0.2">
      <c r="A63" s="590" t="s">
        <v>1991</v>
      </c>
      <c r="B63" s="596" t="s">
        <v>2011</v>
      </c>
      <c r="D63" s="771" t="s">
        <v>812</v>
      </c>
      <c r="E63" s="771"/>
      <c r="F63" s="589"/>
      <c r="G63" s="771" t="s">
        <v>402</v>
      </c>
      <c r="H63" s="771"/>
      <c r="I63" s="589"/>
      <c r="J63" s="771" t="s">
        <v>1864</v>
      </c>
      <c r="K63" s="771"/>
    </row>
    <row r="64" spans="1:11" x14ac:dyDescent="0.2">
      <c r="A64" s="590" t="s">
        <v>1992</v>
      </c>
      <c r="B64" s="598" t="s">
        <v>2047</v>
      </c>
      <c r="D64" s="590" t="s">
        <v>1988</v>
      </c>
      <c r="E64" s="591">
        <v>11</v>
      </c>
      <c r="F64" s="589"/>
      <c r="G64" s="590" t="s">
        <v>1988</v>
      </c>
      <c r="H64" s="591">
        <v>4</v>
      </c>
      <c r="I64" s="589"/>
      <c r="J64" s="590" t="s">
        <v>1988</v>
      </c>
      <c r="K64" s="591">
        <v>8</v>
      </c>
    </row>
    <row r="65" spans="1:11" x14ac:dyDescent="0.2">
      <c r="A65" s="590" t="s">
        <v>1994</v>
      </c>
      <c r="B65" s="599">
        <v>15425012391</v>
      </c>
      <c r="D65" s="590" t="s">
        <v>1989</v>
      </c>
      <c r="E65" s="592">
        <v>2.0099999999999998</v>
      </c>
      <c r="F65" s="589"/>
      <c r="G65" s="590" t="s">
        <v>1989</v>
      </c>
      <c r="H65" s="592">
        <v>1</v>
      </c>
      <c r="I65" s="589"/>
      <c r="J65" s="590" t="s">
        <v>1989</v>
      </c>
      <c r="K65" s="592">
        <v>0.83</v>
      </c>
    </row>
    <row r="66" spans="1:11" x14ac:dyDescent="0.2">
      <c r="A66" s="590" t="s">
        <v>1995</v>
      </c>
      <c r="B66" s="600">
        <v>13818246870.1</v>
      </c>
      <c r="D66" s="590" t="s">
        <v>1993</v>
      </c>
      <c r="E66" s="592">
        <v>0.82</v>
      </c>
      <c r="F66" s="589"/>
      <c r="G66" s="590" t="s">
        <v>1993</v>
      </c>
      <c r="H66" s="592">
        <v>1</v>
      </c>
      <c r="I66" s="589"/>
      <c r="J66" s="590" t="s">
        <v>1993</v>
      </c>
      <c r="K66" s="592">
        <v>0.7</v>
      </c>
    </row>
    <row r="67" spans="1:11" x14ac:dyDescent="0.2">
      <c r="D67" s="590" t="s">
        <v>1990</v>
      </c>
      <c r="E67" s="594" t="s">
        <v>1999</v>
      </c>
      <c r="F67" s="589"/>
      <c r="G67" s="590" t="s">
        <v>1990</v>
      </c>
      <c r="H67" s="594" t="s">
        <v>2002</v>
      </c>
      <c r="I67" s="589"/>
      <c r="J67" s="590" t="s">
        <v>1990</v>
      </c>
      <c r="K67" s="594" t="s">
        <v>1999</v>
      </c>
    </row>
    <row r="68" spans="1:11" x14ac:dyDescent="0.2">
      <c r="D68" s="590" t="s">
        <v>1991</v>
      </c>
      <c r="E68" s="596" t="s">
        <v>2010</v>
      </c>
      <c r="F68" s="589"/>
      <c r="G68" s="590" t="s">
        <v>1991</v>
      </c>
      <c r="H68" s="596" t="s">
        <v>2010</v>
      </c>
      <c r="I68" s="589"/>
      <c r="J68" s="590" t="s">
        <v>1991</v>
      </c>
      <c r="K68" s="596" t="s">
        <v>2011</v>
      </c>
    </row>
    <row r="69" spans="1:11" x14ac:dyDescent="0.2">
      <c r="D69" s="590" t="s">
        <v>1992</v>
      </c>
      <c r="E69" s="598" t="s">
        <v>2024</v>
      </c>
      <c r="F69" s="589"/>
      <c r="G69" s="590" t="s">
        <v>1992</v>
      </c>
      <c r="H69" s="598" t="s">
        <v>2027</v>
      </c>
      <c r="I69" s="589"/>
      <c r="J69" s="590" t="s">
        <v>1992</v>
      </c>
      <c r="K69" s="598" t="s">
        <v>2017</v>
      </c>
    </row>
    <row r="70" spans="1:11" x14ac:dyDescent="0.2">
      <c r="D70" s="590" t="s">
        <v>1994</v>
      </c>
      <c r="E70" s="599">
        <v>2602000000</v>
      </c>
      <c r="F70" s="589"/>
      <c r="G70" s="590" t="s">
        <v>1994</v>
      </c>
      <c r="H70" s="599">
        <v>10173800000</v>
      </c>
      <c r="I70" s="589"/>
      <c r="J70" s="590" t="s">
        <v>1994</v>
      </c>
      <c r="K70" s="599">
        <v>13066527872</v>
      </c>
    </row>
    <row r="71" spans="1:11" x14ac:dyDescent="0.2">
      <c r="D71" s="590" t="s">
        <v>1995</v>
      </c>
      <c r="E71" s="600">
        <v>2547966587</v>
      </c>
      <c r="F71" s="589"/>
      <c r="G71" s="590" t="s">
        <v>1995</v>
      </c>
      <c r="H71" s="600">
        <v>10173800000</v>
      </c>
      <c r="I71" s="589"/>
      <c r="J71" s="590" t="s">
        <v>1995</v>
      </c>
      <c r="K71" s="600">
        <v>11680962351</v>
      </c>
    </row>
    <row r="72" spans="1:11" x14ac:dyDescent="0.2">
      <c r="D72" s="588"/>
      <c r="E72" s="588"/>
      <c r="F72" s="589"/>
      <c r="G72" s="588"/>
      <c r="H72" s="588"/>
      <c r="I72" s="589"/>
      <c r="J72" s="588"/>
      <c r="K72" s="588"/>
    </row>
    <row r="73" spans="1:11" x14ac:dyDescent="0.2">
      <c r="D73" s="771" t="s">
        <v>378</v>
      </c>
      <c r="E73" s="771"/>
      <c r="F73" s="589"/>
      <c r="G73" s="771" t="s">
        <v>944</v>
      </c>
      <c r="H73" s="771"/>
      <c r="I73" s="589"/>
      <c r="J73" s="772"/>
      <c r="K73" s="772"/>
    </row>
    <row r="74" spans="1:11" x14ac:dyDescent="0.2">
      <c r="D74" s="590" t="s">
        <v>1988</v>
      </c>
      <c r="E74" s="591">
        <v>5</v>
      </c>
      <c r="F74" s="589"/>
      <c r="G74" s="590" t="s">
        <v>1988</v>
      </c>
      <c r="H74" s="591">
        <v>58</v>
      </c>
      <c r="I74" s="589"/>
      <c r="J74" s="588"/>
      <c r="K74" s="588"/>
    </row>
    <row r="75" spans="1:11" x14ac:dyDescent="0.2">
      <c r="D75" s="590" t="s">
        <v>1989</v>
      </c>
      <c r="E75" s="592">
        <v>0.62</v>
      </c>
      <c r="F75" s="589"/>
      <c r="G75" s="590" t="s">
        <v>1989</v>
      </c>
      <c r="H75" s="592">
        <v>6.82</v>
      </c>
      <c r="I75" s="589"/>
      <c r="J75" s="588"/>
      <c r="K75" s="588"/>
    </row>
    <row r="76" spans="1:11" x14ac:dyDescent="0.2">
      <c r="D76" s="590" t="s">
        <v>1993</v>
      </c>
      <c r="E76" s="592">
        <v>0.54</v>
      </c>
      <c r="F76" s="589"/>
      <c r="G76" s="590" t="s">
        <v>1993</v>
      </c>
      <c r="H76" s="592">
        <v>0.76</v>
      </c>
      <c r="I76" s="589"/>
      <c r="J76" s="588"/>
      <c r="K76" s="588"/>
    </row>
    <row r="77" spans="1:11" x14ac:dyDescent="0.2">
      <c r="D77" s="590" t="s">
        <v>1990</v>
      </c>
      <c r="E77" s="594" t="s">
        <v>1998</v>
      </c>
      <c r="F77" s="589"/>
      <c r="G77" s="590" t="s">
        <v>1990</v>
      </c>
      <c r="H77" s="594" t="s">
        <v>2008</v>
      </c>
      <c r="I77" s="589"/>
      <c r="J77" s="588"/>
      <c r="K77" s="588"/>
    </row>
    <row r="78" spans="1:11" x14ac:dyDescent="0.2">
      <c r="D78" s="590" t="s">
        <v>1991</v>
      </c>
      <c r="E78" s="596" t="s">
        <v>2010</v>
      </c>
      <c r="F78" s="589"/>
      <c r="G78" s="590" t="s">
        <v>1991</v>
      </c>
      <c r="H78" s="596" t="s">
        <v>2010</v>
      </c>
      <c r="I78" s="589"/>
      <c r="J78" s="588"/>
      <c r="K78" s="588"/>
    </row>
    <row r="79" spans="1:11" x14ac:dyDescent="0.2">
      <c r="D79" s="590" t="s">
        <v>1992</v>
      </c>
      <c r="E79" s="598" t="s">
        <v>2029</v>
      </c>
      <c r="F79" s="589"/>
      <c r="G79" s="590" t="s">
        <v>1992</v>
      </c>
      <c r="H79" s="598" t="s">
        <v>2028</v>
      </c>
      <c r="I79" s="589"/>
      <c r="J79" s="588"/>
      <c r="K79" s="588"/>
    </row>
    <row r="80" spans="1:11" x14ac:dyDescent="0.2">
      <c r="D80" s="590" t="s">
        <v>1994</v>
      </c>
      <c r="E80" s="599">
        <v>15221212746</v>
      </c>
      <c r="F80" s="589"/>
      <c r="G80" s="590" t="s">
        <v>1994</v>
      </c>
      <c r="H80" s="599">
        <v>14353636437</v>
      </c>
      <c r="I80" s="589"/>
      <c r="J80" s="588"/>
      <c r="K80" s="588"/>
    </row>
    <row r="81" spans="4:11" x14ac:dyDescent="0.2">
      <c r="D81" s="601" t="s">
        <v>1995</v>
      </c>
      <c r="E81" s="602">
        <v>760256858</v>
      </c>
      <c r="F81" s="589"/>
      <c r="G81" s="601" t="s">
        <v>1995</v>
      </c>
      <c r="H81" s="602">
        <v>1371387195</v>
      </c>
      <c r="I81" s="589"/>
      <c r="J81" s="588"/>
      <c r="K81" s="588"/>
    </row>
  </sheetData>
  <mergeCells count="30">
    <mergeCell ref="A58:B58"/>
    <mergeCell ref="A13:B13"/>
    <mergeCell ref="A22:B22"/>
    <mergeCell ref="A31:B31"/>
    <mergeCell ref="A40:B40"/>
    <mergeCell ref="A49:B49"/>
    <mergeCell ref="D73:E73"/>
    <mergeCell ref="G73:H73"/>
    <mergeCell ref="J73:K73"/>
    <mergeCell ref="D53:E53"/>
    <mergeCell ref="G53:H53"/>
    <mergeCell ref="J53:K53"/>
    <mergeCell ref="D63:E63"/>
    <mergeCell ref="G63:H63"/>
    <mergeCell ref="J63:K63"/>
    <mergeCell ref="G3:H3"/>
    <mergeCell ref="G13:H13"/>
    <mergeCell ref="G23:H23"/>
    <mergeCell ref="G33:H33"/>
    <mergeCell ref="G43:H43"/>
    <mergeCell ref="J3:K3"/>
    <mergeCell ref="J13:K13"/>
    <mergeCell ref="J23:K23"/>
    <mergeCell ref="J33:K33"/>
    <mergeCell ref="J43:K43"/>
    <mergeCell ref="D3:E3"/>
    <mergeCell ref="D13:E13"/>
    <mergeCell ref="D23:E23"/>
    <mergeCell ref="D33:E33"/>
    <mergeCell ref="D43:E4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enableFormatConditionsCalculation="0"/>
  <dimension ref="A1:AK381"/>
  <sheetViews>
    <sheetView zoomScale="150" zoomScaleNormal="150" workbookViewId="0">
      <pane ySplit="1" topLeftCell="A278" activePane="bottomLeft" state="frozen"/>
      <selection pane="bottomLeft" activeCell="AG1" sqref="A1:AG279"/>
    </sheetView>
  </sheetViews>
  <sheetFormatPr baseColWidth="10" defaultRowHeight="14" x14ac:dyDescent="0.2"/>
  <cols>
    <col min="1" max="1" width="15.33203125" style="669" bestFit="1" customWidth="1"/>
    <col min="2" max="2" width="15.1640625" style="669" bestFit="1" customWidth="1"/>
    <col min="3" max="4" width="15.1640625" style="669" customWidth="1"/>
    <col min="5" max="5" width="11" style="669" hidden="1" customWidth="1"/>
    <col min="6" max="7" width="15.33203125" style="669" hidden="1" customWidth="1"/>
    <col min="8" max="8" width="11" style="669" hidden="1" customWidth="1"/>
    <col min="9" max="9" width="16.33203125" style="669" hidden="1" customWidth="1"/>
    <col min="10" max="10" width="11" style="669" hidden="1" customWidth="1"/>
    <col min="11" max="11" width="14.6640625" style="669" hidden="1" customWidth="1"/>
    <col min="12" max="12" width="15.5" style="669" customWidth="1"/>
    <col min="13" max="13" width="15" style="669" customWidth="1"/>
    <col min="14" max="14" width="11.33203125" style="669" hidden="1" customWidth="1"/>
    <col min="15" max="15" width="5.1640625" style="669" hidden="1" customWidth="1"/>
    <col min="16" max="16" width="25.83203125" style="669" hidden="1" customWidth="1"/>
    <col min="17" max="17" width="13.1640625" style="669" customWidth="1"/>
    <col min="18" max="18" width="15.6640625" style="669" customWidth="1"/>
    <col min="19" max="19" width="18.83203125" style="669" hidden="1" customWidth="1"/>
    <col min="20" max="20" width="14.6640625" style="669" hidden="1" customWidth="1"/>
    <col min="21" max="21" width="18.1640625" style="669" hidden="1" customWidth="1"/>
    <col min="22" max="23" width="23.83203125" style="669" hidden="1" customWidth="1"/>
    <col min="24" max="24" width="21.6640625" style="669" hidden="1" customWidth="1"/>
    <col min="25" max="25" width="20.6640625" style="669" hidden="1" customWidth="1"/>
    <col min="26" max="26" width="14" style="669" hidden="1" customWidth="1"/>
    <col min="27" max="27" width="19.33203125" style="669" hidden="1" customWidth="1"/>
    <col min="28" max="28" width="15.33203125" style="669" customWidth="1"/>
    <col min="29" max="29" width="15.1640625" style="669" customWidth="1"/>
    <col min="30" max="30" width="12.6640625" style="669" customWidth="1"/>
    <col min="31" max="31" width="16.5" style="669" customWidth="1"/>
    <col min="32" max="32" width="27" style="669" hidden="1" customWidth="1"/>
    <col min="33" max="33" width="19.6640625" style="669" bestFit="1" customWidth="1"/>
    <col min="34" max="34" width="16" style="376" hidden="1" customWidth="1"/>
    <col min="35" max="35" width="18.6640625" style="376" customWidth="1"/>
    <col min="36" max="36" width="20.1640625" style="376" customWidth="1"/>
    <col min="37" max="16384" width="10.83203125" style="376"/>
  </cols>
  <sheetData>
    <row r="1" spans="1:37" ht="84" x14ac:dyDescent="0.2">
      <c r="A1" s="606" t="s">
        <v>38</v>
      </c>
      <c r="B1" s="606" t="s">
        <v>2</v>
      </c>
      <c r="C1" s="606" t="s">
        <v>4</v>
      </c>
      <c r="D1" s="606" t="s">
        <v>5</v>
      </c>
      <c r="E1" s="607" t="s">
        <v>6</v>
      </c>
      <c r="F1" s="607" t="s">
        <v>7</v>
      </c>
      <c r="G1" s="607" t="s">
        <v>8</v>
      </c>
      <c r="H1" s="607" t="s">
        <v>9</v>
      </c>
      <c r="I1" s="607" t="s">
        <v>10</v>
      </c>
      <c r="J1" s="607" t="s">
        <v>11</v>
      </c>
      <c r="K1" s="607" t="s">
        <v>12</v>
      </c>
      <c r="L1" s="606" t="s">
        <v>13</v>
      </c>
      <c r="M1" s="606" t="s">
        <v>14</v>
      </c>
      <c r="N1" s="607" t="s">
        <v>15</v>
      </c>
      <c r="O1" s="607" t="s">
        <v>16</v>
      </c>
      <c r="P1" s="607" t="s">
        <v>17</v>
      </c>
      <c r="Q1" s="606" t="s">
        <v>39</v>
      </c>
      <c r="R1" s="606" t="s">
        <v>19</v>
      </c>
      <c r="S1" s="607" t="s">
        <v>20</v>
      </c>
      <c r="T1" s="607" t="s">
        <v>40</v>
      </c>
      <c r="U1" s="607" t="s">
        <v>22</v>
      </c>
      <c r="V1" s="607" t="s">
        <v>23</v>
      </c>
      <c r="W1" s="607" t="s">
        <v>24</v>
      </c>
      <c r="X1" s="607" t="s">
        <v>25</v>
      </c>
      <c r="Y1" s="607" t="s">
        <v>41</v>
      </c>
      <c r="Z1" s="607" t="s">
        <v>42</v>
      </c>
      <c r="AA1" s="607" t="s">
        <v>43</v>
      </c>
      <c r="AB1" s="606" t="s">
        <v>30</v>
      </c>
      <c r="AC1" s="606" t="s">
        <v>1987</v>
      </c>
      <c r="AD1" s="606" t="s">
        <v>31</v>
      </c>
      <c r="AE1" s="606" t="s">
        <v>44</v>
      </c>
      <c r="AF1" s="607" t="s">
        <v>33</v>
      </c>
      <c r="AG1" s="606" t="s">
        <v>45</v>
      </c>
      <c r="AH1" s="7" t="s">
        <v>46</v>
      </c>
    </row>
    <row r="2" spans="1:37" s="377" customFormat="1" ht="55" hidden="1" x14ac:dyDescent="0.2">
      <c r="A2" s="608" t="s">
        <v>60</v>
      </c>
      <c r="B2" s="671" t="s">
        <v>107</v>
      </c>
      <c r="C2" s="662" t="s">
        <v>223</v>
      </c>
      <c r="D2" s="610" t="s">
        <v>109</v>
      </c>
      <c r="E2" s="610" t="s">
        <v>110</v>
      </c>
      <c r="F2" s="610" t="s">
        <v>109</v>
      </c>
      <c r="G2" s="610" t="s">
        <v>111</v>
      </c>
      <c r="H2" s="608">
        <v>120</v>
      </c>
      <c r="I2" s="608" t="s">
        <v>112</v>
      </c>
      <c r="J2" s="608">
        <v>4101017</v>
      </c>
      <c r="K2" s="608" t="s">
        <v>113</v>
      </c>
      <c r="L2" s="610" t="s">
        <v>120</v>
      </c>
      <c r="M2" s="624" t="s">
        <v>121</v>
      </c>
      <c r="N2" s="609">
        <v>4.3999999999999997E-2</v>
      </c>
      <c r="O2" s="610">
        <v>2020</v>
      </c>
      <c r="P2" s="610" t="s">
        <v>122</v>
      </c>
      <c r="Q2" s="611">
        <v>1</v>
      </c>
      <c r="R2" s="608">
        <v>1</v>
      </c>
      <c r="S2" s="612">
        <v>0</v>
      </c>
      <c r="T2" s="613">
        <f>+S2/R2</f>
        <v>0</v>
      </c>
      <c r="U2" s="612" t="s">
        <v>142</v>
      </c>
      <c r="V2" s="612">
        <v>0</v>
      </c>
      <c r="W2" s="612">
        <v>0</v>
      </c>
      <c r="X2" s="612">
        <v>0</v>
      </c>
      <c r="Y2" s="612">
        <f>+U2+V2+W2+X2</f>
        <v>0</v>
      </c>
      <c r="Z2" s="613">
        <f>+Y2/R2</f>
        <v>0</v>
      </c>
      <c r="AA2" s="612">
        <f>S2+Y2</f>
        <v>0</v>
      </c>
      <c r="AB2" s="613">
        <f t="shared" ref="AB2:AB10" si="0">+Y2/Q2</f>
        <v>0</v>
      </c>
      <c r="AC2" s="614">
        <v>0</v>
      </c>
      <c r="AD2" s="615">
        <f>AA2/R2</f>
        <v>0</v>
      </c>
      <c r="AE2" s="616">
        <v>4500000000</v>
      </c>
      <c r="AF2" s="617" t="s">
        <v>141</v>
      </c>
      <c r="AG2" s="445">
        <v>0</v>
      </c>
      <c r="AH2" s="13">
        <f>+AG2/AE2</f>
        <v>0</v>
      </c>
    </row>
    <row r="3" spans="1:37" s="377" customFormat="1" ht="143" hidden="1" x14ac:dyDescent="0.2">
      <c r="A3" s="608" t="s">
        <v>60</v>
      </c>
      <c r="B3" s="671" t="s">
        <v>107</v>
      </c>
      <c r="C3" s="726" t="s">
        <v>223</v>
      </c>
      <c r="D3" s="610" t="s">
        <v>109</v>
      </c>
      <c r="E3" s="610" t="s">
        <v>110</v>
      </c>
      <c r="F3" s="610" t="s">
        <v>109</v>
      </c>
      <c r="G3" s="610" t="s">
        <v>111</v>
      </c>
      <c r="H3" s="608">
        <v>121</v>
      </c>
      <c r="I3" s="608" t="s">
        <v>114</v>
      </c>
      <c r="J3" s="608">
        <v>4101018</v>
      </c>
      <c r="K3" s="608" t="s">
        <v>115</v>
      </c>
      <c r="L3" s="610" t="s">
        <v>123</v>
      </c>
      <c r="M3" s="624" t="s">
        <v>121</v>
      </c>
      <c r="N3" s="609">
        <v>4.3999999999999997E-2</v>
      </c>
      <c r="O3" s="610">
        <v>2020</v>
      </c>
      <c r="P3" s="610" t="s">
        <v>122</v>
      </c>
      <c r="Q3" s="611">
        <v>1</v>
      </c>
      <c r="R3" s="608">
        <v>1</v>
      </c>
      <c r="S3" s="612">
        <v>0</v>
      </c>
      <c r="T3" s="613">
        <f t="shared" ref="T3:T13" si="1">+S3/R3</f>
        <v>0</v>
      </c>
      <c r="U3" s="612" t="s">
        <v>142</v>
      </c>
      <c r="V3" s="612">
        <v>0</v>
      </c>
      <c r="W3" s="612">
        <v>0</v>
      </c>
      <c r="X3" s="612">
        <v>0</v>
      </c>
      <c r="Y3" s="612">
        <f t="shared" ref="Y3:Y66" si="2">+U3+V3+W3+X3</f>
        <v>0</v>
      </c>
      <c r="Z3" s="613">
        <f t="shared" ref="Z3:Z66" si="3">+Y3/R3</f>
        <v>0</v>
      </c>
      <c r="AA3" s="612">
        <f t="shared" ref="AA3:AA66" si="4">S3+Y3</f>
        <v>0</v>
      </c>
      <c r="AB3" s="613">
        <f t="shared" si="0"/>
        <v>0</v>
      </c>
      <c r="AC3" s="614">
        <v>0</v>
      </c>
      <c r="AD3" s="615">
        <f t="shared" ref="AD3:AD66" si="5">AA3/R3</f>
        <v>0</v>
      </c>
      <c r="AE3" s="616">
        <v>500000000</v>
      </c>
      <c r="AF3" s="617" t="s">
        <v>141</v>
      </c>
      <c r="AG3" s="445">
        <v>0</v>
      </c>
      <c r="AH3" s="13">
        <f t="shared" ref="AH3:AH59" si="6">+AG3/AE3</f>
        <v>0</v>
      </c>
    </row>
    <row r="4" spans="1:37" s="377" customFormat="1" ht="66" hidden="1" x14ac:dyDescent="0.2">
      <c r="A4" s="608" t="s">
        <v>60</v>
      </c>
      <c r="B4" s="671" t="s">
        <v>107</v>
      </c>
      <c r="C4" s="726" t="s">
        <v>223</v>
      </c>
      <c r="D4" s="610" t="s">
        <v>109</v>
      </c>
      <c r="E4" s="610" t="s">
        <v>110</v>
      </c>
      <c r="F4" s="610" t="s">
        <v>109</v>
      </c>
      <c r="G4" s="610" t="s">
        <v>116</v>
      </c>
      <c r="H4" s="608">
        <v>122</v>
      </c>
      <c r="I4" s="608" t="s">
        <v>117</v>
      </c>
      <c r="J4" s="608">
        <v>4101018</v>
      </c>
      <c r="K4" s="608" t="s">
        <v>115</v>
      </c>
      <c r="L4" s="610" t="s">
        <v>124</v>
      </c>
      <c r="M4" s="624" t="s">
        <v>121</v>
      </c>
      <c r="N4" s="609">
        <v>4.3999999999999997E-2</v>
      </c>
      <c r="O4" s="610">
        <v>2020</v>
      </c>
      <c r="P4" s="610" t="s">
        <v>122</v>
      </c>
      <c r="Q4" s="611">
        <v>2</v>
      </c>
      <c r="R4" s="608">
        <v>4</v>
      </c>
      <c r="S4" s="612">
        <v>0</v>
      </c>
      <c r="T4" s="613">
        <f t="shared" si="1"/>
        <v>0</v>
      </c>
      <c r="U4" s="612" t="s">
        <v>142</v>
      </c>
      <c r="V4" s="612">
        <v>0</v>
      </c>
      <c r="W4" s="612">
        <v>0</v>
      </c>
      <c r="X4" s="612">
        <v>0</v>
      </c>
      <c r="Y4" s="612">
        <f t="shared" si="2"/>
        <v>0</v>
      </c>
      <c r="Z4" s="613">
        <f t="shared" si="3"/>
        <v>0</v>
      </c>
      <c r="AA4" s="612">
        <f t="shared" si="4"/>
        <v>0</v>
      </c>
      <c r="AB4" s="613">
        <f t="shared" si="0"/>
        <v>0</v>
      </c>
      <c r="AC4" s="614">
        <v>0</v>
      </c>
      <c r="AD4" s="615">
        <f t="shared" si="5"/>
        <v>0</v>
      </c>
      <c r="AE4" s="616">
        <v>20000000</v>
      </c>
      <c r="AF4" s="617" t="s">
        <v>141</v>
      </c>
      <c r="AG4" s="445">
        <v>0</v>
      </c>
      <c r="AH4" s="13">
        <f t="shared" si="6"/>
        <v>0</v>
      </c>
    </row>
    <row r="5" spans="1:37" s="377" customFormat="1" ht="77" hidden="1" x14ac:dyDescent="0.2">
      <c r="A5" s="608" t="s">
        <v>60</v>
      </c>
      <c r="B5" s="620" t="s">
        <v>61</v>
      </c>
      <c r="C5" s="726" t="s">
        <v>62</v>
      </c>
      <c r="D5" s="610" t="s">
        <v>63</v>
      </c>
      <c r="E5" s="610">
        <v>2402</v>
      </c>
      <c r="F5" s="610" t="s">
        <v>64</v>
      </c>
      <c r="G5" s="610" t="s">
        <v>65</v>
      </c>
      <c r="H5" s="608">
        <v>280</v>
      </c>
      <c r="I5" s="608" t="s">
        <v>118</v>
      </c>
      <c r="J5" s="608">
        <v>2402041</v>
      </c>
      <c r="K5" s="608" t="s">
        <v>119</v>
      </c>
      <c r="L5" s="610" t="s">
        <v>119</v>
      </c>
      <c r="M5" s="610" t="s">
        <v>125</v>
      </c>
      <c r="N5" s="610">
        <v>3.4</v>
      </c>
      <c r="O5" s="610">
        <v>2023</v>
      </c>
      <c r="P5" s="610" t="s">
        <v>126</v>
      </c>
      <c r="Q5" s="611">
        <v>50</v>
      </c>
      <c r="R5" s="608">
        <v>200</v>
      </c>
      <c r="S5" s="612">
        <v>82</v>
      </c>
      <c r="T5" s="613">
        <f>+S5/R5</f>
        <v>0.41</v>
      </c>
      <c r="U5" s="612">
        <v>5.66</v>
      </c>
      <c r="V5" s="612">
        <f>16.81-5.66</f>
        <v>11.149999999999999</v>
      </c>
      <c r="W5" s="612">
        <v>14.5</v>
      </c>
      <c r="X5" s="612">
        <v>5</v>
      </c>
      <c r="Y5" s="612">
        <f t="shared" si="2"/>
        <v>36.31</v>
      </c>
      <c r="Z5" s="613">
        <f t="shared" si="3"/>
        <v>0.18155000000000002</v>
      </c>
      <c r="AA5" s="612">
        <f t="shared" si="4"/>
        <v>118.31</v>
      </c>
      <c r="AB5" s="613">
        <f t="shared" si="0"/>
        <v>0.72620000000000007</v>
      </c>
      <c r="AC5" s="618">
        <v>0.72620000000000007</v>
      </c>
      <c r="AD5" s="615">
        <f t="shared" si="5"/>
        <v>0.59155000000000002</v>
      </c>
      <c r="AE5" s="616">
        <v>278000000000</v>
      </c>
      <c r="AF5" s="617" t="s">
        <v>147</v>
      </c>
      <c r="AG5" s="895">
        <v>138140806913</v>
      </c>
      <c r="AH5" s="13">
        <f t="shared" si="6"/>
        <v>0.4969093773848921</v>
      </c>
      <c r="AI5" s="384"/>
      <c r="AJ5" s="384"/>
      <c r="AK5" s="385"/>
    </row>
    <row r="6" spans="1:37" s="377" customFormat="1" ht="77" hidden="1" x14ac:dyDescent="0.2">
      <c r="A6" s="608" t="s">
        <v>60</v>
      </c>
      <c r="B6" s="620" t="s">
        <v>61</v>
      </c>
      <c r="C6" s="726" t="s">
        <v>62</v>
      </c>
      <c r="D6" s="610" t="s">
        <v>63</v>
      </c>
      <c r="E6" s="610">
        <v>2402</v>
      </c>
      <c r="F6" s="610" t="s">
        <v>64</v>
      </c>
      <c r="G6" s="610" t="s">
        <v>65</v>
      </c>
      <c r="H6" s="608">
        <v>281</v>
      </c>
      <c r="I6" s="608" t="s">
        <v>66</v>
      </c>
      <c r="J6" s="608">
        <v>2402006</v>
      </c>
      <c r="K6" s="608" t="s">
        <v>67</v>
      </c>
      <c r="L6" s="610" t="s">
        <v>67</v>
      </c>
      <c r="M6" s="610" t="s">
        <v>125</v>
      </c>
      <c r="N6" s="610">
        <v>3.4</v>
      </c>
      <c r="O6" s="610">
        <v>2023</v>
      </c>
      <c r="P6" s="610" t="s">
        <v>126</v>
      </c>
      <c r="Q6" s="611">
        <v>4</v>
      </c>
      <c r="R6" s="608">
        <v>12</v>
      </c>
      <c r="S6" s="612">
        <v>0</v>
      </c>
      <c r="T6" s="613">
        <f t="shared" si="1"/>
        <v>0</v>
      </c>
      <c r="U6" s="612" t="s">
        <v>142</v>
      </c>
      <c r="V6" s="612">
        <v>0</v>
      </c>
      <c r="W6" s="612">
        <v>0</v>
      </c>
      <c r="X6" s="612">
        <v>4</v>
      </c>
      <c r="Y6" s="612">
        <f t="shared" si="2"/>
        <v>4</v>
      </c>
      <c r="Z6" s="613">
        <f t="shared" si="3"/>
        <v>0.33333333333333331</v>
      </c>
      <c r="AA6" s="612">
        <f t="shared" si="4"/>
        <v>4</v>
      </c>
      <c r="AB6" s="613">
        <f t="shared" si="0"/>
        <v>1</v>
      </c>
      <c r="AC6" s="618">
        <v>1</v>
      </c>
      <c r="AD6" s="615">
        <f t="shared" si="5"/>
        <v>0.33333333333333331</v>
      </c>
      <c r="AE6" s="616">
        <v>30000000000</v>
      </c>
      <c r="AF6" s="617" t="s">
        <v>146</v>
      </c>
      <c r="AG6" s="14">
        <v>264021938311</v>
      </c>
      <c r="AH6" s="13">
        <f t="shared" si="6"/>
        <v>8.8007312770333339</v>
      </c>
      <c r="AI6" s="384"/>
    </row>
    <row r="7" spans="1:37" s="377" customFormat="1" ht="77" hidden="1" x14ac:dyDescent="0.2">
      <c r="A7" s="608" t="s">
        <v>60</v>
      </c>
      <c r="B7" s="620" t="s">
        <v>61</v>
      </c>
      <c r="C7" s="726" t="s">
        <v>62</v>
      </c>
      <c r="D7" s="610" t="s">
        <v>63</v>
      </c>
      <c r="E7" s="610">
        <v>2402</v>
      </c>
      <c r="F7" s="610" t="s">
        <v>64</v>
      </c>
      <c r="G7" s="610" t="s">
        <v>65</v>
      </c>
      <c r="H7" s="608">
        <v>282</v>
      </c>
      <c r="I7" s="608" t="s">
        <v>68</v>
      </c>
      <c r="J7" s="608">
        <v>2402113</v>
      </c>
      <c r="K7" s="608" t="s">
        <v>69</v>
      </c>
      <c r="L7" s="610" t="s">
        <v>127</v>
      </c>
      <c r="M7" s="610" t="s">
        <v>125</v>
      </c>
      <c r="N7" s="610">
        <v>3.4</v>
      </c>
      <c r="O7" s="610">
        <v>2023</v>
      </c>
      <c r="P7" s="610" t="s">
        <v>126</v>
      </c>
      <c r="Q7" s="611">
        <v>10</v>
      </c>
      <c r="R7" s="608">
        <v>30</v>
      </c>
      <c r="S7" s="612">
        <v>0</v>
      </c>
      <c r="T7" s="613">
        <f t="shared" si="1"/>
        <v>0</v>
      </c>
      <c r="U7" s="612">
        <v>1.7</v>
      </c>
      <c r="V7" s="612">
        <f>6.3-1.7</f>
        <v>4.5999999999999996</v>
      </c>
      <c r="W7" s="612">
        <v>4</v>
      </c>
      <c r="X7" s="612">
        <v>5</v>
      </c>
      <c r="Y7" s="612">
        <f t="shared" si="2"/>
        <v>15.3</v>
      </c>
      <c r="Z7" s="613">
        <f t="shared" si="3"/>
        <v>0.51</v>
      </c>
      <c r="AA7" s="612">
        <f t="shared" si="4"/>
        <v>15.3</v>
      </c>
      <c r="AB7" s="613">
        <f t="shared" si="0"/>
        <v>1.53</v>
      </c>
      <c r="AC7" s="618">
        <v>1</v>
      </c>
      <c r="AD7" s="615">
        <f t="shared" si="5"/>
        <v>0.51</v>
      </c>
      <c r="AE7" s="616">
        <v>30000000000</v>
      </c>
      <c r="AF7" s="617" t="s">
        <v>143</v>
      </c>
      <c r="AG7" s="14">
        <v>6622929351434</v>
      </c>
      <c r="AH7" s="13">
        <f t="shared" si="6"/>
        <v>220.76431171446666</v>
      </c>
      <c r="AI7" s="386"/>
    </row>
    <row r="8" spans="1:37" s="377" customFormat="1" ht="77" hidden="1" x14ac:dyDescent="0.2">
      <c r="A8" s="608" t="s">
        <v>60</v>
      </c>
      <c r="B8" s="620" t="s">
        <v>61</v>
      </c>
      <c r="C8" s="726" t="s">
        <v>62</v>
      </c>
      <c r="D8" s="610" t="s">
        <v>63</v>
      </c>
      <c r="E8" s="610">
        <v>2402</v>
      </c>
      <c r="F8" s="610" t="s">
        <v>64</v>
      </c>
      <c r="G8" s="610" t="s">
        <v>65</v>
      </c>
      <c r="H8" s="608">
        <v>283</v>
      </c>
      <c r="I8" s="608" t="s">
        <v>70</v>
      </c>
      <c r="J8" s="608" t="s">
        <v>71</v>
      </c>
      <c r="K8" s="608" t="s">
        <v>72</v>
      </c>
      <c r="L8" s="610" t="s">
        <v>128</v>
      </c>
      <c r="M8" s="610" t="s">
        <v>129</v>
      </c>
      <c r="N8" s="610">
        <v>3.4</v>
      </c>
      <c r="O8" s="610">
        <v>2023</v>
      </c>
      <c r="P8" s="610" t="s">
        <v>126</v>
      </c>
      <c r="Q8" s="611">
        <v>2</v>
      </c>
      <c r="R8" s="608">
        <v>3</v>
      </c>
      <c r="S8" s="612">
        <v>0</v>
      </c>
      <c r="T8" s="613">
        <f t="shared" si="1"/>
        <v>0</v>
      </c>
      <c r="U8" s="612">
        <v>0</v>
      </c>
      <c r="V8" s="612">
        <v>0</v>
      </c>
      <c r="W8" s="612">
        <v>4</v>
      </c>
      <c r="X8" s="612">
        <v>0</v>
      </c>
      <c r="Y8" s="612">
        <f t="shared" si="2"/>
        <v>4</v>
      </c>
      <c r="Z8" s="613">
        <f t="shared" si="3"/>
        <v>1.3333333333333333</v>
      </c>
      <c r="AA8" s="612">
        <f t="shared" si="4"/>
        <v>4</v>
      </c>
      <c r="AB8" s="613">
        <f t="shared" si="0"/>
        <v>2</v>
      </c>
      <c r="AC8" s="618">
        <v>1</v>
      </c>
      <c r="AD8" s="615">
        <f t="shared" si="5"/>
        <v>1.3333333333333333</v>
      </c>
      <c r="AE8" s="616">
        <v>7000000000</v>
      </c>
      <c r="AF8" s="617" t="s">
        <v>144</v>
      </c>
      <c r="AG8" s="14">
        <v>9799496654</v>
      </c>
      <c r="AH8" s="13">
        <f t="shared" si="6"/>
        <v>1.3999280934285714</v>
      </c>
    </row>
    <row r="9" spans="1:37" s="377" customFormat="1" ht="77" hidden="1" x14ac:dyDescent="0.2">
      <c r="A9" s="608" t="s">
        <v>60</v>
      </c>
      <c r="B9" s="671" t="s">
        <v>75</v>
      </c>
      <c r="C9" s="726" t="s">
        <v>76</v>
      </c>
      <c r="D9" s="610" t="s">
        <v>77</v>
      </c>
      <c r="E9" s="610" t="s">
        <v>78</v>
      </c>
      <c r="F9" s="610" t="s">
        <v>79</v>
      </c>
      <c r="G9" s="610" t="s">
        <v>80</v>
      </c>
      <c r="H9" s="608">
        <v>285</v>
      </c>
      <c r="I9" s="608" t="s">
        <v>81</v>
      </c>
      <c r="J9" s="608" t="s">
        <v>82</v>
      </c>
      <c r="K9" s="608" t="s">
        <v>83</v>
      </c>
      <c r="L9" s="610" t="s">
        <v>132</v>
      </c>
      <c r="M9" s="608" t="s">
        <v>133</v>
      </c>
      <c r="N9" s="610">
        <v>31.96</v>
      </c>
      <c r="O9" s="610">
        <v>2016</v>
      </c>
      <c r="P9" s="610" t="s">
        <v>122</v>
      </c>
      <c r="Q9" s="611">
        <v>15</v>
      </c>
      <c r="R9" s="608">
        <v>15</v>
      </c>
      <c r="S9" s="612">
        <v>0</v>
      </c>
      <c r="T9" s="613">
        <f t="shared" si="1"/>
        <v>0</v>
      </c>
      <c r="U9" s="612" t="s">
        <v>142</v>
      </c>
      <c r="V9" s="612">
        <v>0</v>
      </c>
      <c r="W9" s="612">
        <v>0</v>
      </c>
      <c r="X9" s="612">
        <v>0</v>
      </c>
      <c r="Y9" s="612">
        <f t="shared" si="2"/>
        <v>0</v>
      </c>
      <c r="Z9" s="613">
        <f t="shared" si="3"/>
        <v>0</v>
      </c>
      <c r="AA9" s="612">
        <f t="shared" si="4"/>
        <v>0</v>
      </c>
      <c r="AB9" s="613">
        <f t="shared" si="0"/>
        <v>0</v>
      </c>
      <c r="AC9" s="614">
        <v>0</v>
      </c>
      <c r="AD9" s="615">
        <f t="shared" si="5"/>
        <v>0</v>
      </c>
      <c r="AE9" s="616">
        <v>14000000000</v>
      </c>
      <c r="AF9" s="617" t="s">
        <v>141</v>
      </c>
      <c r="AG9" s="14">
        <v>84500000</v>
      </c>
      <c r="AH9" s="13">
        <f t="shared" si="6"/>
        <v>6.0357142857142857E-3</v>
      </c>
    </row>
    <row r="10" spans="1:37" s="377" customFormat="1" ht="77" hidden="1" x14ac:dyDescent="0.2">
      <c r="A10" s="608" t="s">
        <v>60</v>
      </c>
      <c r="B10" s="671" t="s">
        <v>75</v>
      </c>
      <c r="C10" s="726" t="s">
        <v>84</v>
      </c>
      <c r="D10" s="610" t="s">
        <v>85</v>
      </c>
      <c r="E10" s="610" t="s">
        <v>78</v>
      </c>
      <c r="F10" s="610" t="s">
        <v>79</v>
      </c>
      <c r="G10" s="610" t="s">
        <v>86</v>
      </c>
      <c r="H10" s="608">
        <v>286</v>
      </c>
      <c r="I10" s="608" t="s">
        <v>87</v>
      </c>
      <c r="J10" s="608" t="s">
        <v>88</v>
      </c>
      <c r="K10" s="608" t="s">
        <v>89</v>
      </c>
      <c r="L10" s="610" t="s">
        <v>134</v>
      </c>
      <c r="M10" s="624" t="s">
        <v>135</v>
      </c>
      <c r="N10" s="610" t="s">
        <v>136</v>
      </c>
      <c r="O10" s="610">
        <v>2019</v>
      </c>
      <c r="P10" s="610" t="s">
        <v>122</v>
      </c>
      <c r="Q10" s="611">
        <v>1</v>
      </c>
      <c r="R10" s="608">
        <v>2</v>
      </c>
      <c r="S10" s="612">
        <v>0.47</v>
      </c>
      <c r="T10" s="613">
        <f t="shared" si="1"/>
        <v>0.23499999999999999</v>
      </c>
      <c r="U10" s="612">
        <v>0</v>
      </c>
      <c r="V10" s="612">
        <v>0</v>
      </c>
      <c r="W10" s="612">
        <v>0</v>
      </c>
      <c r="X10" s="612">
        <f>2-S10</f>
        <v>1.53</v>
      </c>
      <c r="Y10" s="612">
        <f t="shared" si="2"/>
        <v>1.53</v>
      </c>
      <c r="Z10" s="613">
        <f t="shared" si="3"/>
        <v>0.76500000000000001</v>
      </c>
      <c r="AA10" s="612">
        <f t="shared" si="4"/>
        <v>2</v>
      </c>
      <c r="AB10" s="613">
        <f t="shared" si="0"/>
        <v>1.53</v>
      </c>
      <c r="AC10" s="618">
        <v>1</v>
      </c>
      <c r="AD10" s="615">
        <f t="shared" si="5"/>
        <v>1</v>
      </c>
      <c r="AE10" s="616">
        <v>37000000000</v>
      </c>
      <c r="AF10" s="617" t="s">
        <v>145</v>
      </c>
      <c r="AG10" s="14">
        <v>25200344066</v>
      </c>
      <c r="AH10" s="13">
        <f t="shared" si="6"/>
        <v>0.68109038016216217</v>
      </c>
    </row>
    <row r="11" spans="1:37" s="377" customFormat="1" ht="77" hidden="1" x14ac:dyDescent="0.2">
      <c r="A11" s="608" t="s">
        <v>60</v>
      </c>
      <c r="B11" s="620" t="s">
        <v>90</v>
      </c>
      <c r="C11" s="726" t="s">
        <v>91</v>
      </c>
      <c r="D11" s="608" t="s">
        <v>92</v>
      </c>
      <c r="E11" s="608">
        <v>4301</v>
      </c>
      <c r="F11" s="608" t="s">
        <v>93</v>
      </c>
      <c r="G11" s="671" t="s">
        <v>94</v>
      </c>
      <c r="H11" s="608">
        <v>287</v>
      </c>
      <c r="I11" s="608" t="s">
        <v>95</v>
      </c>
      <c r="J11" s="608" t="s">
        <v>96</v>
      </c>
      <c r="K11" s="608" t="s">
        <v>97</v>
      </c>
      <c r="L11" s="608" t="s">
        <v>137</v>
      </c>
      <c r="M11" s="624" t="s">
        <v>135</v>
      </c>
      <c r="N11" s="608">
        <v>5</v>
      </c>
      <c r="O11" s="608">
        <v>2023</v>
      </c>
      <c r="P11" s="608" t="s">
        <v>138</v>
      </c>
      <c r="Q11" s="611">
        <v>0</v>
      </c>
      <c r="R11" s="608">
        <v>1</v>
      </c>
      <c r="S11" s="612">
        <v>0.95</v>
      </c>
      <c r="T11" s="613">
        <f t="shared" si="1"/>
        <v>0.95</v>
      </c>
      <c r="U11" s="621">
        <f>1-S11</f>
        <v>5.0000000000000044E-2</v>
      </c>
      <c r="V11" s="612">
        <v>0</v>
      </c>
      <c r="W11" s="612">
        <v>0</v>
      </c>
      <c r="X11" s="612">
        <v>0</v>
      </c>
      <c r="Y11" s="621">
        <f t="shared" si="2"/>
        <v>5.0000000000000044E-2</v>
      </c>
      <c r="Z11" s="613">
        <f t="shared" si="3"/>
        <v>5.0000000000000044E-2</v>
      </c>
      <c r="AA11" s="612">
        <f t="shared" si="4"/>
        <v>1</v>
      </c>
      <c r="AB11" s="613">
        <v>0.05</v>
      </c>
      <c r="AC11" s="614">
        <v>0.05</v>
      </c>
      <c r="AD11" s="615">
        <f t="shared" si="5"/>
        <v>1</v>
      </c>
      <c r="AE11" s="616">
        <v>0</v>
      </c>
      <c r="AF11" s="617" t="s">
        <v>141</v>
      </c>
      <c r="AG11" s="14">
        <v>1800000000</v>
      </c>
      <c r="AH11" s="13">
        <v>0</v>
      </c>
    </row>
    <row r="12" spans="1:37" s="377" customFormat="1" ht="77" hidden="1" x14ac:dyDescent="0.2">
      <c r="A12" s="608" t="s">
        <v>60</v>
      </c>
      <c r="B12" s="620" t="s">
        <v>90</v>
      </c>
      <c r="C12" s="726" t="s">
        <v>91</v>
      </c>
      <c r="D12" s="608" t="s">
        <v>92</v>
      </c>
      <c r="E12" s="608">
        <v>4301</v>
      </c>
      <c r="F12" s="608" t="s">
        <v>93</v>
      </c>
      <c r="G12" s="671" t="s">
        <v>94</v>
      </c>
      <c r="H12" s="608">
        <v>288</v>
      </c>
      <c r="I12" s="608" t="s">
        <v>98</v>
      </c>
      <c r="J12" s="608" t="s">
        <v>99</v>
      </c>
      <c r="K12" s="608" t="s">
        <v>100</v>
      </c>
      <c r="L12" s="608" t="s">
        <v>100</v>
      </c>
      <c r="M12" s="624" t="s">
        <v>135</v>
      </c>
      <c r="N12" s="608">
        <v>5</v>
      </c>
      <c r="O12" s="608">
        <v>2023</v>
      </c>
      <c r="P12" s="608" t="s">
        <v>138</v>
      </c>
      <c r="Q12" s="611">
        <v>0</v>
      </c>
      <c r="R12" s="608">
        <v>1</v>
      </c>
      <c r="S12" s="612">
        <v>0.75</v>
      </c>
      <c r="T12" s="613">
        <f t="shared" si="1"/>
        <v>0.75</v>
      </c>
      <c r="U12" s="612">
        <v>0</v>
      </c>
      <c r="V12" s="612">
        <v>0</v>
      </c>
      <c r="W12" s="621">
        <f>1-S12</f>
        <v>0.25</v>
      </c>
      <c r="X12" s="612">
        <v>0</v>
      </c>
      <c r="Y12" s="621">
        <f t="shared" si="2"/>
        <v>0.25</v>
      </c>
      <c r="Z12" s="613">
        <f t="shared" si="3"/>
        <v>0.25</v>
      </c>
      <c r="AA12" s="612">
        <f t="shared" si="4"/>
        <v>1</v>
      </c>
      <c r="AB12" s="613">
        <v>0.25</v>
      </c>
      <c r="AC12" s="614">
        <v>0.25</v>
      </c>
      <c r="AD12" s="615">
        <f t="shared" si="5"/>
        <v>1</v>
      </c>
      <c r="AE12" s="616">
        <v>0</v>
      </c>
      <c r="AF12" s="617" t="s">
        <v>146</v>
      </c>
      <c r="AG12" s="14">
        <v>858673576079</v>
      </c>
      <c r="AH12" s="13">
        <v>0</v>
      </c>
    </row>
    <row r="13" spans="1:37" s="377" customFormat="1" ht="110" hidden="1" x14ac:dyDescent="0.2">
      <c r="A13" s="608" t="s">
        <v>60</v>
      </c>
      <c r="B13" s="620" t="s">
        <v>90</v>
      </c>
      <c r="C13" s="726" t="s">
        <v>101</v>
      </c>
      <c r="D13" s="610" t="s">
        <v>102</v>
      </c>
      <c r="E13" s="608">
        <v>4102</v>
      </c>
      <c r="F13" s="608" t="s">
        <v>103</v>
      </c>
      <c r="G13" s="610" t="s">
        <v>104</v>
      </c>
      <c r="H13" s="608">
        <v>289</v>
      </c>
      <c r="I13" s="608" t="s">
        <v>105</v>
      </c>
      <c r="J13" s="608">
        <v>4102004</v>
      </c>
      <c r="K13" s="608" t="s">
        <v>106</v>
      </c>
      <c r="L13" s="608" t="s">
        <v>139</v>
      </c>
      <c r="M13" s="610" t="s">
        <v>140</v>
      </c>
      <c r="N13" s="608">
        <v>9</v>
      </c>
      <c r="O13" s="608">
        <v>2023</v>
      </c>
      <c r="P13" s="608" t="s">
        <v>141</v>
      </c>
      <c r="Q13" s="611">
        <v>5</v>
      </c>
      <c r="R13" s="608">
        <v>12</v>
      </c>
      <c r="S13" s="612">
        <v>0</v>
      </c>
      <c r="T13" s="613">
        <f t="shared" si="1"/>
        <v>0</v>
      </c>
      <c r="U13" s="612" t="s">
        <v>142</v>
      </c>
      <c r="V13" s="612">
        <v>0</v>
      </c>
      <c r="W13" s="612">
        <v>0</v>
      </c>
      <c r="X13" s="612">
        <v>0</v>
      </c>
      <c r="Y13" s="612">
        <f t="shared" si="2"/>
        <v>0</v>
      </c>
      <c r="Z13" s="613">
        <f t="shared" si="3"/>
        <v>0</v>
      </c>
      <c r="AA13" s="612">
        <f t="shared" si="4"/>
        <v>0</v>
      </c>
      <c r="AB13" s="613">
        <f t="shared" ref="AB13:AB38" si="7">+Y13/Q13</f>
        <v>0</v>
      </c>
      <c r="AC13" s="614">
        <v>0</v>
      </c>
      <c r="AD13" s="615">
        <f t="shared" si="5"/>
        <v>0</v>
      </c>
      <c r="AE13" s="616">
        <v>20000000000</v>
      </c>
      <c r="AF13" s="617" t="s">
        <v>141</v>
      </c>
      <c r="AG13" s="14">
        <v>75252676367</v>
      </c>
      <c r="AH13" s="13">
        <f t="shared" si="6"/>
        <v>3.7626338183499999</v>
      </c>
    </row>
    <row r="14" spans="1:37" s="377" customFormat="1" ht="99" hidden="1" x14ac:dyDescent="0.2">
      <c r="A14" s="608" t="s">
        <v>173</v>
      </c>
      <c r="B14" s="620" t="s">
        <v>61</v>
      </c>
      <c r="C14" s="726" t="s">
        <v>174</v>
      </c>
      <c r="D14" s="608" t="s">
        <v>175</v>
      </c>
      <c r="E14" s="608" t="s">
        <v>176</v>
      </c>
      <c r="F14" s="610" t="s">
        <v>177</v>
      </c>
      <c r="G14" s="610" t="s">
        <v>178</v>
      </c>
      <c r="H14" s="608">
        <v>11</v>
      </c>
      <c r="I14" s="608" t="s">
        <v>179</v>
      </c>
      <c r="J14" s="608">
        <v>1702022</v>
      </c>
      <c r="K14" s="608" t="s">
        <v>180</v>
      </c>
      <c r="L14" s="608" t="s">
        <v>181</v>
      </c>
      <c r="M14" s="624" t="s">
        <v>121</v>
      </c>
      <c r="N14" s="608">
        <v>0</v>
      </c>
      <c r="O14" s="608" t="s">
        <v>141</v>
      </c>
      <c r="P14" s="608" t="s">
        <v>141</v>
      </c>
      <c r="Q14" s="611">
        <v>1</v>
      </c>
      <c r="R14" s="608">
        <v>1</v>
      </c>
      <c r="S14" s="612">
        <v>0</v>
      </c>
      <c r="T14" s="613">
        <v>0</v>
      </c>
      <c r="U14" s="612" t="s">
        <v>142</v>
      </c>
      <c r="V14" s="612">
        <v>1</v>
      </c>
      <c r="W14" s="622">
        <v>0</v>
      </c>
      <c r="X14" s="612">
        <v>0</v>
      </c>
      <c r="Y14" s="612">
        <f t="shared" si="2"/>
        <v>1</v>
      </c>
      <c r="Z14" s="613">
        <f t="shared" si="3"/>
        <v>1</v>
      </c>
      <c r="AA14" s="612">
        <f t="shared" si="4"/>
        <v>1</v>
      </c>
      <c r="AB14" s="613">
        <f t="shared" si="7"/>
        <v>1</v>
      </c>
      <c r="AC14" s="618">
        <v>1</v>
      </c>
      <c r="AD14" s="615">
        <f t="shared" si="5"/>
        <v>1</v>
      </c>
      <c r="AE14" s="616">
        <v>0</v>
      </c>
      <c r="AF14" s="617" t="s">
        <v>141</v>
      </c>
      <c r="AG14" s="445">
        <v>0</v>
      </c>
      <c r="AH14" s="13">
        <v>0</v>
      </c>
    </row>
    <row r="15" spans="1:37" s="377" customFormat="1" ht="77" hidden="1" x14ac:dyDescent="0.2">
      <c r="A15" s="608" t="s">
        <v>173</v>
      </c>
      <c r="B15" s="620" t="s">
        <v>61</v>
      </c>
      <c r="C15" s="726" t="s">
        <v>174</v>
      </c>
      <c r="D15" s="608" t="s">
        <v>175</v>
      </c>
      <c r="E15" s="608" t="s">
        <v>176</v>
      </c>
      <c r="F15" s="610" t="s">
        <v>182</v>
      </c>
      <c r="G15" s="610" t="s">
        <v>178</v>
      </c>
      <c r="H15" s="610">
        <v>12</v>
      </c>
      <c r="I15" s="610" t="s">
        <v>183</v>
      </c>
      <c r="J15" s="608">
        <v>1702022</v>
      </c>
      <c r="K15" s="608" t="s">
        <v>184</v>
      </c>
      <c r="L15" s="608" t="s">
        <v>185</v>
      </c>
      <c r="M15" s="608" t="s">
        <v>133</v>
      </c>
      <c r="N15" s="623">
        <v>6900</v>
      </c>
      <c r="O15" s="608">
        <v>2023</v>
      </c>
      <c r="P15" s="608" t="s">
        <v>186</v>
      </c>
      <c r="Q15" s="611">
        <v>250</v>
      </c>
      <c r="R15" s="608">
        <v>1000</v>
      </c>
      <c r="S15" s="612">
        <v>0</v>
      </c>
      <c r="T15" s="613">
        <v>0</v>
      </c>
      <c r="U15" s="612" t="s">
        <v>142</v>
      </c>
      <c r="V15" s="612">
        <v>0</v>
      </c>
      <c r="W15" s="622">
        <v>0</v>
      </c>
      <c r="X15" s="612">
        <v>0</v>
      </c>
      <c r="Y15" s="612">
        <f t="shared" si="2"/>
        <v>0</v>
      </c>
      <c r="Z15" s="613">
        <f t="shared" si="3"/>
        <v>0</v>
      </c>
      <c r="AA15" s="612">
        <f t="shared" si="4"/>
        <v>0</v>
      </c>
      <c r="AB15" s="613">
        <f t="shared" si="7"/>
        <v>0</v>
      </c>
      <c r="AC15" s="614">
        <v>0</v>
      </c>
      <c r="AD15" s="615">
        <f t="shared" si="5"/>
        <v>0</v>
      </c>
      <c r="AE15" s="616">
        <v>4550000001</v>
      </c>
      <c r="AF15" s="617" t="s">
        <v>187</v>
      </c>
      <c r="AG15" s="445">
        <v>0</v>
      </c>
      <c r="AH15" s="13">
        <f t="shared" si="6"/>
        <v>0</v>
      </c>
    </row>
    <row r="16" spans="1:37" s="377" customFormat="1" ht="77" hidden="1" x14ac:dyDescent="0.2">
      <c r="A16" s="608" t="s">
        <v>173</v>
      </c>
      <c r="B16" s="620" t="s">
        <v>61</v>
      </c>
      <c r="C16" s="726" t="s">
        <v>174</v>
      </c>
      <c r="D16" s="608" t="s">
        <v>175</v>
      </c>
      <c r="E16" s="608" t="s">
        <v>176</v>
      </c>
      <c r="F16" s="610" t="s">
        <v>177</v>
      </c>
      <c r="G16" s="610" t="s">
        <v>178</v>
      </c>
      <c r="H16" s="610">
        <v>13</v>
      </c>
      <c r="I16" s="610" t="s">
        <v>188</v>
      </c>
      <c r="J16" s="608">
        <v>1702014</v>
      </c>
      <c r="K16" s="608" t="s">
        <v>189</v>
      </c>
      <c r="L16" s="608" t="s">
        <v>190</v>
      </c>
      <c r="M16" s="624" t="s">
        <v>121</v>
      </c>
      <c r="N16" s="624" t="s">
        <v>141</v>
      </c>
      <c r="O16" s="608" t="s">
        <v>141</v>
      </c>
      <c r="P16" s="608" t="s">
        <v>141</v>
      </c>
      <c r="Q16" s="611">
        <v>2</v>
      </c>
      <c r="R16" s="608">
        <v>5</v>
      </c>
      <c r="S16" s="612">
        <v>0</v>
      </c>
      <c r="T16" s="613">
        <v>0</v>
      </c>
      <c r="U16" s="612" t="s">
        <v>142</v>
      </c>
      <c r="V16" s="612">
        <v>0</v>
      </c>
      <c r="W16" s="622">
        <v>0</v>
      </c>
      <c r="X16" s="612">
        <v>0</v>
      </c>
      <c r="Y16" s="612">
        <f t="shared" si="2"/>
        <v>0</v>
      </c>
      <c r="Z16" s="613">
        <f t="shared" si="3"/>
        <v>0</v>
      </c>
      <c r="AA16" s="612">
        <f t="shared" si="4"/>
        <v>0</v>
      </c>
      <c r="AB16" s="613">
        <f t="shared" si="7"/>
        <v>0</v>
      </c>
      <c r="AC16" s="614">
        <v>0</v>
      </c>
      <c r="AD16" s="615">
        <f t="shared" si="5"/>
        <v>0</v>
      </c>
      <c r="AE16" s="616">
        <v>0</v>
      </c>
      <c r="AF16" s="617" t="s">
        <v>141</v>
      </c>
      <c r="AG16" s="445">
        <v>0</v>
      </c>
      <c r="AH16" s="13">
        <v>0</v>
      </c>
    </row>
    <row r="17" spans="1:34" s="377" customFormat="1" ht="77" hidden="1" x14ac:dyDescent="0.2">
      <c r="A17" s="608" t="s">
        <v>173</v>
      </c>
      <c r="B17" s="620" t="s">
        <v>61</v>
      </c>
      <c r="C17" s="726" t="s">
        <v>174</v>
      </c>
      <c r="D17" s="608" t="s">
        <v>175</v>
      </c>
      <c r="E17" s="608" t="s">
        <v>176</v>
      </c>
      <c r="F17" s="610" t="s">
        <v>177</v>
      </c>
      <c r="G17" s="610" t="s">
        <v>178</v>
      </c>
      <c r="H17" s="610">
        <v>14</v>
      </c>
      <c r="I17" s="610" t="s">
        <v>191</v>
      </c>
      <c r="J17" s="608">
        <v>1702016</v>
      </c>
      <c r="K17" s="608" t="s">
        <v>192</v>
      </c>
      <c r="L17" s="608" t="s">
        <v>193</v>
      </c>
      <c r="M17" s="624" t="s">
        <v>121</v>
      </c>
      <c r="N17" s="608">
        <v>1</v>
      </c>
      <c r="O17" s="608">
        <v>2023</v>
      </c>
      <c r="P17" s="608" t="s">
        <v>186</v>
      </c>
      <c r="Q17" s="611">
        <v>7</v>
      </c>
      <c r="R17" s="608">
        <v>20</v>
      </c>
      <c r="S17" s="612">
        <v>0</v>
      </c>
      <c r="T17" s="613">
        <v>0</v>
      </c>
      <c r="U17" s="612" t="s">
        <v>142</v>
      </c>
      <c r="V17" s="612">
        <v>8</v>
      </c>
      <c r="W17" s="622">
        <v>0</v>
      </c>
      <c r="X17" s="612">
        <v>0</v>
      </c>
      <c r="Y17" s="612">
        <f t="shared" si="2"/>
        <v>8</v>
      </c>
      <c r="Z17" s="613">
        <f t="shared" si="3"/>
        <v>0.4</v>
      </c>
      <c r="AA17" s="612">
        <f t="shared" si="4"/>
        <v>8</v>
      </c>
      <c r="AB17" s="613">
        <f t="shared" si="7"/>
        <v>1.1428571428571428</v>
      </c>
      <c r="AC17" s="618">
        <v>1</v>
      </c>
      <c r="AD17" s="615">
        <f t="shared" si="5"/>
        <v>0.4</v>
      </c>
      <c r="AE17" s="616">
        <v>0</v>
      </c>
      <c r="AF17" s="617" t="s">
        <v>141</v>
      </c>
      <c r="AG17" s="445">
        <v>0</v>
      </c>
      <c r="AH17" s="13">
        <v>0</v>
      </c>
    </row>
    <row r="18" spans="1:34" s="377" customFormat="1" ht="88" hidden="1" x14ac:dyDescent="0.2">
      <c r="A18" s="608" t="s">
        <v>173</v>
      </c>
      <c r="B18" s="620" t="s">
        <v>61</v>
      </c>
      <c r="C18" s="726" t="s">
        <v>174</v>
      </c>
      <c r="D18" s="608" t="s">
        <v>194</v>
      </c>
      <c r="E18" s="671" t="s">
        <v>176</v>
      </c>
      <c r="F18" s="610" t="s">
        <v>199</v>
      </c>
      <c r="G18" s="610" t="s">
        <v>178</v>
      </c>
      <c r="H18" s="610">
        <v>16</v>
      </c>
      <c r="I18" s="610" t="s">
        <v>200</v>
      </c>
      <c r="J18" s="608">
        <v>1708041</v>
      </c>
      <c r="K18" s="608" t="s">
        <v>201</v>
      </c>
      <c r="L18" s="608" t="s">
        <v>202</v>
      </c>
      <c r="M18" s="624" t="s">
        <v>121</v>
      </c>
      <c r="N18" s="623">
        <v>11565</v>
      </c>
      <c r="O18" s="608">
        <v>2023</v>
      </c>
      <c r="P18" s="608" t="s">
        <v>203</v>
      </c>
      <c r="Q18" s="611">
        <v>1000</v>
      </c>
      <c r="R18" s="625">
        <v>4000</v>
      </c>
      <c r="S18" s="612">
        <v>0</v>
      </c>
      <c r="T18" s="613">
        <v>0</v>
      </c>
      <c r="U18" s="612" t="s">
        <v>142</v>
      </c>
      <c r="V18" s="612">
        <v>0</v>
      </c>
      <c r="W18" s="626">
        <v>5568</v>
      </c>
      <c r="X18" s="612">
        <v>0</v>
      </c>
      <c r="Y18" s="612">
        <f t="shared" si="2"/>
        <v>5568</v>
      </c>
      <c r="Z18" s="613">
        <f t="shared" si="3"/>
        <v>1.3919999999999999</v>
      </c>
      <c r="AA18" s="612">
        <f t="shared" si="4"/>
        <v>5568</v>
      </c>
      <c r="AB18" s="613">
        <f t="shared" si="7"/>
        <v>5.5679999999999996</v>
      </c>
      <c r="AC18" s="618">
        <v>1</v>
      </c>
      <c r="AD18" s="615">
        <f t="shared" si="5"/>
        <v>1.3919999999999999</v>
      </c>
      <c r="AE18" s="616">
        <v>0</v>
      </c>
      <c r="AF18" s="617" t="s">
        <v>204</v>
      </c>
      <c r="AG18" s="445">
        <v>6346929808</v>
      </c>
      <c r="AH18" s="13">
        <v>0</v>
      </c>
    </row>
    <row r="19" spans="1:34" s="377" customFormat="1" ht="77" hidden="1" x14ac:dyDescent="0.2">
      <c r="A19" s="608" t="s">
        <v>173</v>
      </c>
      <c r="B19" s="620" t="s">
        <v>61</v>
      </c>
      <c r="C19" s="726" t="s">
        <v>174</v>
      </c>
      <c r="D19" s="608" t="s">
        <v>205</v>
      </c>
      <c r="E19" s="608" t="s">
        <v>176</v>
      </c>
      <c r="F19" s="610" t="s">
        <v>206</v>
      </c>
      <c r="G19" s="610" t="s">
        <v>178</v>
      </c>
      <c r="H19" s="610">
        <v>17</v>
      </c>
      <c r="I19" s="610" t="s">
        <v>207</v>
      </c>
      <c r="J19" s="608">
        <v>1702007</v>
      </c>
      <c r="K19" s="608" t="s">
        <v>208</v>
      </c>
      <c r="L19" s="608" t="s">
        <v>209</v>
      </c>
      <c r="M19" s="624" t="s">
        <v>121</v>
      </c>
      <c r="N19" s="608">
        <v>30</v>
      </c>
      <c r="O19" s="608">
        <v>2023</v>
      </c>
      <c r="P19" s="608" t="s">
        <v>186</v>
      </c>
      <c r="Q19" s="611">
        <v>7</v>
      </c>
      <c r="R19" s="608">
        <v>20</v>
      </c>
      <c r="S19" s="612">
        <v>1</v>
      </c>
      <c r="T19" s="613">
        <v>0.05</v>
      </c>
      <c r="U19" s="612">
        <v>0</v>
      </c>
      <c r="V19" s="612">
        <v>0</v>
      </c>
      <c r="W19" s="622">
        <v>0</v>
      </c>
      <c r="X19" s="612">
        <v>1</v>
      </c>
      <c r="Y19" s="612">
        <f t="shared" si="2"/>
        <v>1</v>
      </c>
      <c r="Z19" s="613">
        <f t="shared" si="3"/>
        <v>0.05</v>
      </c>
      <c r="AA19" s="612">
        <f t="shared" si="4"/>
        <v>2</v>
      </c>
      <c r="AB19" s="613">
        <f t="shared" si="7"/>
        <v>0.14285714285714285</v>
      </c>
      <c r="AC19" s="614">
        <v>0.14285714285714285</v>
      </c>
      <c r="AD19" s="615">
        <f t="shared" si="5"/>
        <v>0.1</v>
      </c>
      <c r="AE19" s="616">
        <v>456000000</v>
      </c>
      <c r="AF19" s="608" t="s">
        <v>211</v>
      </c>
      <c r="AG19" s="445">
        <v>156000000</v>
      </c>
      <c r="AH19" s="13">
        <f t="shared" si="6"/>
        <v>0.34210526315789475</v>
      </c>
    </row>
    <row r="20" spans="1:34" s="377" customFormat="1" ht="77" hidden="1" x14ac:dyDescent="0.2">
      <c r="A20" s="608" t="s">
        <v>173</v>
      </c>
      <c r="B20" s="620" t="s">
        <v>61</v>
      </c>
      <c r="C20" s="726" t="s">
        <v>174</v>
      </c>
      <c r="D20" s="608" t="s">
        <v>205</v>
      </c>
      <c r="E20" s="608" t="s">
        <v>176</v>
      </c>
      <c r="F20" s="610" t="s">
        <v>206</v>
      </c>
      <c r="G20" s="610" t="s">
        <v>178</v>
      </c>
      <c r="H20" s="610">
        <v>18</v>
      </c>
      <c r="I20" s="610" t="s">
        <v>212</v>
      </c>
      <c r="J20" s="608">
        <v>1702038</v>
      </c>
      <c r="K20" s="608" t="s">
        <v>213</v>
      </c>
      <c r="L20" s="608" t="s">
        <v>214</v>
      </c>
      <c r="M20" s="624" t="s">
        <v>121</v>
      </c>
      <c r="N20" s="608">
        <v>10</v>
      </c>
      <c r="O20" s="608">
        <v>2023</v>
      </c>
      <c r="P20" s="608" t="s">
        <v>186</v>
      </c>
      <c r="Q20" s="611">
        <v>5</v>
      </c>
      <c r="R20" s="608">
        <v>15</v>
      </c>
      <c r="S20" s="612">
        <v>2</v>
      </c>
      <c r="T20" s="613">
        <v>0.13333333333333333</v>
      </c>
      <c r="U20" s="612">
        <v>1</v>
      </c>
      <c r="V20" s="612">
        <v>1</v>
      </c>
      <c r="W20" s="622">
        <v>1</v>
      </c>
      <c r="X20" s="612">
        <v>2</v>
      </c>
      <c r="Y20" s="612">
        <f t="shared" si="2"/>
        <v>5</v>
      </c>
      <c r="Z20" s="613">
        <f t="shared" si="3"/>
        <v>0.33333333333333331</v>
      </c>
      <c r="AA20" s="612">
        <f t="shared" si="4"/>
        <v>7</v>
      </c>
      <c r="AB20" s="613">
        <f t="shared" si="7"/>
        <v>1</v>
      </c>
      <c r="AC20" s="618">
        <v>1</v>
      </c>
      <c r="AD20" s="615">
        <f t="shared" si="5"/>
        <v>0.46666666666666667</v>
      </c>
      <c r="AE20" s="616">
        <v>340000000</v>
      </c>
      <c r="AF20" s="617" t="s">
        <v>211</v>
      </c>
      <c r="AG20" s="14">
        <v>253410000</v>
      </c>
      <c r="AH20" s="13">
        <f t="shared" si="6"/>
        <v>0.74532352941176472</v>
      </c>
    </row>
    <row r="21" spans="1:34" s="377" customFormat="1" ht="77" hidden="1" x14ac:dyDescent="0.2">
      <c r="A21" s="608" t="s">
        <v>173</v>
      </c>
      <c r="B21" s="620" t="s">
        <v>61</v>
      </c>
      <c r="C21" s="726" t="s">
        <v>174</v>
      </c>
      <c r="D21" s="608" t="s">
        <v>205</v>
      </c>
      <c r="E21" s="608" t="s">
        <v>176</v>
      </c>
      <c r="F21" s="610" t="s">
        <v>206</v>
      </c>
      <c r="G21" s="610" t="s">
        <v>178</v>
      </c>
      <c r="H21" s="610">
        <v>19</v>
      </c>
      <c r="I21" s="610" t="s">
        <v>215</v>
      </c>
      <c r="J21" s="608">
        <v>1702038</v>
      </c>
      <c r="K21" s="608" t="s">
        <v>213</v>
      </c>
      <c r="L21" s="608" t="s">
        <v>216</v>
      </c>
      <c r="M21" s="624" t="s">
        <v>121</v>
      </c>
      <c r="N21" s="608">
        <v>4</v>
      </c>
      <c r="O21" s="608">
        <v>2023</v>
      </c>
      <c r="P21" s="608" t="s">
        <v>186</v>
      </c>
      <c r="Q21" s="611">
        <v>2</v>
      </c>
      <c r="R21" s="608">
        <v>7</v>
      </c>
      <c r="S21" s="612">
        <v>2</v>
      </c>
      <c r="T21" s="613">
        <v>0.2857142857142857</v>
      </c>
      <c r="U21" s="612" t="s">
        <v>142</v>
      </c>
      <c r="V21" s="612">
        <v>1</v>
      </c>
      <c r="W21" s="622">
        <v>0</v>
      </c>
      <c r="X21" s="612">
        <v>1</v>
      </c>
      <c r="Y21" s="612">
        <f t="shared" si="2"/>
        <v>2</v>
      </c>
      <c r="Z21" s="613">
        <f t="shared" si="3"/>
        <v>0.2857142857142857</v>
      </c>
      <c r="AA21" s="612">
        <f t="shared" si="4"/>
        <v>4</v>
      </c>
      <c r="AB21" s="613">
        <f t="shared" si="7"/>
        <v>1</v>
      </c>
      <c r="AC21" s="618">
        <v>1</v>
      </c>
      <c r="AD21" s="615">
        <f t="shared" si="5"/>
        <v>0.5714285714285714</v>
      </c>
      <c r="AE21" s="616">
        <v>0</v>
      </c>
      <c r="AF21" s="617" t="s">
        <v>141</v>
      </c>
      <c r="AG21" s="445">
        <v>17430000</v>
      </c>
      <c r="AH21" s="13">
        <v>0</v>
      </c>
    </row>
    <row r="22" spans="1:34" s="377" customFormat="1" ht="77" hidden="1" x14ac:dyDescent="0.2">
      <c r="A22" s="608" t="s">
        <v>173</v>
      </c>
      <c r="B22" s="620" t="s">
        <v>61</v>
      </c>
      <c r="C22" s="726" t="s">
        <v>174</v>
      </c>
      <c r="D22" s="608" t="s">
        <v>205</v>
      </c>
      <c r="E22" s="608" t="s">
        <v>176</v>
      </c>
      <c r="F22" s="610" t="s">
        <v>206</v>
      </c>
      <c r="G22" s="610" t="s">
        <v>178</v>
      </c>
      <c r="H22" s="610">
        <v>20</v>
      </c>
      <c r="I22" s="610" t="s">
        <v>217</v>
      </c>
      <c r="J22" s="608">
        <v>1709001</v>
      </c>
      <c r="K22" s="608" t="s">
        <v>218</v>
      </c>
      <c r="L22" s="608" t="s">
        <v>219</v>
      </c>
      <c r="M22" s="624" t="s">
        <v>121</v>
      </c>
      <c r="N22" s="623">
        <v>4000000</v>
      </c>
      <c r="O22" s="608">
        <v>2023</v>
      </c>
      <c r="P22" s="608" t="s">
        <v>220</v>
      </c>
      <c r="Q22" s="611">
        <v>1500000</v>
      </c>
      <c r="R22" s="623">
        <v>5000000</v>
      </c>
      <c r="S22" s="612">
        <v>400000</v>
      </c>
      <c r="T22" s="613">
        <v>0.08</v>
      </c>
      <c r="U22" s="612" t="s">
        <v>142</v>
      </c>
      <c r="V22" s="612">
        <v>0</v>
      </c>
      <c r="W22" s="622">
        <v>0</v>
      </c>
      <c r="X22" s="612" t="s">
        <v>221</v>
      </c>
      <c r="Y22" s="612">
        <f t="shared" si="2"/>
        <v>1730000</v>
      </c>
      <c r="Z22" s="613">
        <f t="shared" si="3"/>
        <v>0.34599999999999997</v>
      </c>
      <c r="AA22" s="612">
        <f t="shared" si="4"/>
        <v>2130000</v>
      </c>
      <c r="AB22" s="613">
        <f t="shared" si="7"/>
        <v>1.1533333333333333</v>
      </c>
      <c r="AC22" s="618">
        <v>1</v>
      </c>
      <c r="AD22" s="615">
        <f t="shared" si="5"/>
        <v>0.42599999999999999</v>
      </c>
      <c r="AE22" s="616">
        <v>0</v>
      </c>
      <c r="AF22" s="617" t="s">
        <v>141</v>
      </c>
      <c r="AG22" s="445">
        <v>0</v>
      </c>
      <c r="AH22" s="13">
        <v>0</v>
      </c>
    </row>
    <row r="23" spans="1:34" s="377" customFormat="1" ht="77" hidden="1" x14ac:dyDescent="0.2">
      <c r="A23" s="608" t="s">
        <v>173</v>
      </c>
      <c r="B23" s="636" t="s">
        <v>107</v>
      </c>
      <c r="C23" s="726" t="s">
        <v>223</v>
      </c>
      <c r="D23" s="610" t="s">
        <v>224</v>
      </c>
      <c r="E23" s="610" t="s">
        <v>225</v>
      </c>
      <c r="F23" s="610" t="s">
        <v>226</v>
      </c>
      <c r="G23" s="610" t="s">
        <v>227</v>
      </c>
      <c r="H23" s="610">
        <v>124</v>
      </c>
      <c r="I23" s="610" t="s">
        <v>228</v>
      </c>
      <c r="J23" s="627">
        <v>4103005</v>
      </c>
      <c r="K23" s="608" t="s">
        <v>229</v>
      </c>
      <c r="L23" s="610" t="s">
        <v>230</v>
      </c>
      <c r="M23" s="624" t="s">
        <v>121</v>
      </c>
      <c r="N23" s="608">
        <v>1365</v>
      </c>
      <c r="O23" s="608">
        <v>2023</v>
      </c>
      <c r="P23" s="608" t="s">
        <v>231</v>
      </c>
      <c r="Q23" s="628">
        <v>50</v>
      </c>
      <c r="R23" s="610">
        <v>200</v>
      </c>
      <c r="S23" s="612">
        <v>0</v>
      </c>
      <c r="T23" s="613">
        <v>0</v>
      </c>
      <c r="U23" s="612" t="s">
        <v>142</v>
      </c>
      <c r="V23" s="612">
        <v>0</v>
      </c>
      <c r="W23" s="622">
        <v>0</v>
      </c>
      <c r="X23" s="612">
        <v>57</v>
      </c>
      <c r="Y23" s="612">
        <f t="shared" si="2"/>
        <v>57</v>
      </c>
      <c r="Z23" s="613">
        <f t="shared" si="3"/>
        <v>0.28499999999999998</v>
      </c>
      <c r="AA23" s="612">
        <f>S23+Y23</f>
        <v>57</v>
      </c>
      <c r="AB23" s="613">
        <f t="shared" si="7"/>
        <v>1.1399999999999999</v>
      </c>
      <c r="AC23" s="618">
        <v>1</v>
      </c>
      <c r="AD23" s="615">
        <f>AA23/R23</f>
        <v>0.28499999999999998</v>
      </c>
      <c r="AE23" s="616">
        <v>408000</v>
      </c>
      <c r="AF23" s="617" t="s">
        <v>211</v>
      </c>
      <c r="AG23" s="445">
        <v>394916667</v>
      </c>
      <c r="AH23" s="13">
        <f t="shared" si="6"/>
        <v>967.93300735294122</v>
      </c>
    </row>
    <row r="24" spans="1:34" s="377" customFormat="1" ht="66" hidden="1" x14ac:dyDescent="0.2">
      <c r="A24" s="608" t="s">
        <v>173</v>
      </c>
      <c r="B24" s="636" t="s">
        <v>107</v>
      </c>
      <c r="C24" s="726" t="s">
        <v>223</v>
      </c>
      <c r="D24" s="610" t="s">
        <v>224</v>
      </c>
      <c r="E24" s="610" t="s">
        <v>110</v>
      </c>
      <c r="F24" s="610" t="s">
        <v>226</v>
      </c>
      <c r="G24" s="610" t="s">
        <v>227</v>
      </c>
      <c r="H24" s="610">
        <v>125</v>
      </c>
      <c r="I24" s="610" t="s">
        <v>232</v>
      </c>
      <c r="J24" s="627" t="s">
        <v>233</v>
      </c>
      <c r="K24" s="608" t="s">
        <v>234</v>
      </c>
      <c r="L24" s="610" t="s">
        <v>235</v>
      </c>
      <c r="M24" s="624" t="s">
        <v>121</v>
      </c>
      <c r="N24" s="608">
        <v>10</v>
      </c>
      <c r="O24" s="608">
        <v>2023</v>
      </c>
      <c r="P24" s="608" t="s">
        <v>231</v>
      </c>
      <c r="Q24" s="628">
        <v>20</v>
      </c>
      <c r="R24" s="610">
        <v>50</v>
      </c>
      <c r="S24" s="612">
        <v>0</v>
      </c>
      <c r="T24" s="613">
        <v>0</v>
      </c>
      <c r="U24" s="612" t="s">
        <v>142</v>
      </c>
      <c r="V24" s="612">
        <v>0</v>
      </c>
      <c r="W24" s="622">
        <v>0</v>
      </c>
      <c r="X24" s="612">
        <v>90</v>
      </c>
      <c r="Y24" s="612">
        <f t="shared" si="2"/>
        <v>90</v>
      </c>
      <c r="Z24" s="613">
        <f t="shared" si="3"/>
        <v>1.8</v>
      </c>
      <c r="AA24" s="612">
        <f t="shared" si="4"/>
        <v>90</v>
      </c>
      <c r="AB24" s="613">
        <f t="shared" si="7"/>
        <v>4.5</v>
      </c>
      <c r="AC24" s="618">
        <v>1</v>
      </c>
      <c r="AD24" s="615">
        <f t="shared" si="5"/>
        <v>1.8</v>
      </c>
      <c r="AE24" s="616">
        <v>0</v>
      </c>
      <c r="AF24" s="617" t="s">
        <v>141</v>
      </c>
      <c r="AG24" s="445">
        <v>0</v>
      </c>
      <c r="AH24" s="13">
        <v>0</v>
      </c>
    </row>
    <row r="25" spans="1:34" s="377" customFormat="1" ht="66" hidden="1" x14ac:dyDescent="0.2">
      <c r="A25" s="608" t="s">
        <v>173</v>
      </c>
      <c r="B25" s="636" t="s">
        <v>107</v>
      </c>
      <c r="C25" s="726" t="s">
        <v>223</v>
      </c>
      <c r="D25" s="610" t="s">
        <v>224</v>
      </c>
      <c r="E25" s="610" t="s">
        <v>225</v>
      </c>
      <c r="F25" s="610" t="s">
        <v>226</v>
      </c>
      <c r="G25" s="610" t="s">
        <v>116</v>
      </c>
      <c r="H25" s="610">
        <v>130</v>
      </c>
      <c r="I25" s="610" t="s">
        <v>236</v>
      </c>
      <c r="J25" s="627">
        <v>4101042</v>
      </c>
      <c r="K25" s="608" t="s">
        <v>237</v>
      </c>
      <c r="L25" s="610" t="s">
        <v>238</v>
      </c>
      <c r="M25" s="624" t="s">
        <v>121</v>
      </c>
      <c r="N25" s="608">
        <v>926</v>
      </c>
      <c r="O25" s="608">
        <v>2023</v>
      </c>
      <c r="P25" s="608" t="s">
        <v>231</v>
      </c>
      <c r="Q25" s="628">
        <v>500</v>
      </c>
      <c r="R25" s="610">
        <v>1500</v>
      </c>
      <c r="S25" s="612">
        <v>0</v>
      </c>
      <c r="T25" s="613">
        <v>0</v>
      </c>
      <c r="U25" s="612" t="s">
        <v>142</v>
      </c>
      <c r="V25" s="612">
        <v>0</v>
      </c>
      <c r="W25" s="622">
        <v>0</v>
      </c>
      <c r="X25" s="612">
        <v>0</v>
      </c>
      <c r="Y25" s="612">
        <f t="shared" si="2"/>
        <v>0</v>
      </c>
      <c r="Z25" s="613">
        <f t="shared" si="3"/>
        <v>0</v>
      </c>
      <c r="AA25" s="612">
        <f t="shared" si="4"/>
        <v>0</v>
      </c>
      <c r="AB25" s="613">
        <f t="shared" si="7"/>
        <v>0</v>
      </c>
      <c r="AC25" s="614">
        <v>0</v>
      </c>
      <c r="AD25" s="615">
        <f t="shared" si="5"/>
        <v>0</v>
      </c>
      <c r="AE25" s="616">
        <v>0</v>
      </c>
      <c r="AF25" s="617" t="s">
        <v>141</v>
      </c>
      <c r="AG25" s="445">
        <v>0</v>
      </c>
      <c r="AH25" s="13">
        <v>0</v>
      </c>
    </row>
    <row r="26" spans="1:34" s="377" customFormat="1" ht="77" hidden="1" x14ac:dyDescent="0.2">
      <c r="A26" s="608" t="s">
        <v>173</v>
      </c>
      <c r="B26" s="636" t="s">
        <v>107</v>
      </c>
      <c r="C26" s="726" t="s">
        <v>223</v>
      </c>
      <c r="D26" s="610" t="s">
        <v>239</v>
      </c>
      <c r="E26" s="608">
        <v>1704</v>
      </c>
      <c r="F26" s="608" t="s">
        <v>240</v>
      </c>
      <c r="G26" s="608" t="s">
        <v>178</v>
      </c>
      <c r="H26" s="610">
        <v>290</v>
      </c>
      <c r="I26" s="608" t="s">
        <v>241</v>
      </c>
      <c r="J26" s="627" t="s">
        <v>242</v>
      </c>
      <c r="K26" s="608" t="s">
        <v>243</v>
      </c>
      <c r="L26" s="610" t="s">
        <v>244</v>
      </c>
      <c r="M26" s="624" t="s">
        <v>121</v>
      </c>
      <c r="N26" s="624" t="s">
        <v>141</v>
      </c>
      <c r="O26" s="608" t="s">
        <v>141</v>
      </c>
      <c r="P26" s="608" t="s">
        <v>141</v>
      </c>
      <c r="Q26" s="611">
        <v>1</v>
      </c>
      <c r="R26" s="608">
        <v>4</v>
      </c>
      <c r="S26" s="612">
        <v>0</v>
      </c>
      <c r="T26" s="613">
        <v>0</v>
      </c>
      <c r="U26" s="612" t="s">
        <v>142</v>
      </c>
      <c r="V26" s="612">
        <v>0</v>
      </c>
      <c r="W26" s="622">
        <v>2</v>
      </c>
      <c r="X26" s="612">
        <v>0</v>
      </c>
      <c r="Y26" s="612">
        <f t="shared" si="2"/>
        <v>2</v>
      </c>
      <c r="Z26" s="613">
        <f t="shared" si="3"/>
        <v>0.5</v>
      </c>
      <c r="AA26" s="612">
        <f t="shared" si="4"/>
        <v>2</v>
      </c>
      <c r="AB26" s="613">
        <f t="shared" si="7"/>
        <v>2</v>
      </c>
      <c r="AC26" s="618">
        <v>1</v>
      </c>
      <c r="AD26" s="615">
        <f t="shared" si="5"/>
        <v>0.5</v>
      </c>
      <c r="AE26" s="616">
        <v>0</v>
      </c>
      <c r="AF26" s="617" t="s">
        <v>141</v>
      </c>
      <c r="AG26" s="445">
        <v>0</v>
      </c>
      <c r="AH26" s="13">
        <v>0</v>
      </c>
    </row>
    <row r="27" spans="1:34" s="377" customFormat="1" ht="55" hidden="1" x14ac:dyDescent="0.2">
      <c r="A27" s="608" t="s">
        <v>173</v>
      </c>
      <c r="B27" s="636" t="s">
        <v>107</v>
      </c>
      <c r="C27" s="726" t="s">
        <v>223</v>
      </c>
      <c r="D27" s="610" t="s">
        <v>239</v>
      </c>
      <c r="E27" s="671" t="s">
        <v>245</v>
      </c>
      <c r="F27" s="608" t="s">
        <v>240</v>
      </c>
      <c r="G27" s="608" t="s">
        <v>178</v>
      </c>
      <c r="H27" s="610">
        <v>291</v>
      </c>
      <c r="I27" s="608" t="s">
        <v>246</v>
      </c>
      <c r="J27" s="627" t="s">
        <v>247</v>
      </c>
      <c r="K27" s="608" t="s">
        <v>248</v>
      </c>
      <c r="L27" s="610" t="s">
        <v>249</v>
      </c>
      <c r="M27" s="624" t="s">
        <v>121</v>
      </c>
      <c r="N27" s="624" t="s">
        <v>141</v>
      </c>
      <c r="O27" s="608" t="s">
        <v>141</v>
      </c>
      <c r="P27" s="608" t="s">
        <v>141</v>
      </c>
      <c r="Q27" s="611">
        <v>50</v>
      </c>
      <c r="R27" s="608">
        <v>150</v>
      </c>
      <c r="S27" s="612">
        <v>0</v>
      </c>
      <c r="T27" s="613">
        <v>0</v>
      </c>
      <c r="U27" s="612" t="s">
        <v>142</v>
      </c>
      <c r="V27" s="612">
        <v>0</v>
      </c>
      <c r="W27" s="622">
        <v>0</v>
      </c>
      <c r="X27" s="612">
        <v>146</v>
      </c>
      <c r="Y27" s="612">
        <f t="shared" si="2"/>
        <v>146</v>
      </c>
      <c r="Z27" s="613">
        <f t="shared" si="3"/>
        <v>0.97333333333333338</v>
      </c>
      <c r="AA27" s="612">
        <f t="shared" si="4"/>
        <v>146</v>
      </c>
      <c r="AB27" s="613">
        <f t="shared" si="7"/>
        <v>2.92</v>
      </c>
      <c r="AC27" s="618">
        <v>1</v>
      </c>
      <c r="AD27" s="615">
        <f t="shared" si="5"/>
        <v>0.97333333333333338</v>
      </c>
      <c r="AE27" s="616">
        <v>0</v>
      </c>
      <c r="AF27" s="617" t="s">
        <v>141</v>
      </c>
      <c r="AG27" s="445">
        <v>0</v>
      </c>
      <c r="AH27" s="13">
        <v>0</v>
      </c>
    </row>
    <row r="28" spans="1:34" s="377" customFormat="1" ht="55" hidden="1" x14ac:dyDescent="0.2">
      <c r="A28" s="608" t="s">
        <v>173</v>
      </c>
      <c r="B28" s="636" t="s">
        <v>107</v>
      </c>
      <c r="C28" s="726" t="s">
        <v>223</v>
      </c>
      <c r="D28" s="610" t="s">
        <v>239</v>
      </c>
      <c r="E28" s="671" t="s">
        <v>245</v>
      </c>
      <c r="F28" s="608" t="s">
        <v>240</v>
      </c>
      <c r="G28" s="608" t="s">
        <v>178</v>
      </c>
      <c r="H28" s="610">
        <v>336</v>
      </c>
      <c r="I28" s="608" t="s">
        <v>246</v>
      </c>
      <c r="J28" s="608" t="s">
        <v>250</v>
      </c>
      <c r="K28" s="608" t="s">
        <v>251</v>
      </c>
      <c r="L28" s="608" t="s">
        <v>252</v>
      </c>
      <c r="M28" s="624" t="s">
        <v>121</v>
      </c>
      <c r="N28" s="624" t="s">
        <v>141</v>
      </c>
      <c r="O28" s="608" t="s">
        <v>141</v>
      </c>
      <c r="P28" s="608" t="s">
        <v>141</v>
      </c>
      <c r="Q28" s="611">
        <v>130</v>
      </c>
      <c r="R28" s="608">
        <v>400</v>
      </c>
      <c r="S28" s="612">
        <v>0</v>
      </c>
      <c r="T28" s="613">
        <v>0</v>
      </c>
      <c r="U28" s="612">
        <v>152</v>
      </c>
      <c r="V28" s="612">
        <v>0</v>
      </c>
      <c r="W28" s="622">
        <v>0</v>
      </c>
      <c r="X28" s="612">
        <v>0</v>
      </c>
      <c r="Y28" s="612">
        <f t="shared" si="2"/>
        <v>152</v>
      </c>
      <c r="Z28" s="613">
        <f t="shared" si="3"/>
        <v>0.38</v>
      </c>
      <c r="AA28" s="612">
        <f t="shared" si="4"/>
        <v>152</v>
      </c>
      <c r="AB28" s="613">
        <f t="shared" si="7"/>
        <v>1.1692307692307693</v>
      </c>
      <c r="AC28" s="618">
        <v>1</v>
      </c>
      <c r="AD28" s="615">
        <f t="shared" si="5"/>
        <v>0.38</v>
      </c>
      <c r="AE28" s="616">
        <v>0</v>
      </c>
      <c r="AF28" s="617" t="s">
        <v>141</v>
      </c>
      <c r="AG28" s="445">
        <v>0</v>
      </c>
      <c r="AH28" s="13">
        <v>0</v>
      </c>
    </row>
    <row r="29" spans="1:34" s="377" customFormat="1" ht="121" hidden="1" x14ac:dyDescent="0.2">
      <c r="A29" s="608" t="s">
        <v>254</v>
      </c>
      <c r="B29" s="620" t="s">
        <v>61</v>
      </c>
      <c r="C29" s="726" t="s">
        <v>62</v>
      </c>
      <c r="D29" s="608" t="s">
        <v>257</v>
      </c>
      <c r="E29" s="608">
        <v>2409</v>
      </c>
      <c r="F29" s="608" t="s">
        <v>258</v>
      </c>
      <c r="G29" s="671" t="s">
        <v>259</v>
      </c>
      <c r="H29" s="608">
        <v>76</v>
      </c>
      <c r="I29" s="608" t="s">
        <v>260</v>
      </c>
      <c r="J29" s="636">
        <v>2409003</v>
      </c>
      <c r="K29" s="608" t="s">
        <v>261</v>
      </c>
      <c r="L29" s="610" t="s">
        <v>262</v>
      </c>
      <c r="M29" s="610" t="s">
        <v>263</v>
      </c>
      <c r="N29" s="636">
        <v>15</v>
      </c>
      <c r="O29" s="636">
        <v>2023</v>
      </c>
      <c r="P29" s="636" t="s">
        <v>264</v>
      </c>
      <c r="Q29" s="672">
        <v>5</v>
      </c>
      <c r="R29" s="636">
        <v>20</v>
      </c>
      <c r="S29" s="636">
        <v>20</v>
      </c>
      <c r="T29" s="613">
        <f>+S29/R29</f>
        <v>1</v>
      </c>
      <c r="U29" s="636">
        <v>0</v>
      </c>
      <c r="V29" s="636">
        <v>5</v>
      </c>
      <c r="W29" s="612">
        <v>0</v>
      </c>
      <c r="X29" s="612">
        <v>0</v>
      </c>
      <c r="Y29" s="612">
        <f t="shared" si="2"/>
        <v>5</v>
      </c>
      <c r="Z29" s="613">
        <f t="shared" si="3"/>
        <v>0.25</v>
      </c>
      <c r="AA29" s="612">
        <f t="shared" si="4"/>
        <v>25</v>
      </c>
      <c r="AB29" s="613">
        <f t="shared" si="7"/>
        <v>1</v>
      </c>
      <c r="AC29" s="618">
        <v>1</v>
      </c>
      <c r="AD29" s="615">
        <f t="shared" si="5"/>
        <v>1.25</v>
      </c>
      <c r="AE29" s="629">
        <v>500000000</v>
      </c>
      <c r="AF29" s="636" t="s">
        <v>211</v>
      </c>
      <c r="AG29" s="445">
        <v>168576694</v>
      </c>
      <c r="AH29" s="13">
        <f t="shared" si="6"/>
        <v>0.337153388</v>
      </c>
    </row>
    <row r="30" spans="1:34" s="377" customFormat="1" ht="165" hidden="1" x14ac:dyDescent="0.2">
      <c r="A30" s="608" t="s">
        <v>254</v>
      </c>
      <c r="B30" s="620" t="s">
        <v>61</v>
      </c>
      <c r="C30" s="726" t="s">
        <v>62</v>
      </c>
      <c r="D30" s="608" t="s">
        <v>257</v>
      </c>
      <c r="E30" s="608">
        <v>2409</v>
      </c>
      <c r="F30" s="608" t="s">
        <v>258</v>
      </c>
      <c r="G30" s="671" t="s">
        <v>259</v>
      </c>
      <c r="H30" s="608">
        <v>77</v>
      </c>
      <c r="I30" s="608" t="s">
        <v>265</v>
      </c>
      <c r="J30" s="636">
        <v>2409063</v>
      </c>
      <c r="K30" s="608" t="s">
        <v>266</v>
      </c>
      <c r="L30" s="610" t="s">
        <v>267</v>
      </c>
      <c r="M30" s="610" t="s">
        <v>158</v>
      </c>
      <c r="N30" s="636">
        <v>11</v>
      </c>
      <c r="O30" s="636">
        <v>2023</v>
      </c>
      <c r="P30" s="636" t="s">
        <v>264</v>
      </c>
      <c r="Q30" s="672">
        <v>4</v>
      </c>
      <c r="R30" s="636">
        <v>15</v>
      </c>
      <c r="S30" s="636">
        <v>4</v>
      </c>
      <c r="T30" s="613">
        <f>+S30/R30</f>
        <v>0.26666666666666666</v>
      </c>
      <c r="U30" s="636">
        <v>1</v>
      </c>
      <c r="V30" s="636">
        <v>3</v>
      </c>
      <c r="W30" s="636">
        <v>2</v>
      </c>
      <c r="X30" s="612">
        <v>1</v>
      </c>
      <c r="Y30" s="612">
        <f t="shared" si="2"/>
        <v>7</v>
      </c>
      <c r="Z30" s="613">
        <f t="shared" si="3"/>
        <v>0.46666666666666667</v>
      </c>
      <c r="AA30" s="612">
        <f t="shared" si="4"/>
        <v>11</v>
      </c>
      <c r="AB30" s="613">
        <f t="shared" si="7"/>
        <v>1.75</v>
      </c>
      <c r="AC30" s="618">
        <v>1</v>
      </c>
      <c r="AD30" s="615">
        <f t="shared" si="5"/>
        <v>0.73333333333333328</v>
      </c>
      <c r="AE30" s="629">
        <v>205000000</v>
      </c>
      <c r="AF30" s="636" t="s">
        <v>211</v>
      </c>
      <c r="AG30" s="445">
        <v>1076592426</v>
      </c>
      <c r="AH30" s="13">
        <f t="shared" si="6"/>
        <v>5.2516703707317074</v>
      </c>
    </row>
    <row r="31" spans="1:34" s="377" customFormat="1" ht="198" hidden="1" x14ac:dyDescent="0.2">
      <c r="A31" s="608" t="s">
        <v>138</v>
      </c>
      <c r="B31" s="620" t="s">
        <v>90</v>
      </c>
      <c r="C31" s="727" t="s">
        <v>91</v>
      </c>
      <c r="D31" s="608" t="s">
        <v>283</v>
      </c>
      <c r="E31" s="608">
        <v>4302</v>
      </c>
      <c r="F31" s="608" t="s">
        <v>284</v>
      </c>
      <c r="G31" s="610" t="s">
        <v>285</v>
      </c>
      <c r="H31" s="610">
        <v>174</v>
      </c>
      <c r="I31" s="608" t="s">
        <v>286</v>
      </c>
      <c r="J31" s="630" t="s">
        <v>287</v>
      </c>
      <c r="K31" s="608" t="s">
        <v>288</v>
      </c>
      <c r="L31" s="608" t="s">
        <v>289</v>
      </c>
      <c r="M31" s="631" t="s">
        <v>280</v>
      </c>
      <c r="N31" s="631">
        <v>826</v>
      </c>
      <c r="O31" s="631">
        <v>2023</v>
      </c>
      <c r="P31" s="631" t="s">
        <v>138</v>
      </c>
      <c r="Q31" s="673">
        <v>909</v>
      </c>
      <c r="R31" s="631">
        <v>889</v>
      </c>
      <c r="S31" s="608">
        <v>466</v>
      </c>
      <c r="T31" s="613">
        <f>+S31/R31</f>
        <v>0.5241844769403825</v>
      </c>
      <c r="U31" s="636">
        <v>0</v>
      </c>
      <c r="V31" s="636">
        <v>483</v>
      </c>
      <c r="W31" s="674">
        <v>166</v>
      </c>
      <c r="X31" s="674">
        <v>161</v>
      </c>
      <c r="Y31" s="612">
        <f t="shared" si="2"/>
        <v>810</v>
      </c>
      <c r="Z31" s="613">
        <f t="shared" si="3"/>
        <v>0.91113610798650169</v>
      </c>
      <c r="AA31" s="612">
        <f t="shared" si="4"/>
        <v>1276</v>
      </c>
      <c r="AB31" s="613">
        <f t="shared" si="7"/>
        <v>0.8910891089108911</v>
      </c>
      <c r="AC31" s="618">
        <v>0.8910891089108911</v>
      </c>
      <c r="AD31" s="615">
        <f t="shared" si="5"/>
        <v>1.4353205849268842</v>
      </c>
      <c r="AE31" s="632">
        <v>206000206</v>
      </c>
      <c r="AF31" s="675" t="s">
        <v>144</v>
      </c>
      <c r="AG31" s="445">
        <v>237331578</v>
      </c>
      <c r="AH31" s="13">
        <f t="shared" si="6"/>
        <v>1.1520938867410646</v>
      </c>
    </row>
    <row r="32" spans="1:34" s="377" customFormat="1" ht="132" hidden="1" x14ac:dyDescent="0.2">
      <c r="A32" s="608" t="s">
        <v>138</v>
      </c>
      <c r="B32" s="620" t="s">
        <v>90</v>
      </c>
      <c r="C32" s="727" t="s">
        <v>91</v>
      </c>
      <c r="D32" s="608" t="s">
        <v>283</v>
      </c>
      <c r="E32" s="608">
        <v>4302</v>
      </c>
      <c r="F32" s="608" t="s">
        <v>284</v>
      </c>
      <c r="G32" s="610" t="s">
        <v>285</v>
      </c>
      <c r="H32" s="610">
        <v>175</v>
      </c>
      <c r="I32" s="608" t="s">
        <v>290</v>
      </c>
      <c r="J32" s="630" t="s">
        <v>291</v>
      </c>
      <c r="K32" s="608" t="s">
        <v>292</v>
      </c>
      <c r="L32" s="608" t="s">
        <v>293</v>
      </c>
      <c r="M32" s="631" t="s">
        <v>280</v>
      </c>
      <c r="N32" s="633">
        <v>228</v>
      </c>
      <c r="O32" s="631">
        <v>2023</v>
      </c>
      <c r="P32" s="631" t="s">
        <v>138</v>
      </c>
      <c r="Q32" s="673">
        <v>230</v>
      </c>
      <c r="R32" s="631">
        <v>235</v>
      </c>
      <c r="S32" s="608">
        <v>292</v>
      </c>
      <c r="T32" s="613">
        <f t="shared" ref="T32:T95" si="8">+S32/R32</f>
        <v>1.2425531914893617</v>
      </c>
      <c r="U32" s="636">
        <v>0</v>
      </c>
      <c r="V32" s="636">
        <v>483</v>
      </c>
      <c r="W32" s="636">
        <v>166</v>
      </c>
      <c r="X32" s="636">
        <v>161</v>
      </c>
      <c r="Y32" s="612">
        <f t="shared" si="2"/>
        <v>810</v>
      </c>
      <c r="Z32" s="613">
        <f t="shared" si="3"/>
        <v>3.4468085106382977</v>
      </c>
      <c r="AA32" s="612">
        <f t="shared" si="4"/>
        <v>1102</v>
      </c>
      <c r="AB32" s="613">
        <f t="shared" si="7"/>
        <v>3.5217391304347827</v>
      </c>
      <c r="AC32" s="618">
        <v>1</v>
      </c>
      <c r="AD32" s="615">
        <f t="shared" si="5"/>
        <v>4.6893617021276599</v>
      </c>
      <c r="AE32" s="632">
        <v>103001047.51000001</v>
      </c>
      <c r="AF32" s="675" t="s">
        <v>294</v>
      </c>
      <c r="AG32" s="445">
        <v>118665789</v>
      </c>
      <c r="AH32" s="13">
        <f t="shared" si="6"/>
        <v>1.1520833221475653</v>
      </c>
    </row>
    <row r="33" spans="1:34" s="377" customFormat="1" ht="132" hidden="1" x14ac:dyDescent="0.2">
      <c r="A33" s="608" t="s">
        <v>138</v>
      </c>
      <c r="B33" s="620" t="s">
        <v>90</v>
      </c>
      <c r="C33" s="727" t="s">
        <v>91</v>
      </c>
      <c r="D33" s="608" t="s">
        <v>283</v>
      </c>
      <c r="E33" s="608">
        <v>4302</v>
      </c>
      <c r="F33" s="608" t="s">
        <v>284</v>
      </c>
      <c r="G33" s="610" t="s">
        <v>285</v>
      </c>
      <c r="H33" s="610">
        <v>176</v>
      </c>
      <c r="I33" s="608" t="s">
        <v>295</v>
      </c>
      <c r="J33" s="630" t="s">
        <v>291</v>
      </c>
      <c r="K33" s="608" t="s">
        <v>292</v>
      </c>
      <c r="L33" s="608" t="s">
        <v>296</v>
      </c>
      <c r="M33" s="631" t="s">
        <v>280</v>
      </c>
      <c r="N33" s="631">
        <v>228</v>
      </c>
      <c r="O33" s="631">
        <v>2023</v>
      </c>
      <c r="P33" s="631" t="s">
        <v>138</v>
      </c>
      <c r="Q33" s="673">
        <v>230</v>
      </c>
      <c r="R33" s="631">
        <v>235</v>
      </c>
      <c r="S33" s="608">
        <v>292</v>
      </c>
      <c r="T33" s="613">
        <f t="shared" si="8"/>
        <v>1.2425531914893617</v>
      </c>
      <c r="U33" s="636">
        <v>0</v>
      </c>
      <c r="V33" s="636">
        <v>164</v>
      </c>
      <c r="W33" s="636">
        <v>166</v>
      </c>
      <c r="X33" s="636">
        <v>161</v>
      </c>
      <c r="Y33" s="612">
        <f t="shared" si="2"/>
        <v>491</v>
      </c>
      <c r="Z33" s="613">
        <f t="shared" si="3"/>
        <v>2.0893617021276594</v>
      </c>
      <c r="AA33" s="612">
        <f t="shared" si="4"/>
        <v>783</v>
      </c>
      <c r="AB33" s="613">
        <f t="shared" si="7"/>
        <v>2.1347826086956521</v>
      </c>
      <c r="AC33" s="618">
        <v>1</v>
      </c>
      <c r="AD33" s="615">
        <f t="shared" si="5"/>
        <v>3.3319148936170211</v>
      </c>
      <c r="AE33" s="632">
        <v>107269350</v>
      </c>
      <c r="AF33" s="675" t="s">
        <v>144</v>
      </c>
      <c r="AG33" s="445">
        <v>118665789</v>
      </c>
      <c r="AH33" s="13">
        <f t="shared" si="6"/>
        <v>1.106241335479333</v>
      </c>
    </row>
    <row r="34" spans="1:34" s="377" customFormat="1" ht="121" hidden="1" x14ac:dyDescent="0.2">
      <c r="A34" s="608" t="s">
        <v>138</v>
      </c>
      <c r="B34" s="620" t="s">
        <v>90</v>
      </c>
      <c r="C34" s="727" t="s">
        <v>91</v>
      </c>
      <c r="D34" s="608" t="s">
        <v>283</v>
      </c>
      <c r="E34" s="608">
        <v>4302</v>
      </c>
      <c r="F34" s="608" t="s">
        <v>284</v>
      </c>
      <c r="G34" s="610" t="s">
        <v>285</v>
      </c>
      <c r="H34" s="610">
        <v>177</v>
      </c>
      <c r="I34" s="608" t="s">
        <v>297</v>
      </c>
      <c r="J34" s="630" t="s">
        <v>298</v>
      </c>
      <c r="K34" s="608" t="s">
        <v>299</v>
      </c>
      <c r="L34" s="608" t="s">
        <v>300</v>
      </c>
      <c r="M34" s="631" t="s">
        <v>280</v>
      </c>
      <c r="N34" s="631">
        <v>16</v>
      </c>
      <c r="O34" s="631">
        <v>2023</v>
      </c>
      <c r="P34" s="631" t="s">
        <v>138</v>
      </c>
      <c r="Q34" s="673">
        <v>32</v>
      </c>
      <c r="R34" s="631">
        <v>118</v>
      </c>
      <c r="S34" s="608">
        <v>124</v>
      </c>
      <c r="T34" s="613">
        <f t="shared" si="8"/>
        <v>1.0508474576271187</v>
      </c>
      <c r="U34" s="636">
        <v>0</v>
      </c>
      <c r="V34" s="636">
        <v>268</v>
      </c>
      <c r="W34" s="636">
        <v>166</v>
      </c>
      <c r="X34" s="636">
        <v>161</v>
      </c>
      <c r="Y34" s="612">
        <f t="shared" si="2"/>
        <v>595</v>
      </c>
      <c r="Z34" s="613">
        <f t="shared" si="3"/>
        <v>5.0423728813559325</v>
      </c>
      <c r="AA34" s="612">
        <f t="shared" si="4"/>
        <v>719</v>
      </c>
      <c r="AB34" s="613">
        <f t="shared" si="7"/>
        <v>18.59375</v>
      </c>
      <c r="AC34" s="618">
        <v>1</v>
      </c>
      <c r="AD34" s="615">
        <f t="shared" si="5"/>
        <v>6.093220338983051</v>
      </c>
      <c r="AE34" s="632">
        <v>206000000</v>
      </c>
      <c r="AF34" s="675" t="s">
        <v>144</v>
      </c>
      <c r="AG34" s="445">
        <v>0</v>
      </c>
      <c r="AH34" s="13">
        <f t="shared" si="6"/>
        <v>0</v>
      </c>
    </row>
    <row r="35" spans="1:34" s="377" customFormat="1" ht="110" hidden="1" x14ac:dyDescent="0.2">
      <c r="A35" s="608" t="s">
        <v>138</v>
      </c>
      <c r="B35" s="620" t="s">
        <v>90</v>
      </c>
      <c r="C35" s="727" t="s">
        <v>91</v>
      </c>
      <c r="D35" s="608" t="s">
        <v>283</v>
      </c>
      <c r="E35" s="608">
        <v>4302</v>
      </c>
      <c r="F35" s="608" t="s">
        <v>284</v>
      </c>
      <c r="G35" s="610" t="s">
        <v>285</v>
      </c>
      <c r="H35" s="610">
        <v>178</v>
      </c>
      <c r="I35" s="608" t="s">
        <v>301</v>
      </c>
      <c r="J35" s="630" t="s">
        <v>302</v>
      </c>
      <c r="K35" s="608" t="s">
        <v>303</v>
      </c>
      <c r="L35" s="608" t="s">
        <v>304</v>
      </c>
      <c r="M35" s="631" t="s">
        <v>280</v>
      </c>
      <c r="N35" s="631">
        <v>37</v>
      </c>
      <c r="O35" s="631">
        <v>2023</v>
      </c>
      <c r="P35" s="631" t="s">
        <v>138</v>
      </c>
      <c r="Q35" s="673">
        <v>37</v>
      </c>
      <c r="R35" s="631">
        <v>151</v>
      </c>
      <c r="S35" s="608">
        <v>21</v>
      </c>
      <c r="T35" s="613">
        <f t="shared" si="8"/>
        <v>0.13907284768211919</v>
      </c>
      <c r="U35" s="636">
        <v>0</v>
      </c>
      <c r="V35" s="636">
        <v>15</v>
      </c>
      <c r="W35" s="636">
        <v>13</v>
      </c>
      <c r="X35" s="636">
        <v>4</v>
      </c>
      <c r="Y35" s="612">
        <f t="shared" si="2"/>
        <v>32</v>
      </c>
      <c r="Z35" s="613">
        <f t="shared" si="3"/>
        <v>0.2119205298013245</v>
      </c>
      <c r="AA35" s="612">
        <f t="shared" si="4"/>
        <v>53</v>
      </c>
      <c r="AB35" s="613">
        <f t="shared" si="7"/>
        <v>0.86486486486486491</v>
      </c>
      <c r="AC35" s="618">
        <v>0.86486486486486491</v>
      </c>
      <c r="AD35" s="615">
        <f t="shared" si="5"/>
        <v>0.35099337748344372</v>
      </c>
      <c r="AE35" s="632">
        <v>153934272.5</v>
      </c>
      <c r="AF35" s="675" t="s">
        <v>305</v>
      </c>
      <c r="AG35" s="445">
        <v>81000000</v>
      </c>
      <c r="AH35" s="13">
        <f t="shared" si="6"/>
        <v>0.52619860856522382</v>
      </c>
    </row>
    <row r="36" spans="1:34" s="377" customFormat="1" ht="110" hidden="1" x14ac:dyDescent="0.2">
      <c r="A36" s="608" t="s">
        <v>138</v>
      </c>
      <c r="B36" s="620" t="s">
        <v>90</v>
      </c>
      <c r="C36" s="727" t="s">
        <v>91</v>
      </c>
      <c r="D36" s="608" t="s">
        <v>283</v>
      </c>
      <c r="E36" s="608">
        <v>4302</v>
      </c>
      <c r="F36" s="608" t="s">
        <v>284</v>
      </c>
      <c r="G36" s="610" t="s">
        <v>285</v>
      </c>
      <c r="H36" s="610">
        <v>179</v>
      </c>
      <c r="I36" s="608" t="s">
        <v>301</v>
      </c>
      <c r="J36" s="630" t="s">
        <v>302</v>
      </c>
      <c r="K36" s="608" t="s">
        <v>303</v>
      </c>
      <c r="L36" s="608" t="s">
        <v>306</v>
      </c>
      <c r="M36" s="631" t="s">
        <v>280</v>
      </c>
      <c r="N36" s="631">
        <v>21</v>
      </c>
      <c r="O36" s="631">
        <v>2023</v>
      </c>
      <c r="P36" s="631" t="s">
        <v>138</v>
      </c>
      <c r="Q36" s="673">
        <v>6</v>
      </c>
      <c r="R36" s="631">
        <v>25</v>
      </c>
      <c r="S36" s="608">
        <v>22</v>
      </c>
      <c r="T36" s="613">
        <f t="shared" si="8"/>
        <v>0.88</v>
      </c>
      <c r="U36" s="636">
        <v>0</v>
      </c>
      <c r="V36" s="636">
        <v>15</v>
      </c>
      <c r="W36" s="636">
        <v>13</v>
      </c>
      <c r="X36" s="636">
        <v>4</v>
      </c>
      <c r="Y36" s="612">
        <f t="shared" si="2"/>
        <v>32</v>
      </c>
      <c r="Z36" s="613">
        <f t="shared" si="3"/>
        <v>1.28</v>
      </c>
      <c r="AA36" s="612">
        <f t="shared" si="4"/>
        <v>54</v>
      </c>
      <c r="AB36" s="613">
        <f t="shared" si="7"/>
        <v>5.333333333333333</v>
      </c>
      <c r="AC36" s="618">
        <v>1</v>
      </c>
      <c r="AD36" s="615">
        <f t="shared" si="5"/>
        <v>2.16</v>
      </c>
      <c r="AE36" s="632">
        <v>103000000</v>
      </c>
      <c r="AF36" s="675" t="s">
        <v>144</v>
      </c>
      <c r="AG36" s="445">
        <v>81000000</v>
      </c>
      <c r="AH36" s="13">
        <f t="shared" si="6"/>
        <v>0.78640776699029125</v>
      </c>
    </row>
    <row r="37" spans="1:34" s="377" customFormat="1" ht="121" hidden="1" x14ac:dyDescent="0.2">
      <c r="A37" s="608" t="s">
        <v>138</v>
      </c>
      <c r="B37" s="620" t="s">
        <v>90</v>
      </c>
      <c r="C37" s="727" t="s">
        <v>91</v>
      </c>
      <c r="D37" s="608" t="s">
        <v>283</v>
      </c>
      <c r="E37" s="608">
        <v>4302</v>
      </c>
      <c r="F37" s="608" t="s">
        <v>284</v>
      </c>
      <c r="G37" s="610" t="s">
        <v>285</v>
      </c>
      <c r="H37" s="610">
        <v>180</v>
      </c>
      <c r="I37" s="608" t="s">
        <v>307</v>
      </c>
      <c r="J37" s="630" t="s">
        <v>308</v>
      </c>
      <c r="K37" s="608" t="s">
        <v>309</v>
      </c>
      <c r="L37" s="608" t="s">
        <v>310</v>
      </c>
      <c r="M37" s="631" t="s">
        <v>280</v>
      </c>
      <c r="N37" s="631">
        <v>826</v>
      </c>
      <c r="O37" s="631">
        <v>2023</v>
      </c>
      <c r="P37" s="631" t="s">
        <v>138</v>
      </c>
      <c r="Q37" s="673">
        <v>909</v>
      </c>
      <c r="R37" s="631">
        <v>848</v>
      </c>
      <c r="S37" s="608">
        <v>390</v>
      </c>
      <c r="T37" s="613">
        <f t="shared" si="8"/>
        <v>0.45990566037735847</v>
      </c>
      <c r="U37" s="636">
        <v>0</v>
      </c>
      <c r="V37" s="636">
        <v>268</v>
      </c>
      <c r="W37" s="636">
        <v>155</v>
      </c>
      <c r="X37" s="636">
        <v>150</v>
      </c>
      <c r="Y37" s="612">
        <f t="shared" si="2"/>
        <v>573</v>
      </c>
      <c r="Z37" s="613">
        <f t="shared" si="3"/>
        <v>0.6757075471698113</v>
      </c>
      <c r="AA37" s="612">
        <f t="shared" si="4"/>
        <v>963</v>
      </c>
      <c r="AB37" s="613">
        <f t="shared" si="7"/>
        <v>0.63036303630363033</v>
      </c>
      <c r="AC37" s="634">
        <v>0.63036303630363033</v>
      </c>
      <c r="AD37" s="615">
        <f t="shared" si="5"/>
        <v>1.1356132075471699</v>
      </c>
      <c r="AE37" s="632">
        <v>271471159.99000001</v>
      </c>
      <c r="AF37" s="675" t="s">
        <v>144</v>
      </c>
      <c r="AG37" s="445">
        <v>0</v>
      </c>
      <c r="AH37" s="13">
        <f t="shared" si="6"/>
        <v>0</v>
      </c>
    </row>
    <row r="38" spans="1:34" s="377" customFormat="1" ht="242" hidden="1" x14ac:dyDescent="0.2">
      <c r="A38" s="608" t="s">
        <v>138</v>
      </c>
      <c r="B38" s="620" t="s">
        <v>90</v>
      </c>
      <c r="C38" s="727" t="s">
        <v>91</v>
      </c>
      <c r="D38" s="608" t="s">
        <v>283</v>
      </c>
      <c r="E38" s="608">
        <v>4302</v>
      </c>
      <c r="F38" s="608" t="s">
        <v>311</v>
      </c>
      <c r="G38" s="610" t="s">
        <v>285</v>
      </c>
      <c r="H38" s="610">
        <v>181</v>
      </c>
      <c r="I38" s="608" t="s">
        <v>312</v>
      </c>
      <c r="J38" s="630" t="s">
        <v>313</v>
      </c>
      <c r="K38" s="608" t="s">
        <v>314</v>
      </c>
      <c r="L38" s="608" t="s">
        <v>315</v>
      </c>
      <c r="M38" s="631" t="s">
        <v>280</v>
      </c>
      <c r="N38" s="631">
        <v>826</v>
      </c>
      <c r="O38" s="631">
        <v>2023</v>
      </c>
      <c r="P38" s="631" t="s">
        <v>138</v>
      </c>
      <c r="Q38" s="673">
        <v>200</v>
      </c>
      <c r="R38" s="631">
        <v>2076</v>
      </c>
      <c r="S38" s="608">
        <v>239</v>
      </c>
      <c r="T38" s="613">
        <f t="shared" si="8"/>
        <v>0.11512524084778419</v>
      </c>
      <c r="U38" s="636">
        <v>0</v>
      </c>
      <c r="V38" s="636">
        <v>13</v>
      </c>
      <c r="W38" s="636">
        <v>7</v>
      </c>
      <c r="X38" s="636">
        <v>4</v>
      </c>
      <c r="Y38" s="612">
        <f t="shared" si="2"/>
        <v>24</v>
      </c>
      <c r="Z38" s="613">
        <f t="shared" si="3"/>
        <v>1.1560693641618497E-2</v>
      </c>
      <c r="AA38" s="612">
        <f t="shared" si="4"/>
        <v>263</v>
      </c>
      <c r="AB38" s="613">
        <f t="shared" si="7"/>
        <v>0.12</v>
      </c>
      <c r="AC38" s="614">
        <v>0.12</v>
      </c>
      <c r="AD38" s="615">
        <f t="shared" si="5"/>
        <v>0.12668593448940269</v>
      </c>
      <c r="AE38" s="632">
        <v>242240919.77000001</v>
      </c>
      <c r="AF38" s="675" t="s">
        <v>144</v>
      </c>
      <c r="AG38" s="445">
        <v>81000000</v>
      </c>
      <c r="AH38" s="13">
        <f t="shared" si="6"/>
        <v>0.33437785852574742</v>
      </c>
    </row>
    <row r="39" spans="1:34" s="377" customFormat="1" ht="209" hidden="1" x14ac:dyDescent="0.2">
      <c r="A39" s="608" t="s">
        <v>138</v>
      </c>
      <c r="B39" s="620" t="s">
        <v>90</v>
      </c>
      <c r="C39" s="727" t="s">
        <v>91</v>
      </c>
      <c r="D39" s="608" t="s">
        <v>316</v>
      </c>
      <c r="E39" s="608">
        <v>4301</v>
      </c>
      <c r="F39" s="608" t="s">
        <v>284</v>
      </c>
      <c r="G39" s="610" t="s">
        <v>285</v>
      </c>
      <c r="H39" s="610">
        <v>182</v>
      </c>
      <c r="I39" s="608" t="s">
        <v>317</v>
      </c>
      <c r="J39" s="630" t="s">
        <v>318</v>
      </c>
      <c r="K39" s="608" t="s">
        <v>319</v>
      </c>
      <c r="L39" s="608" t="s">
        <v>320</v>
      </c>
      <c r="M39" s="631" t="s">
        <v>280</v>
      </c>
      <c r="N39" s="631">
        <v>1</v>
      </c>
      <c r="O39" s="631">
        <v>2023</v>
      </c>
      <c r="P39" s="631" t="s">
        <v>138</v>
      </c>
      <c r="Q39" s="673">
        <v>0</v>
      </c>
      <c r="R39" s="631">
        <v>2</v>
      </c>
      <c r="S39" s="608">
        <v>2</v>
      </c>
      <c r="T39" s="613">
        <f t="shared" si="8"/>
        <v>1</v>
      </c>
      <c r="U39" s="636">
        <v>0</v>
      </c>
      <c r="V39" s="636">
        <v>0</v>
      </c>
      <c r="W39" s="636">
        <v>1</v>
      </c>
      <c r="X39" s="636">
        <v>0</v>
      </c>
      <c r="Y39" s="621">
        <f t="shared" si="2"/>
        <v>1</v>
      </c>
      <c r="Z39" s="613">
        <f t="shared" si="3"/>
        <v>0.5</v>
      </c>
      <c r="AA39" s="612">
        <f t="shared" si="4"/>
        <v>3</v>
      </c>
      <c r="AB39" s="613">
        <v>0.5</v>
      </c>
      <c r="AC39" s="614">
        <v>0.5</v>
      </c>
      <c r="AD39" s="615">
        <f t="shared" si="5"/>
        <v>1.5</v>
      </c>
      <c r="AE39" s="632">
        <v>2304249790.5700002</v>
      </c>
      <c r="AF39" s="675" t="s">
        <v>144</v>
      </c>
      <c r="AG39" s="445">
        <v>0</v>
      </c>
      <c r="AH39" s="13">
        <f t="shared" si="6"/>
        <v>0</v>
      </c>
    </row>
    <row r="40" spans="1:34" s="377" customFormat="1" ht="242" hidden="1" x14ac:dyDescent="0.2">
      <c r="A40" s="608" t="s">
        <v>138</v>
      </c>
      <c r="B40" s="620" t="s">
        <v>90</v>
      </c>
      <c r="C40" s="727" t="s">
        <v>91</v>
      </c>
      <c r="D40" s="608" t="s">
        <v>316</v>
      </c>
      <c r="E40" s="608">
        <v>4301</v>
      </c>
      <c r="F40" s="608" t="s">
        <v>311</v>
      </c>
      <c r="G40" s="610" t="s">
        <v>285</v>
      </c>
      <c r="H40" s="610">
        <v>185</v>
      </c>
      <c r="I40" s="608" t="s">
        <v>323</v>
      </c>
      <c r="J40" s="630" t="s">
        <v>318</v>
      </c>
      <c r="K40" s="608" t="s">
        <v>319</v>
      </c>
      <c r="L40" s="608" t="s">
        <v>326</v>
      </c>
      <c r="M40" s="631" t="s">
        <v>280</v>
      </c>
      <c r="N40" s="631">
        <v>5</v>
      </c>
      <c r="O40" s="631">
        <v>2023</v>
      </c>
      <c r="P40" s="631" t="s">
        <v>138</v>
      </c>
      <c r="Q40" s="673">
        <v>7</v>
      </c>
      <c r="R40" s="631">
        <v>23</v>
      </c>
      <c r="S40" s="608">
        <v>2</v>
      </c>
      <c r="T40" s="613">
        <f t="shared" si="8"/>
        <v>8.6956521739130432E-2</v>
      </c>
      <c r="U40" s="636">
        <v>1</v>
      </c>
      <c r="V40" s="636">
        <v>7</v>
      </c>
      <c r="W40" s="636">
        <v>8</v>
      </c>
      <c r="X40" s="636">
        <v>0</v>
      </c>
      <c r="Y40" s="612">
        <f t="shared" si="2"/>
        <v>16</v>
      </c>
      <c r="Z40" s="613">
        <f t="shared" si="3"/>
        <v>0.69565217391304346</v>
      </c>
      <c r="AA40" s="612">
        <f t="shared" si="4"/>
        <v>18</v>
      </c>
      <c r="AB40" s="613">
        <f t="shared" ref="AB40:AB61" si="9">+Y40/Q40</f>
        <v>2.2857142857142856</v>
      </c>
      <c r="AC40" s="618">
        <v>1</v>
      </c>
      <c r="AD40" s="615">
        <f t="shared" si="5"/>
        <v>0.78260869565217395</v>
      </c>
      <c r="AE40" s="632">
        <v>2622794829.4099998</v>
      </c>
      <c r="AF40" s="675" t="s">
        <v>144</v>
      </c>
      <c r="AG40" s="445">
        <v>0</v>
      </c>
      <c r="AH40" s="13">
        <f t="shared" si="6"/>
        <v>0</v>
      </c>
    </row>
    <row r="41" spans="1:34" s="377" customFormat="1" ht="99" hidden="1" x14ac:dyDescent="0.2">
      <c r="A41" s="608" t="s">
        <v>138</v>
      </c>
      <c r="B41" s="620" t="s">
        <v>90</v>
      </c>
      <c r="C41" s="727" t="s">
        <v>91</v>
      </c>
      <c r="D41" s="608" t="s">
        <v>327</v>
      </c>
      <c r="E41" s="608">
        <v>4301</v>
      </c>
      <c r="F41" s="608" t="s">
        <v>311</v>
      </c>
      <c r="G41" s="610" t="s">
        <v>285</v>
      </c>
      <c r="H41" s="610">
        <v>186</v>
      </c>
      <c r="I41" s="608" t="s">
        <v>328</v>
      </c>
      <c r="J41" s="630" t="s">
        <v>329</v>
      </c>
      <c r="K41" s="608" t="s">
        <v>330</v>
      </c>
      <c r="L41" s="608" t="s">
        <v>331</v>
      </c>
      <c r="M41" s="631" t="s">
        <v>280</v>
      </c>
      <c r="N41" s="631">
        <v>200</v>
      </c>
      <c r="O41" s="631">
        <v>2023</v>
      </c>
      <c r="P41" s="631" t="s">
        <v>138</v>
      </c>
      <c r="Q41" s="673">
        <v>310</v>
      </c>
      <c r="R41" s="631">
        <v>1040</v>
      </c>
      <c r="S41" s="608">
        <v>200</v>
      </c>
      <c r="T41" s="613">
        <f t="shared" si="8"/>
        <v>0.19230769230769232</v>
      </c>
      <c r="U41" s="636">
        <v>0</v>
      </c>
      <c r="V41" s="636">
        <v>0</v>
      </c>
      <c r="W41" s="636">
        <v>0</v>
      </c>
      <c r="X41" s="636">
        <v>0</v>
      </c>
      <c r="Y41" s="612">
        <f t="shared" si="2"/>
        <v>0</v>
      </c>
      <c r="Z41" s="613">
        <f t="shared" si="3"/>
        <v>0</v>
      </c>
      <c r="AA41" s="612">
        <f t="shared" si="4"/>
        <v>200</v>
      </c>
      <c r="AB41" s="613">
        <f t="shared" si="9"/>
        <v>0</v>
      </c>
      <c r="AC41" s="614">
        <v>0</v>
      </c>
      <c r="AD41" s="615">
        <f t="shared" si="5"/>
        <v>0.19230769230769232</v>
      </c>
      <c r="AE41" s="632">
        <v>300000000</v>
      </c>
      <c r="AF41" s="676"/>
      <c r="AG41" s="445">
        <v>0</v>
      </c>
      <c r="AH41" s="13">
        <f t="shared" si="6"/>
        <v>0</v>
      </c>
    </row>
    <row r="42" spans="1:34" s="377" customFormat="1" ht="198" hidden="1" x14ac:dyDescent="0.2">
      <c r="A42" s="608" t="s">
        <v>138</v>
      </c>
      <c r="B42" s="620" t="s">
        <v>90</v>
      </c>
      <c r="C42" s="727" t="s">
        <v>91</v>
      </c>
      <c r="D42" s="608" t="s">
        <v>327</v>
      </c>
      <c r="E42" s="608">
        <v>4301</v>
      </c>
      <c r="F42" s="608" t="s">
        <v>311</v>
      </c>
      <c r="G42" s="610" t="s">
        <v>285</v>
      </c>
      <c r="H42" s="610">
        <v>187</v>
      </c>
      <c r="I42" s="608" t="s">
        <v>332</v>
      </c>
      <c r="J42" s="630" t="s">
        <v>329</v>
      </c>
      <c r="K42" s="608" t="s">
        <v>330</v>
      </c>
      <c r="L42" s="608" t="s">
        <v>333</v>
      </c>
      <c r="M42" s="631" t="s">
        <v>280</v>
      </c>
      <c r="N42" s="631">
        <v>12</v>
      </c>
      <c r="O42" s="631">
        <v>2023</v>
      </c>
      <c r="P42" s="631" t="s">
        <v>138</v>
      </c>
      <c r="Q42" s="673">
        <v>24</v>
      </c>
      <c r="R42" s="631">
        <v>22</v>
      </c>
      <c r="S42" s="608">
        <v>5</v>
      </c>
      <c r="T42" s="613">
        <f t="shared" si="8"/>
        <v>0.22727272727272727</v>
      </c>
      <c r="U42" s="636">
        <v>0</v>
      </c>
      <c r="V42" s="636">
        <v>0</v>
      </c>
      <c r="W42" s="612">
        <v>0</v>
      </c>
      <c r="X42" s="636">
        <v>0</v>
      </c>
      <c r="Y42" s="612">
        <f t="shared" si="2"/>
        <v>0</v>
      </c>
      <c r="Z42" s="613">
        <f t="shared" si="3"/>
        <v>0</v>
      </c>
      <c r="AA42" s="612">
        <f t="shared" si="4"/>
        <v>5</v>
      </c>
      <c r="AB42" s="613">
        <f t="shared" si="9"/>
        <v>0</v>
      </c>
      <c r="AC42" s="614">
        <v>0</v>
      </c>
      <c r="AD42" s="615">
        <f t="shared" si="5"/>
        <v>0.22727272727272727</v>
      </c>
      <c r="AE42" s="632">
        <v>68635448</v>
      </c>
      <c r="AF42" s="676"/>
      <c r="AG42" s="445">
        <v>0</v>
      </c>
      <c r="AH42" s="13">
        <f t="shared" si="6"/>
        <v>0</v>
      </c>
    </row>
    <row r="43" spans="1:34" s="377" customFormat="1" ht="154" hidden="1" x14ac:dyDescent="0.2">
      <c r="A43" s="608" t="s">
        <v>138</v>
      </c>
      <c r="B43" s="620" t="s">
        <v>90</v>
      </c>
      <c r="C43" s="727" t="s">
        <v>91</v>
      </c>
      <c r="D43" s="608" t="s">
        <v>327</v>
      </c>
      <c r="E43" s="608">
        <v>4301</v>
      </c>
      <c r="F43" s="608" t="s">
        <v>311</v>
      </c>
      <c r="G43" s="610" t="s">
        <v>285</v>
      </c>
      <c r="H43" s="610">
        <v>188</v>
      </c>
      <c r="I43" s="608" t="s">
        <v>334</v>
      </c>
      <c r="J43" s="630" t="s">
        <v>329</v>
      </c>
      <c r="K43" s="608" t="s">
        <v>330</v>
      </c>
      <c r="L43" s="608" t="s">
        <v>335</v>
      </c>
      <c r="M43" s="631" t="s">
        <v>280</v>
      </c>
      <c r="N43" s="631">
        <v>0</v>
      </c>
      <c r="O43" s="631">
        <v>2023</v>
      </c>
      <c r="P43" s="631" t="s">
        <v>138</v>
      </c>
      <c r="Q43" s="673">
        <v>5</v>
      </c>
      <c r="R43" s="631">
        <v>5</v>
      </c>
      <c r="S43" s="608">
        <v>2</v>
      </c>
      <c r="T43" s="613">
        <f t="shared" si="8"/>
        <v>0.4</v>
      </c>
      <c r="U43" s="636">
        <v>0</v>
      </c>
      <c r="V43" s="636">
        <v>0</v>
      </c>
      <c r="W43" s="612">
        <v>0</v>
      </c>
      <c r="X43" s="636">
        <v>0</v>
      </c>
      <c r="Y43" s="612">
        <f t="shared" si="2"/>
        <v>0</v>
      </c>
      <c r="Z43" s="613">
        <f t="shared" si="3"/>
        <v>0</v>
      </c>
      <c r="AA43" s="612">
        <f t="shared" si="4"/>
        <v>2</v>
      </c>
      <c r="AB43" s="613">
        <f t="shared" si="9"/>
        <v>0</v>
      </c>
      <c r="AC43" s="614">
        <v>0</v>
      </c>
      <c r="AD43" s="615">
        <f t="shared" si="5"/>
        <v>0.4</v>
      </c>
      <c r="AE43" s="632">
        <v>296022023</v>
      </c>
      <c r="AF43" s="676"/>
      <c r="AG43" s="445">
        <v>0</v>
      </c>
      <c r="AH43" s="13">
        <f t="shared" si="6"/>
        <v>0</v>
      </c>
    </row>
    <row r="44" spans="1:34" s="377" customFormat="1" ht="99" hidden="1" x14ac:dyDescent="0.2">
      <c r="A44" s="608" t="s">
        <v>138</v>
      </c>
      <c r="B44" s="620" t="s">
        <v>90</v>
      </c>
      <c r="C44" s="727" t="s">
        <v>91</v>
      </c>
      <c r="D44" s="608" t="s">
        <v>327</v>
      </c>
      <c r="E44" s="608">
        <v>4301</v>
      </c>
      <c r="F44" s="608" t="s">
        <v>311</v>
      </c>
      <c r="G44" s="610" t="s">
        <v>285</v>
      </c>
      <c r="H44" s="610">
        <v>189</v>
      </c>
      <c r="I44" s="608" t="s">
        <v>336</v>
      </c>
      <c r="J44" s="630" t="s">
        <v>337</v>
      </c>
      <c r="K44" s="608" t="s">
        <v>338</v>
      </c>
      <c r="L44" s="608" t="s">
        <v>339</v>
      </c>
      <c r="M44" s="631" t="s">
        <v>280</v>
      </c>
      <c r="N44" s="631">
        <v>484</v>
      </c>
      <c r="O44" s="631">
        <v>2023</v>
      </c>
      <c r="P44" s="631" t="s">
        <v>138</v>
      </c>
      <c r="Q44" s="673">
        <v>830</v>
      </c>
      <c r="R44" s="631">
        <v>3186</v>
      </c>
      <c r="S44" s="608">
        <v>2000</v>
      </c>
      <c r="T44" s="613">
        <f t="shared" si="8"/>
        <v>0.62774639045825487</v>
      </c>
      <c r="U44" s="636">
        <v>210</v>
      </c>
      <c r="V44" s="636">
        <v>90</v>
      </c>
      <c r="W44" s="636">
        <v>200</v>
      </c>
      <c r="X44" s="636">
        <v>0</v>
      </c>
      <c r="Y44" s="612">
        <f t="shared" si="2"/>
        <v>500</v>
      </c>
      <c r="Z44" s="613">
        <f t="shared" si="3"/>
        <v>0.15693659761456372</v>
      </c>
      <c r="AA44" s="612">
        <f t="shared" si="4"/>
        <v>2500</v>
      </c>
      <c r="AB44" s="613">
        <f t="shared" si="9"/>
        <v>0.60240963855421692</v>
      </c>
      <c r="AC44" s="634">
        <v>0.60240963855421692</v>
      </c>
      <c r="AD44" s="615">
        <f t="shared" si="5"/>
        <v>0.78468298807281855</v>
      </c>
      <c r="AE44" s="632">
        <v>2788263</v>
      </c>
      <c r="AF44" s="676"/>
      <c r="AG44" s="445">
        <v>0</v>
      </c>
      <c r="AH44" s="13">
        <f t="shared" si="6"/>
        <v>0</v>
      </c>
    </row>
    <row r="45" spans="1:34" s="377" customFormat="1" ht="99" hidden="1" x14ac:dyDescent="0.2">
      <c r="A45" s="608" t="s">
        <v>138</v>
      </c>
      <c r="B45" s="620" t="s">
        <v>90</v>
      </c>
      <c r="C45" s="727" t="s">
        <v>91</v>
      </c>
      <c r="D45" s="608" t="s">
        <v>327</v>
      </c>
      <c r="E45" s="608">
        <v>4301</v>
      </c>
      <c r="F45" s="608" t="s">
        <v>311</v>
      </c>
      <c r="G45" s="610" t="s">
        <v>285</v>
      </c>
      <c r="H45" s="610">
        <v>190</v>
      </c>
      <c r="I45" s="608" t="s">
        <v>340</v>
      </c>
      <c r="J45" s="630" t="s">
        <v>341</v>
      </c>
      <c r="K45" s="608" t="s">
        <v>342</v>
      </c>
      <c r="L45" s="608" t="s">
        <v>343</v>
      </c>
      <c r="M45" s="631" t="s">
        <v>280</v>
      </c>
      <c r="N45" s="631">
        <v>0</v>
      </c>
      <c r="O45" s="631">
        <v>2023</v>
      </c>
      <c r="P45" s="631" t="s">
        <v>138</v>
      </c>
      <c r="Q45" s="673">
        <v>400</v>
      </c>
      <c r="R45" s="631">
        <v>1600</v>
      </c>
      <c r="S45" s="608">
        <v>0</v>
      </c>
      <c r="T45" s="613">
        <f t="shared" si="8"/>
        <v>0</v>
      </c>
      <c r="U45" s="636">
        <v>120</v>
      </c>
      <c r="V45" s="636">
        <v>90</v>
      </c>
      <c r="W45" s="636">
        <v>200</v>
      </c>
      <c r="X45" s="636">
        <v>0</v>
      </c>
      <c r="Y45" s="612">
        <f t="shared" si="2"/>
        <v>410</v>
      </c>
      <c r="Z45" s="613">
        <f t="shared" si="3"/>
        <v>0.25624999999999998</v>
      </c>
      <c r="AA45" s="612">
        <f t="shared" si="4"/>
        <v>410</v>
      </c>
      <c r="AB45" s="613">
        <f t="shared" si="9"/>
        <v>1.0249999999999999</v>
      </c>
      <c r="AC45" s="618">
        <v>1</v>
      </c>
      <c r="AD45" s="615">
        <f t="shared" si="5"/>
        <v>0.25624999999999998</v>
      </c>
      <c r="AE45" s="632">
        <v>900000000</v>
      </c>
      <c r="AF45" s="676"/>
      <c r="AG45" s="445">
        <v>0</v>
      </c>
      <c r="AH45" s="13">
        <f t="shared" si="6"/>
        <v>0</v>
      </c>
    </row>
    <row r="46" spans="1:34" s="377" customFormat="1" ht="99" hidden="1" x14ac:dyDescent="0.2">
      <c r="A46" s="608" t="s">
        <v>138</v>
      </c>
      <c r="B46" s="620" t="s">
        <v>90</v>
      </c>
      <c r="C46" s="727" t="s">
        <v>91</v>
      </c>
      <c r="D46" s="608" t="s">
        <v>327</v>
      </c>
      <c r="E46" s="608">
        <v>4301</v>
      </c>
      <c r="F46" s="608" t="s">
        <v>311</v>
      </c>
      <c r="G46" s="610" t="s">
        <v>285</v>
      </c>
      <c r="H46" s="610">
        <v>191</v>
      </c>
      <c r="I46" s="608" t="s">
        <v>340</v>
      </c>
      <c r="J46" s="630" t="s">
        <v>341</v>
      </c>
      <c r="K46" s="608" t="s">
        <v>342</v>
      </c>
      <c r="L46" s="608" t="s">
        <v>344</v>
      </c>
      <c r="M46" s="631" t="s">
        <v>280</v>
      </c>
      <c r="N46" s="631">
        <v>0</v>
      </c>
      <c r="O46" s="631">
        <v>2023</v>
      </c>
      <c r="P46" s="631" t="s">
        <v>138</v>
      </c>
      <c r="Q46" s="673">
        <v>4</v>
      </c>
      <c r="R46" s="631">
        <v>16</v>
      </c>
      <c r="S46" s="608">
        <v>0</v>
      </c>
      <c r="T46" s="613">
        <f t="shared" si="8"/>
        <v>0</v>
      </c>
      <c r="U46" s="636">
        <v>3</v>
      </c>
      <c r="V46" s="636">
        <v>4</v>
      </c>
      <c r="W46" s="636">
        <v>1</v>
      </c>
      <c r="X46" s="636">
        <v>0</v>
      </c>
      <c r="Y46" s="612">
        <f t="shared" si="2"/>
        <v>8</v>
      </c>
      <c r="Z46" s="613">
        <f t="shared" si="3"/>
        <v>0.5</v>
      </c>
      <c r="AA46" s="612">
        <f t="shared" si="4"/>
        <v>8</v>
      </c>
      <c r="AB46" s="613">
        <f t="shared" si="9"/>
        <v>2</v>
      </c>
      <c r="AC46" s="618">
        <v>1</v>
      </c>
      <c r="AD46" s="615">
        <f t="shared" si="5"/>
        <v>0.5</v>
      </c>
      <c r="AE46" s="632">
        <v>200000000</v>
      </c>
      <c r="AF46" s="676"/>
      <c r="AG46" s="445">
        <v>0</v>
      </c>
      <c r="AH46" s="13">
        <f t="shared" si="6"/>
        <v>0</v>
      </c>
    </row>
    <row r="47" spans="1:34" s="377" customFormat="1" ht="308" hidden="1" x14ac:dyDescent="0.2">
      <c r="A47" s="608" t="s">
        <v>138</v>
      </c>
      <c r="B47" s="620" t="s">
        <v>90</v>
      </c>
      <c r="C47" s="727" t="s">
        <v>91</v>
      </c>
      <c r="D47" s="608" t="s">
        <v>327</v>
      </c>
      <c r="E47" s="608">
        <v>4301</v>
      </c>
      <c r="F47" s="608" t="s">
        <v>311</v>
      </c>
      <c r="G47" s="610" t="s">
        <v>285</v>
      </c>
      <c r="H47" s="610">
        <v>192</v>
      </c>
      <c r="I47" s="608" t="s">
        <v>345</v>
      </c>
      <c r="J47" s="630" t="s">
        <v>346</v>
      </c>
      <c r="K47" s="608" t="s">
        <v>347</v>
      </c>
      <c r="L47" s="608" t="s">
        <v>348</v>
      </c>
      <c r="M47" s="631" t="s">
        <v>280</v>
      </c>
      <c r="N47" s="631">
        <v>36</v>
      </c>
      <c r="O47" s="631">
        <v>2023</v>
      </c>
      <c r="P47" s="631" t="s">
        <v>138</v>
      </c>
      <c r="Q47" s="673">
        <v>23</v>
      </c>
      <c r="R47" s="631">
        <v>23</v>
      </c>
      <c r="S47" s="608">
        <v>41</v>
      </c>
      <c r="T47" s="613">
        <f t="shared" si="8"/>
        <v>1.7826086956521738</v>
      </c>
      <c r="U47" s="636">
        <v>0</v>
      </c>
      <c r="V47" s="636">
        <v>45</v>
      </c>
      <c r="W47" s="636">
        <v>33</v>
      </c>
      <c r="X47" s="636">
        <v>0</v>
      </c>
      <c r="Y47" s="612">
        <f t="shared" si="2"/>
        <v>78</v>
      </c>
      <c r="Z47" s="613">
        <f t="shared" si="3"/>
        <v>3.3913043478260869</v>
      </c>
      <c r="AA47" s="612">
        <f t="shared" si="4"/>
        <v>119</v>
      </c>
      <c r="AB47" s="613">
        <f t="shared" si="9"/>
        <v>3.3913043478260869</v>
      </c>
      <c r="AC47" s="618">
        <v>1</v>
      </c>
      <c r="AD47" s="615">
        <f t="shared" si="5"/>
        <v>5.1739130434782608</v>
      </c>
      <c r="AE47" s="632">
        <v>100</v>
      </c>
      <c r="AF47" s="676"/>
      <c r="AG47" s="445">
        <v>0</v>
      </c>
      <c r="AH47" s="13">
        <f t="shared" si="6"/>
        <v>0</v>
      </c>
    </row>
    <row r="48" spans="1:34" s="377" customFormat="1" ht="242" hidden="1" x14ac:dyDescent="0.2">
      <c r="A48" s="608" t="s">
        <v>138</v>
      </c>
      <c r="B48" s="620" t="s">
        <v>90</v>
      </c>
      <c r="C48" s="727" t="s">
        <v>91</v>
      </c>
      <c r="D48" s="608" t="s">
        <v>327</v>
      </c>
      <c r="E48" s="608">
        <v>4301</v>
      </c>
      <c r="F48" s="608" t="s">
        <v>311</v>
      </c>
      <c r="G48" s="610" t="s">
        <v>285</v>
      </c>
      <c r="H48" s="610">
        <v>193</v>
      </c>
      <c r="I48" s="608" t="s">
        <v>349</v>
      </c>
      <c r="J48" s="630" t="s">
        <v>346</v>
      </c>
      <c r="K48" s="608" t="s">
        <v>347</v>
      </c>
      <c r="L48" s="608" t="s">
        <v>350</v>
      </c>
      <c r="M48" s="631" t="s">
        <v>280</v>
      </c>
      <c r="N48" s="631">
        <v>352</v>
      </c>
      <c r="O48" s="631">
        <v>2023</v>
      </c>
      <c r="P48" s="631" t="s">
        <v>138</v>
      </c>
      <c r="Q48" s="673">
        <v>410</v>
      </c>
      <c r="R48" s="631">
        <v>420</v>
      </c>
      <c r="S48" s="608">
        <v>305</v>
      </c>
      <c r="T48" s="613">
        <f t="shared" si="8"/>
        <v>0.72619047619047616</v>
      </c>
      <c r="U48" s="636">
        <v>0</v>
      </c>
      <c r="V48" s="636">
        <v>247</v>
      </c>
      <c r="W48" s="636">
        <v>205</v>
      </c>
      <c r="X48" s="636">
        <v>0</v>
      </c>
      <c r="Y48" s="612">
        <f t="shared" si="2"/>
        <v>452</v>
      </c>
      <c r="Z48" s="613">
        <f t="shared" si="3"/>
        <v>1.0761904761904761</v>
      </c>
      <c r="AA48" s="612">
        <f t="shared" si="4"/>
        <v>757</v>
      </c>
      <c r="AB48" s="613">
        <f t="shared" si="9"/>
        <v>1.102439024390244</v>
      </c>
      <c r="AC48" s="618">
        <v>1</v>
      </c>
      <c r="AD48" s="615">
        <f t="shared" si="5"/>
        <v>1.8023809523809524</v>
      </c>
      <c r="AE48" s="632">
        <v>400000000</v>
      </c>
      <c r="AF48" s="676"/>
      <c r="AG48" s="445">
        <v>0</v>
      </c>
      <c r="AH48" s="13">
        <f t="shared" si="6"/>
        <v>0</v>
      </c>
    </row>
    <row r="49" spans="1:34" s="377" customFormat="1" ht="242" hidden="1" x14ac:dyDescent="0.2">
      <c r="A49" s="608" t="s">
        <v>138</v>
      </c>
      <c r="B49" s="620" t="s">
        <v>90</v>
      </c>
      <c r="C49" s="727" t="s">
        <v>91</v>
      </c>
      <c r="D49" s="608" t="s">
        <v>327</v>
      </c>
      <c r="E49" s="608">
        <v>4301</v>
      </c>
      <c r="F49" s="608" t="s">
        <v>311</v>
      </c>
      <c r="G49" s="610" t="s">
        <v>285</v>
      </c>
      <c r="H49" s="610">
        <v>194</v>
      </c>
      <c r="I49" s="608" t="s">
        <v>349</v>
      </c>
      <c r="J49" s="630" t="s">
        <v>346</v>
      </c>
      <c r="K49" s="608" t="s">
        <v>347</v>
      </c>
      <c r="L49" s="608" t="s">
        <v>351</v>
      </c>
      <c r="M49" s="631" t="s">
        <v>280</v>
      </c>
      <c r="N49" s="631">
        <v>3000</v>
      </c>
      <c r="O49" s="631">
        <v>2023</v>
      </c>
      <c r="P49" s="631" t="s">
        <v>138</v>
      </c>
      <c r="Q49" s="673">
        <v>1750</v>
      </c>
      <c r="R49" s="631">
        <v>7000</v>
      </c>
      <c r="S49" s="608">
        <v>0</v>
      </c>
      <c r="T49" s="613">
        <f t="shared" si="8"/>
        <v>0</v>
      </c>
      <c r="U49" s="636">
        <v>910</v>
      </c>
      <c r="V49" s="636">
        <v>1050</v>
      </c>
      <c r="W49" s="636">
        <v>792</v>
      </c>
      <c r="X49" s="636">
        <v>5485</v>
      </c>
      <c r="Y49" s="612">
        <f t="shared" si="2"/>
        <v>8237</v>
      </c>
      <c r="Z49" s="613">
        <f t="shared" si="3"/>
        <v>1.1767142857142858</v>
      </c>
      <c r="AA49" s="612">
        <f t="shared" si="4"/>
        <v>8237</v>
      </c>
      <c r="AB49" s="613">
        <f t="shared" si="9"/>
        <v>4.7068571428571433</v>
      </c>
      <c r="AC49" s="618">
        <v>1</v>
      </c>
      <c r="AD49" s="615">
        <f t="shared" si="5"/>
        <v>1.1767142857142858</v>
      </c>
      <c r="AE49" s="632">
        <v>300000000</v>
      </c>
      <c r="AF49" s="677">
        <v>0</v>
      </c>
      <c r="AG49" s="445">
        <v>78705000</v>
      </c>
      <c r="AH49" s="13">
        <f t="shared" si="6"/>
        <v>0.26235000000000003</v>
      </c>
    </row>
    <row r="50" spans="1:34" s="377" customFormat="1" ht="242" hidden="1" x14ac:dyDescent="0.2">
      <c r="A50" s="608" t="s">
        <v>138</v>
      </c>
      <c r="B50" s="620" t="s">
        <v>90</v>
      </c>
      <c r="C50" s="727" t="s">
        <v>91</v>
      </c>
      <c r="D50" s="608" t="s">
        <v>327</v>
      </c>
      <c r="E50" s="608">
        <v>4301</v>
      </c>
      <c r="F50" s="608" t="s">
        <v>311</v>
      </c>
      <c r="G50" s="610" t="s">
        <v>285</v>
      </c>
      <c r="H50" s="610">
        <v>195</v>
      </c>
      <c r="I50" s="608" t="s">
        <v>349</v>
      </c>
      <c r="J50" s="630" t="s">
        <v>346</v>
      </c>
      <c r="K50" s="608" t="s">
        <v>347</v>
      </c>
      <c r="L50" s="608" t="s">
        <v>352</v>
      </c>
      <c r="M50" s="631" t="s">
        <v>280</v>
      </c>
      <c r="N50" s="631">
        <v>0</v>
      </c>
      <c r="O50" s="631">
        <v>2023</v>
      </c>
      <c r="P50" s="631" t="s">
        <v>138</v>
      </c>
      <c r="Q50" s="673">
        <v>6</v>
      </c>
      <c r="R50" s="631">
        <v>25</v>
      </c>
      <c r="S50" s="608">
        <v>3</v>
      </c>
      <c r="T50" s="613">
        <f t="shared" si="8"/>
        <v>0.12</v>
      </c>
      <c r="U50" s="636">
        <v>4</v>
      </c>
      <c r="V50" s="636">
        <v>1</v>
      </c>
      <c r="W50" s="636">
        <v>3</v>
      </c>
      <c r="X50" s="636">
        <v>10</v>
      </c>
      <c r="Y50" s="612">
        <f t="shared" si="2"/>
        <v>18</v>
      </c>
      <c r="Z50" s="613">
        <f t="shared" si="3"/>
        <v>0.72</v>
      </c>
      <c r="AA50" s="612">
        <f t="shared" si="4"/>
        <v>21</v>
      </c>
      <c r="AB50" s="613">
        <f t="shared" si="9"/>
        <v>3</v>
      </c>
      <c r="AC50" s="618">
        <v>1</v>
      </c>
      <c r="AD50" s="615">
        <f t="shared" si="5"/>
        <v>0.84</v>
      </c>
      <c r="AE50" s="632">
        <v>100000000</v>
      </c>
      <c r="AF50" s="677"/>
      <c r="AG50" s="445">
        <v>708705000</v>
      </c>
      <c r="AH50" s="13">
        <f t="shared" si="6"/>
        <v>7.0870499999999996</v>
      </c>
    </row>
    <row r="51" spans="1:34" s="377" customFormat="1" ht="242" hidden="1" x14ac:dyDescent="0.2">
      <c r="A51" s="608" t="s">
        <v>138</v>
      </c>
      <c r="B51" s="620" t="s">
        <v>90</v>
      </c>
      <c r="C51" s="727" t="s">
        <v>91</v>
      </c>
      <c r="D51" s="608" t="s">
        <v>327</v>
      </c>
      <c r="E51" s="608">
        <v>4301</v>
      </c>
      <c r="F51" s="608" t="s">
        <v>311</v>
      </c>
      <c r="G51" s="610" t="s">
        <v>285</v>
      </c>
      <c r="H51" s="610">
        <v>196</v>
      </c>
      <c r="I51" s="608" t="s">
        <v>349</v>
      </c>
      <c r="J51" s="630" t="s">
        <v>346</v>
      </c>
      <c r="K51" s="608" t="s">
        <v>347</v>
      </c>
      <c r="L51" s="608" t="s">
        <v>353</v>
      </c>
      <c r="M51" s="631" t="s">
        <v>280</v>
      </c>
      <c r="N51" s="631">
        <v>0</v>
      </c>
      <c r="O51" s="608" t="s">
        <v>141</v>
      </c>
      <c r="P51" s="631" t="s">
        <v>138</v>
      </c>
      <c r="Q51" s="673">
        <v>1</v>
      </c>
      <c r="R51" s="631">
        <v>2</v>
      </c>
      <c r="S51" s="608">
        <v>0</v>
      </c>
      <c r="T51" s="613">
        <f t="shared" si="8"/>
        <v>0</v>
      </c>
      <c r="U51" s="636">
        <v>4</v>
      </c>
      <c r="V51" s="636">
        <v>2</v>
      </c>
      <c r="W51" s="636">
        <v>1</v>
      </c>
      <c r="X51" s="636">
        <v>1</v>
      </c>
      <c r="Y51" s="612">
        <f t="shared" si="2"/>
        <v>8</v>
      </c>
      <c r="Z51" s="613">
        <f t="shared" si="3"/>
        <v>4</v>
      </c>
      <c r="AA51" s="612">
        <f t="shared" si="4"/>
        <v>8</v>
      </c>
      <c r="AB51" s="613">
        <f t="shared" si="9"/>
        <v>8</v>
      </c>
      <c r="AC51" s="618">
        <v>1</v>
      </c>
      <c r="AD51" s="615">
        <f t="shared" si="5"/>
        <v>4</v>
      </c>
      <c r="AE51" s="632">
        <v>392967165</v>
      </c>
      <c r="AF51" s="676"/>
      <c r="AG51" s="445">
        <v>0</v>
      </c>
      <c r="AH51" s="13">
        <f t="shared" si="6"/>
        <v>0</v>
      </c>
    </row>
    <row r="52" spans="1:34" s="377" customFormat="1" ht="88" hidden="1" x14ac:dyDescent="0.2">
      <c r="A52" s="608" t="s">
        <v>138</v>
      </c>
      <c r="B52" s="620" t="s">
        <v>90</v>
      </c>
      <c r="C52" s="727" t="s">
        <v>91</v>
      </c>
      <c r="D52" s="608" t="s">
        <v>327</v>
      </c>
      <c r="E52" s="608">
        <v>4301</v>
      </c>
      <c r="F52" s="608" t="s">
        <v>311</v>
      </c>
      <c r="G52" s="610" t="s">
        <v>285</v>
      </c>
      <c r="H52" s="610">
        <v>197</v>
      </c>
      <c r="I52" s="608" t="s">
        <v>355</v>
      </c>
      <c r="J52" s="630" t="s">
        <v>356</v>
      </c>
      <c r="K52" s="608" t="s">
        <v>357</v>
      </c>
      <c r="L52" s="608" t="s">
        <v>358</v>
      </c>
      <c r="M52" s="631" t="s">
        <v>280</v>
      </c>
      <c r="N52" s="631">
        <v>6</v>
      </c>
      <c r="O52" s="631">
        <v>2023</v>
      </c>
      <c r="P52" s="631" t="s">
        <v>138</v>
      </c>
      <c r="Q52" s="673">
        <v>3</v>
      </c>
      <c r="R52" s="631">
        <v>12</v>
      </c>
      <c r="S52" s="608">
        <v>0</v>
      </c>
      <c r="T52" s="613">
        <f t="shared" si="8"/>
        <v>0</v>
      </c>
      <c r="U52" s="636">
        <v>2</v>
      </c>
      <c r="V52" s="636">
        <v>4</v>
      </c>
      <c r="W52" s="636">
        <v>0</v>
      </c>
      <c r="X52" s="636">
        <v>0</v>
      </c>
      <c r="Y52" s="612">
        <f t="shared" si="2"/>
        <v>6</v>
      </c>
      <c r="Z52" s="613">
        <f t="shared" si="3"/>
        <v>0.5</v>
      </c>
      <c r="AA52" s="612">
        <f t="shared" si="4"/>
        <v>6</v>
      </c>
      <c r="AB52" s="613">
        <f t="shared" si="9"/>
        <v>2</v>
      </c>
      <c r="AC52" s="618">
        <v>1</v>
      </c>
      <c r="AD52" s="615">
        <f t="shared" si="5"/>
        <v>0.5</v>
      </c>
      <c r="AE52" s="632">
        <v>200000000</v>
      </c>
      <c r="AF52" s="676"/>
      <c r="AG52" s="445">
        <v>0</v>
      </c>
      <c r="AH52" s="13">
        <f t="shared" si="6"/>
        <v>0</v>
      </c>
    </row>
    <row r="53" spans="1:34" s="377" customFormat="1" ht="242" hidden="1" x14ac:dyDescent="0.2">
      <c r="A53" s="608" t="s">
        <v>138</v>
      </c>
      <c r="B53" s="620" t="s">
        <v>90</v>
      </c>
      <c r="C53" s="727" t="s">
        <v>91</v>
      </c>
      <c r="D53" s="608" t="s">
        <v>327</v>
      </c>
      <c r="E53" s="608">
        <v>4301</v>
      </c>
      <c r="F53" s="608" t="s">
        <v>311</v>
      </c>
      <c r="G53" s="610" t="s">
        <v>285</v>
      </c>
      <c r="H53" s="610">
        <v>198</v>
      </c>
      <c r="I53" s="608" t="s">
        <v>349</v>
      </c>
      <c r="J53" s="630" t="s">
        <v>346</v>
      </c>
      <c r="K53" s="608" t="s">
        <v>347</v>
      </c>
      <c r="L53" s="608" t="s">
        <v>359</v>
      </c>
      <c r="M53" s="631" t="s">
        <v>280</v>
      </c>
      <c r="N53" s="631">
        <v>170</v>
      </c>
      <c r="O53" s="631">
        <v>2023</v>
      </c>
      <c r="P53" s="631" t="s">
        <v>138</v>
      </c>
      <c r="Q53" s="673">
        <v>250</v>
      </c>
      <c r="R53" s="631">
        <v>1100</v>
      </c>
      <c r="S53" s="608">
        <v>0</v>
      </c>
      <c r="T53" s="613">
        <f t="shared" si="8"/>
        <v>0</v>
      </c>
      <c r="U53" s="636">
        <v>750</v>
      </c>
      <c r="V53" s="636">
        <v>731</v>
      </c>
      <c r="W53" s="636">
        <v>350</v>
      </c>
      <c r="X53" s="636">
        <v>0</v>
      </c>
      <c r="Y53" s="612">
        <f t="shared" si="2"/>
        <v>1831</v>
      </c>
      <c r="Z53" s="613">
        <f t="shared" si="3"/>
        <v>1.6645454545454546</v>
      </c>
      <c r="AA53" s="612">
        <f t="shared" si="4"/>
        <v>1831</v>
      </c>
      <c r="AB53" s="613">
        <f t="shared" si="9"/>
        <v>7.3239999999999998</v>
      </c>
      <c r="AC53" s="618">
        <v>1</v>
      </c>
      <c r="AD53" s="615">
        <f t="shared" si="5"/>
        <v>1.6645454545454546</v>
      </c>
      <c r="AE53" s="632">
        <v>200000000</v>
      </c>
      <c r="AF53" s="676"/>
      <c r="AG53" s="445">
        <v>0</v>
      </c>
      <c r="AH53" s="13">
        <f t="shared" si="6"/>
        <v>0</v>
      </c>
    </row>
    <row r="54" spans="1:34" s="377" customFormat="1" ht="88" hidden="1" x14ac:dyDescent="0.2">
      <c r="A54" s="608" t="s">
        <v>138</v>
      </c>
      <c r="B54" s="620" t="s">
        <v>90</v>
      </c>
      <c r="C54" s="727" t="s">
        <v>91</v>
      </c>
      <c r="D54" s="608" t="s">
        <v>327</v>
      </c>
      <c r="E54" s="608">
        <v>4301</v>
      </c>
      <c r="F54" s="608" t="s">
        <v>311</v>
      </c>
      <c r="G54" s="610" t="s">
        <v>285</v>
      </c>
      <c r="H54" s="610">
        <v>199</v>
      </c>
      <c r="I54" s="608" t="s">
        <v>355</v>
      </c>
      <c r="J54" s="630" t="s">
        <v>356</v>
      </c>
      <c r="K54" s="608" t="s">
        <v>357</v>
      </c>
      <c r="L54" s="608" t="s">
        <v>358</v>
      </c>
      <c r="M54" s="631" t="s">
        <v>280</v>
      </c>
      <c r="N54" s="631">
        <v>0</v>
      </c>
      <c r="O54" s="631">
        <v>2023</v>
      </c>
      <c r="P54" s="631" t="s">
        <v>138</v>
      </c>
      <c r="Q54" s="673">
        <v>1</v>
      </c>
      <c r="R54" s="631">
        <v>4</v>
      </c>
      <c r="S54" s="608">
        <v>0</v>
      </c>
      <c r="T54" s="613">
        <f t="shared" si="8"/>
        <v>0</v>
      </c>
      <c r="U54" s="636">
        <v>0</v>
      </c>
      <c r="V54" s="636">
        <v>0</v>
      </c>
      <c r="W54" s="636">
        <v>2</v>
      </c>
      <c r="X54" s="636">
        <v>0</v>
      </c>
      <c r="Y54" s="612">
        <f t="shared" si="2"/>
        <v>2</v>
      </c>
      <c r="Z54" s="613">
        <f t="shared" si="3"/>
        <v>0.5</v>
      </c>
      <c r="AA54" s="612">
        <f t="shared" si="4"/>
        <v>2</v>
      </c>
      <c r="AB54" s="613">
        <f t="shared" si="9"/>
        <v>2</v>
      </c>
      <c r="AC54" s="618">
        <v>1</v>
      </c>
      <c r="AD54" s="615">
        <f t="shared" si="5"/>
        <v>0.5</v>
      </c>
      <c r="AE54" s="632">
        <v>200000000</v>
      </c>
      <c r="AF54" s="676"/>
      <c r="AG54" s="445">
        <v>0</v>
      </c>
      <c r="AH54" s="13">
        <f t="shared" si="6"/>
        <v>0</v>
      </c>
    </row>
    <row r="55" spans="1:34" s="377" customFormat="1" ht="77" hidden="1" x14ac:dyDescent="0.2">
      <c r="A55" s="608" t="s">
        <v>138</v>
      </c>
      <c r="B55" s="620" t="s">
        <v>90</v>
      </c>
      <c r="C55" s="727" t="s">
        <v>91</v>
      </c>
      <c r="D55" s="608" t="s">
        <v>360</v>
      </c>
      <c r="E55" s="608">
        <v>4302</v>
      </c>
      <c r="F55" s="608" t="s">
        <v>284</v>
      </c>
      <c r="G55" s="610" t="s">
        <v>285</v>
      </c>
      <c r="H55" s="610">
        <v>200</v>
      </c>
      <c r="I55" s="608" t="s">
        <v>361</v>
      </c>
      <c r="J55" s="630" t="s">
        <v>362</v>
      </c>
      <c r="K55" s="608" t="s">
        <v>266</v>
      </c>
      <c r="L55" s="608" t="s">
        <v>363</v>
      </c>
      <c r="M55" s="631" t="s">
        <v>280</v>
      </c>
      <c r="N55" s="631">
        <v>4</v>
      </c>
      <c r="O55" s="631">
        <v>2023</v>
      </c>
      <c r="P55" s="631" t="s">
        <v>138</v>
      </c>
      <c r="Q55" s="673">
        <v>2</v>
      </c>
      <c r="R55" s="631">
        <v>8</v>
      </c>
      <c r="S55" s="608">
        <v>0</v>
      </c>
      <c r="T55" s="613">
        <f t="shared" si="8"/>
        <v>0</v>
      </c>
      <c r="U55" s="636">
        <v>0</v>
      </c>
      <c r="V55" s="636">
        <v>0</v>
      </c>
      <c r="W55" s="636">
        <v>2</v>
      </c>
      <c r="X55" s="636">
        <v>1</v>
      </c>
      <c r="Y55" s="612">
        <f t="shared" si="2"/>
        <v>3</v>
      </c>
      <c r="Z55" s="613">
        <f t="shared" si="3"/>
        <v>0.375</v>
      </c>
      <c r="AA55" s="612">
        <f t="shared" si="4"/>
        <v>3</v>
      </c>
      <c r="AB55" s="613">
        <f t="shared" si="9"/>
        <v>1.5</v>
      </c>
      <c r="AC55" s="618">
        <v>1</v>
      </c>
      <c r="AD55" s="615">
        <f t="shared" si="5"/>
        <v>0.375</v>
      </c>
      <c r="AE55" s="632">
        <v>350000000</v>
      </c>
      <c r="AF55" s="676"/>
      <c r="AG55" s="445">
        <v>0</v>
      </c>
      <c r="AH55" s="13">
        <f t="shared" si="6"/>
        <v>0</v>
      </c>
    </row>
    <row r="56" spans="1:34" s="377" customFormat="1" ht="77" hidden="1" x14ac:dyDescent="0.2">
      <c r="A56" s="608" t="s">
        <v>138</v>
      </c>
      <c r="B56" s="620" t="s">
        <v>90</v>
      </c>
      <c r="C56" s="727" t="s">
        <v>91</v>
      </c>
      <c r="D56" s="608" t="s">
        <v>360</v>
      </c>
      <c r="E56" s="608">
        <v>4302</v>
      </c>
      <c r="F56" s="608" t="s">
        <v>284</v>
      </c>
      <c r="G56" s="610" t="s">
        <v>285</v>
      </c>
      <c r="H56" s="610">
        <v>201</v>
      </c>
      <c r="I56" s="608" t="s">
        <v>361</v>
      </c>
      <c r="J56" s="630" t="s">
        <v>362</v>
      </c>
      <c r="K56" s="608" t="s">
        <v>266</v>
      </c>
      <c r="L56" s="608" t="s">
        <v>343</v>
      </c>
      <c r="M56" s="631" t="s">
        <v>280</v>
      </c>
      <c r="N56" s="631">
        <v>600</v>
      </c>
      <c r="O56" s="631">
        <v>2023</v>
      </c>
      <c r="P56" s="631" t="s">
        <v>138</v>
      </c>
      <c r="Q56" s="673">
        <v>200</v>
      </c>
      <c r="R56" s="631">
        <v>850</v>
      </c>
      <c r="S56" s="608">
        <v>0</v>
      </c>
      <c r="T56" s="613">
        <f t="shared" si="8"/>
        <v>0</v>
      </c>
      <c r="U56" s="636">
        <v>0</v>
      </c>
      <c r="V56" s="636">
        <v>0</v>
      </c>
      <c r="W56" s="636">
        <v>1216</v>
      </c>
      <c r="X56" s="636">
        <v>40</v>
      </c>
      <c r="Y56" s="612">
        <f t="shared" si="2"/>
        <v>1256</v>
      </c>
      <c r="Z56" s="613">
        <f t="shared" si="3"/>
        <v>1.4776470588235293</v>
      </c>
      <c r="AA56" s="612">
        <f t="shared" si="4"/>
        <v>1256</v>
      </c>
      <c r="AB56" s="613">
        <f t="shared" si="9"/>
        <v>6.28</v>
      </c>
      <c r="AC56" s="618">
        <v>1</v>
      </c>
      <c r="AD56" s="615">
        <f t="shared" si="5"/>
        <v>1.4776470588235293</v>
      </c>
      <c r="AE56" s="632">
        <v>33472746</v>
      </c>
      <c r="AF56" s="676"/>
      <c r="AG56" s="445">
        <v>0</v>
      </c>
      <c r="AH56" s="13">
        <f t="shared" si="6"/>
        <v>0</v>
      </c>
    </row>
    <row r="57" spans="1:34" s="377" customFormat="1" ht="242" hidden="1" x14ac:dyDescent="0.2">
      <c r="A57" s="608" t="s">
        <v>138</v>
      </c>
      <c r="B57" s="620" t="s">
        <v>90</v>
      </c>
      <c r="C57" s="727" t="s">
        <v>91</v>
      </c>
      <c r="D57" s="608" t="s">
        <v>360</v>
      </c>
      <c r="E57" s="608">
        <v>4301</v>
      </c>
      <c r="F57" s="608" t="s">
        <v>284</v>
      </c>
      <c r="G57" s="610" t="s">
        <v>285</v>
      </c>
      <c r="H57" s="610">
        <v>202</v>
      </c>
      <c r="I57" s="608" t="s">
        <v>349</v>
      </c>
      <c r="J57" s="630" t="s">
        <v>346</v>
      </c>
      <c r="K57" s="608" t="s">
        <v>347</v>
      </c>
      <c r="L57" s="608" t="s">
        <v>351</v>
      </c>
      <c r="M57" s="631" t="s">
        <v>280</v>
      </c>
      <c r="N57" s="631">
        <v>1350</v>
      </c>
      <c r="O57" s="631">
        <v>2023</v>
      </c>
      <c r="P57" s="631" t="s">
        <v>138</v>
      </c>
      <c r="Q57" s="673">
        <v>1250</v>
      </c>
      <c r="R57" s="631">
        <v>4000</v>
      </c>
      <c r="S57" s="608">
        <v>1112</v>
      </c>
      <c r="T57" s="613">
        <f t="shared" si="8"/>
        <v>0.27800000000000002</v>
      </c>
      <c r="U57" s="636">
        <v>5058</v>
      </c>
      <c r="V57" s="636">
        <v>110</v>
      </c>
      <c r="W57" s="636">
        <v>600</v>
      </c>
      <c r="X57" s="636">
        <v>1633</v>
      </c>
      <c r="Y57" s="612">
        <f t="shared" si="2"/>
        <v>7401</v>
      </c>
      <c r="Z57" s="613">
        <f t="shared" si="3"/>
        <v>1.85025</v>
      </c>
      <c r="AA57" s="612">
        <f t="shared" si="4"/>
        <v>8513</v>
      </c>
      <c r="AB57" s="613">
        <f t="shared" si="9"/>
        <v>5.9207999999999998</v>
      </c>
      <c r="AC57" s="618">
        <v>1</v>
      </c>
      <c r="AD57" s="615">
        <f t="shared" si="5"/>
        <v>2.12825</v>
      </c>
      <c r="AE57" s="632">
        <v>300000100</v>
      </c>
      <c r="AF57" s="676"/>
      <c r="AG57" s="445">
        <v>0</v>
      </c>
      <c r="AH57" s="13">
        <f t="shared" si="6"/>
        <v>0</v>
      </c>
    </row>
    <row r="58" spans="1:34" s="377" customFormat="1" ht="88" hidden="1" x14ac:dyDescent="0.2">
      <c r="A58" s="608" t="s">
        <v>138</v>
      </c>
      <c r="B58" s="620" t="s">
        <v>90</v>
      </c>
      <c r="C58" s="727" t="s">
        <v>91</v>
      </c>
      <c r="D58" s="608" t="s">
        <v>360</v>
      </c>
      <c r="E58" s="608">
        <v>4301</v>
      </c>
      <c r="F58" s="608" t="s">
        <v>311</v>
      </c>
      <c r="G58" s="610" t="s">
        <v>285</v>
      </c>
      <c r="H58" s="610">
        <v>203</v>
      </c>
      <c r="I58" s="608" t="s">
        <v>355</v>
      </c>
      <c r="J58" s="630" t="s">
        <v>356</v>
      </c>
      <c r="K58" s="608" t="s">
        <v>357</v>
      </c>
      <c r="L58" s="608" t="s">
        <v>358</v>
      </c>
      <c r="M58" s="631" t="s">
        <v>280</v>
      </c>
      <c r="N58" s="631">
        <v>7</v>
      </c>
      <c r="O58" s="631">
        <v>2023</v>
      </c>
      <c r="P58" s="631" t="s">
        <v>138</v>
      </c>
      <c r="Q58" s="673">
        <v>7</v>
      </c>
      <c r="R58" s="631">
        <v>28</v>
      </c>
      <c r="S58" s="608">
        <v>3</v>
      </c>
      <c r="T58" s="613">
        <f t="shared" si="8"/>
        <v>0.10714285714285714</v>
      </c>
      <c r="U58" s="636">
        <v>3</v>
      </c>
      <c r="V58" s="636">
        <v>1</v>
      </c>
      <c r="W58" s="636">
        <v>1</v>
      </c>
      <c r="X58" s="636">
        <v>10</v>
      </c>
      <c r="Y58" s="612">
        <f t="shared" si="2"/>
        <v>15</v>
      </c>
      <c r="Z58" s="613">
        <f t="shared" si="3"/>
        <v>0.5357142857142857</v>
      </c>
      <c r="AA58" s="612">
        <f t="shared" si="4"/>
        <v>18</v>
      </c>
      <c r="AB58" s="613">
        <f t="shared" si="9"/>
        <v>2.1428571428571428</v>
      </c>
      <c r="AC58" s="618">
        <v>1</v>
      </c>
      <c r="AD58" s="615">
        <f t="shared" si="5"/>
        <v>0.6428571428571429</v>
      </c>
      <c r="AE58" s="632">
        <v>200001500</v>
      </c>
      <c r="AF58" s="676"/>
      <c r="AG58" s="445">
        <v>0</v>
      </c>
      <c r="AH58" s="13">
        <f t="shared" si="6"/>
        <v>0</v>
      </c>
    </row>
    <row r="59" spans="1:34" s="377" customFormat="1" ht="198" hidden="1" x14ac:dyDescent="0.2">
      <c r="A59" s="608" t="s">
        <v>138</v>
      </c>
      <c r="B59" s="620" t="s">
        <v>90</v>
      </c>
      <c r="C59" s="727" t="s">
        <v>91</v>
      </c>
      <c r="D59" s="608" t="s">
        <v>360</v>
      </c>
      <c r="E59" s="608">
        <v>4301</v>
      </c>
      <c r="F59" s="608" t="s">
        <v>311</v>
      </c>
      <c r="G59" s="610" t="s">
        <v>285</v>
      </c>
      <c r="H59" s="610">
        <v>204</v>
      </c>
      <c r="I59" s="608" t="s">
        <v>364</v>
      </c>
      <c r="J59" s="630" t="s">
        <v>346</v>
      </c>
      <c r="K59" s="608" t="s">
        <v>347</v>
      </c>
      <c r="L59" s="608" t="s">
        <v>352</v>
      </c>
      <c r="M59" s="631" t="s">
        <v>280</v>
      </c>
      <c r="N59" s="631">
        <v>12</v>
      </c>
      <c r="O59" s="631">
        <v>2023</v>
      </c>
      <c r="P59" s="631" t="s">
        <v>138</v>
      </c>
      <c r="Q59" s="673">
        <v>20</v>
      </c>
      <c r="R59" s="631">
        <v>18</v>
      </c>
      <c r="S59" s="608">
        <v>6</v>
      </c>
      <c r="T59" s="613">
        <f t="shared" si="8"/>
        <v>0.33333333333333331</v>
      </c>
      <c r="U59" s="636">
        <v>2</v>
      </c>
      <c r="V59" s="636">
        <v>1</v>
      </c>
      <c r="W59" s="636">
        <v>1</v>
      </c>
      <c r="X59" s="636">
        <v>11</v>
      </c>
      <c r="Y59" s="612">
        <f t="shared" si="2"/>
        <v>15</v>
      </c>
      <c r="Z59" s="613">
        <f t="shared" si="3"/>
        <v>0.83333333333333337</v>
      </c>
      <c r="AA59" s="612">
        <f t="shared" si="4"/>
        <v>21</v>
      </c>
      <c r="AB59" s="613">
        <f t="shared" si="9"/>
        <v>0.75</v>
      </c>
      <c r="AC59" s="618">
        <v>0.75</v>
      </c>
      <c r="AD59" s="615">
        <f t="shared" si="5"/>
        <v>1.1666666666666667</v>
      </c>
      <c r="AE59" s="632">
        <v>224712847</v>
      </c>
      <c r="AF59" s="676"/>
      <c r="AG59" s="445">
        <v>0</v>
      </c>
      <c r="AH59" s="13">
        <f t="shared" si="6"/>
        <v>0</v>
      </c>
    </row>
    <row r="60" spans="1:34" s="377" customFormat="1" ht="242" hidden="1" x14ac:dyDescent="0.2">
      <c r="A60" s="608" t="s">
        <v>138</v>
      </c>
      <c r="B60" s="620" t="s">
        <v>90</v>
      </c>
      <c r="C60" s="727" t="s">
        <v>91</v>
      </c>
      <c r="D60" s="608" t="s">
        <v>327</v>
      </c>
      <c r="E60" s="610">
        <v>4301</v>
      </c>
      <c r="F60" s="610" t="s">
        <v>311</v>
      </c>
      <c r="G60" s="610" t="s">
        <v>365</v>
      </c>
      <c r="H60" s="610">
        <v>335</v>
      </c>
      <c r="I60" s="610" t="s">
        <v>349</v>
      </c>
      <c r="J60" s="630">
        <v>4301037</v>
      </c>
      <c r="K60" s="608" t="s">
        <v>347</v>
      </c>
      <c r="L60" s="610" t="s">
        <v>350</v>
      </c>
      <c r="M60" s="610" t="s">
        <v>158</v>
      </c>
      <c r="N60" s="610">
        <v>1</v>
      </c>
      <c r="O60" s="610">
        <v>2023</v>
      </c>
      <c r="P60" s="610" t="s">
        <v>141</v>
      </c>
      <c r="Q60" s="611">
        <v>45</v>
      </c>
      <c r="R60" s="610">
        <v>45</v>
      </c>
      <c r="S60" s="608">
        <v>41</v>
      </c>
      <c r="T60" s="613">
        <f t="shared" si="8"/>
        <v>0.91111111111111109</v>
      </c>
      <c r="U60" s="608">
        <v>0</v>
      </c>
      <c r="V60" s="608">
        <v>45</v>
      </c>
      <c r="W60" s="608">
        <v>33</v>
      </c>
      <c r="X60" s="608">
        <v>0</v>
      </c>
      <c r="Y60" s="612">
        <f t="shared" si="2"/>
        <v>78</v>
      </c>
      <c r="Z60" s="613">
        <f t="shared" si="3"/>
        <v>1.7333333333333334</v>
      </c>
      <c r="AA60" s="612">
        <f t="shared" si="4"/>
        <v>119</v>
      </c>
      <c r="AB60" s="613">
        <f t="shared" si="9"/>
        <v>1.7333333333333334</v>
      </c>
      <c r="AC60" s="618">
        <v>1</v>
      </c>
      <c r="AD60" s="615">
        <f t="shared" si="5"/>
        <v>2.6444444444444444</v>
      </c>
      <c r="AE60" s="616">
        <v>0</v>
      </c>
      <c r="AF60" s="676"/>
      <c r="AG60" s="445">
        <v>0</v>
      </c>
      <c r="AH60" s="13">
        <v>0</v>
      </c>
    </row>
    <row r="61" spans="1:34" s="377" customFormat="1" ht="77" hidden="1" x14ac:dyDescent="0.2">
      <c r="A61" s="608" t="s">
        <v>1461</v>
      </c>
      <c r="B61" s="620" t="s">
        <v>90</v>
      </c>
      <c r="C61" s="727" t="s">
        <v>2030</v>
      </c>
      <c r="D61" s="610" t="s">
        <v>368</v>
      </c>
      <c r="E61" s="671" t="s">
        <v>369</v>
      </c>
      <c r="F61" s="671" t="s">
        <v>370</v>
      </c>
      <c r="G61" s="671" t="s">
        <v>371</v>
      </c>
      <c r="H61" s="671" t="s">
        <v>372</v>
      </c>
      <c r="I61" s="671" t="s">
        <v>373</v>
      </c>
      <c r="J61" s="671" t="s">
        <v>374</v>
      </c>
      <c r="K61" s="671" t="s">
        <v>375</v>
      </c>
      <c r="L61" s="671" t="s">
        <v>376</v>
      </c>
      <c r="M61" s="610" t="s">
        <v>275</v>
      </c>
      <c r="N61" s="671" t="s">
        <v>377</v>
      </c>
      <c r="O61" s="676">
        <v>2023</v>
      </c>
      <c r="P61" s="671" t="s">
        <v>378</v>
      </c>
      <c r="Q61" s="678">
        <v>2174</v>
      </c>
      <c r="R61" s="676">
        <v>8696</v>
      </c>
      <c r="S61" s="676">
        <v>2174</v>
      </c>
      <c r="T61" s="613">
        <f t="shared" si="8"/>
        <v>0.25</v>
      </c>
      <c r="U61" s="676">
        <v>0</v>
      </c>
      <c r="V61" s="676">
        <v>0</v>
      </c>
      <c r="W61" s="676">
        <v>0</v>
      </c>
      <c r="X61" s="612">
        <v>3000</v>
      </c>
      <c r="Y61" s="612">
        <f t="shared" si="2"/>
        <v>3000</v>
      </c>
      <c r="Z61" s="613">
        <f t="shared" si="3"/>
        <v>0.34498620055197793</v>
      </c>
      <c r="AA61" s="612">
        <f t="shared" si="4"/>
        <v>5174</v>
      </c>
      <c r="AB61" s="613">
        <f t="shared" si="9"/>
        <v>1.3799448022079117</v>
      </c>
      <c r="AC61" s="618">
        <v>1</v>
      </c>
      <c r="AD61" s="615">
        <f t="shared" si="5"/>
        <v>0.59498620055197793</v>
      </c>
      <c r="AE61" s="635">
        <v>4621212746</v>
      </c>
      <c r="AF61" s="608" t="s">
        <v>379</v>
      </c>
      <c r="AG61" s="445">
        <v>760256858</v>
      </c>
      <c r="AH61" s="13">
        <f t="shared" ref="AH61:AH124" si="10">+AG61/AE61</f>
        <v>0.16451457653795712</v>
      </c>
    </row>
    <row r="62" spans="1:34" s="377" customFormat="1" ht="77" hidden="1" x14ac:dyDescent="0.2">
      <c r="A62" s="608" t="s">
        <v>1461</v>
      </c>
      <c r="B62" s="620" t="s">
        <v>90</v>
      </c>
      <c r="C62" s="727" t="s">
        <v>2030</v>
      </c>
      <c r="D62" s="610" t="s">
        <v>368</v>
      </c>
      <c r="E62" s="671" t="s">
        <v>380</v>
      </c>
      <c r="F62" s="671" t="s">
        <v>381</v>
      </c>
      <c r="G62" s="671" t="s">
        <v>371</v>
      </c>
      <c r="H62" s="671" t="s">
        <v>382</v>
      </c>
      <c r="I62" s="671" t="s">
        <v>383</v>
      </c>
      <c r="J62" s="671" t="s">
        <v>384</v>
      </c>
      <c r="K62" s="671" t="s">
        <v>375</v>
      </c>
      <c r="L62" s="671" t="s">
        <v>385</v>
      </c>
      <c r="M62" s="610" t="s">
        <v>158</v>
      </c>
      <c r="N62" s="671" t="s">
        <v>386</v>
      </c>
      <c r="O62" s="676">
        <v>2023</v>
      </c>
      <c r="P62" s="671" t="s">
        <v>378</v>
      </c>
      <c r="Q62" s="639">
        <v>0</v>
      </c>
      <c r="R62" s="676">
        <v>1</v>
      </c>
      <c r="S62" s="676">
        <v>0</v>
      </c>
      <c r="T62" s="613">
        <f t="shared" si="8"/>
        <v>0</v>
      </c>
      <c r="U62" s="676">
        <v>0</v>
      </c>
      <c r="V62" s="676">
        <v>0.2</v>
      </c>
      <c r="W62" s="676">
        <v>0</v>
      </c>
      <c r="X62" s="676">
        <v>0.1</v>
      </c>
      <c r="Y62" s="621">
        <f t="shared" si="2"/>
        <v>0.30000000000000004</v>
      </c>
      <c r="Z62" s="613">
        <f t="shared" si="3"/>
        <v>0.30000000000000004</v>
      </c>
      <c r="AA62" s="612">
        <f t="shared" si="4"/>
        <v>0.30000000000000004</v>
      </c>
      <c r="AB62" s="613">
        <v>0.3</v>
      </c>
      <c r="AC62" s="614">
        <v>0.3</v>
      </c>
      <c r="AD62" s="615">
        <f t="shared" si="5"/>
        <v>0.30000000000000004</v>
      </c>
      <c r="AE62" s="635">
        <v>6000000000</v>
      </c>
      <c r="AF62" s="608" t="s">
        <v>379</v>
      </c>
      <c r="AG62" s="445">
        <v>0</v>
      </c>
      <c r="AH62" s="13">
        <f t="shared" si="10"/>
        <v>0</v>
      </c>
    </row>
    <row r="63" spans="1:34" s="377" customFormat="1" ht="77" hidden="1" x14ac:dyDescent="0.2">
      <c r="A63" s="608" t="s">
        <v>1461</v>
      </c>
      <c r="B63" s="620" t="s">
        <v>90</v>
      </c>
      <c r="C63" s="727" t="s">
        <v>2030</v>
      </c>
      <c r="D63" s="610" t="s">
        <v>368</v>
      </c>
      <c r="E63" s="671" t="s">
        <v>380</v>
      </c>
      <c r="F63" s="671" t="s">
        <v>381</v>
      </c>
      <c r="G63" s="671" t="s">
        <v>387</v>
      </c>
      <c r="H63" s="671" t="s">
        <v>388</v>
      </c>
      <c r="I63" s="671" t="s">
        <v>389</v>
      </c>
      <c r="J63" s="671" t="s">
        <v>390</v>
      </c>
      <c r="K63" s="671" t="s">
        <v>391</v>
      </c>
      <c r="L63" s="671" t="s">
        <v>392</v>
      </c>
      <c r="M63" s="610" t="s">
        <v>158</v>
      </c>
      <c r="N63" s="671" t="s">
        <v>393</v>
      </c>
      <c r="O63" s="676">
        <v>2023</v>
      </c>
      <c r="P63" s="671" t="s">
        <v>378</v>
      </c>
      <c r="Q63" s="639">
        <v>1</v>
      </c>
      <c r="R63" s="676">
        <v>1</v>
      </c>
      <c r="S63" s="676">
        <v>0</v>
      </c>
      <c r="T63" s="613">
        <f t="shared" si="8"/>
        <v>0</v>
      </c>
      <c r="U63" s="676">
        <v>0.2</v>
      </c>
      <c r="V63" s="676">
        <v>0.2</v>
      </c>
      <c r="W63" s="676">
        <v>0</v>
      </c>
      <c r="X63" s="676">
        <v>0</v>
      </c>
      <c r="Y63" s="612">
        <f t="shared" si="2"/>
        <v>0.4</v>
      </c>
      <c r="Z63" s="613">
        <f t="shared" si="3"/>
        <v>0.4</v>
      </c>
      <c r="AA63" s="612">
        <f t="shared" si="4"/>
        <v>0.4</v>
      </c>
      <c r="AB63" s="613">
        <f t="shared" ref="AB63:AB94" si="11">+Y63/Q63</f>
        <v>0.4</v>
      </c>
      <c r="AC63" s="614">
        <v>0.4</v>
      </c>
      <c r="AD63" s="615">
        <f t="shared" si="5"/>
        <v>0.4</v>
      </c>
      <c r="AE63" s="635">
        <v>2600000000</v>
      </c>
      <c r="AF63" s="608" t="s">
        <v>379</v>
      </c>
      <c r="AG63" s="445">
        <v>0</v>
      </c>
      <c r="AH63" s="13">
        <f t="shared" si="10"/>
        <v>0</v>
      </c>
    </row>
    <row r="64" spans="1:34" s="377" customFormat="1" ht="77" hidden="1" x14ac:dyDescent="0.2">
      <c r="A64" s="608" t="s">
        <v>1461</v>
      </c>
      <c r="B64" s="620" t="s">
        <v>90</v>
      </c>
      <c r="C64" s="727" t="s">
        <v>2030</v>
      </c>
      <c r="D64" s="610" t="s">
        <v>368</v>
      </c>
      <c r="E64" s="671" t="s">
        <v>380</v>
      </c>
      <c r="F64" s="671" t="s">
        <v>381</v>
      </c>
      <c r="G64" s="671" t="s">
        <v>387</v>
      </c>
      <c r="H64" s="671" t="s">
        <v>397</v>
      </c>
      <c r="I64" s="671" t="s">
        <v>398</v>
      </c>
      <c r="J64" s="671" t="s">
        <v>390</v>
      </c>
      <c r="K64" s="671" t="s">
        <v>391</v>
      </c>
      <c r="L64" s="671" t="s">
        <v>399</v>
      </c>
      <c r="M64" s="610" t="s">
        <v>275</v>
      </c>
      <c r="N64" s="671" t="s">
        <v>400</v>
      </c>
      <c r="O64" s="676">
        <v>2023</v>
      </c>
      <c r="P64" s="671" t="s">
        <v>378</v>
      </c>
      <c r="Q64" s="639">
        <v>1</v>
      </c>
      <c r="R64" s="676">
        <v>1</v>
      </c>
      <c r="S64" s="676">
        <v>0.5</v>
      </c>
      <c r="T64" s="613">
        <f t="shared" si="8"/>
        <v>0.5</v>
      </c>
      <c r="U64" s="676">
        <v>0.5</v>
      </c>
      <c r="V64" s="676">
        <v>0</v>
      </c>
      <c r="W64" s="676">
        <v>0</v>
      </c>
      <c r="X64" s="676">
        <v>0</v>
      </c>
      <c r="Y64" s="612">
        <f t="shared" si="2"/>
        <v>0.5</v>
      </c>
      <c r="Z64" s="613">
        <f t="shared" si="3"/>
        <v>0.5</v>
      </c>
      <c r="AA64" s="612">
        <f t="shared" si="4"/>
        <v>1</v>
      </c>
      <c r="AB64" s="613">
        <f t="shared" si="11"/>
        <v>0.5</v>
      </c>
      <c r="AC64" s="614">
        <v>0.5</v>
      </c>
      <c r="AD64" s="615">
        <f t="shared" si="5"/>
        <v>1</v>
      </c>
      <c r="AE64" s="635">
        <v>1000000000</v>
      </c>
      <c r="AF64" s="608" t="s">
        <v>379</v>
      </c>
      <c r="AG64" s="445">
        <v>0</v>
      </c>
      <c r="AH64" s="13">
        <f t="shared" si="10"/>
        <v>0</v>
      </c>
    </row>
    <row r="65" spans="1:34" s="377" customFormat="1" ht="77" hidden="1" x14ac:dyDescent="0.2">
      <c r="A65" s="608" t="s">
        <v>1461</v>
      </c>
      <c r="B65" s="620" t="s">
        <v>90</v>
      </c>
      <c r="C65" s="727" t="s">
        <v>2030</v>
      </c>
      <c r="D65" s="610" t="s">
        <v>368</v>
      </c>
      <c r="E65" s="671" t="s">
        <v>380</v>
      </c>
      <c r="F65" s="671" t="s">
        <v>381</v>
      </c>
      <c r="G65" s="671" t="s">
        <v>387</v>
      </c>
      <c r="H65" s="671" t="s">
        <v>397</v>
      </c>
      <c r="I65" s="671" t="s">
        <v>401</v>
      </c>
      <c r="J65" s="671" t="s">
        <v>390</v>
      </c>
      <c r="K65" s="671" t="s">
        <v>391</v>
      </c>
      <c r="L65" s="671" t="s">
        <v>399</v>
      </c>
      <c r="M65" s="610" t="s">
        <v>275</v>
      </c>
      <c r="N65" s="671" t="s">
        <v>400</v>
      </c>
      <c r="O65" s="676">
        <v>2023</v>
      </c>
      <c r="P65" s="671" t="s">
        <v>378</v>
      </c>
      <c r="Q65" s="639">
        <v>1</v>
      </c>
      <c r="R65" s="676">
        <v>1</v>
      </c>
      <c r="S65" s="676">
        <v>0.5</v>
      </c>
      <c r="T65" s="613">
        <f t="shared" si="8"/>
        <v>0.5</v>
      </c>
      <c r="U65" s="676">
        <v>0.5</v>
      </c>
      <c r="V65" s="676">
        <v>0</v>
      </c>
      <c r="W65" s="676">
        <v>0</v>
      </c>
      <c r="X65" s="676">
        <v>0</v>
      </c>
      <c r="Y65" s="612">
        <f t="shared" si="2"/>
        <v>0.5</v>
      </c>
      <c r="Z65" s="613">
        <f t="shared" si="3"/>
        <v>0.5</v>
      </c>
      <c r="AA65" s="612">
        <f t="shared" si="4"/>
        <v>1</v>
      </c>
      <c r="AB65" s="613">
        <f t="shared" si="11"/>
        <v>0.5</v>
      </c>
      <c r="AC65" s="614">
        <v>0.5</v>
      </c>
      <c r="AD65" s="615">
        <f t="shared" si="5"/>
        <v>1</v>
      </c>
      <c r="AE65" s="635">
        <v>1000000000</v>
      </c>
      <c r="AF65" s="608" t="s">
        <v>379</v>
      </c>
      <c r="AG65" s="445">
        <v>0</v>
      </c>
      <c r="AH65" s="13">
        <f t="shared" si="10"/>
        <v>0</v>
      </c>
    </row>
    <row r="66" spans="1:34" s="377" customFormat="1" ht="77" hidden="1" x14ac:dyDescent="0.2">
      <c r="A66" s="631" t="s">
        <v>426</v>
      </c>
      <c r="B66" s="620" t="s">
        <v>90</v>
      </c>
      <c r="C66" s="727" t="s">
        <v>2031</v>
      </c>
      <c r="D66" s="610" t="s">
        <v>419</v>
      </c>
      <c r="E66" s="636">
        <v>3301</v>
      </c>
      <c r="F66" s="610" t="s">
        <v>420</v>
      </c>
      <c r="G66" s="610" t="s">
        <v>421</v>
      </c>
      <c r="H66" s="610">
        <v>45</v>
      </c>
      <c r="I66" s="610" t="s">
        <v>422</v>
      </c>
      <c r="J66" s="630">
        <v>3301051</v>
      </c>
      <c r="K66" s="608" t="s">
        <v>423</v>
      </c>
      <c r="L66" s="610" t="s">
        <v>424</v>
      </c>
      <c r="M66" s="610" t="s">
        <v>425</v>
      </c>
      <c r="N66" s="636">
        <v>250</v>
      </c>
      <c r="O66" s="636">
        <v>2023</v>
      </c>
      <c r="P66" s="636" t="s">
        <v>426</v>
      </c>
      <c r="Q66" s="672">
        <v>100</v>
      </c>
      <c r="R66" s="636">
        <v>300</v>
      </c>
      <c r="S66" s="636">
        <v>344</v>
      </c>
      <c r="T66" s="613">
        <f t="shared" si="8"/>
        <v>1.1466666666666667</v>
      </c>
      <c r="U66" s="637">
        <v>30</v>
      </c>
      <c r="V66" s="636">
        <v>37</v>
      </c>
      <c r="W66" s="636">
        <v>120</v>
      </c>
      <c r="X66" s="679">
        <v>500</v>
      </c>
      <c r="Y66" s="612">
        <f t="shared" si="2"/>
        <v>687</v>
      </c>
      <c r="Z66" s="613">
        <f t="shared" si="3"/>
        <v>2.29</v>
      </c>
      <c r="AA66" s="612">
        <f t="shared" si="4"/>
        <v>1031</v>
      </c>
      <c r="AB66" s="613">
        <f t="shared" si="11"/>
        <v>6.87</v>
      </c>
      <c r="AC66" s="618">
        <v>1</v>
      </c>
      <c r="AD66" s="615">
        <f t="shared" si="5"/>
        <v>3.4366666666666665</v>
      </c>
      <c r="AE66" s="629">
        <v>9000000</v>
      </c>
      <c r="AF66" s="675" t="s">
        <v>144</v>
      </c>
      <c r="AG66" s="445">
        <v>2000000</v>
      </c>
      <c r="AH66" s="13">
        <f t="shared" si="10"/>
        <v>0.22222222222222221</v>
      </c>
    </row>
    <row r="67" spans="1:34" s="377" customFormat="1" ht="77" hidden="1" x14ac:dyDescent="0.2">
      <c r="A67" s="631" t="s">
        <v>426</v>
      </c>
      <c r="B67" s="620" t="s">
        <v>90</v>
      </c>
      <c r="C67" s="727" t="s">
        <v>2031</v>
      </c>
      <c r="D67" s="610" t="s">
        <v>419</v>
      </c>
      <c r="E67" s="636">
        <v>3301</v>
      </c>
      <c r="F67" s="610" t="s">
        <v>420</v>
      </c>
      <c r="G67" s="610" t="s">
        <v>427</v>
      </c>
      <c r="H67" s="610">
        <v>48</v>
      </c>
      <c r="I67" s="610" t="s">
        <v>428</v>
      </c>
      <c r="J67" s="630">
        <v>3301054</v>
      </c>
      <c r="K67" s="608" t="s">
        <v>429</v>
      </c>
      <c r="L67" s="610" t="s">
        <v>430</v>
      </c>
      <c r="M67" s="610" t="s">
        <v>158</v>
      </c>
      <c r="N67" s="636">
        <v>131</v>
      </c>
      <c r="O67" s="636">
        <v>2023</v>
      </c>
      <c r="P67" s="636" t="s">
        <v>426</v>
      </c>
      <c r="Q67" s="672">
        <v>125</v>
      </c>
      <c r="R67" s="636">
        <v>400</v>
      </c>
      <c r="S67" s="636">
        <v>0</v>
      </c>
      <c r="T67" s="613">
        <f t="shared" si="8"/>
        <v>0</v>
      </c>
      <c r="U67" s="636">
        <v>0</v>
      </c>
      <c r="V67" s="636">
        <v>0</v>
      </c>
      <c r="W67" s="636">
        <v>23</v>
      </c>
      <c r="X67" s="679">
        <v>7</v>
      </c>
      <c r="Y67" s="612">
        <f t="shared" ref="Y67:Y130" si="12">+U67+V67+W67+X67</f>
        <v>30</v>
      </c>
      <c r="Z67" s="613">
        <f t="shared" ref="Z67:Z130" si="13">+Y67/R67</f>
        <v>7.4999999999999997E-2</v>
      </c>
      <c r="AA67" s="612">
        <f t="shared" ref="AA67:AA130" si="14">S67+Y67</f>
        <v>30</v>
      </c>
      <c r="AB67" s="613">
        <f t="shared" si="11"/>
        <v>0.24</v>
      </c>
      <c r="AC67" s="614">
        <v>0.24</v>
      </c>
      <c r="AD67" s="615">
        <f t="shared" ref="AD67:AD130" si="15">AA67/R67</f>
        <v>7.4999999999999997E-2</v>
      </c>
      <c r="AE67" s="629">
        <v>4000000000</v>
      </c>
      <c r="AF67" s="675" t="s">
        <v>294</v>
      </c>
      <c r="AG67" s="445">
        <v>0</v>
      </c>
      <c r="AH67" s="13">
        <f t="shared" si="10"/>
        <v>0</v>
      </c>
    </row>
    <row r="68" spans="1:34" s="377" customFormat="1" ht="77" hidden="1" x14ac:dyDescent="0.2">
      <c r="A68" s="631" t="s">
        <v>426</v>
      </c>
      <c r="B68" s="620" t="s">
        <v>90</v>
      </c>
      <c r="C68" s="727" t="s">
        <v>2031</v>
      </c>
      <c r="D68" s="610" t="s">
        <v>431</v>
      </c>
      <c r="E68" s="636">
        <v>3302</v>
      </c>
      <c r="F68" s="610" t="s">
        <v>420</v>
      </c>
      <c r="G68" s="610" t="s">
        <v>421</v>
      </c>
      <c r="H68" s="610">
        <v>46</v>
      </c>
      <c r="I68" s="610" t="s">
        <v>432</v>
      </c>
      <c r="J68" s="630">
        <v>3301128</v>
      </c>
      <c r="K68" s="608" t="s">
        <v>433</v>
      </c>
      <c r="L68" s="610" t="s">
        <v>434</v>
      </c>
      <c r="M68" s="610" t="s">
        <v>158</v>
      </c>
      <c r="N68" s="636">
        <v>250</v>
      </c>
      <c r="O68" s="636">
        <v>2023</v>
      </c>
      <c r="P68" s="636" t="s">
        <v>426</v>
      </c>
      <c r="Q68" s="672">
        <v>30</v>
      </c>
      <c r="R68" s="636">
        <v>150</v>
      </c>
      <c r="S68" s="636">
        <v>0</v>
      </c>
      <c r="T68" s="613">
        <f t="shared" si="8"/>
        <v>0</v>
      </c>
      <c r="U68" s="636">
        <v>0</v>
      </c>
      <c r="V68" s="636">
        <v>0</v>
      </c>
      <c r="W68" s="636">
        <v>0</v>
      </c>
      <c r="X68" s="679">
        <v>49</v>
      </c>
      <c r="Y68" s="612">
        <f t="shared" si="12"/>
        <v>49</v>
      </c>
      <c r="Z68" s="613">
        <f t="shared" si="13"/>
        <v>0.32666666666666666</v>
      </c>
      <c r="AA68" s="612">
        <f t="shared" si="14"/>
        <v>49</v>
      </c>
      <c r="AB68" s="613">
        <f t="shared" si="11"/>
        <v>1.6333333333333333</v>
      </c>
      <c r="AC68" s="618">
        <v>1</v>
      </c>
      <c r="AD68" s="615">
        <f t="shared" si="15"/>
        <v>0.32666666666666666</v>
      </c>
      <c r="AE68" s="629">
        <v>959458220</v>
      </c>
      <c r="AF68" s="675" t="s">
        <v>144</v>
      </c>
      <c r="AG68" s="445">
        <v>0</v>
      </c>
      <c r="AH68" s="13">
        <f t="shared" si="10"/>
        <v>0</v>
      </c>
    </row>
    <row r="69" spans="1:34" s="377" customFormat="1" ht="176" hidden="1" x14ac:dyDescent="0.2">
      <c r="A69" s="631" t="s">
        <v>426</v>
      </c>
      <c r="B69" s="620" t="s">
        <v>90</v>
      </c>
      <c r="C69" s="727" t="s">
        <v>2031</v>
      </c>
      <c r="D69" s="610" t="s">
        <v>431</v>
      </c>
      <c r="E69" s="636">
        <v>3302</v>
      </c>
      <c r="F69" s="610" t="s">
        <v>435</v>
      </c>
      <c r="G69" s="610" t="s">
        <v>427</v>
      </c>
      <c r="H69" s="610">
        <v>49</v>
      </c>
      <c r="I69" s="610" t="s">
        <v>436</v>
      </c>
      <c r="J69" s="630">
        <v>3301095</v>
      </c>
      <c r="K69" s="608" t="s">
        <v>437</v>
      </c>
      <c r="L69" s="610" t="s">
        <v>438</v>
      </c>
      <c r="M69" s="610" t="s">
        <v>158</v>
      </c>
      <c r="N69" s="636">
        <v>1</v>
      </c>
      <c r="O69" s="636">
        <v>2023</v>
      </c>
      <c r="P69" s="636" t="s">
        <v>426</v>
      </c>
      <c r="Q69" s="672">
        <v>1</v>
      </c>
      <c r="R69" s="636">
        <v>1</v>
      </c>
      <c r="S69" s="636">
        <v>7</v>
      </c>
      <c r="T69" s="613">
        <f t="shared" si="8"/>
        <v>7</v>
      </c>
      <c r="U69" s="636">
        <v>0</v>
      </c>
      <c r="V69" s="636">
        <v>3</v>
      </c>
      <c r="W69" s="636">
        <v>0</v>
      </c>
      <c r="X69" s="679">
        <v>6</v>
      </c>
      <c r="Y69" s="612">
        <f t="shared" si="12"/>
        <v>9</v>
      </c>
      <c r="Z69" s="613">
        <f t="shared" si="13"/>
        <v>9</v>
      </c>
      <c r="AA69" s="612">
        <f t="shared" si="14"/>
        <v>16</v>
      </c>
      <c r="AB69" s="613">
        <f t="shared" si="11"/>
        <v>9</v>
      </c>
      <c r="AC69" s="618">
        <v>1</v>
      </c>
      <c r="AD69" s="615">
        <f t="shared" si="15"/>
        <v>16</v>
      </c>
      <c r="AE69" s="629">
        <v>9000000</v>
      </c>
      <c r="AF69" s="675" t="s">
        <v>144</v>
      </c>
      <c r="AG69" s="445">
        <v>0</v>
      </c>
      <c r="AH69" s="13">
        <f t="shared" si="10"/>
        <v>0</v>
      </c>
    </row>
    <row r="70" spans="1:34" s="377" customFormat="1" ht="242" hidden="1" x14ac:dyDescent="0.2">
      <c r="A70" s="631" t="s">
        <v>426</v>
      </c>
      <c r="B70" s="620" t="s">
        <v>90</v>
      </c>
      <c r="C70" s="727" t="s">
        <v>2031</v>
      </c>
      <c r="D70" s="610" t="s">
        <v>431</v>
      </c>
      <c r="E70" s="636">
        <v>3302</v>
      </c>
      <c r="F70" s="610" t="s">
        <v>420</v>
      </c>
      <c r="G70" s="610" t="s">
        <v>427</v>
      </c>
      <c r="H70" s="610">
        <v>50</v>
      </c>
      <c r="I70" s="610" t="s">
        <v>439</v>
      </c>
      <c r="J70" s="630">
        <v>3302002</v>
      </c>
      <c r="K70" s="608" t="s">
        <v>440</v>
      </c>
      <c r="L70" s="610" t="s">
        <v>440</v>
      </c>
      <c r="M70" s="610" t="s">
        <v>158</v>
      </c>
      <c r="N70" s="636">
        <v>0</v>
      </c>
      <c r="O70" s="636">
        <v>2023</v>
      </c>
      <c r="P70" s="636" t="s">
        <v>426</v>
      </c>
      <c r="Q70" s="672">
        <v>1</v>
      </c>
      <c r="R70" s="636">
        <v>3</v>
      </c>
      <c r="S70" s="636">
        <v>0</v>
      </c>
      <c r="T70" s="613">
        <f t="shared" si="8"/>
        <v>0</v>
      </c>
      <c r="U70" s="636">
        <v>0</v>
      </c>
      <c r="V70" s="636">
        <v>0</v>
      </c>
      <c r="W70" s="636">
        <v>0</v>
      </c>
      <c r="X70" s="679">
        <v>0</v>
      </c>
      <c r="Y70" s="612">
        <f t="shared" si="12"/>
        <v>0</v>
      </c>
      <c r="Z70" s="613">
        <f t="shared" si="13"/>
        <v>0</v>
      </c>
      <c r="AA70" s="612">
        <f t="shared" si="14"/>
        <v>0</v>
      </c>
      <c r="AB70" s="613">
        <f t="shared" si="11"/>
        <v>0</v>
      </c>
      <c r="AC70" s="614">
        <v>0</v>
      </c>
      <c r="AD70" s="615">
        <f t="shared" si="15"/>
        <v>0</v>
      </c>
      <c r="AE70" s="635">
        <v>57293600</v>
      </c>
      <c r="AF70" s="675" t="s">
        <v>305</v>
      </c>
      <c r="AG70" s="445">
        <v>0</v>
      </c>
      <c r="AH70" s="13">
        <f t="shared" si="10"/>
        <v>0</v>
      </c>
    </row>
    <row r="71" spans="1:34" s="377" customFormat="1" ht="165" hidden="1" x14ac:dyDescent="0.2">
      <c r="A71" s="631" t="s">
        <v>426</v>
      </c>
      <c r="B71" s="620" t="s">
        <v>90</v>
      </c>
      <c r="C71" s="727" t="s">
        <v>2031</v>
      </c>
      <c r="D71" s="610" t="s">
        <v>441</v>
      </c>
      <c r="E71" s="636">
        <v>3301</v>
      </c>
      <c r="F71" s="610" t="s">
        <v>420</v>
      </c>
      <c r="G71" s="610" t="s">
        <v>427</v>
      </c>
      <c r="H71" s="610">
        <v>51</v>
      </c>
      <c r="I71" s="610" t="s">
        <v>442</v>
      </c>
      <c r="J71" s="630">
        <v>3301053</v>
      </c>
      <c r="K71" s="608" t="s">
        <v>443</v>
      </c>
      <c r="L71" s="610" t="s">
        <v>444</v>
      </c>
      <c r="M71" s="610" t="s">
        <v>158</v>
      </c>
      <c r="N71" s="636">
        <v>15</v>
      </c>
      <c r="O71" s="636">
        <v>2023</v>
      </c>
      <c r="P71" s="636" t="s">
        <v>426</v>
      </c>
      <c r="Q71" s="672">
        <v>15</v>
      </c>
      <c r="R71" s="636">
        <v>15</v>
      </c>
      <c r="S71" s="636">
        <v>15</v>
      </c>
      <c r="T71" s="613">
        <f t="shared" si="8"/>
        <v>1</v>
      </c>
      <c r="U71" s="636">
        <v>4</v>
      </c>
      <c r="V71" s="636">
        <v>6</v>
      </c>
      <c r="W71" s="636">
        <v>3</v>
      </c>
      <c r="X71" s="679">
        <v>7</v>
      </c>
      <c r="Y71" s="612">
        <f t="shared" si="12"/>
        <v>20</v>
      </c>
      <c r="Z71" s="613">
        <f t="shared" si="13"/>
        <v>1.3333333333333333</v>
      </c>
      <c r="AA71" s="612">
        <f t="shared" si="14"/>
        <v>35</v>
      </c>
      <c r="AB71" s="613">
        <f t="shared" si="11"/>
        <v>1.3333333333333333</v>
      </c>
      <c r="AC71" s="618">
        <v>1</v>
      </c>
      <c r="AD71" s="615">
        <f t="shared" si="15"/>
        <v>2.3333333333333335</v>
      </c>
      <c r="AE71" s="635">
        <v>6863899000</v>
      </c>
      <c r="AF71" s="675" t="s">
        <v>144</v>
      </c>
      <c r="AG71" s="445">
        <v>1009713600</v>
      </c>
      <c r="AH71" s="13">
        <f t="shared" si="10"/>
        <v>0.14710496177172769</v>
      </c>
    </row>
    <row r="72" spans="1:34" s="377" customFormat="1" ht="154" hidden="1" x14ac:dyDescent="0.2">
      <c r="A72" s="631" t="s">
        <v>426</v>
      </c>
      <c r="B72" s="620" t="s">
        <v>90</v>
      </c>
      <c r="C72" s="727" t="s">
        <v>2031</v>
      </c>
      <c r="D72" s="610" t="s">
        <v>441</v>
      </c>
      <c r="E72" s="636">
        <v>3301</v>
      </c>
      <c r="F72" s="610" t="s">
        <v>420</v>
      </c>
      <c r="G72" s="610" t="s">
        <v>427</v>
      </c>
      <c r="H72" s="610">
        <v>52</v>
      </c>
      <c r="I72" s="610" t="s">
        <v>445</v>
      </c>
      <c r="J72" s="630">
        <v>3302044</v>
      </c>
      <c r="K72" s="608" t="s">
        <v>446</v>
      </c>
      <c r="L72" s="610" t="s">
        <v>447</v>
      </c>
      <c r="M72" s="610" t="s">
        <v>158</v>
      </c>
      <c r="N72" s="636" t="s">
        <v>276</v>
      </c>
      <c r="O72" s="636">
        <v>2023</v>
      </c>
      <c r="P72" s="636" t="s">
        <v>426</v>
      </c>
      <c r="Q72" s="672">
        <v>21</v>
      </c>
      <c r="R72" s="636">
        <v>21</v>
      </c>
      <c r="S72" s="636">
        <v>21</v>
      </c>
      <c r="T72" s="613">
        <f t="shared" si="8"/>
        <v>1</v>
      </c>
      <c r="U72" s="636">
        <v>0</v>
      </c>
      <c r="V72" s="636">
        <v>12</v>
      </c>
      <c r="W72" s="636">
        <v>7</v>
      </c>
      <c r="X72" s="679">
        <v>1</v>
      </c>
      <c r="Y72" s="612">
        <f t="shared" si="12"/>
        <v>20</v>
      </c>
      <c r="Z72" s="613">
        <f t="shared" si="13"/>
        <v>0.95238095238095233</v>
      </c>
      <c r="AA72" s="612">
        <f t="shared" si="14"/>
        <v>41</v>
      </c>
      <c r="AB72" s="613">
        <f t="shared" si="11"/>
        <v>0.95238095238095233</v>
      </c>
      <c r="AC72" s="618">
        <v>0.95238095238095233</v>
      </c>
      <c r="AD72" s="615">
        <f t="shared" si="15"/>
        <v>1.9523809523809523</v>
      </c>
      <c r="AE72" s="629">
        <v>36000000</v>
      </c>
      <c r="AF72" s="675" t="s">
        <v>144</v>
      </c>
      <c r="AG72" s="445">
        <v>0</v>
      </c>
      <c r="AH72" s="13">
        <f t="shared" si="10"/>
        <v>0</v>
      </c>
    </row>
    <row r="73" spans="1:34" s="377" customFormat="1" ht="99" hidden="1" x14ac:dyDescent="0.2">
      <c r="A73" s="631" t="s">
        <v>426</v>
      </c>
      <c r="B73" s="620" t="s">
        <v>90</v>
      </c>
      <c r="C73" s="727" t="s">
        <v>2031</v>
      </c>
      <c r="D73" s="610" t="s">
        <v>448</v>
      </c>
      <c r="E73" s="636">
        <v>3301</v>
      </c>
      <c r="F73" s="610" t="s">
        <v>420</v>
      </c>
      <c r="G73" s="610" t="s">
        <v>453</v>
      </c>
      <c r="H73" s="610">
        <v>53</v>
      </c>
      <c r="I73" s="610" t="s">
        <v>454</v>
      </c>
      <c r="J73" s="630">
        <v>3301065</v>
      </c>
      <c r="K73" s="608" t="s">
        <v>455</v>
      </c>
      <c r="L73" s="610" t="s">
        <v>456</v>
      </c>
      <c r="M73" s="610" t="s">
        <v>456</v>
      </c>
      <c r="N73" s="636" t="s">
        <v>276</v>
      </c>
      <c r="O73" s="636">
        <v>2023</v>
      </c>
      <c r="P73" s="636" t="s">
        <v>426</v>
      </c>
      <c r="Q73" s="672">
        <v>52</v>
      </c>
      <c r="R73" s="636">
        <v>52</v>
      </c>
      <c r="S73" s="636">
        <v>52</v>
      </c>
      <c r="T73" s="613">
        <f t="shared" si="8"/>
        <v>1</v>
      </c>
      <c r="U73" s="636">
        <v>3</v>
      </c>
      <c r="V73" s="636">
        <v>52</v>
      </c>
      <c r="W73" s="636">
        <v>52</v>
      </c>
      <c r="X73" s="679">
        <v>52</v>
      </c>
      <c r="Y73" s="612">
        <f t="shared" si="12"/>
        <v>159</v>
      </c>
      <c r="Z73" s="613">
        <f t="shared" si="13"/>
        <v>3.0576923076923075</v>
      </c>
      <c r="AA73" s="612">
        <f t="shared" si="14"/>
        <v>211</v>
      </c>
      <c r="AB73" s="613">
        <f t="shared" si="11"/>
        <v>3.0576923076923075</v>
      </c>
      <c r="AC73" s="618">
        <v>1</v>
      </c>
      <c r="AD73" s="615">
        <f t="shared" si="15"/>
        <v>4.0576923076923075</v>
      </c>
      <c r="AE73" s="638">
        <v>627858219.60000002</v>
      </c>
      <c r="AF73" s="675" t="s">
        <v>144</v>
      </c>
      <c r="AG73" s="445">
        <v>36000000</v>
      </c>
      <c r="AH73" s="13">
        <f t="shared" si="10"/>
        <v>5.7337785627677398E-2</v>
      </c>
    </row>
    <row r="74" spans="1:34" s="377" customFormat="1" ht="88" hidden="1" x14ac:dyDescent="0.2">
      <c r="A74" s="631" t="s">
        <v>426</v>
      </c>
      <c r="B74" s="620" t="s">
        <v>90</v>
      </c>
      <c r="C74" s="727" t="s">
        <v>2031</v>
      </c>
      <c r="D74" s="610" t="s">
        <v>448</v>
      </c>
      <c r="E74" s="636">
        <v>3301</v>
      </c>
      <c r="F74" s="610" t="s">
        <v>420</v>
      </c>
      <c r="G74" s="610" t="s">
        <v>453</v>
      </c>
      <c r="H74" s="610">
        <v>54</v>
      </c>
      <c r="I74" s="610" t="s">
        <v>457</v>
      </c>
      <c r="J74" s="630">
        <v>3301075</v>
      </c>
      <c r="K74" s="608" t="s">
        <v>458</v>
      </c>
      <c r="L74" s="610" t="s">
        <v>458</v>
      </c>
      <c r="M74" s="610" t="s">
        <v>158</v>
      </c>
      <c r="N74" s="636" t="s">
        <v>276</v>
      </c>
      <c r="O74" s="636">
        <v>2023</v>
      </c>
      <c r="P74" s="636" t="s">
        <v>426</v>
      </c>
      <c r="Q74" s="672">
        <v>20</v>
      </c>
      <c r="R74" s="636">
        <v>52</v>
      </c>
      <c r="S74" s="636">
        <v>0</v>
      </c>
      <c r="T74" s="613">
        <f t="shared" si="8"/>
        <v>0</v>
      </c>
      <c r="U74" s="636">
        <v>0</v>
      </c>
      <c r="V74" s="636">
        <v>0</v>
      </c>
      <c r="W74" s="636">
        <v>52</v>
      </c>
      <c r="X74" s="679">
        <v>0</v>
      </c>
      <c r="Y74" s="612">
        <f t="shared" si="12"/>
        <v>52</v>
      </c>
      <c r="Z74" s="613">
        <f t="shared" si="13"/>
        <v>1</v>
      </c>
      <c r="AA74" s="612">
        <f t="shared" si="14"/>
        <v>52</v>
      </c>
      <c r="AB74" s="613">
        <f t="shared" si="11"/>
        <v>2.6</v>
      </c>
      <c r="AC74" s="618">
        <v>1</v>
      </c>
      <c r="AD74" s="615">
        <f t="shared" si="15"/>
        <v>1</v>
      </c>
      <c r="AE74" s="638">
        <v>331600000</v>
      </c>
      <c r="AF74" s="675" t="s">
        <v>144</v>
      </c>
      <c r="AG74" s="445">
        <v>0</v>
      </c>
      <c r="AH74" s="13">
        <f t="shared" si="10"/>
        <v>0</v>
      </c>
    </row>
    <row r="75" spans="1:34" s="377" customFormat="1" ht="99" hidden="1" x14ac:dyDescent="0.2">
      <c r="A75" s="631" t="s">
        <v>426</v>
      </c>
      <c r="B75" s="620" t="s">
        <v>90</v>
      </c>
      <c r="C75" s="727" t="s">
        <v>2031</v>
      </c>
      <c r="D75" s="610" t="s">
        <v>459</v>
      </c>
      <c r="E75" s="636">
        <v>3502</v>
      </c>
      <c r="F75" s="610" t="s">
        <v>420</v>
      </c>
      <c r="G75" s="610" t="s">
        <v>460</v>
      </c>
      <c r="H75" s="610">
        <v>330</v>
      </c>
      <c r="I75" s="610" t="s">
        <v>461</v>
      </c>
      <c r="J75" s="630">
        <v>3301126</v>
      </c>
      <c r="K75" s="608" t="s">
        <v>462</v>
      </c>
      <c r="L75" s="610" t="s">
        <v>463</v>
      </c>
      <c r="M75" s="610" t="s">
        <v>158</v>
      </c>
      <c r="N75" s="636" t="s">
        <v>276</v>
      </c>
      <c r="O75" s="636">
        <v>2023</v>
      </c>
      <c r="P75" s="636" t="s">
        <v>426</v>
      </c>
      <c r="Q75" s="672">
        <v>5</v>
      </c>
      <c r="R75" s="636">
        <v>46</v>
      </c>
      <c r="S75" s="636">
        <v>5</v>
      </c>
      <c r="T75" s="613">
        <f t="shared" si="8"/>
        <v>0.10869565217391304</v>
      </c>
      <c r="U75" s="636">
        <v>0</v>
      </c>
      <c r="V75" s="636">
        <v>9</v>
      </c>
      <c r="W75" s="636">
        <v>9</v>
      </c>
      <c r="X75" s="679">
        <v>1</v>
      </c>
      <c r="Y75" s="612">
        <f t="shared" si="12"/>
        <v>19</v>
      </c>
      <c r="Z75" s="613">
        <f t="shared" si="13"/>
        <v>0.41304347826086957</v>
      </c>
      <c r="AA75" s="612">
        <f t="shared" si="14"/>
        <v>24</v>
      </c>
      <c r="AB75" s="613">
        <f t="shared" si="11"/>
        <v>3.8</v>
      </c>
      <c r="AC75" s="618">
        <v>1</v>
      </c>
      <c r="AD75" s="615">
        <f t="shared" si="15"/>
        <v>0.52173913043478259</v>
      </c>
      <c r="AE75" s="629">
        <v>6000000</v>
      </c>
      <c r="AF75" s="675" t="s">
        <v>144</v>
      </c>
      <c r="AG75" s="445">
        <v>0</v>
      </c>
      <c r="AH75" s="13">
        <f t="shared" si="10"/>
        <v>0</v>
      </c>
    </row>
    <row r="76" spans="1:34" s="377" customFormat="1" ht="77" hidden="1" x14ac:dyDescent="0.2">
      <c r="A76" s="631" t="s">
        <v>426</v>
      </c>
      <c r="B76" s="620" t="s">
        <v>61</v>
      </c>
      <c r="C76" s="726" t="s">
        <v>2032</v>
      </c>
      <c r="D76" s="610" t="s">
        <v>466</v>
      </c>
      <c r="E76" s="610">
        <v>3502</v>
      </c>
      <c r="F76" s="610" t="s">
        <v>467</v>
      </c>
      <c r="G76" s="610" t="s">
        <v>468</v>
      </c>
      <c r="H76" s="610">
        <v>55</v>
      </c>
      <c r="I76" s="610" t="s">
        <v>469</v>
      </c>
      <c r="J76" s="630">
        <v>3502039</v>
      </c>
      <c r="K76" s="608" t="s">
        <v>470</v>
      </c>
      <c r="L76" s="610" t="s">
        <v>471</v>
      </c>
      <c r="M76" s="610" t="s">
        <v>158</v>
      </c>
      <c r="N76" s="636">
        <v>0</v>
      </c>
      <c r="O76" s="636">
        <v>2023</v>
      </c>
      <c r="P76" s="636" t="s">
        <v>426</v>
      </c>
      <c r="Q76" s="672">
        <v>12</v>
      </c>
      <c r="R76" s="636">
        <v>45</v>
      </c>
      <c r="S76" s="636">
        <v>31</v>
      </c>
      <c r="T76" s="613">
        <f t="shared" si="8"/>
        <v>0.68888888888888888</v>
      </c>
      <c r="U76" s="636">
        <v>1</v>
      </c>
      <c r="V76" s="636">
        <v>2</v>
      </c>
      <c r="W76" s="636">
        <v>1</v>
      </c>
      <c r="X76" s="636">
        <v>0</v>
      </c>
      <c r="Y76" s="612">
        <f t="shared" si="12"/>
        <v>4</v>
      </c>
      <c r="Z76" s="613">
        <f t="shared" si="13"/>
        <v>8.8888888888888892E-2</v>
      </c>
      <c r="AA76" s="612">
        <f t="shared" si="14"/>
        <v>35</v>
      </c>
      <c r="AB76" s="613">
        <f t="shared" si="11"/>
        <v>0.33333333333333331</v>
      </c>
      <c r="AC76" s="614">
        <v>0.33333333333333331</v>
      </c>
      <c r="AD76" s="615">
        <f t="shared" si="15"/>
        <v>0.77777777777777779</v>
      </c>
      <c r="AE76" s="616">
        <v>0</v>
      </c>
      <c r="AF76" s="676"/>
      <c r="AG76" s="445">
        <v>0</v>
      </c>
      <c r="AH76" s="13">
        <v>0</v>
      </c>
    </row>
    <row r="77" spans="1:34" s="377" customFormat="1" ht="77" hidden="1" x14ac:dyDescent="0.2">
      <c r="A77" s="631" t="s">
        <v>426</v>
      </c>
      <c r="B77" s="620" t="s">
        <v>61</v>
      </c>
      <c r="C77" s="726" t="s">
        <v>2032</v>
      </c>
      <c r="D77" s="610" t="s">
        <v>466</v>
      </c>
      <c r="E77" s="610">
        <v>3502</v>
      </c>
      <c r="F77" s="610" t="s">
        <v>467</v>
      </c>
      <c r="G77" s="610" t="s">
        <v>468</v>
      </c>
      <c r="H77" s="610">
        <v>56</v>
      </c>
      <c r="I77" s="610" t="s">
        <v>472</v>
      </c>
      <c r="J77" s="630">
        <v>3502007</v>
      </c>
      <c r="K77" s="608" t="s">
        <v>473</v>
      </c>
      <c r="L77" s="610" t="s">
        <v>474</v>
      </c>
      <c r="M77" s="610" t="s">
        <v>158</v>
      </c>
      <c r="N77" s="636">
        <v>0</v>
      </c>
      <c r="O77" s="636">
        <v>2023</v>
      </c>
      <c r="P77" s="636" t="s">
        <v>426</v>
      </c>
      <c r="Q77" s="672">
        <v>35</v>
      </c>
      <c r="R77" s="636">
        <v>120</v>
      </c>
      <c r="S77" s="636">
        <v>112</v>
      </c>
      <c r="T77" s="613">
        <f t="shared" si="8"/>
        <v>0.93333333333333335</v>
      </c>
      <c r="U77" s="636">
        <v>0</v>
      </c>
      <c r="V77" s="636">
        <v>52</v>
      </c>
      <c r="W77" s="636">
        <v>35</v>
      </c>
      <c r="X77" s="636">
        <v>1</v>
      </c>
      <c r="Y77" s="612">
        <f t="shared" si="12"/>
        <v>88</v>
      </c>
      <c r="Z77" s="613">
        <f t="shared" si="13"/>
        <v>0.73333333333333328</v>
      </c>
      <c r="AA77" s="612">
        <f t="shared" si="14"/>
        <v>200</v>
      </c>
      <c r="AB77" s="613">
        <f t="shared" si="11"/>
        <v>2.5142857142857142</v>
      </c>
      <c r="AC77" s="618">
        <v>1</v>
      </c>
      <c r="AD77" s="615">
        <f t="shared" si="15"/>
        <v>1.6666666666666667</v>
      </c>
      <c r="AE77" s="616">
        <v>0</v>
      </c>
      <c r="AF77" s="676"/>
      <c r="AG77" s="445">
        <v>0</v>
      </c>
      <c r="AH77" s="13">
        <v>0</v>
      </c>
    </row>
    <row r="78" spans="1:34" s="377" customFormat="1" ht="77" hidden="1" x14ac:dyDescent="0.2">
      <c r="A78" s="631" t="s">
        <v>426</v>
      </c>
      <c r="B78" s="620" t="s">
        <v>61</v>
      </c>
      <c r="C78" s="726" t="s">
        <v>2032</v>
      </c>
      <c r="D78" s="610" t="s">
        <v>466</v>
      </c>
      <c r="E78" s="610">
        <v>3502</v>
      </c>
      <c r="F78" s="610" t="s">
        <v>467</v>
      </c>
      <c r="G78" s="610" t="s">
        <v>468</v>
      </c>
      <c r="H78" s="610">
        <v>57</v>
      </c>
      <c r="I78" s="610" t="s">
        <v>475</v>
      </c>
      <c r="J78" s="630">
        <v>3502047</v>
      </c>
      <c r="K78" s="608" t="s">
        <v>476</v>
      </c>
      <c r="L78" s="610" t="s">
        <v>477</v>
      </c>
      <c r="M78" s="610" t="s">
        <v>158</v>
      </c>
      <c r="N78" s="636">
        <v>2</v>
      </c>
      <c r="O78" s="636">
        <v>2024</v>
      </c>
      <c r="P78" s="636" t="s">
        <v>426</v>
      </c>
      <c r="Q78" s="672">
        <v>2</v>
      </c>
      <c r="R78" s="636">
        <v>8</v>
      </c>
      <c r="S78" s="636">
        <v>4</v>
      </c>
      <c r="T78" s="613">
        <f t="shared" si="8"/>
        <v>0.5</v>
      </c>
      <c r="U78" s="636">
        <v>1</v>
      </c>
      <c r="V78" s="636">
        <v>1</v>
      </c>
      <c r="W78" s="636">
        <v>1</v>
      </c>
      <c r="X78" s="636">
        <v>0</v>
      </c>
      <c r="Y78" s="612">
        <f t="shared" si="12"/>
        <v>3</v>
      </c>
      <c r="Z78" s="613">
        <f t="shared" si="13"/>
        <v>0.375</v>
      </c>
      <c r="AA78" s="612">
        <f t="shared" si="14"/>
        <v>7</v>
      </c>
      <c r="AB78" s="613">
        <f t="shared" si="11"/>
        <v>1.5</v>
      </c>
      <c r="AC78" s="618">
        <v>1</v>
      </c>
      <c r="AD78" s="615">
        <f t="shared" si="15"/>
        <v>0.875</v>
      </c>
      <c r="AE78" s="616">
        <v>0</v>
      </c>
      <c r="AF78" s="676"/>
      <c r="AG78" s="445">
        <v>0</v>
      </c>
      <c r="AH78" s="13">
        <v>0</v>
      </c>
    </row>
    <row r="79" spans="1:34" s="377" customFormat="1" ht="77" hidden="1" x14ac:dyDescent="0.2">
      <c r="A79" s="631" t="s">
        <v>426</v>
      </c>
      <c r="B79" s="620" t="s">
        <v>61</v>
      </c>
      <c r="C79" s="726" t="s">
        <v>2032</v>
      </c>
      <c r="D79" s="610" t="s">
        <v>466</v>
      </c>
      <c r="E79" s="610">
        <v>3502</v>
      </c>
      <c r="F79" s="610" t="s">
        <v>467</v>
      </c>
      <c r="G79" s="610" t="s">
        <v>468</v>
      </c>
      <c r="H79" s="610">
        <v>58</v>
      </c>
      <c r="I79" s="610" t="s">
        <v>469</v>
      </c>
      <c r="J79" s="630">
        <v>3502039</v>
      </c>
      <c r="K79" s="608" t="s">
        <v>470</v>
      </c>
      <c r="L79" s="610" t="s">
        <v>478</v>
      </c>
      <c r="M79" s="610" t="s">
        <v>158</v>
      </c>
      <c r="N79" s="636">
        <v>16</v>
      </c>
      <c r="O79" s="636">
        <v>2023</v>
      </c>
      <c r="P79" s="636" t="s">
        <v>426</v>
      </c>
      <c r="Q79" s="672">
        <v>2</v>
      </c>
      <c r="R79" s="636">
        <v>8</v>
      </c>
      <c r="S79" s="636">
        <v>0</v>
      </c>
      <c r="T79" s="613">
        <f t="shared" si="8"/>
        <v>0</v>
      </c>
      <c r="U79" s="636">
        <v>0</v>
      </c>
      <c r="V79" s="636">
        <v>3</v>
      </c>
      <c r="W79" s="636">
        <v>2</v>
      </c>
      <c r="X79" s="636">
        <v>0</v>
      </c>
      <c r="Y79" s="612">
        <f t="shared" si="12"/>
        <v>5</v>
      </c>
      <c r="Z79" s="613">
        <f t="shared" si="13"/>
        <v>0.625</v>
      </c>
      <c r="AA79" s="612">
        <f t="shared" si="14"/>
        <v>5</v>
      </c>
      <c r="AB79" s="613">
        <f t="shared" si="11"/>
        <v>2.5</v>
      </c>
      <c r="AC79" s="618">
        <v>1</v>
      </c>
      <c r="AD79" s="615">
        <f t="shared" si="15"/>
        <v>0.625</v>
      </c>
      <c r="AE79" s="616">
        <v>0</v>
      </c>
      <c r="AF79" s="676"/>
      <c r="AG79" s="445">
        <v>0</v>
      </c>
      <c r="AH79" s="13">
        <v>0</v>
      </c>
    </row>
    <row r="80" spans="1:34" s="377" customFormat="1" ht="132" hidden="1" x14ac:dyDescent="0.2">
      <c r="A80" s="631" t="s">
        <v>426</v>
      </c>
      <c r="B80" s="620" t="s">
        <v>61</v>
      </c>
      <c r="C80" s="726" t="s">
        <v>2032</v>
      </c>
      <c r="D80" s="610" t="s">
        <v>466</v>
      </c>
      <c r="E80" s="610">
        <v>3502</v>
      </c>
      <c r="F80" s="610" t="s">
        <v>467</v>
      </c>
      <c r="G80" s="610" t="s">
        <v>468</v>
      </c>
      <c r="H80" s="610">
        <v>59</v>
      </c>
      <c r="I80" s="610" t="s">
        <v>479</v>
      </c>
      <c r="J80" s="630">
        <v>3502046</v>
      </c>
      <c r="K80" s="608" t="s">
        <v>480</v>
      </c>
      <c r="L80" s="610" t="s">
        <v>481</v>
      </c>
      <c r="M80" s="610" t="s">
        <v>158</v>
      </c>
      <c r="N80" s="636">
        <v>0</v>
      </c>
      <c r="O80" s="636">
        <v>2023</v>
      </c>
      <c r="P80" s="636" t="s">
        <v>426</v>
      </c>
      <c r="Q80" s="672">
        <v>1</v>
      </c>
      <c r="R80" s="636">
        <v>4</v>
      </c>
      <c r="S80" s="636">
        <v>3</v>
      </c>
      <c r="T80" s="613">
        <f t="shared" si="8"/>
        <v>0.75</v>
      </c>
      <c r="U80" s="636">
        <v>1</v>
      </c>
      <c r="V80" s="636">
        <v>1</v>
      </c>
      <c r="W80" s="636">
        <v>0</v>
      </c>
      <c r="X80" s="636">
        <v>0</v>
      </c>
      <c r="Y80" s="612">
        <f t="shared" si="12"/>
        <v>2</v>
      </c>
      <c r="Z80" s="613">
        <f t="shared" si="13"/>
        <v>0.5</v>
      </c>
      <c r="AA80" s="612">
        <f t="shared" si="14"/>
        <v>5</v>
      </c>
      <c r="AB80" s="613">
        <f t="shared" si="11"/>
        <v>2</v>
      </c>
      <c r="AC80" s="618">
        <v>1</v>
      </c>
      <c r="AD80" s="615">
        <f t="shared" si="15"/>
        <v>1.25</v>
      </c>
      <c r="AE80" s="616">
        <v>0</v>
      </c>
      <c r="AF80" s="676"/>
      <c r="AG80" s="445">
        <v>0</v>
      </c>
      <c r="AH80" s="13">
        <v>0</v>
      </c>
    </row>
    <row r="81" spans="1:34" s="377" customFormat="1" ht="77" hidden="1" x14ac:dyDescent="0.2">
      <c r="A81" s="631" t="s">
        <v>426</v>
      </c>
      <c r="B81" s="620" t="s">
        <v>61</v>
      </c>
      <c r="C81" s="726" t="s">
        <v>2032</v>
      </c>
      <c r="D81" s="610" t="s">
        <v>466</v>
      </c>
      <c r="E81" s="610">
        <v>3502</v>
      </c>
      <c r="F81" s="610" t="s">
        <v>467</v>
      </c>
      <c r="G81" s="610" t="s">
        <v>468</v>
      </c>
      <c r="H81" s="610">
        <v>60</v>
      </c>
      <c r="I81" s="610" t="s">
        <v>469</v>
      </c>
      <c r="J81" s="630">
        <v>3502039</v>
      </c>
      <c r="K81" s="608" t="s">
        <v>470</v>
      </c>
      <c r="L81" s="610" t="s">
        <v>482</v>
      </c>
      <c r="M81" s="610" t="s">
        <v>158</v>
      </c>
      <c r="N81" s="636">
        <v>0</v>
      </c>
      <c r="O81" s="636">
        <v>2023</v>
      </c>
      <c r="P81" s="636" t="s">
        <v>426</v>
      </c>
      <c r="Q81" s="672">
        <v>1</v>
      </c>
      <c r="R81" s="636">
        <v>1</v>
      </c>
      <c r="S81" s="636">
        <v>0</v>
      </c>
      <c r="T81" s="613">
        <f t="shared" si="8"/>
        <v>0</v>
      </c>
      <c r="U81" s="636">
        <v>0</v>
      </c>
      <c r="V81" s="636">
        <v>0</v>
      </c>
      <c r="W81" s="636">
        <v>0</v>
      </c>
      <c r="X81" s="636">
        <v>0</v>
      </c>
      <c r="Y81" s="612">
        <f t="shared" si="12"/>
        <v>0</v>
      </c>
      <c r="Z81" s="613">
        <f t="shared" si="13"/>
        <v>0</v>
      </c>
      <c r="AA81" s="612">
        <f t="shared" si="14"/>
        <v>0</v>
      </c>
      <c r="AB81" s="613">
        <f t="shared" si="11"/>
        <v>0</v>
      </c>
      <c r="AC81" s="614">
        <v>0</v>
      </c>
      <c r="AD81" s="615">
        <f t="shared" si="15"/>
        <v>0</v>
      </c>
      <c r="AE81" s="616">
        <v>0</v>
      </c>
      <c r="AF81" s="676"/>
      <c r="AG81" s="445">
        <v>0</v>
      </c>
      <c r="AH81" s="13">
        <v>0</v>
      </c>
    </row>
    <row r="82" spans="1:34" s="377" customFormat="1" ht="77" hidden="1" x14ac:dyDescent="0.2">
      <c r="A82" s="631" t="s">
        <v>426</v>
      </c>
      <c r="B82" s="620" t="s">
        <v>61</v>
      </c>
      <c r="C82" s="726" t="s">
        <v>2032</v>
      </c>
      <c r="D82" s="610" t="s">
        <v>466</v>
      </c>
      <c r="E82" s="610">
        <v>3502</v>
      </c>
      <c r="F82" s="610" t="s">
        <v>467</v>
      </c>
      <c r="G82" s="610" t="s">
        <v>468</v>
      </c>
      <c r="H82" s="610">
        <v>62</v>
      </c>
      <c r="I82" s="610" t="s">
        <v>486</v>
      </c>
      <c r="J82" s="630">
        <v>3502007</v>
      </c>
      <c r="K82" s="608" t="s">
        <v>487</v>
      </c>
      <c r="L82" s="610" t="s">
        <v>488</v>
      </c>
      <c r="M82" s="610" t="s">
        <v>158</v>
      </c>
      <c r="N82" s="636">
        <v>0</v>
      </c>
      <c r="O82" s="636">
        <v>2023</v>
      </c>
      <c r="P82" s="636" t="s">
        <v>426</v>
      </c>
      <c r="Q82" s="672">
        <v>5</v>
      </c>
      <c r="R82" s="636">
        <v>30</v>
      </c>
      <c r="S82" s="636">
        <v>125</v>
      </c>
      <c r="T82" s="613">
        <f t="shared" si="8"/>
        <v>4.166666666666667</v>
      </c>
      <c r="U82" s="636">
        <v>0</v>
      </c>
      <c r="V82" s="636">
        <v>0</v>
      </c>
      <c r="W82" s="636">
        <v>110</v>
      </c>
      <c r="X82" s="636">
        <v>0</v>
      </c>
      <c r="Y82" s="612">
        <f t="shared" si="12"/>
        <v>110</v>
      </c>
      <c r="Z82" s="613">
        <f t="shared" si="13"/>
        <v>3.6666666666666665</v>
      </c>
      <c r="AA82" s="612">
        <f t="shared" si="14"/>
        <v>235</v>
      </c>
      <c r="AB82" s="613">
        <f t="shared" si="11"/>
        <v>22</v>
      </c>
      <c r="AC82" s="618">
        <v>1</v>
      </c>
      <c r="AD82" s="615">
        <f t="shared" si="15"/>
        <v>7.833333333333333</v>
      </c>
      <c r="AE82" s="616">
        <v>0</v>
      </c>
      <c r="AF82" s="676"/>
      <c r="AG82" s="445">
        <v>0</v>
      </c>
      <c r="AH82" s="13">
        <v>0</v>
      </c>
    </row>
    <row r="83" spans="1:34" s="377" customFormat="1" ht="275" hidden="1" x14ac:dyDescent="0.2">
      <c r="A83" s="631" t="s">
        <v>426</v>
      </c>
      <c r="B83" s="620" t="s">
        <v>61</v>
      </c>
      <c r="C83" s="726" t="s">
        <v>2032</v>
      </c>
      <c r="D83" s="610" t="s">
        <v>466</v>
      </c>
      <c r="E83" s="610">
        <v>3502</v>
      </c>
      <c r="F83" s="610" t="s">
        <v>467</v>
      </c>
      <c r="G83" s="610" t="s">
        <v>468</v>
      </c>
      <c r="H83" s="610">
        <v>63</v>
      </c>
      <c r="I83" s="610" t="s">
        <v>489</v>
      </c>
      <c r="J83" s="630">
        <v>3502009</v>
      </c>
      <c r="K83" s="608" t="s">
        <v>490</v>
      </c>
      <c r="L83" s="610" t="s">
        <v>491</v>
      </c>
      <c r="M83" s="610" t="s">
        <v>158</v>
      </c>
      <c r="N83" s="636">
        <v>0</v>
      </c>
      <c r="O83" s="636">
        <v>2023</v>
      </c>
      <c r="P83" s="636" t="s">
        <v>426</v>
      </c>
      <c r="Q83" s="672">
        <v>15</v>
      </c>
      <c r="R83" s="636">
        <v>60</v>
      </c>
      <c r="S83" s="636">
        <v>1</v>
      </c>
      <c r="T83" s="613">
        <f t="shared" si="8"/>
        <v>1.6666666666666666E-2</v>
      </c>
      <c r="U83" s="636">
        <v>3</v>
      </c>
      <c r="V83" s="636">
        <v>3</v>
      </c>
      <c r="W83" s="636">
        <v>1</v>
      </c>
      <c r="X83" s="636">
        <v>0</v>
      </c>
      <c r="Y83" s="612">
        <f t="shared" si="12"/>
        <v>7</v>
      </c>
      <c r="Z83" s="613">
        <f t="shared" si="13"/>
        <v>0.11666666666666667</v>
      </c>
      <c r="AA83" s="612">
        <f t="shared" si="14"/>
        <v>8</v>
      </c>
      <c r="AB83" s="613">
        <f t="shared" si="11"/>
        <v>0.46666666666666667</v>
      </c>
      <c r="AC83" s="614">
        <v>0.46666666666666667</v>
      </c>
      <c r="AD83" s="615">
        <f t="shared" si="15"/>
        <v>0.13333333333333333</v>
      </c>
      <c r="AE83" s="616">
        <v>0</v>
      </c>
      <c r="AF83" s="676"/>
      <c r="AG83" s="445">
        <v>0</v>
      </c>
      <c r="AH83" s="13">
        <v>0</v>
      </c>
    </row>
    <row r="84" spans="1:34" s="377" customFormat="1" ht="77" hidden="1" x14ac:dyDescent="0.2">
      <c r="A84" s="631" t="s">
        <v>426</v>
      </c>
      <c r="B84" s="620" t="s">
        <v>61</v>
      </c>
      <c r="C84" s="726" t="s">
        <v>2032</v>
      </c>
      <c r="D84" s="610" t="s">
        <v>466</v>
      </c>
      <c r="E84" s="610">
        <v>3502</v>
      </c>
      <c r="F84" s="610" t="s">
        <v>467</v>
      </c>
      <c r="G84" s="610" t="s">
        <v>468</v>
      </c>
      <c r="H84" s="610">
        <v>64</v>
      </c>
      <c r="I84" s="610" t="s">
        <v>469</v>
      </c>
      <c r="J84" s="630">
        <v>3502039</v>
      </c>
      <c r="K84" s="608" t="s">
        <v>470</v>
      </c>
      <c r="L84" s="610" t="s">
        <v>492</v>
      </c>
      <c r="M84" s="610" t="s">
        <v>158</v>
      </c>
      <c r="N84" s="636">
        <v>0</v>
      </c>
      <c r="O84" s="636">
        <v>2023</v>
      </c>
      <c r="P84" s="636" t="s">
        <v>426</v>
      </c>
      <c r="Q84" s="672">
        <v>3</v>
      </c>
      <c r="R84" s="636">
        <v>8</v>
      </c>
      <c r="S84" s="636">
        <v>1</v>
      </c>
      <c r="T84" s="613">
        <f t="shared" si="8"/>
        <v>0.125</v>
      </c>
      <c r="U84" s="636">
        <v>0</v>
      </c>
      <c r="V84" s="636">
        <v>2</v>
      </c>
      <c r="W84" s="636">
        <v>0</v>
      </c>
      <c r="X84" s="636">
        <v>1</v>
      </c>
      <c r="Y84" s="612">
        <f t="shared" si="12"/>
        <v>3</v>
      </c>
      <c r="Z84" s="613">
        <f t="shared" si="13"/>
        <v>0.375</v>
      </c>
      <c r="AA84" s="612">
        <f t="shared" si="14"/>
        <v>4</v>
      </c>
      <c r="AB84" s="613">
        <f t="shared" si="11"/>
        <v>1</v>
      </c>
      <c r="AC84" s="618">
        <v>1</v>
      </c>
      <c r="AD84" s="615">
        <f t="shared" si="15"/>
        <v>0.5</v>
      </c>
      <c r="AE84" s="616">
        <v>0</v>
      </c>
      <c r="AF84" s="676"/>
      <c r="AG84" s="445">
        <v>0</v>
      </c>
      <c r="AH84" s="13">
        <v>0</v>
      </c>
    </row>
    <row r="85" spans="1:34" s="377" customFormat="1" ht="77" hidden="1" x14ac:dyDescent="0.2">
      <c r="A85" s="631" t="s">
        <v>426</v>
      </c>
      <c r="B85" s="620" t="s">
        <v>61</v>
      </c>
      <c r="C85" s="726" t="s">
        <v>2032</v>
      </c>
      <c r="D85" s="610" t="s">
        <v>466</v>
      </c>
      <c r="E85" s="610">
        <v>3502</v>
      </c>
      <c r="F85" s="610" t="s">
        <v>467</v>
      </c>
      <c r="G85" s="610" t="s">
        <v>468</v>
      </c>
      <c r="H85" s="610">
        <v>65</v>
      </c>
      <c r="I85" s="610" t="s">
        <v>469</v>
      </c>
      <c r="J85" s="630">
        <v>3502039</v>
      </c>
      <c r="K85" s="608" t="s">
        <v>470</v>
      </c>
      <c r="L85" s="610" t="s">
        <v>482</v>
      </c>
      <c r="M85" s="610" t="s">
        <v>158</v>
      </c>
      <c r="N85" s="636">
        <v>0</v>
      </c>
      <c r="O85" s="636">
        <v>2023</v>
      </c>
      <c r="P85" s="636" t="s">
        <v>426</v>
      </c>
      <c r="Q85" s="672">
        <v>1</v>
      </c>
      <c r="R85" s="636">
        <v>5</v>
      </c>
      <c r="S85" s="636">
        <v>0</v>
      </c>
      <c r="T85" s="613">
        <f t="shared" si="8"/>
        <v>0</v>
      </c>
      <c r="U85" s="636">
        <v>2</v>
      </c>
      <c r="V85" s="636">
        <v>0</v>
      </c>
      <c r="W85" s="612">
        <v>0</v>
      </c>
      <c r="X85" s="612">
        <v>0</v>
      </c>
      <c r="Y85" s="612">
        <f t="shared" si="12"/>
        <v>2</v>
      </c>
      <c r="Z85" s="613">
        <f t="shared" si="13"/>
        <v>0.4</v>
      </c>
      <c r="AA85" s="612">
        <f t="shared" si="14"/>
        <v>2</v>
      </c>
      <c r="AB85" s="613">
        <f t="shared" si="11"/>
        <v>2</v>
      </c>
      <c r="AC85" s="618">
        <v>1</v>
      </c>
      <c r="AD85" s="615">
        <f t="shared" si="15"/>
        <v>0.4</v>
      </c>
      <c r="AE85" s="616">
        <v>0</v>
      </c>
      <c r="AF85" s="676"/>
      <c r="AG85" s="445">
        <v>0</v>
      </c>
      <c r="AH85" s="13">
        <v>0</v>
      </c>
    </row>
    <row r="86" spans="1:34" s="377" customFormat="1" ht="77" hidden="1" x14ac:dyDescent="0.2">
      <c r="A86" s="631" t="s">
        <v>426</v>
      </c>
      <c r="B86" s="620" t="s">
        <v>61</v>
      </c>
      <c r="C86" s="726" t="s">
        <v>2032</v>
      </c>
      <c r="D86" s="610" t="s">
        <v>466</v>
      </c>
      <c r="E86" s="610">
        <v>3502</v>
      </c>
      <c r="F86" s="610" t="s">
        <v>467</v>
      </c>
      <c r="G86" s="610" t="s">
        <v>468</v>
      </c>
      <c r="H86" s="610">
        <v>66</v>
      </c>
      <c r="I86" s="610" t="s">
        <v>469</v>
      </c>
      <c r="J86" s="630">
        <v>3502039</v>
      </c>
      <c r="K86" s="608" t="s">
        <v>470</v>
      </c>
      <c r="L86" s="610" t="s">
        <v>493</v>
      </c>
      <c r="M86" s="610" t="s">
        <v>158</v>
      </c>
      <c r="N86" s="636">
        <v>0</v>
      </c>
      <c r="O86" s="636">
        <v>2023</v>
      </c>
      <c r="P86" s="636" t="s">
        <v>426</v>
      </c>
      <c r="Q86" s="672">
        <v>1</v>
      </c>
      <c r="R86" s="636">
        <v>4</v>
      </c>
      <c r="S86" s="636">
        <v>1</v>
      </c>
      <c r="T86" s="613">
        <f t="shared" si="8"/>
        <v>0.25</v>
      </c>
      <c r="U86" s="636">
        <v>0</v>
      </c>
      <c r="V86" s="636">
        <v>0</v>
      </c>
      <c r="W86" s="636">
        <v>0</v>
      </c>
      <c r="X86" s="636">
        <v>0</v>
      </c>
      <c r="Y86" s="612">
        <f t="shared" si="12"/>
        <v>0</v>
      </c>
      <c r="Z86" s="613">
        <f t="shared" si="13"/>
        <v>0</v>
      </c>
      <c r="AA86" s="612">
        <f t="shared" si="14"/>
        <v>1</v>
      </c>
      <c r="AB86" s="613">
        <f t="shared" si="11"/>
        <v>0</v>
      </c>
      <c r="AC86" s="614">
        <v>0</v>
      </c>
      <c r="AD86" s="615">
        <f t="shared" si="15"/>
        <v>0.25</v>
      </c>
      <c r="AE86" s="616">
        <v>0</v>
      </c>
      <c r="AF86" s="676"/>
      <c r="AG86" s="445">
        <v>0</v>
      </c>
      <c r="AH86" s="13">
        <v>0</v>
      </c>
    </row>
    <row r="87" spans="1:34" s="377" customFormat="1" ht="55" hidden="1" x14ac:dyDescent="0.2">
      <c r="A87" s="631" t="s">
        <v>944</v>
      </c>
      <c r="B87" s="608" t="s">
        <v>107</v>
      </c>
      <c r="C87" s="726" t="s">
        <v>223</v>
      </c>
      <c r="D87" s="610" t="s">
        <v>513</v>
      </c>
      <c r="E87" s="610" t="s">
        <v>110</v>
      </c>
      <c r="F87" s="610" t="s">
        <v>513</v>
      </c>
      <c r="G87" s="610" t="s">
        <v>116</v>
      </c>
      <c r="H87" s="610">
        <v>116</v>
      </c>
      <c r="I87" s="610" t="s">
        <v>514</v>
      </c>
      <c r="J87" s="630">
        <v>410102507</v>
      </c>
      <c r="K87" s="608" t="s">
        <v>515</v>
      </c>
      <c r="L87" s="610" t="s">
        <v>516</v>
      </c>
      <c r="M87" s="610" t="s">
        <v>517</v>
      </c>
      <c r="N87" s="610">
        <v>4.3999999999999997E-2</v>
      </c>
      <c r="O87" s="610">
        <v>2021</v>
      </c>
      <c r="P87" s="610" t="s">
        <v>122</v>
      </c>
      <c r="Q87" s="611">
        <v>250000000</v>
      </c>
      <c r="R87" s="610">
        <v>1000000000</v>
      </c>
      <c r="S87" s="608">
        <v>125000000</v>
      </c>
      <c r="T87" s="613">
        <f t="shared" si="8"/>
        <v>0.125</v>
      </c>
      <c r="U87" s="680">
        <v>75000000</v>
      </c>
      <c r="V87" s="681">
        <v>95000000</v>
      </c>
      <c r="W87" s="682">
        <f>205000000-V87</f>
        <v>110000000</v>
      </c>
      <c r="X87" s="636">
        <v>45000000</v>
      </c>
      <c r="Y87" s="612">
        <f t="shared" si="12"/>
        <v>325000000</v>
      </c>
      <c r="Z87" s="613">
        <f t="shared" si="13"/>
        <v>0.32500000000000001</v>
      </c>
      <c r="AA87" s="612">
        <f t="shared" si="14"/>
        <v>450000000</v>
      </c>
      <c r="AB87" s="613">
        <f t="shared" si="11"/>
        <v>1.3</v>
      </c>
      <c r="AC87" s="618">
        <v>1</v>
      </c>
      <c r="AD87" s="615">
        <f t="shared" si="15"/>
        <v>0.45</v>
      </c>
      <c r="AE87" s="616">
        <v>250000000</v>
      </c>
      <c r="AF87" s="675" t="s">
        <v>144</v>
      </c>
      <c r="AG87" s="445">
        <f>200000000+125000000</f>
        <v>325000000</v>
      </c>
      <c r="AH87" s="13">
        <f t="shared" si="10"/>
        <v>1.3</v>
      </c>
    </row>
    <row r="88" spans="1:34" s="377" customFormat="1" ht="66" hidden="1" x14ac:dyDescent="0.2">
      <c r="A88" s="631" t="s">
        <v>944</v>
      </c>
      <c r="B88" s="608" t="s">
        <v>107</v>
      </c>
      <c r="C88" s="726" t="s">
        <v>223</v>
      </c>
      <c r="D88" s="610" t="s">
        <v>513</v>
      </c>
      <c r="E88" s="610" t="s">
        <v>110</v>
      </c>
      <c r="F88" s="610" t="s">
        <v>513</v>
      </c>
      <c r="G88" s="610" t="s">
        <v>111</v>
      </c>
      <c r="H88" s="610">
        <v>117</v>
      </c>
      <c r="I88" s="610" t="s">
        <v>523</v>
      </c>
      <c r="J88" s="630">
        <v>4101082</v>
      </c>
      <c r="K88" s="608" t="s">
        <v>524</v>
      </c>
      <c r="L88" s="610" t="s">
        <v>525</v>
      </c>
      <c r="M88" s="610" t="s">
        <v>526</v>
      </c>
      <c r="N88" s="610">
        <v>4.3999999999999997E-2</v>
      </c>
      <c r="O88" s="610">
        <v>2020</v>
      </c>
      <c r="P88" s="610" t="s">
        <v>122</v>
      </c>
      <c r="Q88" s="611">
        <v>1</v>
      </c>
      <c r="R88" s="610">
        <v>2</v>
      </c>
      <c r="S88" s="608">
        <v>0</v>
      </c>
      <c r="T88" s="613">
        <f t="shared" si="8"/>
        <v>0</v>
      </c>
      <c r="U88" s="608">
        <v>0</v>
      </c>
      <c r="V88" s="636">
        <v>0</v>
      </c>
      <c r="W88" s="636">
        <v>2</v>
      </c>
      <c r="X88" s="612">
        <v>0</v>
      </c>
      <c r="Y88" s="612">
        <f t="shared" si="12"/>
        <v>2</v>
      </c>
      <c r="Z88" s="613">
        <f t="shared" si="13"/>
        <v>1</v>
      </c>
      <c r="AA88" s="612">
        <f t="shared" si="14"/>
        <v>2</v>
      </c>
      <c r="AB88" s="613">
        <f t="shared" si="11"/>
        <v>2</v>
      </c>
      <c r="AC88" s="618">
        <v>1</v>
      </c>
      <c r="AD88" s="615">
        <f t="shared" si="15"/>
        <v>1</v>
      </c>
      <c r="AE88" s="616">
        <v>10000000</v>
      </c>
      <c r="AF88" s="675" t="s">
        <v>144</v>
      </c>
      <c r="AG88" s="445">
        <v>0</v>
      </c>
      <c r="AH88" s="13">
        <f t="shared" si="10"/>
        <v>0</v>
      </c>
    </row>
    <row r="89" spans="1:34" s="377" customFormat="1" ht="55" hidden="1" x14ac:dyDescent="0.2">
      <c r="A89" s="631" t="s">
        <v>944</v>
      </c>
      <c r="B89" s="608" t="s">
        <v>107</v>
      </c>
      <c r="C89" s="726" t="s">
        <v>223</v>
      </c>
      <c r="D89" s="610" t="s">
        <v>513</v>
      </c>
      <c r="E89" s="610" t="s">
        <v>110</v>
      </c>
      <c r="F89" s="610" t="s">
        <v>513</v>
      </c>
      <c r="G89" s="610" t="s">
        <v>116</v>
      </c>
      <c r="H89" s="610">
        <v>118</v>
      </c>
      <c r="I89" s="610" t="s">
        <v>529</v>
      </c>
      <c r="J89" s="630">
        <v>4101027</v>
      </c>
      <c r="K89" s="608" t="s">
        <v>530</v>
      </c>
      <c r="L89" s="610" t="s">
        <v>531</v>
      </c>
      <c r="M89" s="610" t="s">
        <v>526</v>
      </c>
      <c r="N89" s="610">
        <v>4.3999999999999997E-2</v>
      </c>
      <c r="O89" s="610">
        <v>2020</v>
      </c>
      <c r="P89" s="610" t="s">
        <v>122</v>
      </c>
      <c r="Q89" s="611">
        <v>1</v>
      </c>
      <c r="R89" s="610">
        <v>4</v>
      </c>
      <c r="S89" s="608">
        <v>4</v>
      </c>
      <c r="T89" s="613">
        <f t="shared" si="8"/>
        <v>1</v>
      </c>
      <c r="U89" s="608">
        <v>0</v>
      </c>
      <c r="V89" s="636">
        <v>0</v>
      </c>
      <c r="W89" s="636">
        <v>0</v>
      </c>
      <c r="X89" s="612">
        <v>0</v>
      </c>
      <c r="Y89" s="612">
        <f t="shared" si="12"/>
        <v>0</v>
      </c>
      <c r="Z89" s="613">
        <f t="shared" si="13"/>
        <v>0</v>
      </c>
      <c r="AA89" s="612">
        <f t="shared" si="14"/>
        <v>4</v>
      </c>
      <c r="AB89" s="613">
        <f t="shared" si="11"/>
        <v>0</v>
      </c>
      <c r="AC89" s="614">
        <v>0</v>
      </c>
      <c r="AD89" s="615">
        <f t="shared" si="15"/>
        <v>1</v>
      </c>
      <c r="AE89" s="616">
        <v>25000000</v>
      </c>
      <c r="AF89" s="675" t="s">
        <v>144</v>
      </c>
      <c r="AG89" s="445">
        <v>0</v>
      </c>
      <c r="AH89" s="13">
        <f t="shared" si="10"/>
        <v>0</v>
      </c>
    </row>
    <row r="90" spans="1:34" s="377" customFormat="1" ht="66" hidden="1" x14ac:dyDescent="0.2">
      <c r="A90" s="631" t="s">
        <v>944</v>
      </c>
      <c r="B90" s="608" t="s">
        <v>107</v>
      </c>
      <c r="C90" s="726" t="s">
        <v>223</v>
      </c>
      <c r="D90" s="610" t="s">
        <v>533</v>
      </c>
      <c r="E90" s="610" t="s">
        <v>534</v>
      </c>
      <c r="F90" s="610" t="s">
        <v>533</v>
      </c>
      <c r="G90" s="610" t="s">
        <v>116</v>
      </c>
      <c r="H90" s="610">
        <v>119</v>
      </c>
      <c r="I90" s="610" t="s">
        <v>535</v>
      </c>
      <c r="J90" s="630">
        <v>1204016</v>
      </c>
      <c r="K90" s="608" t="s">
        <v>536</v>
      </c>
      <c r="L90" s="610" t="s">
        <v>537</v>
      </c>
      <c r="M90" s="610" t="s">
        <v>526</v>
      </c>
      <c r="N90" s="610">
        <v>4.3999999999999997E-2</v>
      </c>
      <c r="O90" s="610">
        <v>2020</v>
      </c>
      <c r="P90" s="610" t="s">
        <v>122</v>
      </c>
      <c r="Q90" s="611">
        <v>15</v>
      </c>
      <c r="R90" s="610">
        <v>60</v>
      </c>
      <c r="S90" s="608">
        <v>22</v>
      </c>
      <c r="T90" s="613">
        <f t="shared" si="8"/>
        <v>0.36666666666666664</v>
      </c>
      <c r="U90" s="608">
        <v>3</v>
      </c>
      <c r="V90" s="636">
        <v>10</v>
      </c>
      <c r="W90" s="636">
        <v>13</v>
      </c>
      <c r="X90" s="612">
        <v>0</v>
      </c>
      <c r="Y90" s="612">
        <f t="shared" si="12"/>
        <v>26</v>
      </c>
      <c r="Z90" s="613">
        <f t="shared" si="13"/>
        <v>0.43333333333333335</v>
      </c>
      <c r="AA90" s="612">
        <f t="shared" si="14"/>
        <v>48</v>
      </c>
      <c r="AB90" s="613">
        <f t="shared" si="11"/>
        <v>1.7333333333333334</v>
      </c>
      <c r="AC90" s="618">
        <v>1</v>
      </c>
      <c r="AD90" s="615">
        <f t="shared" si="15"/>
        <v>0.8</v>
      </c>
      <c r="AE90" s="616">
        <v>200000000</v>
      </c>
      <c r="AF90" s="675" t="s">
        <v>144</v>
      </c>
      <c r="AG90" s="445">
        <v>300000000</v>
      </c>
      <c r="AH90" s="13">
        <f t="shared" si="10"/>
        <v>1.5</v>
      </c>
    </row>
    <row r="91" spans="1:34" s="377" customFormat="1" ht="55" hidden="1" x14ac:dyDescent="0.2">
      <c r="A91" s="631" t="s">
        <v>944</v>
      </c>
      <c r="B91" s="608" t="s">
        <v>107</v>
      </c>
      <c r="C91" s="726" t="s">
        <v>223</v>
      </c>
      <c r="D91" s="610" t="s">
        <v>513</v>
      </c>
      <c r="E91" s="610" t="s">
        <v>110</v>
      </c>
      <c r="F91" s="610" t="s">
        <v>513</v>
      </c>
      <c r="G91" s="610" t="s">
        <v>111</v>
      </c>
      <c r="H91" s="610">
        <v>120</v>
      </c>
      <c r="I91" s="610" t="s">
        <v>542</v>
      </c>
      <c r="J91" s="630">
        <v>4101017</v>
      </c>
      <c r="K91" s="608" t="s">
        <v>543</v>
      </c>
      <c r="L91" s="610" t="s">
        <v>544</v>
      </c>
      <c r="M91" s="610" t="s">
        <v>526</v>
      </c>
      <c r="N91" s="610">
        <v>4.3999999999999997E-2</v>
      </c>
      <c r="O91" s="610">
        <v>2020</v>
      </c>
      <c r="P91" s="610" t="s">
        <v>122</v>
      </c>
      <c r="Q91" s="611">
        <v>1</v>
      </c>
      <c r="R91" s="610">
        <v>1</v>
      </c>
      <c r="S91" s="608">
        <v>0</v>
      </c>
      <c r="T91" s="613">
        <f t="shared" si="8"/>
        <v>0</v>
      </c>
      <c r="U91" s="608">
        <v>0</v>
      </c>
      <c r="V91" s="636">
        <v>0</v>
      </c>
      <c r="W91" s="636">
        <v>0</v>
      </c>
      <c r="X91" s="612">
        <v>0</v>
      </c>
      <c r="Y91" s="612">
        <f t="shared" si="12"/>
        <v>0</v>
      </c>
      <c r="Z91" s="613">
        <f t="shared" si="13"/>
        <v>0</v>
      </c>
      <c r="AA91" s="612">
        <f t="shared" si="14"/>
        <v>0</v>
      </c>
      <c r="AB91" s="613">
        <f t="shared" si="11"/>
        <v>0</v>
      </c>
      <c r="AC91" s="614">
        <v>0</v>
      </c>
      <c r="AD91" s="615">
        <f t="shared" si="15"/>
        <v>0</v>
      </c>
      <c r="AE91" s="616">
        <v>4500000000</v>
      </c>
      <c r="AF91" s="675" t="s">
        <v>144</v>
      </c>
      <c r="AG91" s="445">
        <v>0</v>
      </c>
      <c r="AH91" s="13">
        <f t="shared" si="10"/>
        <v>0</v>
      </c>
    </row>
    <row r="92" spans="1:34" s="377" customFormat="1" ht="110" hidden="1" x14ac:dyDescent="0.2">
      <c r="A92" s="631" t="s">
        <v>944</v>
      </c>
      <c r="B92" s="608" t="s">
        <v>107</v>
      </c>
      <c r="C92" s="726" t="s">
        <v>223</v>
      </c>
      <c r="D92" s="610" t="s">
        <v>513</v>
      </c>
      <c r="E92" s="610" t="s">
        <v>110</v>
      </c>
      <c r="F92" s="610" t="s">
        <v>513</v>
      </c>
      <c r="G92" s="610" t="s">
        <v>111</v>
      </c>
      <c r="H92" s="610">
        <v>121</v>
      </c>
      <c r="I92" s="610" t="s">
        <v>545</v>
      </c>
      <c r="J92" s="630">
        <v>4101018</v>
      </c>
      <c r="K92" s="608" t="s">
        <v>546</v>
      </c>
      <c r="L92" s="610" t="s">
        <v>547</v>
      </c>
      <c r="M92" s="610" t="s">
        <v>526</v>
      </c>
      <c r="N92" s="610">
        <v>4.3999999999999997E-2</v>
      </c>
      <c r="O92" s="610">
        <v>2020</v>
      </c>
      <c r="P92" s="610" t="s">
        <v>122</v>
      </c>
      <c r="Q92" s="611">
        <v>1</v>
      </c>
      <c r="R92" s="610">
        <v>1</v>
      </c>
      <c r="S92" s="608">
        <v>0</v>
      </c>
      <c r="T92" s="613">
        <f t="shared" si="8"/>
        <v>0</v>
      </c>
      <c r="U92" s="608">
        <v>0</v>
      </c>
      <c r="V92" s="636">
        <v>0</v>
      </c>
      <c r="W92" s="636">
        <v>0</v>
      </c>
      <c r="X92" s="612">
        <v>0</v>
      </c>
      <c r="Y92" s="612">
        <f t="shared" si="12"/>
        <v>0</v>
      </c>
      <c r="Z92" s="613">
        <f t="shared" si="13"/>
        <v>0</v>
      </c>
      <c r="AA92" s="612">
        <f t="shared" si="14"/>
        <v>0</v>
      </c>
      <c r="AB92" s="613">
        <f t="shared" si="11"/>
        <v>0</v>
      </c>
      <c r="AC92" s="614">
        <v>0</v>
      </c>
      <c r="AD92" s="615">
        <f t="shared" si="15"/>
        <v>0</v>
      </c>
      <c r="AE92" s="616">
        <v>500000000</v>
      </c>
      <c r="AF92" s="675" t="s">
        <v>144</v>
      </c>
      <c r="AG92" s="445">
        <v>0</v>
      </c>
      <c r="AH92" s="13">
        <f t="shared" si="10"/>
        <v>0</v>
      </c>
    </row>
    <row r="93" spans="1:34" s="377" customFormat="1" ht="55" hidden="1" x14ac:dyDescent="0.2">
      <c r="A93" s="631" t="s">
        <v>944</v>
      </c>
      <c r="B93" s="608" t="s">
        <v>107</v>
      </c>
      <c r="C93" s="726" t="s">
        <v>223</v>
      </c>
      <c r="D93" s="610" t="s">
        <v>513</v>
      </c>
      <c r="E93" s="610" t="s">
        <v>110</v>
      </c>
      <c r="F93" s="610" t="s">
        <v>513</v>
      </c>
      <c r="G93" s="610" t="s">
        <v>116</v>
      </c>
      <c r="H93" s="610">
        <v>122</v>
      </c>
      <c r="I93" s="610" t="s">
        <v>548</v>
      </c>
      <c r="J93" s="630">
        <v>4101018</v>
      </c>
      <c r="K93" s="608" t="s">
        <v>546</v>
      </c>
      <c r="L93" s="610" t="s">
        <v>549</v>
      </c>
      <c r="M93" s="610" t="s">
        <v>526</v>
      </c>
      <c r="N93" s="610">
        <v>4.3999999999999997E-2</v>
      </c>
      <c r="O93" s="610">
        <v>2020</v>
      </c>
      <c r="P93" s="610" t="s">
        <v>122</v>
      </c>
      <c r="Q93" s="611">
        <v>1</v>
      </c>
      <c r="R93" s="610">
        <v>4</v>
      </c>
      <c r="S93" s="608">
        <v>1</v>
      </c>
      <c r="T93" s="613">
        <f t="shared" si="8"/>
        <v>0.25</v>
      </c>
      <c r="U93" s="608">
        <v>0</v>
      </c>
      <c r="V93" s="636">
        <v>0</v>
      </c>
      <c r="W93" s="636">
        <v>1</v>
      </c>
      <c r="X93" s="612">
        <v>0</v>
      </c>
      <c r="Y93" s="612">
        <f t="shared" si="12"/>
        <v>1</v>
      </c>
      <c r="Z93" s="613">
        <f t="shared" si="13"/>
        <v>0.25</v>
      </c>
      <c r="AA93" s="612">
        <f t="shared" si="14"/>
        <v>2</v>
      </c>
      <c r="AB93" s="613">
        <f t="shared" si="11"/>
        <v>1</v>
      </c>
      <c r="AC93" s="618">
        <v>1</v>
      </c>
      <c r="AD93" s="615">
        <f t="shared" si="15"/>
        <v>0.5</v>
      </c>
      <c r="AE93" s="616">
        <v>20000000</v>
      </c>
      <c r="AF93" s="675" t="s">
        <v>144</v>
      </c>
      <c r="AG93" s="445">
        <v>30000000</v>
      </c>
      <c r="AH93" s="13">
        <f t="shared" si="10"/>
        <v>1.5</v>
      </c>
    </row>
    <row r="94" spans="1:34" s="377" customFormat="1" ht="66" hidden="1" x14ac:dyDescent="0.2">
      <c r="A94" s="631" t="s">
        <v>944</v>
      </c>
      <c r="B94" s="608" t="s">
        <v>107</v>
      </c>
      <c r="C94" s="726" t="s">
        <v>223</v>
      </c>
      <c r="D94" s="610" t="s">
        <v>551</v>
      </c>
      <c r="E94" s="610" t="s">
        <v>380</v>
      </c>
      <c r="F94" s="610" t="s">
        <v>551</v>
      </c>
      <c r="G94" s="610" t="s">
        <v>552</v>
      </c>
      <c r="H94" s="610">
        <v>123</v>
      </c>
      <c r="I94" s="610" t="s">
        <v>553</v>
      </c>
      <c r="J94" s="630">
        <v>2202061</v>
      </c>
      <c r="K94" s="608" t="s">
        <v>554</v>
      </c>
      <c r="L94" s="610" t="s">
        <v>555</v>
      </c>
      <c r="M94" s="610" t="s">
        <v>526</v>
      </c>
      <c r="N94" s="610">
        <v>4.3999999999999997E-2</v>
      </c>
      <c r="O94" s="610">
        <v>2020</v>
      </c>
      <c r="P94" s="610" t="s">
        <v>122</v>
      </c>
      <c r="Q94" s="611">
        <v>100</v>
      </c>
      <c r="R94" s="610">
        <v>400</v>
      </c>
      <c r="S94" s="608">
        <v>4402</v>
      </c>
      <c r="T94" s="613">
        <f t="shared" si="8"/>
        <v>11.005000000000001</v>
      </c>
      <c r="U94" s="608">
        <v>0</v>
      </c>
      <c r="V94" s="636">
        <v>2687</v>
      </c>
      <c r="W94" s="612">
        <v>0</v>
      </c>
      <c r="X94" s="612">
        <v>0</v>
      </c>
      <c r="Y94" s="612">
        <f t="shared" si="12"/>
        <v>2687</v>
      </c>
      <c r="Z94" s="613">
        <f t="shared" si="13"/>
        <v>6.7175000000000002</v>
      </c>
      <c r="AA94" s="612">
        <f t="shared" si="14"/>
        <v>7089</v>
      </c>
      <c r="AB94" s="613">
        <f t="shared" si="11"/>
        <v>26.87</v>
      </c>
      <c r="AC94" s="618">
        <v>1</v>
      </c>
      <c r="AD94" s="615">
        <f t="shared" si="15"/>
        <v>17.7225</v>
      </c>
      <c r="AE94" s="616">
        <v>2000000</v>
      </c>
      <c r="AF94" s="675" t="s">
        <v>144</v>
      </c>
      <c r="AG94" s="445">
        <v>0</v>
      </c>
      <c r="AH94" s="13">
        <f t="shared" si="10"/>
        <v>0</v>
      </c>
    </row>
    <row r="95" spans="1:34" s="377" customFormat="1" ht="66" hidden="1" x14ac:dyDescent="0.2">
      <c r="A95" s="631" t="s">
        <v>944</v>
      </c>
      <c r="B95" s="608" t="s">
        <v>107</v>
      </c>
      <c r="C95" s="726" t="s">
        <v>223</v>
      </c>
      <c r="D95" s="610" t="s">
        <v>558</v>
      </c>
      <c r="E95" s="610" t="s">
        <v>225</v>
      </c>
      <c r="F95" s="610" t="s">
        <v>558</v>
      </c>
      <c r="G95" s="610" t="s">
        <v>227</v>
      </c>
      <c r="H95" s="610">
        <v>124</v>
      </c>
      <c r="I95" s="610" t="s">
        <v>559</v>
      </c>
      <c r="J95" s="630">
        <v>4103005</v>
      </c>
      <c r="K95" s="608" t="s">
        <v>560</v>
      </c>
      <c r="L95" s="610" t="s">
        <v>561</v>
      </c>
      <c r="M95" s="610" t="s">
        <v>526</v>
      </c>
      <c r="N95" s="610">
        <v>4.3999999999999997E-2</v>
      </c>
      <c r="O95" s="610">
        <v>2020</v>
      </c>
      <c r="P95" s="610" t="s">
        <v>122</v>
      </c>
      <c r="Q95" s="611">
        <v>50</v>
      </c>
      <c r="R95" s="610">
        <v>200</v>
      </c>
      <c r="S95" s="608">
        <v>110</v>
      </c>
      <c r="T95" s="613">
        <f t="shared" si="8"/>
        <v>0.55000000000000004</v>
      </c>
      <c r="U95" s="608">
        <v>76</v>
      </c>
      <c r="V95" s="636">
        <v>31</v>
      </c>
      <c r="W95" s="636">
        <v>0</v>
      </c>
      <c r="X95" s="612">
        <v>0</v>
      </c>
      <c r="Y95" s="612">
        <f t="shared" si="12"/>
        <v>107</v>
      </c>
      <c r="Z95" s="613">
        <f t="shared" si="13"/>
        <v>0.53500000000000003</v>
      </c>
      <c r="AA95" s="612">
        <f t="shared" si="14"/>
        <v>217</v>
      </c>
      <c r="AB95" s="613">
        <f t="shared" ref="AB95:AB126" si="16">+Y95/Q95</f>
        <v>2.14</v>
      </c>
      <c r="AC95" s="618">
        <v>1</v>
      </c>
      <c r="AD95" s="615">
        <f t="shared" si="15"/>
        <v>1.085</v>
      </c>
      <c r="AE95" s="616">
        <v>50000000</v>
      </c>
      <c r="AF95" s="675" t="s">
        <v>144</v>
      </c>
      <c r="AG95" s="445">
        <v>0</v>
      </c>
      <c r="AH95" s="13">
        <f t="shared" si="10"/>
        <v>0</v>
      </c>
    </row>
    <row r="96" spans="1:34" s="377" customFormat="1" ht="66" hidden="1" x14ac:dyDescent="0.2">
      <c r="A96" s="631" t="s">
        <v>944</v>
      </c>
      <c r="B96" s="608" t="s">
        <v>107</v>
      </c>
      <c r="C96" s="726" t="s">
        <v>223</v>
      </c>
      <c r="D96" s="610" t="s">
        <v>513</v>
      </c>
      <c r="E96" s="610" t="s">
        <v>110</v>
      </c>
      <c r="F96" s="610" t="s">
        <v>513</v>
      </c>
      <c r="G96" s="610" t="s">
        <v>227</v>
      </c>
      <c r="H96" s="610">
        <v>125</v>
      </c>
      <c r="I96" s="610" t="s">
        <v>565</v>
      </c>
      <c r="J96" s="630">
        <v>4101073</v>
      </c>
      <c r="K96" s="608" t="s">
        <v>566</v>
      </c>
      <c r="L96" s="610" t="s">
        <v>567</v>
      </c>
      <c r="M96" s="610" t="s">
        <v>526</v>
      </c>
      <c r="N96" s="610">
        <v>4.3999999999999997E-2</v>
      </c>
      <c r="O96" s="610">
        <v>2020</v>
      </c>
      <c r="P96" s="610" t="s">
        <v>122</v>
      </c>
      <c r="Q96" s="611">
        <v>20</v>
      </c>
      <c r="R96" s="610">
        <v>50</v>
      </c>
      <c r="S96" s="608">
        <v>62</v>
      </c>
      <c r="T96" s="613">
        <f t="shared" ref="T96:T144" si="17">+S96/R96</f>
        <v>1.24</v>
      </c>
      <c r="U96" s="608">
        <v>0</v>
      </c>
      <c r="V96" s="636">
        <v>5</v>
      </c>
      <c r="W96" s="636">
        <v>0</v>
      </c>
      <c r="X96" s="636">
        <v>5568</v>
      </c>
      <c r="Y96" s="612">
        <f t="shared" si="12"/>
        <v>5573</v>
      </c>
      <c r="Z96" s="613">
        <f t="shared" si="13"/>
        <v>111.46</v>
      </c>
      <c r="AA96" s="612">
        <f t="shared" si="14"/>
        <v>5635</v>
      </c>
      <c r="AB96" s="613">
        <f>+Y96/Q96</f>
        <v>278.64999999999998</v>
      </c>
      <c r="AC96" s="618">
        <v>1</v>
      </c>
      <c r="AD96" s="615">
        <f t="shared" si="15"/>
        <v>112.7</v>
      </c>
      <c r="AE96" s="616">
        <v>50000000</v>
      </c>
      <c r="AF96" s="675" t="s">
        <v>144</v>
      </c>
      <c r="AG96" s="445">
        <v>0</v>
      </c>
      <c r="AH96" s="13">
        <f t="shared" si="10"/>
        <v>0</v>
      </c>
    </row>
    <row r="97" spans="1:34" s="377" customFormat="1" ht="55" hidden="1" x14ac:dyDescent="0.2">
      <c r="A97" s="631" t="s">
        <v>944</v>
      </c>
      <c r="B97" s="608" t="s">
        <v>107</v>
      </c>
      <c r="C97" s="726" t="s">
        <v>223</v>
      </c>
      <c r="D97" s="610" t="s">
        <v>558</v>
      </c>
      <c r="E97" s="610" t="s">
        <v>225</v>
      </c>
      <c r="F97" s="610" t="s">
        <v>558</v>
      </c>
      <c r="G97" s="610" t="s">
        <v>116</v>
      </c>
      <c r="H97" s="610">
        <v>126</v>
      </c>
      <c r="I97" s="610" t="s">
        <v>570</v>
      </c>
      <c r="J97" s="630">
        <v>4103005</v>
      </c>
      <c r="K97" s="608" t="s">
        <v>560</v>
      </c>
      <c r="L97" s="610" t="s">
        <v>456</v>
      </c>
      <c r="M97" s="610" t="s">
        <v>526</v>
      </c>
      <c r="N97" s="610">
        <v>4.3999999999999997E-2</v>
      </c>
      <c r="O97" s="610">
        <v>2020</v>
      </c>
      <c r="P97" s="610" t="s">
        <v>122</v>
      </c>
      <c r="Q97" s="611">
        <v>150</v>
      </c>
      <c r="R97" s="610">
        <v>450</v>
      </c>
      <c r="S97" s="608">
        <v>179</v>
      </c>
      <c r="T97" s="613">
        <f t="shared" si="17"/>
        <v>0.39777777777777779</v>
      </c>
      <c r="U97" s="608">
        <v>0</v>
      </c>
      <c r="V97" s="636">
        <v>27</v>
      </c>
      <c r="W97" s="636">
        <v>19</v>
      </c>
      <c r="X97" s="612">
        <v>0</v>
      </c>
      <c r="Y97" s="612">
        <f t="shared" si="12"/>
        <v>46</v>
      </c>
      <c r="Z97" s="613">
        <f t="shared" si="13"/>
        <v>0.10222222222222223</v>
      </c>
      <c r="AA97" s="612">
        <f t="shared" si="14"/>
        <v>225</v>
      </c>
      <c r="AB97" s="613">
        <f t="shared" si="16"/>
        <v>0.30666666666666664</v>
      </c>
      <c r="AC97" s="614">
        <v>0.30666666666666664</v>
      </c>
      <c r="AD97" s="615">
        <f t="shared" si="15"/>
        <v>0.5</v>
      </c>
      <c r="AE97" s="616">
        <v>50000000</v>
      </c>
      <c r="AF97" s="675" t="s">
        <v>144</v>
      </c>
      <c r="AG97" s="445">
        <v>0</v>
      </c>
      <c r="AH97" s="13">
        <f t="shared" si="10"/>
        <v>0</v>
      </c>
    </row>
    <row r="98" spans="1:34" s="377" customFormat="1" ht="55" hidden="1" x14ac:dyDescent="0.2">
      <c r="A98" s="631" t="s">
        <v>944</v>
      </c>
      <c r="B98" s="608" t="s">
        <v>107</v>
      </c>
      <c r="C98" s="726" t="s">
        <v>223</v>
      </c>
      <c r="D98" s="610" t="s">
        <v>558</v>
      </c>
      <c r="E98" s="610" t="s">
        <v>225</v>
      </c>
      <c r="F98" s="610" t="s">
        <v>558</v>
      </c>
      <c r="G98" s="610" t="s">
        <v>116</v>
      </c>
      <c r="H98" s="610">
        <v>127</v>
      </c>
      <c r="I98" s="610" t="s">
        <v>574</v>
      </c>
      <c r="J98" s="630">
        <v>4103010</v>
      </c>
      <c r="K98" s="608" t="s">
        <v>575</v>
      </c>
      <c r="L98" s="610" t="s">
        <v>576</v>
      </c>
      <c r="M98" s="610" t="s">
        <v>526</v>
      </c>
      <c r="N98" s="610">
        <v>4.3999999999999997E-2</v>
      </c>
      <c r="O98" s="610">
        <v>2020</v>
      </c>
      <c r="P98" s="610" t="s">
        <v>122</v>
      </c>
      <c r="Q98" s="611">
        <v>750</v>
      </c>
      <c r="R98" s="610">
        <v>3000</v>
      </c>
      <c r="S98" s="608">
        <v>1101</v>
      </c>
      <c r="T98" s="613">
        <f t="shared" si="17"/>
        <v>0.36699999999999999</v>
      </c>
      <c r="U98" s="608">
        <v>0</v>
      </c>
      <c r="V98" s="636">
        <v>255</v>
      </c>
      <c r="W98" s="612">
        <v>0</v>
      </c>
      <c r="X98" s="636">
        <v>526</v>
      </c>
      <c r="Y98" s="612">
        <f t="shared" si="12"/>
        <v>781</v>
      </c>
      <c r="Z98" s="613">
        <f t="shared" si="13"/>
        <v>0.26033333333333336</v>
      </c>
      <c r="AA98" s="612">
        <f t="shared" si="14"/>
        <v>1882</v>
      </c>
      <c r="AB98" s="613">
        <f t="shared" si="16"/>
        <v>1.0413333333333334</v>
      </c>
      <c r="AC98" s="618">
        <v>1</v>
      </c>
      <c r="AD98" s="615">
        <f t="shared" si="15"/>
        <v>0.6273333333333333</v>
      </c>
      <c r="AE98" s="616">
        <v>100000000</v>
      </c>
      <c r="AF98" s="675" t="s">
        <v>144</v>
      </c>
      <c r="AG98" s="445">
        <v>0</v>
      </c>
      <c r="AH98" s="13">
        <f t="shared" si="10"/>
        <v>0</v>
      </c>
    </row>
    <row r="99" spans="1:34" s="377" customFormat="1" ht="77" hidden="1" x14ac:dyDescent="0.2">
      <c r="A99" s="631" t="s">
        <v>944</v>
      </c>
      <c r="B99" s="608" t="s">
        <v>107</v>
      </c>
      <c r="C99" s="726" t="s">
        <v>223</v>
      </c>
      <c r="D99" s="610" t="s">
        <v>558</v>
      </c>
      <c r="E99" s="610" t="s">
        <v>225</v>
      </c>
      <c r="F99" s="610" t="s">
        <v>558</v>
      </c>
      <c r="G99" s="610" t="s">
        <v>552</v>
      </c>
      <c r="H99" s="610">
        <v>128</v>
      </c>
      <c r="I99" s="610" t="s">
        <v>579</v>
      </c>
      <c r="J99" s="630">
        <v>4103004</v>
      </c>
      <c r="K99" s="608" t="s">
        <v>580</v>
      </c>
      <c r="L99" s="610" t="s">
        <v>581</v>
      </c>
      <c r="M99" s="610" t="s">
        <v>526</v>
      </c>
      <c r="N99" s="610">
        <v>4.3999999999999997E-2</v>
      </c>
      <c r="O99" s="610">
        <v>2020</v>
      </c>
      <c r="P99" s="610" t="s">
        <v>122</v>
      </c>
      <c r="Q99" s="611">
        <v>3750</v>
      </c>
      <c r="R99" s="610">
        <v>15000</v>
      </c>
      <c r="S99" s="608">
        <v>68103</v>
      </c>
      <c r="T99" s="613">
        <f t="shared" si="17"/>
        <v>4.5401999999999996</v>
      </c>
      <c r="U99" s="608">
        <v>0</v>
      </c>
      <c r="V99" s="636">
        <v>645</v>
      </c>
      <c r="W99" s="612">
        <v>0</v>
      </c>
      <c r="X99" s="636">
        <v>252</v>
      </c>
      <c r="Y99" s="612">
        <f t="shared" si="12"/>
        <v>897</v>
      </c>
      <c r="Z99" s="613">
        <f t="shared" si="13"/>
        <v>5.9799999999999999E-2</v>
      </c>
      <c r="AA99" s="612">
        <f t="shared" si="14"/>
        <v>69000</v>
      </c>
      <c r="AB99" s="613">
        <f t="shared" si="16"/>
        <v>0.2392</v>
      </c>
      <c r="AC99" s="614">
        <v>0.2392</v>
      </c>
      <c r="AD99" s="615">
        <f t="shared" si="15"/>
        <v>4.5999999999999996</v>
      </c>
      <c r="AE99" s="616">
        <v>100000000</v>
      </c>
      <c r="AF99" s="675" t="s">
        <v>144</v>
      </c>
      <c r="AG99" s="445">
        <v>0</v>
      </c>
      <c r="AH99" s="13">
        <f t="shared" si="10"/>
        <v>0</v>
      </c>
    </row>
    <row r="100" spans="1:34" s="377" customFormat="1" ht="66" hidden="1" x14ac:dyDescent="0.2">
      <c r="A100" s="631" t="s">
        <v>944</v>
      </c>
      <c r="B100" s="608" t="s">
        <v>107</v>
      </c>
      <c r="C100" s="726" t="s">
        <v>223</v>
      </c>
      <c r="D100" s="610" t="s">
        <v>558</v>
      </c>
      <c r="E100" s="610" t="s">
        <v>225</v>
      </c>
      <c r="F100" s="610" t="s">
        <v>558</v>
      </c>
      <c r="G100" s="610" t="s">
        <v>116</v>
      </c>
      <c r="H100" s="610">
        <v>129</v>
      </c>
      <c r="I100" s="610" t="s">
        <v>583</v>
      </c>
      <c r="J100" s="630" t="s">
        <v>584</v>
      </c>
      <c r="K100" s="608" t="s">
        <v>585</v>
      </c>
      <c r="L100" s="610" t="s">
        <v>586</v>
      </c>
      <c r="M100" s="610" t="s">
        <v>526</v>
      </c>
      <c r="N100" s="610">
        <v>4.3999999999999997E-2</v>
      </c>
      <c r="O100" s="610">
        <v>2020</v>
      </c>
      <c r="P100" s="610" t="s">
        <v>122</v>
      </c>
      <c r="Q100" s="611">
        <v>15</v>
      </c>
      <c r="R100" s="610">
        <v>50</v>
      </c>
      <c r="S100" s="608">
        <v>5</v>
      </c>
      <c r="T100" s="613">
        <f t="shared" si="17"/>
        <v>0.1</v>
      </c>
      <c r="U100" s="608">
        <v>0</v>
      </c>
      <c r="V100" s="636">
        <v>0</v>
      </c>
      <c r="W100" s="636">
        <v>0</v>
      </c>
      <c r="X100" s="612">
        <v>0</v>
      </c>
      <c r="Y100" s="612">
        <f t="shared" si="12"/>
        <v>0</v>
      </c>
      <c r="Z100" s="613">
        <f t="shared" si="13"/>
        <v>0</v>
      </c>
      <c r="AA100" s="612">
        <f t="shared" si="14"/>
        <v>5</v>
      </c>
      <c r="AB100" s="613">
        <f t="shared" si="16"/>
        <v>0</v>
      </c>
      <c r="AC100" s="614">
        <v>0</v>
      </c>
      <c r="AD100" s="615">
        <f t="shared" si="15"/>
        <v>0.1</v>
      </c>
      <c r="AE100" s="616">
        <v>225000000</v>
      </c>
      <c r="AF100" s="675" t="s">
        <v>144</v>
      </c>
      <c r="AG100" s="445">
        <v>0</v>
      </c>
      <c r="AH100" s="13">
        <f t="shared" si="10"/>
        <v>0</v>
      </c>
    </row>
    <row r="101" spans="1:34" s="377" customFormat="1" ht="55" hidden="1" x14ac:dyDescent="0.2">
      <c r="A101" s="631" t="s">
        <v>944</v>
      </c>
      <c r="B101" s="608" t="s">
        <v>107</v>
      </c>
      <c r="C101" s="726" t="s">
        <v>223</v>
      </c>
      <c r="D101" s="610" t="s">
        <v>558</v>
      </c>
      <c r="E101" s="610" t="s">
        <v>225</v>
      </c>
      <c r="F101" s="610" t="s">
        <v>558</v>
      </c>
      <c r="G101" s="610" t="s">
        <v>116</v>
      </c>
      <c r="H101" s="610">
        <v>130</v>
      </c>
      <c r="I101" s="610" t="s">
        <v>588</v>
      </c>
      <c r="J101" s="630">
        <v>4101042</v>
      </c>
      <c r="K101" s="608" t="s">
        <v>589</v>
      </c>
      <c r="L101" s="610" t="s">
        <v>590</v>
      </c>
      <c r="M101" s="610" t="s">
        <v>526</v>
      </c>
      <c r="N101" s="610">
        <v>4.3999999999999997E-2</v>
      </c>
      <c r="O101" s="610">
        <v>2020</v>
      </c>
      <c r="P101" s="610" t="s">
        <v>122</v>
      </c>
      <c r="Q101" s="611">
        <v>500</v>
      </c>
      <c r="R101" s="610">
        <v>1500</v>
      </c>
      <c r="S101" s="608">
        <v>300</v>
      </c>
      <c r="T101" s="613">
        <f t="shared" si="17"/>
        <v>0.2</v>
      </c>
      <c r="U101" s="608">
        <v>0</v>
      </c>
      <c r="V101" s="636">
        <v>60</v>
      </c>
      <c r="W101" s="612">
        <v>0</v>
      </c>
      <c r="X101" s="612">
        <v>0</v>
      </c>
      <c r="Y101" s="612">
        <f t="shared" si="12"/>
        <v>60</v>
      </c>
      <c r="Z101" s="613">
        <f t="shared" si="13"/>
        <v>0.04</v>
      </c>
      <c r="AA101" s="612">
        <f t="shared" si="14"/>
        <v>360</v>
      </c>
      <c r="AB101" s="613">
        <f t="shared" si="16"/>
        <v>0.12</v>
      </c>
      <c r="AC101" s="614">
        <v>0.12</v>
      </c>
      <c r="AD101" s="615">
        <f t="shared" si="15"/>
        <v>0.24</v>
      </c>
      <c r="AE101" s="616">
        <v>300000000</v>
      </c>
      <c r="AF101" s="675" t="s">
        <v>144</v>
      </c>
      <c r="AG101" s="445">
        <v>0</v>
      </c>
      <c r="AH101" s="13">
        <f t="shared" si="10"/>
        <v>0</v>
      </c>
    </row>
    <row r="102" spans="1:34" s="377" customFormat="1" ht="77" hidden="1" x14ac:dyDescent="0.2">
      <c r="A102" s="631" t="s">
        <v>944</v>
      </c>
      <c r="B102" s="608" t="s">
        <v>107</v>
      </c>
      <c r="C102" s="726" t="s">
        <v>223</v>
      </c>
      <c r="D102" s="610" t="s">
        <v>558</v>
      </c>
      <c r="E102" s="610" t="s">
        <v>225</v>
      </c>
      <c r="F102" s="610" t="s">
        <v>558</v>
      </c>
      <c r="G102" s="610" t="s">
        <v>116</v>
      </c>
      <c r="H102" s="610">
        <v>131</v>
      </c>
      <c r="I102" s="610" t="s">
        <v>591</v>
      </c>
      <c r="J102" s="630" t="s">
        <v>584</v>
      </c>
      <c r="K102" s="608" t="s">
        <v>585</v>
      </c>
      <c r="L102" s="610" t="s">
        <v>592</v>
      </c>
      <c r="M102" s="610" t="s">
        <v>526</v>
      </c>
      <c r="N102" s="610">
        <v>4.3999999999999997E-2</v>
      </c>
      <c r="O102" s="610">
        <v>2020</v>
      </c>
      <c r="P102" s="610" t="s">
        <v>122</v>
      </c>
      <c r="Q102" s="611">
        <v>10</v>
      </c>
      <c r="R102" s="610">
        <v>40</v>
      </c>
      <c r="S102" s="608">
        <v>10</v>
      </c>
      <c r="T102" s="613">
        <f t="shared" si="17"/>
        <v>0.25</v>
      </c>
      <c r="U102" s="608">
        <v>0</v>
      </c>
      <c r="V102" s="636">
        <v>300</v>
      </c>
      <c r="W102" s="636">
        <v>0</v>
      </c>
      <c r="X102" s="612">
        <v>0</v>
      </c>
      <c r="Y102" s="612">
        <f t="shared" si="12"/>
        <v>300</v>
      </c>
      <c r="Z102" s="613">
        <f t="shared" si="13"/>
        <v>7.5</v>
      </c>
      <c r="AA102" s="612">
        <f t="shared" si="14"/>
        <v>310</v>
      </c>
      <c r="AB102" s="613">
        <f t="shared" si="16"/>
        <v>30</v>
      </c>
      <c r="AC102" s="618">
        <v>1</v>
      </c>
      <c r="AD102" s="615">
        <f t="shared" si="15"/>
        <v>7.75</v>
      </c>
      <c r="AE102" s="616">
        <v>0</v>
      </c>
      <c r="AF102" s="675" t="s">
        <v>144</v>
      </c>
      <c r="AG102" s="445">
        <v>0</v>
      </c>
      <c r="AH102" s="13">
        <v>0</v>
      </c>
    </row>
    <row r="103" spans="1:34" s="377" customFormat="1" ht="88" hidden="1" x14ac:dyDescent="0.2">
      <c r="A103" s="631" t="s">
        <v>944</v>
      </c>
      <c r="B103" s="608" t="s">
        <v>107</v>
      </c>
      <c r="C103" s="726" t="s">
        <v>223</v>
      </c>
      <c r="D103" s="610" t="s">
        <v>513</v>
      </c>
      <c r="E103" s="610" t="s">
        <v>594</v>
      </c>
      <c r="F103" s="610" t="s">
        <v>595</v>
      </c>
      <c r="G103" s="610" t="s">
        <v>116</v>
      </c>
      <c r="H103" s="610">
        <v>132</v>
      </c>
      <c r="I103" s="610" t="s">
        <v>596</v>
      </c>
      <c r="J103" s="630">
        <v>4502038</v>
      </c>
      <c r="K103" s="608" t="s">
        <v>597</v>
      </c>
      <c r="L103" s="610" t="s">
        <v>598</v>
      </c>
      <c r="M103" s="610" t="s">
        <v>526</v>
      </c>
      <c r="N103" s="610">
        <v>4.3999999999999997E-2</v>
      </c>
      <c r="O103" s="610">
        <v>2020</v>
      </c>
      <c r="P103" s="610" t="s">
        <v>122</v>
      </c>
      <c r="Q103" s="611">
        <v>1</v>
      </c>
      <c r="R103" s="610">
        <v>4</v>
      </c>
      <c r="S103" s="608">
        <v>1</v>
      </c>
      <c r="T103" s="613">
        <f t="shared" si="17"/>
        <v>0.25</v>
      </c>
      <c r="U103" s="608">
        <v>0</v>
      </c>
      <c r="V103" s="636">
        <v>0</v>
      </c>
      <c r="W103" s="636">
        <v>1</v>
      </c>
      <c r="X103" s="612">
        <v>0</v>
      </c>
      <c r="Y103" s="612">
        <f t="shared" si="12"/>
        <v>1</v>
      </c>
      <c r="Z103" s="613">
        <f t="shared" si="13"/>
        <v>0.25</v>
      </c>
      <c r="AA103" s="612">
        <f t="shared" si="14"/>
        <v>2</v>
      </c>
      <c r="AB103" s="613">
        <f t="shared" si="16"/>
        <v>1</v>
      </c>
      <c r="AC103" s="618">
        <v>1</v>
      </c>
      <c r="AD103" s="615">
        <f t="shared" si="15"/>
        <v>0.5</v>
      </c>
      <c r="AE103" s="616">
        <v>2000000</v>
      </c>
      <c r="AF103" s="675" t="s">
        <v>144</v>
      </c>
      <c r="AG103" s="445">
        <v>0</v>
      </c>
      <c r="AH103" s="13">
        <f t="shared" si="10"/>
        <v>0</v>
      </c>
    </row>
    <row r="104" spans="1:34" s="377" customFormat="1" ht="66" hidden="1" x14ac:dyDescent="0.2">
      <c r="A104" s="631" t="s">
        <v>944</v>
      </c>
      <c r="B104" s="608" t="s">
        <v>107</v>
      </c>
      <c r="C104" s="726" t="s">
        <v>223</v>
      </c>
      <c r="D104" s="610" t="s">
        <v>513</v>
      </c>
      <c r="E104" s="610">
        <v>4502</v>
      </c>
      <c r="F104" s="610" t="s">
        <v>595</v>
      </c>
      <c r="G104" s="610" t="s">
        <v>116</v>
      </c>
      <c r="H104" s="610">
        <v>133</v>
      </c>
      <c r="I104" s="610" t="s">
        <v>601</v>
      </c>
      <c r="J104" s="630">
        <v>4502038</v>
      </c>
      <c r="K104" s="608" t="s">
        <v>597</v>
      </c>
      <c r="L104" s="610" t="s">
        <v>602</v>
      </c>
      <c r="M104" s="610" t="s">
        <v>526</v>
      </c>
      <c r="N104" s="610">
        <v>4.3999999999999997E-2</v>
      </c>
      <c r="O104" s="610">
        <v>2020</v>
      </c>
      <c r="P104" s="610" t="s">
        <v>122</v>
      </c>
      <c r="Q104" s="611">
        <v>1</v>
      </c>
      <c r="R104" s="610">
        <v>4</v>
      </c>
      <c r="S104" s="608">
        <v>1</v>
      </c>
      <c r="T104" s="613">
        <f t="shared" si="17"/>
        <v>0.25</v>
      </c>
      <c r="U104" s="608">
        <v>0</v>
      </c>
      <c r="V104" s="636">
        <v>1</v>
      </c>
      <c r="W104" s="612">
        <v>0</v>
      </c>
      <c r="X104" s="612">
        <v>0</v>
      </c>
      <c r="Y104" s="612">
        <f t="shared" si="12"/>
        <v>1</v>
      </c>
      <c r="Z104" s="613">
        <f t="shared" si="13"/>
        <v>0.25</v>
      </c>
      <c r="AA104" s="612">
        <f t="shared" si="14"/>
        <v>2</v>
      </c>
      <c r="AB104" s="613">
        <f t="shared" si="16"/>
        <v>1</v>
      </c>
      <c r="AC104" s="618">
        <v>1</v>
      </c>
      <c r="AD104" s="615">
        <f t="shared" si="15"/>
        <v>0.5</v>
      </c>
      <c r="AE104" s="616">
        <v>2000000</v>
      </c>
      <c r="AF104" s="675" t="s">
        <v>144</v>
      </c>
      <c r="AG104" s="445">
        <v>0</v>
      </c>
      <c r="AH104" s="13">
        <f t="shared" si="10"/>
        <v>0</v>
      </c>
    </row>
    <row r="105" spans="1:34" s="377" customFormat="1" ht="121" hidden="1" x14ac:dyDescent="0.2">
      <c r="A105" s="631" t="s">
        <v>944</v>
      </c>
      <c r="B105" s="608" t="s">
        <v>107</v>
      </c>
      <c r="C105" s="726" t="s">
        <v>223</v>
      </c>
      <c r="D105" s="610" t="s">
        <v>513</v>
      </c>
      <c r="E105" s="610" t="s">
        <v>606</v>
      </c>
      <c r="F105" s="610" t="s">
        <v>607</v>
      </c>
      <c r="G105" s="610" t="s">
        <v>116</v>
      </c>
      <c r="H105" s="610">
        <v>134</v>
      </c>
      <c r="I105" s="610" t="s">
        <v>608</v>
      </c>
      <c r="J105" s="630">
        <v>3702026</v>
      </c>
      <c r="K105" s="608" t="s">
        <v>609</v>
      </c>
      <c r="L105" s="610" t="s">
        <v>610</v>
      </c>
      <c r="M105" s="610" t="s">
        <v>526</v>
      </c>
      <c r="N105" s="610">
        <v>4.3999999999999997E-2</v>
      </c>
      <c r="O105" s="610">
        <v>2020</v>
      </c>
      <c r="P105" s="610" t="s">
        <v>122</v>
      </c>
      <c r="Q105" s="611">
        <v>1</v>
      </c>
      <c r="R105" s="610">
        <v>4</v>
      </c>
      <c r="S105" s="608">
        <v>1</v>
      </c>
      <c r="T105" s="613">
        <f t="shared" si="17"/>
        <v>0.25</v>
      </c>
      <c r="U105" s="608">
        <v>0</v>
      </c>
      <c r="V105" s="636">
        <v>1</v>
      </c>
      <c r="W105" s="612">
        <v>0</v>
      </c>
      <c r="X105" s="612">
        <v>0</v>
      </c>
      <c r="Y105" s="612">
        <f t="shared" si="12"/>
        <v>1</v>
      </c>
      <c r="Z105" s="613">
        <f t="shared" si="13"/>
        <v>0.25</v>
      </c>
      <c r="AA105" s="612">
        <f t="shared" si="14"/>
        <v>2</v>
      </c>
      <c r="AB105" s="613">
        <f t="shared" si="16"/>
        <v>1</v>
      </c>
      <c r="AC105" s="618">
        <v>1</v>
      </c>
      <c r="AD105" s="615">
        <f t="shared" si="15"/>
        <v>0.5</v>
      </c>
      <c r="AE105" s="616">
        <v>2000000</v>
      </c>
      <c r="AF105" s="675" t="s">
        <v>144</v>
      </c>
      <c r="AG105" s="445">
        <v>0</v>
      </c>
      <c r="AH105" s="13">
        <f t="shared" si="10"/>
        <v>0</v>
      </c>
    </row>
    <row r="106" spans="1:34" s="377" customFormat="1" ht="132" hidden="1" x14ac:dyDescent="0.2">
      <c r="A106" s="631" t="s">
        <v>944</v>
      </c>
      <c r="B106" s="608" t="s">
        <v>107</v>
      </c>
      <c r="C106" s="726" t="s">
        <v>223</v>
      </c>
      <c r="D106" s="610" t="s">
        <v>513</v>
      </c>
      <c r="E106" s="610" t="s">
        <v>594</v>
      </c>
      <c r="F106" s="610" t="s">
        <v>595</v>
      </c>
      <c r="G106" s="610" t="s">
        <v>116</v>
      </c>
      <c r="H106" s="610">
        <v>135</v>
      </c>
      <c r="I106" s="610" t="s">
        <v>611</v>
      </c>
      <c r="J106" s="630">
        <v>4502038</v>
      </c>
      <c r="K106" s="608" t="s">
        <v>597</v>
      </c>
      <c r="L106" s="610" t="s">
        <v>598</v>
      </c>
      <c r="M106" s="610" t="s">
        <v>526</v>
      </c>
      <c r="N106" s="610">
        <v>4.3999999999999997E-2</v>
      </c>
      <c r="O106" s="610">
        <v>2020</v>
      </c>
      <c r="P106" s="610" t="s">
        <v>122</v>
      </c>
      <c r="Q106" s="611">
        <v>1</v>
      </c>
      <c r="R106" s="610">
        <v>4</v>
      </c>
      <c r="S106" s="608">
        <v>1</v>
      </c>
      <c r="T106" s="613">
        <f t="shared" si="17"/>
        <v>0.25</v>
      </c>
      <c r="U106" s="608">
        <v>0</v>
      </c>
      <c r="V106" s="636">
        <v>1</v>
      </c>
      <c r="W106" s="612">
        <v>0</v>
      </c>
      <c r="X106" s="612">
        <v>0</v>
      </c>
      <c r="Y106" s="612">
        <f t="shared" si="12"/>
        <v>1</v>
      </c>
      <c r="Z106" s="613">
        <f t="shared" si="13"/>
        <v>0.25</v>
      </c>
      <c r="AA106" s="612">
        <f t="shared" si="14"/>
        <v>2</v>
      </c>
      <c r="AB106" s="613">
        <f t="shared" si="16"/>
        <v>1</v>
      </c>
      <c r="AC106" s="618">
        <v>1</v>
      </c>
      <c r="AD106" s="615">
        <f t="shared" si="15"/>
        <v>0.5</v>
      </c>
      <c r="AE106" s="616">
        <v>2000000</v>
      </c>
      <c r="AF106" s="675" t="s">
        <v>144</v>
      </c>
      <c r="AG106" s="445">
        <v>0</v>
      </c>
      <c r="AH106" s="13">
        <f t="shared" si="10"/>
        <v>0</v>
      </c>
    </row>
    <row r="107" spans="1:34" s="377" customFormat="1" ht="77" hidden="1" x14ac:dyDescent="0.2">
      <c r="A107" s="631" t="s">
        <v>944</v>
      </c>
      <c r="B107" s="608" t="s">
        <v>107</v>
      </c>
      <c r="C107" s="726" t="s">
        <v>223</v>
      </c>
      <c r="D107" s="610" t="s">
        <v>513</v>
      </c>
      <c r="E107" s="610" t="s">
        <v>594</v>
      </c>
      <c r="F107" s="610" t="s">
        <v>595</v>
      </c>
      <c r="G107" s="610" t="s">
        <v>116</v>
      </c>
      <c r="H107" s="610">
        <v>136</v>
      </c>
      <c r="I107" s="610" t="s">
        <v>612</v>
      </c>
      <c r="J107" s="630">
        <v>4502038</v>
      </c>
      <c r="K107" s="608" t="s">
        <v>597</v>
      </c>
      <c r="L107" s="610" t="s">
        <v>598</v>
      </c>
      <c r="M107" s="610" t="s">
        <v>526</v>
      </c>
      <c r="N107" s="610">
        <v>4.3999999999999997E-2</v>
      </c>
      <c r="O107" s="610">
        <v>2020</v>
      </c>
      <c r="P107" s="610" t="s">
        <v>122</v>
      </c>
      <c r="Q107" s="611">
        <v>8</v>
      </c>
      <c r="R107" s="610">
        <v>28</v>
      </c>
      <c r="S107" s="608">
        <v>34</v>
      </c>
      <c r="T107" s="613">
        <f t="shared" si="17"/>
        <v>1.2142857142857142</v>
      </c>
      <c r="U107" s="608">
        <v>0</v>
      </c>
      <c r="V107" s="636">
        <v>4</v>
      </c>
      <c r="W107" s="612">
        <v>0</v>
      </c>
      <c r="X107" s="612">
        <v>0</v>
      </c>
      <c r="Y107" s="612">
        <f t="shared" si="12"/>
        <v>4</v>
      </c>
      <c r="Z107" s="613">
        <f t="shared" si="13"/>
        <v>0.14285714285714285</v>
      </c>
      <c r="AA107" s="612">
        <f t="shared" si="14"/>
        <v>38</v>
      </c>
      <c r="AB107" s="613">
        <f t="shared" si="16"/>
        <v>0.5</v>
      </c>
      <c r="AC107" s="614">
        <v>0.5</v>
      </c>
      <c r="AD107" s="615">
        <f t="shared" si="15"/>
        <v>1.3571428571428572</v>
      </c>
      <c r="AE107" s="616">
        <v>2000000</v>
      </c>
      <c r="AF107" s="675" t="s">
        <v>144</v>
      </c>
      <c r="AG107" s="445">
        <v>0</v>
      </c>
      <c r="AH107" s="13">
        <f t="shared" si="10"/>
        <v>0</v>
      </c>
    </row>
    <row r="108" spans="1:34" s="377" customFormat="1" ht="55" hidden="1" x14ac:dyDescent="0.2">
      <c r="A108" s="631" t="s">
        <v>944</v>
      </c>
      <c r="B108" s="608" t="s">
        <v>107</v>
      </c>
      <c r="C108" s="726" t="s">
        <v>223</v>
      </c>
      <c r="D108" s="610" t="s">
        <v>513</v>
      </c>
      <c r="E108" s="610" t="s">
        <v>110</v>
      </c>
      <c r="F108" s="610" t="s">
        <v>513</v>
      </c>
      <c r="G108" s="610" t="s">
        <v>116</v>
      </c>
      <c r="H108" s="610">
        <v>137</v>
      </c>
      <c r="I108" s="610" t="s">
        <v>614</v>
      </c>
      <c r="J108" s="630">
        <v>4101100</v>
      </c>
      <c r="K108" s="608" t="s">
        <v>615</v>
      </c>
      <c r="L108" s="610" t="s">
        <v>616</v>
      </c>
      <c r="M108" s="610" t="s">
        <v>526</v>
      </c>
      <c r="N108" s="610">
        <v>4.3999999999999997E-2</v>
      </c>
      <c r="O108" s="610">
        <v>2020</v>
      </c>
      <c r="P108" s="610" t="s">
        <v>122</v>
      </c>
      <c r="Q108" s="611">
        <v>1000</v>
      </c>
      <c r="R108" s="610">
        <v>3000</v>
      </c>
      <c r="S108" s="608">
        <v>1192</v>
      </c>
      <c r="T108" s="613">
        <f t="shared" si="17"/>
        <v>0.39733333333333332</v>
      </c>
      <c r="U108" s="608">
        <v>1922</v>
      </c>
      <c r="V108" s="636">
        <v>0</v>
      </c>
      <c r="W108" s="612">
        <v>0</v>
      </c>
      <c r="X108" s="612">
        <v>0</v>
      </c>
      <c r="Y108" s="612">
        <f t="shared" si="12"/>
        <v>1922</v>
      </c>
      <c r="Z108" s="613">
        <f t="shared" si="13"/>
        <v>0.64066666666666672</v>
      </c>
      <c r="AA108" s="612">
        <f t="shared" si="14"/>
        <v>3114</v>
      </c>
      <c r="AB108" s="613">
        <f t="shared" si="16"/>
        <v>1.9219999999999999</v>
      </c>
      <c r="AC108" s="618">
        <v>1</v>
      </c>
      <c r="AD108" s="615">
        <f t="shared" si="15"/>
        <v>1.038</v>
      </c>
      <c r="AE108" s="616">
        <v>40000000</v>
      </c>
      <c r="AF108" s="675" t="s">
        <v>144</v>
      </c>
      <c r="AG108" s="445">
        <v>0</v>
      </c>
      <c r="AH108" s="13">
        <f t="shared" si="10"/>
        <v>0</v>
      </c>
    </row>
    <row r="109" spans="1:34" s="377" customFormat="1" ht="55" hidden="1" x14ac:dyDescent="0.2">
      <c r="A109" s="631" t="s">
        <v>944</v>
      </c>
      <c r="B109" s="608" t="s">
        <v>107</v>
      </c>
      <c r="C109" s="726" t="s">
        <v>223</v>
      </c>
      <c r="D109" s="610" t="s">
        <v>513</v>
      </c>
      <c r="E109" s="610" t="s">
        <v>594</v>
      </c>
      <c r="F109" s="610" t="s">
        <v>595</v>
      </c>
      <c r="G109" s="610" t="s">
        <v>116</v>
      </c>
      <c r="H109" s="610">
        <v>138</v>
      </c>
      <c r="I109" s="610" t="s">
        <v>620</v>
      </c>
      <c r="J109" s="630">
        <v>4502038</v>
      </c>
      <c r="K109" s="608" t="s">
        <v>597</v>
      </c>
      <c r="L109" s="610" t="s">
        <v>598</v>
      </c>
      <c r="M109" s="610" t="s">
        <v>526</v>
      </c>
      <c r="N109" s="610">
        <v>4.3999999999999997E-2</v>
      </c>
      <c r="O109" s="610">
        <v>2020</v>
      </c>
      <c r="P109" s="610" t="s">
        <v>122</v>
      </c>
      <c r="Q109" s="611">
        <v>2</v>
      </c>
      <c r="R109" s="610">
        <v>8</v>
      </c>
      <c r="S109" s="608">
        <v>1</v>
      </c>
      <c r="T109" s="613">
        <f t="shared" si="17"/>
        <v>0.125</v>
      </c>
      <c r="U109" s="608">
        <v>0</v>
      </c>
      <c r="V109" s="636">
        <v>1</v>
      </c>
      <c r="W109" s="636">
        <v>1</v>
      </c>
      <c r="X109" s="612">
        <v>0</v>
      </c>
      <c r="Y109" s="612">
        <f t="shared" si="12"/>
        <v>2</v>
      </c>
      <c r="Z109" s="613">
        <f t="shared" si="13"/>
        <v>0.25</v>
      </c>
      <c r="AA109" s="612">
        <f t="shared" si="14"/>
        <v>3</v>
      </c>
      <c r="AB109" s="613">
        <f t="shared" si="16"/>
        <v>1</v>
      </c>
      <c r="AC109" s="618">
        <v>1</v>
      </c>
      <c r="AD109" s="615">
        <f t="shared" si="15"/>
        <v>0.375</v>
      </c>
      <c r="AE109" s="616">
        <v>30000000</v>
      </c>
      <c r="AF109" s="675" t="s">
        <v>144</v>
      </c>
      <c r="AG109" s="445">
        <v>0</v>
      </c>
      <c r="AH109" s="13">
        <f t="shared" si="10"/>
        <v>0</v>
      </c>
    </row>
    <row r="110" spans="1:34" s="377" customFormat="1" ht="55" hidden="1" x14ac:dyDescent="0.2">
      <c r="A110" s="631" t="s">
        <v>944</v>
      </c>
      <c r="B110" s="608" t="s">
        <v>107</v>
      </c>
      <c r="C110" s="726" t="s">
        <v>223</v>
      </c>
      <c r="D110" s="610" t="s">
        <v>513</v>
      </c>
      <c r="E110" s="610" t="s">
        <v>594</v>
      </c>
      <c r="F110" s="610" t="s">
        <v>595</v>
      </c>
      <c r="G110" s="610" t="s">
        <v>116</v>
      </c>
      <c r="H110" s="610">
        <v>139</v>
      </c>
      <c r="I110" s="610" t="s">
        <v>624</v>
      </c>
      <c r="J110" s="630">
        <v>4502038</v>
      </c>
      <c r="K110" s="608" t="s">
        <v>597</v>
      </c>
      <c r="L110" s="610" t="s">
        <v>602</v>
      </c>
      <c r="M110" s="610" t="s">
        <v>526</v>
      </c>
      <c r="N110" s="610">
        <v>4.3999999999999997E-2</v>
      </c>
      <c r="O110" s="610">
        <v>2020</v>
      </c>
      <c r="P110" s="610" t="s">
        <v>122</v>
      </c>
      <c r="Q110" s="611">
        <v>15</v>
      </c>
      <c r="R110" s="610">
        <v>40</v>
      </c>
      <c r="S110" s="608">
        <v>9</v>
      </c>
      <c r="T110" s="613">
        <f t="shared" si="17"/>
        <v>0.22500000000000001</v>
      </c>
      <c r="U110" s="608">
        <v>0</v>
      </c>
      <c r="V110" s="636">
        <v>0</v>
      </c>
      <c r="W110" s="636">
        <v>13</v>
      </c>
      <c r="X110" s="636">
        <v>11</v>
      </c>
      <c r="Y110" s="612">
        <f t="shared" si="12"/>
        <v>24</v>
      </c>
      <c r="Z110" s="613">
        <f t="shared" si="13"/>
        <v>0.6</v>
      </c>
      <c r="AA110" s="612">
        <f t="shared" si="14"/>
        <v>33</v>
      </c>
      <c r="AB110" s="613">
        <f t="shared" si="16"/>
        <v>1.6</v>
      </c>
      <c r="AC110" s="618">
        <v>1</v>
      </c>
      <c r="AD110" s="615">
        <f t="shared" si="15"/>
        <v>0.82499999999999996</v>
      </c>
      <c r="AE110" s="616">
        <v>150000000</v>
      </c>
      <c r="AF110" s="675" t="s">
        <v>144</v>
      </c>
      <c r="AG110" s="445">
        <v>150000000</v>
      </c>
      <c r="AH110" s="13">
        <f t="shared" si="10"/>
        <v>1</v>
      </c>
    </row>
    <row r="111" spans="1:34" s="377" customFormat="1" ht="55" hidden="1" x14ac:dyDescent="0.2">
      <c r="A111" s="631" t="s">
        <v>944</v>
      </c>
      <c r="B111" s="608" t="s">
        <v>107</v>
      </c>
      <c r="C111" s="726" t="s">
        <v>223</v>
      </c>
      <c r="D111" s="610" t="s">
        <v>513</v>
      </c>
      <c r="E111" s="610" t="s">
        <v>594</v>
      </c>
      <c r="F111" s="610" t="s">
        <v>595</v>
      </c>
      <c r="G111" s="610" t="s">
        <v>116</v>
      </c>
      <c r="H111" s="610">
        <v>140</v>
      </c>
      <c r="I111" s="610" t="s">
        <v>627</v>
      </c>
      <c r="J111" s="630">
        <v>4502039</v>
      </c>
      <c r="K111" s="608" t="s">
        <v>597</v>
      </c>
      <c r="L111" s="610" t="s">
        <v>598</v>
      </c>
      <c r="M111" s="610" t="s">
        <v>526</v>
      </c>
      <c r="N111" s="610">
        <v>4.3999999999999997E-2</v>
      </c>
      <c r="O111" s="610">
        <v>2020</v>
      </c>
      <c r="P111" s="610" t="s">
        <v>122</v>
      </c>
      <c r="Q111" s="611">
        <v>5</v>
      </c>
      <c r="R111" s="610">
        <v>30</v>
      </c>
      <c r="S111" s="608">
        <v>3</v>
      </c>
      <c r="T111" s="613">
        <f t="shared" si="17"/>
        <v>0.1</v>
      </c>
      <c r="U111" s="608">
        <v>0</v>
      </c>
      <c r="V111" s="636">
        <v>2</v>
      </c>
      <c r="W111" s="636">
        <v>19</v>
      </c>
      <c r="X111" s="636">
        <v>10</v>
      </c>
      <c r="Y111" s="612">
        <f t="shared" si="12"/>
        <v>31</v>
      </c>
      <c r="Z111" s="613">
        <f t="shared" si="13"/>
        <v>1.0333333333333334</v>
      </c>
      <c r="AA111" s="612">
        <f t="shared" si="14"/>
        <v>34</v>
      </c>
      <c r="AB111" s="613">
        <f t="shared" si="16"/>
        <v>6.2</v>
      </c>
      <c r="AC111" s="618">
        <v>1</v>
      </c>
      <c r="AD111" s="615">
        <f t="shared" si="15"/>
        <v>1.1333333333333333</v>
      </c>
      <c r="AE111" s="616">
        <v>150000000</v>
      </c>
      <c r="AF111" s="675" t="s">
        <v>144</v>
      </c>
      <c r="AG111" s="445">
        <v>150000000</v>
      </c>
      <c r="AH111" s="13">
        <f t="shared" si="10"/>
        <v>1</v>
      </c>
    </row>
    <row r="112" spans="1:34" s="377" customFormat="1" ht="77" hidden="1" x14ac:dyDescent="0.2">
      <c r="A112" s="631" t="s">
        <v>944</v>
      </c>
      <c r="B112" s="608" t="s">
        <v>107</v>
      </c>
      <c r="C112" s="726" t="s">
        <v>223</v>
      </c>
      <c r="D112" s="610" t="s">
        <v>513</v>
      </c>
      <c r="E112" s="610" t="s">
        <v>110</v>
      </c>
      <c r="F112" s="610" t="s">
        <v>513</v>
      </c>
      <c r="G112" s="610" t="s">
        <v>116</v>
      </c>
      <c r="H112" s="610">
        <v>141</v>
      </c>
      <c r="I112" s="610" t="s">
        <v>632</v>
      </c>
      <c r="J112" s="630">
        <v>4101031</v>
      </c>
      <c r="K112" s="608" t="s">
        <v>633</v>
      </c>
      <c r="L112" s="610" t="s">
        <v>634</v>
      </c>
      <c r="M112" s="610" t="s">
        <v>526</v>
      </c>
      <c r="N112" s="610">
        <v>4.3999999999999997E-2</v>
      </c>
      <c r="O112" s="610">
        <v>2020</v>
      </c>
      <c r="P112" s="610" t="s">
        <v>122</v>
      </c>
      <c r="Q112" s="611">
        <v>1</v>
      </c>
      <c r="R112" s="610">
        <v>4</v>
      </c>
      <c r="S112" s="608">
        <v>2</v>
      </c>
      <c r="T112" s="613">
        <f t="shared" si="17"/>
        <v>0.5</v>
      </c>
      <c r="U112" s="608">
        <v>1</v>
      </c>
      <c r="V112" s="636">
        <v>1</v>
      </c>
      <c r="W112" s="612">
        <v>0</v>
      </c>
      <c r="X112" s="612">
        <v>0</v>
      </c>
      <c r="Y112" s="612">
        <f t="shared" si="12"/>
        <v>2</v>
      </c>
      <c r="Z112" s="613">
        <f t="shared" si="13"/>
        <v>0.5</v>
      </c>
      <c r="AA112" s="612">
        <f t="shared" si="14"/>
        <v>4</v>
      </c>
      <c r="AB112" s="613">
        <f t="shared" si="16"/>
        <v>2</v>
      </c>
      <c r="AC112" s="618">
        <v>1</v>
      </c>
      <c r="AD112" s="615">
        <f t="shared" si="15"/>
        <v>1</v>
      </c>
      <c r="AE112" s="616">
        <v>0</v>
      </c>
      <c r="AF112" s="675" t="s">
        <v>144</v>
      </c>
      <c r="AG112" s="445">
        <v>0</v>
      </c>
      <c r="AH112" s="13">
        <v>0</v>
      </c>
    </row>
    <row r="113" spans="1:34" s="377" customFormat="1" ht="77" hidden="1" x14ac:dyDescent="0.2">
      <c r="A113" s="631" t="s">
        <v>944</v>
      </c>
      <c r="B113" s="608" t="s">
        <v>107</v>
      </c>
      <c r="C113" s="726" t="s">
        <v>223</v>
      </c>
      <c r="D113" s="610" t="s">
        <v>513</v>
      </c>
      <c r="E113" s="610" t="s">
        <v>110</v>
      </c>
      <c r="F113" s="610" t="s">
        <v>513</v>
      </c>
      <c r="G113" s="610" t="s">
        <v>116</v>
      </c>
      <c r="H113" s="610">
        <v>142</v>
      </c>
      <c r="I113" s="610" t="s">
        <v>638</v>
      </c>
      <c r="J113" s="630">
        <v>4101031</v>
      </c>
      <c r="K113" s="608" t="s">
        <v>633</v>
      </c>
      <c r="L113" s="610" t="s">
        <v>639</v>
      </c>
      <c r="M113" s="610" t="s">
        <v>526</v>
      </c>
      <c r="N113" s="610">
        <v>4.3999999999999997E-2</v>
      </c>
      <c r="O113" s="610">
        <v>2020</v>
      </c>
      <c r="P113" s="610" t="s">
        <v>122</v>
      </c>
      <c r="Q113" s="611">
        <v>10</v>
      </c>
      <c r="R113" s="610">
        <v>40</v>
      </c>
      <c r="S113" s="608">
        <v>9</v>
      </c>
      <c r="T113" s="613">
        <f t="shared" si="17"/>
        <v>0.22500000000000001</v>
      </c>
      <c r="U113" s="608">
        <v>0</v>
      </c>
      <c r="V113" s="636">
        <v>3</v>
      </c>
      <c r="W113" s="636">
        <v>13</v>
      </c>
      <c r="X113" s="636">
        <v>2</v>
      </c>
      <c r="Y113" s="612">
        <f t="shared" si="12"/>
        <v>18</v>
      </c>
      <c r="Z113" s="613">
        <f t="shared" si="13"/>
        <v>0.45</v>
      </c>
      <c r="AA113" s="612">
        <f t="shared" si="14"/>
        <v>27</v>
      </c>
      <c r="AB113" s="613">
        <f t="shared" si="16"/>
        <v>1.8</v>
      </c>
      <c r="AC113" s="618">
        <v>1</v>
      </c>
      <c r="AD113" s="615">
        <f t="shared" si="15"/>
        <v>0.67500000000000004</v>
      </c>
      <c r="AE113" s="616">
        <v>387192000</v>
      </c>
      <c r="AF113" s="675" t="s">
        <v>144</v>
      </c>
      <c r="AG113" s="445">
        <v>387192</v>
      </c>
      <c r="AH113" s="13">
        <f t="shared" si="10"/>
        <v>1E-3</v>
      </c>
    </row>
    <row r="114" spans="1:34" s="377" customFormat="1" ht="55" hidden="1" x14ac:dyDescent="0.2">
      <c r="A114" s="631" t="s">
        <v>944</v>
      </c>
      <c r="B114" s="608" t="s">
        <v>107</v>
      </c>
      <c r="C114" s="726" t="s">
        <v>223</v>
      </c>
      <c r="D114" s="610" t="s">
        <v>513</v>
      </c>
      <c r="E114" s="610" t="s">
        <v>594</v>
      </c>
      <c r="F114" s="610" t="s">
        <v>595</v>
      </c>
      <c r="G114" s="610" t="s">
        <v>116</v>
      </c>
      <c r="H114" s="610">
        <v>143</v>
      </c>
      <c r="I114" s="610" t="s">
        <v>642</v>
      </c>
      <c r="J114" s="630">
        <v>4502038</v>
      </c>
      <c r="K114" s="608" t="s">
        <v>597</v>
      </c>
      <c r="L114" s="610" t="s">
        <v>598</v>
      </c>
      <c r="M114" s="610" t="s">
        <v>526</v>
      </c>
      <c r="N114" s="610">
        <v>4.3999999999999997E-2</v>
      </c>
      <c r="O114" s="610">
        <v>2020</v>
      </c>
      <c r="P114" s="610" t="s">
        <v>122</v>
      </c>
      <c r="Q114" s="611">
        <v>1</v>
      </c>
      <c r="R114" s="610">
        <v>1</v>
      </c>
      <c r="S114" s="608">
        <v>0</v>
      </c>
      <c r="T114" s="613">
        <f t="shared" si="17"/>
        <v>0</v>
      </c>
      <c r="U114" s="608">
        <v>0</v>
      </c>
      <c r="V114" s="636">
        <v>1</v>
      </c>
      <c r="W114" s="612">
        <v>0</v>
      </c>
      <c r="X114" s="612">
        <v>0</v>
      </c>
      <c r="Y114" s="612">
        <f t="shared" si="12"/>
        <v>1</v>
      </c>
      <c r="Z114" s="613">
        <f t="shared" si="13"/>
        <v>1</v>
      </c>
      <c r="AA114" s="612">
        <f t="shared" si="14"/>
        <v>1</v>
      </c>
      <c r="AB114" s="613">
        <f t="shared" si="16"/>
        <v>1</v>
      </c>
      <c r="AC114" s="618">
        <v>1</v>
      </c>
      <c r="AD114" s="615">
        <f t="shared" si="15"/>
        <v>1</v>
      </c>
      <c r="AE114" s="616">
        <v>2000000</v>
      </c>
      <c r="AF114" s="675" t="s">
        <v>144</v>
      </c>
      <c r="AG114" s="445">
        <v>2000000</v>
      </c>
      <c r="AH114" s="13">
        <f t="shared" si="10"/>
        <v>1</v>
      </c>
    </row>
    <row r="115" spans="1:34" s="377" customFormat="1" ht="55" hidden="1" x14ac:dyDescent="0.2">
      <c r="A115" s="631" t="s">
        <v>944</v>
      </c>
      <c r="B115" s="608" t="s">
        <v>107</v>
      </c>
      <c r="C115" s="726" t="s">
        <v>223</v>
      </c>
      <c r="D115" s="610" t="s">
        <v>513</v>
      </c>
      <c r="E115" s="610" t="s">
        <v>645</v>
      </c>
      <c r="F115" s="610" t="s">
        <v>467</v>
      </c>
      <c r="G115" s="610" t="s">
        <v>116</v>
      </c>
      <c r="H115" s="610">
        <v>144</v>
      </c>
      <c r="I115" s="610" t="s">
        <v>646</v>
      </c>
      <c r="J115" s="630">
        <v>3502019</v>
      </c>
      <c r="K115" s="608" t="s">
        <v>647</v>
      </c>
      <c r="L115" s="610" t="s">
        <v>648</v>
      </c>
      <c r="M115" s="610" t="s">
        <v>526</v>
      </c>
      <c r="N115" s="610">
        <v>4.3999999999999997E-2</v>
      </c>
      <c r="O115" s="610">
        <v>2020</v>
      </c>
      <c r="P115" s="610" t="s">
        <v>122</v>
      </c>
      <c r="Q115" s="611">
        <v>1</v>
      </c>
      <c r="R115" s="610">
        <v>4</v>
      </c>
      <c r="S115" s="608">
        <v>0</v>
      </c>
      <c r="T115" s="613">
        <f t="shared" si="17"/>
        <v>0</v>
      </c>
      <c r="U115" s="608">
        <v>0</v>
      </c>
      <c r="V115" s="636">
        <v>0</v>
      </c>
      <c r="W115" s="636">
        <v>1</v>
      </c>
      <c r="X115" s="612">
        <v>0</v>
      </c>
      <c r="Y115" s="612">
        <f t="shared" si="12"/>
        <v>1</v>
      </c>
      <c r="Z115" s="613">
        <f t="shared" si="13"/>
        <v>0.25</v>
      </c>
      <c r="AA115" s="612">
        <f t="shared" si="14"/>
        <v>1</v>
      </c>
      <c r="AB115" s="613">
        <f t="shared" si="16"/>
        <v>1</v>
      </c>
      <c r="AC115" s="618">
        <v>1</v>
      </c>
      <c r="AD115" s="615">
        <f t="shared" si="15"/>
        <v>0.25</v>
      </c>
      <c r="AE115" s="616">
        <v>2000001</v>
      </c>
      <c r="AF115" s="675" t="s">
        <v>144</v>
      </c>
      <c r="AG115" s="445">
        <v>2000001</v>
      </c>
      <c r="AH115" s="13">
        <f t="shared" si="10"/>
        <v>1</v>
      </c>
    </row>
    <row r="116" spans="1:34" s="377" customFormat="1" ht="55" hidden="1" x14ac:dyDescent="0.2">
      <c r="A116" s="631" t="s">
        <v>944</v>
      </c>
      <c r="B116" s="608" t="s">
        <v>107</v>
      </c>
      <c r="C116" s="726" t="s">
        <v>223</v>
      </c>
      <c r="D116" s="610" t="s">
        <v>513</v>
      </c>
      <c r="E116" s="610" t="s">
        <v>594</v>
      </c>
      <c r="F116" s="610" t="s">
        <v>595</v>
      </c>
      <c r="G116" s="610" t="s">
        <v>116</v>
      </c>
      <c r="H116" s="610">
        <v>145</v>
      </c>
      <c r="I116" s="610" t="s">
        <v>650</v>
      </c>
      <c r="J116" s="630">
        <v>4502038</v>
      </c>
      <c r="K116" s="608" t="s">
        <v>597</v>
      </c>
      <c r="L116" s="610" t="s">
        <v>598</v>
      </c>
      <c r="M116" s="610" t="s">
        <v>526</v>
      </c>
      <c r="N116" s="610">
        <v>4.3999999999999997E-2</v>
      </c>
      <c r="O116" s="610">
        <v>2020</v>
      </c>
      <c r="P116" s="610" t="s">
        <v>122</v>
      </c>
      <c r="Q116" s="611">
        <v>1</v>
      </c>
      <c r="R116" s="610">
        <v>1</v>
      </c>
      <c r="S116" s="608">
        <v>1</v>
      </c>
      <c r="T116" s="613">
        <f t="shared" si="17"/>
        <v>1</v>
      </c>
      <c r="U116" s="608">
        <v>0</v>
      </c>
      <c r="V116" s="636">
        <v>0</v>
      </c>
      <c r="W116" s="636">
        <v>1</v>
      </c>
      <c r="X116" s="612">
        <v>0</v>
      </c>
      <c r="Y116" s="612">
        <f t="shared" si="12"/>
        <v>1</v>
      </c>
      <c r="Z116" s="613">
        <f t="shared" si="13"/>
        <v>1</v>
      </c>
      <c r="AA116" s="612">
        <f t="shared" si="14"/>
        <v>2</v>
      </c>
      <c r="AB116" s="613">
        <f t="shared" si="16"/>
        <v>1</v>
      </c>
      <c r="AC116" s="618">
        <v>1</v>
      </c>
      <c r="AD116" s="615">
        <f t="shared" si="15"/>
        <v>2</v>
      </c>
      <c r="AE116" s="616">
        <v>2000002</v>
      </c>
      <c r="AF116" s="675" t="s">
        <v>144</v>
      </c>
      <c r="AG116" s="445">
        <v>2000002</v>
      </c>
      <c r="AH116" s="13">
        <f t="shared" si="10"/>
        <v>1</v>
      </c>
    </row>
    <row r="117" spans="1:34" s="377" customFormat="1" ht="110" hidden="1" x14ac:dyDescent="0.2">
      <c r="A117" s="631" t="s">
        <v>944</v>
      </c>
      <c r="B117" s="608" t="s">
        <v>107</v>
      </c>
      <c r="C117" s="726" t="s">
        <v>223</v>
      </c>
      <c r="D117" s="610" t="s">
        <v>513</v>
      </c>
      <c r="E117" s="610" t="s">
        <v>652</v>
      </c>
      <c r="F117" s="610" t="s">
        <v>653</v>
      </c>
      <c r="G117" s="610" t="s">
        <v>116</v>
      </c>
      <c r="H117" s="610">
        <v>146</v>
      </c>
      <c r="I117" s="610" t="s">
        <v>654</v>
      </c>
      <c r="J117" s="630">
        <v>4001031</v>
      </c>
      <c r="K117" s="608" t="s">
        <v>655</v>
      </c>
      <c r="L117" s="610" t="s">
        <v>656</v>
      </c>
      <c r="M117" s="610" t="s">
        <v>526</v>
      </c>
      <c r="N117" s="610">
        <v>4.3999999999999997E-2</v>
      </c>
      <c r="O117" s="610">
        <v>2020</v>
      </c>
      <c r="P117" s="610" t="s">
        <v>122</v>
      </c>
      <c r="Q117" s="611">
        <v>10</v>
      </c>
      <c r="R117" s="610">
        <v>40</v>
      </c>
      <c r="S117" s="608">
        <v>0</v>
      </c>
      <c r="T117" s="613">
        <f t="shared" si="17"/>
        <v>0</v>
      </c>
      <c r="U117" s="608">
        <v>0</v>
      </c>
      <c r="V117" s="636">
        <v>1</v>
      </c>
      <c r="W117" s="636">
        <v>21</v>
      </c>
      <c r="X117" s="612">
        <v>0</v>
      </c>
      <c r="Y117" s="612">
        <f t="shared" si="12"/>
        <v>22</v>
      </c>
      <c r="Z117" s="613">
        <f t="shared" si="13"/>
        <v>0.55000000000000004</v>
      </c>
      <c r="AA117" s="612">
        <f t="shared" si="14"/>
        <v>22</v>
      </c>
      <c r="AB117" s="613">
        <f t="shared" si="16"/>
        <v>2.2000000000000002</v>
      </c>
      <c r="AC117" s="618">
        <v>1</v>
      </c>
      <c r="AD117" s="615">
        <f t="shared" si="15"/>
        <v>0.55000000000000004</v>
      </c>
      <c r="AE117" s="616">
        <v>300000000</v>
      </c>
      <c r="AF117" s="675" t="s">
        <v>144</v>
      </c>
      <c r="AG117" s="445">
        <v>5000000</v>
      </c>
      <c r="AH117" s="13">
        <f t="shared" si="10"/>
        <v>1.6666666666666666E-2</v>
      </c>
    </row>
    <row r="118" spans="1:34" s="377" customFormat="1" ht="110" hidden="1" x14ac:dyDescent="0.2">
      <c r="A118" s="631" t="s">
        <v>944</v>
      </c>
      <c r="B118" s="608" t="s">
        <v>107</v>
      </c>
      <c r="C118" s="726" t="s">
        <v>223</v>
      </c>
      <c r="D118" s="610" t="s">
        <v>513</v>
      </c>
      <c r="E118" s="610" t="s">
        <v>652</v>
      </c>
      <c r="F118" s="610" t="s">
        <v>653</v>
      </c>
      <c r="G118" s="610" t="s">
        <v>116</v>
      </c>
      <c r="H118" s="610">
        <v>147</v>
      </c>
      <c r="I118" s="610" t="s">
        <v>659</v>
      </c>
      <c r="J118" s="630">
        <v>4001032</v>
      </c>
      <c r="K118" s="608" t="s">
        <v>660</v>
      </c>
      <c r="L118" s="610" t="s">
        <v>661</v>
      </c>
      <c r="M118" s="610" t="s">
        <v>526</v>
      </c>
      <c r="N118" s="610">
        <v>4.3999999999999997E-2</v>
      </c>
      <c r="O118" s="610">
        <v>2020</v>
      </c>
      <c r="P118" s="610" t="s">
        <v>122</v>
      </c>
      <c r="Q118" s="611">
        <v>10</v>
      </c>
      <c r="R118" s="610">
        <v>40</v>
      </c>
      <c r="S118" s="608">
        <v>0</v>
      </c>
      <c r="T118" s="613">
        <f t="shared" si="17"/>
        <v>0</v>
      </c>
      <c r="U118" s="608">
        <v>0</v>
      </c>
      <c r="V118" s="636">
        <v>0</v>
      </c>
      <c r="W118" s="636">
        <v>21</v>
      </c>
      <c r="X118" s="612">
        <v>0</v>
      </c>
      <c r="Y118" s="612">
        <f t="shared" si="12"/>
        <v>21</v>
      </c>
      <c r="Z118" s="613">
        <f t="shared" si="13"/>
        <v>0.52500000000000002</v>
      </c>
      <c r="AA118" s="612">
        <f t="shared" si="14"/>
        <v>21</v>
      </c>
      <c r="AB118" s="613">
        <f t="shared" si="16"/>
        <v>2.1</v>
      </c>
      <c r="AC118" s="618">
        <v>1</v>
      </c>
      <c r="AD118" s="615">
        <f t="shared" si="15"/>
        <v>0.52500000000000002</v>
      </c>
      <c r="AE118" s="616">
        <v>50000000</v>
      </c>
      <c r="AF118" s="675" t="s">
        <v>144</v>
      </c>
      <c r="AG118" s="445">
        <v>5000000</v>
      </c>
      <c r="AH118" s="13">
        <f t="shared" si="10"/>
        <v>0.1</v>
      </c>
    </row>
    <row r="119" spans="1:34" s="377" customFormat="1" ht="143" hidden="1" x14ac:dyDescent="0.2">
      <c r="A119" s="631" t="s">
        <v>944</v>
      </c>
      <c r="B119" s="608" t="s">
        <v>107</v>
      </c>
      <c r="C119" s="726" t="s">
        <v>223</v>
      </c>
      <c r="D119" s="610" t="s">
        <v>513</v>
      </c>
      <c r="E119" s="610" t="s">
        <v>245</v>
      </c>
      <c r="F119" s="610" t="s">
        <v>662</v>
      </c>
      <c r="G119" s="610" t="s">
        <v>116</v>
      </c>
      <c r="H119" s="610">
        <v>148</v>
      </c>
      <c r="I119" s="610" t="s">
        <v>663</v>
      </c>
      <c r="J119" s="630">
        <v>1704017</v>
      </c>
      <c r="K119" s="608" t="s">
        <v>664</v>
      </c>
      <c r="L119" s="610" t="s">
        <v>665</v>
      </c>
      <c r="M119" s="610" t="s">
        <v>526</v>
      </c>
      <c r="N119" s="610">
        <v>4.3999999999999997E-2</v>
      </c>
      <c r="O119" s="610">
        <v>2020</v>
      </c>
      <c r="P119" s="610" t="s">
        <v>122</v>
      </c>
      <c r="Q119" s="611">
        <v>2</v>
      </c>
      <c r="R119" s="610">
        <v>8</v>
      </c>
      <c r="S119" s="608">
        <v>0</v>
      </c>
      <c r="T119" s="613">
        <f t="shared" si="17"/>
        <v>0</v>
      </c>
      <c r="U119" s="608">
        <v>0</v>
      </c>
      <c r="V119" s="636">
        <v>1</v>
      </c>
      <c r="W119" s="636">
        <v>1</v>
      </c>
      <c r="X119" s="612">
        <v>0</v>
      </c>
      <c r="Y119" s="612">
        <f t="shared" si="12"/>
        <v>2</v>
      </c>
      <c r="Z119" s="613">
        <f t="shared" si="13"/>
        <v>0.25</v>
      </c>
      <c r="AA119" s="612">
        <f t="shared" si="14"/>
        <v>2</v>
      </c>
      <c r="AB119" s="613">
        <f t="shared" si="16"/>
        <v>1</v>
      </c>
      <c r="AC119" s="618">
        <v>1</v>
      </c>
      <c r="AD119" s="615">
        <f t="shared" si="15"/>
        <v>0.25</v>
      </c>
      <c r="AE119" s="616">
        <v>2000000</v>
      </c>
      <c r="AF119" s="675" t="s">
        <v>144</v>
      </c>
      <c r="AG119" s="445">
        <v>2000000</v>
      </c>
      <c r="AH119" s="13">
        <f t="shared" si="10"/>
        <v>1</v>
      </c>
    </row>
    <row r="120" spans="1:34" s="377" customFormat="1" ht="88" hidden="1" x14ac:dyDescent="0.2">
      <c r="A120" s="631" t="s">
        <v>944</v>
      </c>
      <c r="B120" s="608" t="s">
        <v>107</v>
      </c>
      <c r="C120" s="726" t="s">
        <v>223</v>
      </c>
      <c r="D120" s="610" t="s">
        <v>513</v>
      </c>
      <c r="E120" s="610" t="s">
        <v>110</v>
      </c>
      <c r="F120" s="610" t="s">
        <v>513</v>
      </c>
      <c r="G120" s="610" t="s">
        <v>116</v>
      </c>
      <c r="H120" s="610">
        <v>149</v>
      </c>
      <c r="I120" s="610" t="s">
        <v>667</v>
      </c>
      <c r="J120" s="630" t="s">
        <v>668</v>
      </c>
      <c r="K120" s="608" t="s">
        <v>669</v>
      </c>
      <c r="L120" s="610" t="s">
        <v>670</v>
      </c>
      <c r="M120" s="610" t="s">
        <v>158</v>
      </c>
      <c r="N120" s="610">
        <v>4.3999999999999997E-2</v>
      </c>
      <c r="O120" s="610">
        <v>2020</v>
      </c>
      <c r="P120" s="610" t="s">
        <v>122</v>
      </c>
      <c r="Q120" s="611">
        <v>36</v>
      </c>
      <c r="R120" s="610">
        <v>140</v>
      </c>
      <c r="S120" s="608">
        <v>36</v>
      </c>
      <c r="T120" s="613">
        <f t="shared" si="17"/>
        <v>0.25714285714285712</v>
      </c>
      <c r="U120" s="608">
        <v>0</v>
      </c>
      <c r="V120" s="636">
        <v>8</v>
      </c>
      <c r="W120" s="636">
        <v>13</v>
      </c>
      <c r="X120" s="636">
        <v>15</v>
      </c>
      <c r="Y120" s="612">
        <f t="shared" si="12"/>
        <v>36</v>
      </c>
      <c r="Z120" s="613">
        <f t="shared" si="13"/>
        <v>0.25714285714285712</v>
      </c>
      <c r="AA120" s="612">
        <f t="shared" si="14"/>
        <v>72</v>
      </c>
      <c r="AB120" s="613">
        <f t="shared" si="16"/>
        <v>1</v>
      </c>
      <c r="AC120" s="618">
        <v>1</v>
      </c>
      <c r="AD120" s="615">
        <f t="shared" si="15"/>
        <v>0.51428571428571423</v>
      </c>
      <c r="AE120" s="616">
        <v>300000000</v>
      </c>
      <c r="AF120" s="675" t="s">
        <v>144</v>
      </c>
      <c r="AG120" s="445">
        <v>300000000</v>
      </c>
      <c r="AH120" s="13">
        <f t="shared" si="10"/>
        <v>1</v>
      </c>
    </row>
    <row r="121" spans="1:34" s="377" customFormat="1" ht="55" hidden="1" x14ac:dyDescent="0.2">
      <c r="A121" s="631" t="s">
        <v>944</v>
      </c>
      <c r="B121" s="608" t="s">
        <v>107</v>
      </c>
      <c r="C121" s="726" t="s">
        <v>223</v>
      </c>
      <c r="D121" s="610" t="s">
        <v>513</v>
      </c>
      <c r="E121" s="610" t="s">
        <v>110</v>
      </c>
      <c r="F121" s="610" t="s">
        <v>513</v>
      </c>
      <c r="G121" s="610" t="s">
        <v>116</v>
      </c>
      <c r="H121" s="610">
        <v>150</v>
      </c>
      <c r="I121" s="610" t="s">
        <v>673</v>
      </c>
      <c r="J121" s="630" t="s">
        <v>668</v>
      </c>
      <c r="K121" s="608" t="s">
        <v>669</v>
      </c>
      <c r="L121" s="610" t="s">
        <v>670</v>
      </c>
      <c r="M121" s="610" t="s">
        <v>158</v>
      </c>
      <c r="N121" s="610">
        <v>4.3999999999999997E-2</v>
      </c>
      <c r="O121" s="610">
        <v>2020</v>
      </c>
      <c r="P121" s="610" t="s">
        <v>122</v>
      </c>
      <c r="Q121" s="611">
        <v>15</v>
      </c>
      <c r="R121" s="610">
        <v>45</v>
      </c>
      <c r="S121" s="608">
        <v>8</v>
      </c>
      <c r="T121" s="613">
        <f t="shared" si="17"/>
        <v>0.17777777777777778</v>
      </c>
      <c r="U121" s="608">
        <v>0</v>
      </c>
      <c r="V121" s="636">
        <v>4</v>
      </c>
      <c r="W121" s="636">
        <v>7</v>
      </c>
      <c r="X121" s="636">
        <v>4</v>
      </c>
      <c r="Y121" s="612">
        <f t="shared" si="12"/>
        <v>15</v>
      </c>
      <c r="Z121" s="613">
        <f t="shared" si="13"/>
        <v>0.33333333333333331</v>
      </c>
      <c r="AA121" s="612">
        <f t="shared" si="14"/>
        <v>23</v>
      </c>
      <c r="AB121" s="613">
        <f t="shared" si="16"/>
        <v>1</v>
      </c>
      <c r="AC121" s="618">
        <v>1</v>
      </c>
      <c r="AD121" s="615">
        <f t="shared" si="15"/>
        <v>0.51111111111111107</v>
      </c>
      <c r="AE121" s="616">
        <v>12000000</v>
      </c>
      <c r="AF121" s="675" t="s">
        <v>144</v>
      </c>
      <c r="AG121" s="445">
        <v>12000000</v>
      </c>
      <c r="AH121" s="13">
        <f t="shared" si="10"/>
        <v>1</v>
      </c>
    </row>
    <row r="122" spans="1:34" s="377" customFormat="1" ht="55" hidden="1" x14ac:dyDescent="0.2">
      <c r="A122" s="631" t="s">
        <v>944</v>
      </c>
      <c r="B122" s="608" t="s">
        <v>107</v>
      </c>
      <c r="C122" s="726" t="s">
        <v>223</v>
      </c>
      <c r="D122" s="610" t="s">
        <v>513</v>
      </c>
      <c r="E122" s="610" t="s">
        <v>110</v>
      </c>
      <c r="F122" s="610" t="s">
        <v>513</v>
      </c>
      <c r="G122" s="610" t="s">
        <v>116</v>
      </c>
      <c r="H122" s="610">
        <v>151</v>
      </c>
      <c r="I122" s="610" t="s">
        <v>677</v>
      </c>
      <c r="J122" s="630" t="s">
        <v>668</v>
      </c>
      <c r="K122" s="608" t="s">
        <v>669</v>
      </c>
      <c r="L122" s="610" t="s">
        <v>678</v>
      </c>
      <c r="M122" s="610" t="s">
        <v>158</v>
      </c>
      <c r="N122" s="610">
        <v>4.3999999999999997E-2</v>
      </c>
      <c r="O122" s="610">
        <v>2020</v>
      </c>
      <c r="P122" s="610" t="s">
        <v>122</v>
      </c>
      <c r="Q122" s="611">
        <v>1</v>
      </c>
      <c r="R122" s="610">
        <v>4</v>
      </c>
      <c r="S122" s="608">
        <v>1</v>
      </c>
      <c r="T122" s="613">
        <f t="shared" si="17"/>
        <v>0.25</v>
      </c>
      <c r="U122" s="608">
        <v>0</v>
      </c>
      <c r="V122" s="636">
        <v>1</v>
      </c>
      <c r="W122" s="636">
        <v>0</v>
      </c>
      <c r="X122" s="612">
        <v>0</v>
      </c>
      <c r="Y122" s="612">
        <f t="shared" si="12"/>
        <v>1</v>
      </c>
      <c r="Z122" s="613">
        <f t="shared" si="13"/>
        <v>0.25</v>
      </c>
      <c r="AA122" s="612">
        <f t="shared" si="14"/>
        <v>2</v>
      </c>
      <c r="AB122" s="613">
        <f t="shared" si="16"/>
        <v>1</v>
      </c>
      <c r="AC122" s="618">
        <v>1</v>
      </c>
      <c r="AD122" s="615">
        <f t="shared" si="15"/>
        <v>0.5</v>
      </c>
      <c r="AE122" s="616">
        <v>50000000</v>
      </c>
      <c r="AF122" s="675" t="s">
        <v>144</v>
      </c>
      <c r="AG122" s="445">
        <v>50000000</v>
      </c>
      <c r="AH122" s="13">
        <f t="shared" si="10"/>
        <v>1</v>
      </c>
    </row>
    <row r="123" spans="1:34" s="377" customFormat="1" ht="66" hidden="1" x14ac:dyDescent="0.2">
      <c r="A123" s="631" t="s">
        <v>944</v>
      </c>
      <c r="B123" s="608" t="s">
        <v>107</v>
      </c>
      <c r="C123" s="726" t="s">
        <v>223</v>
      </c>
      <c r="D123" s="610" t="s">
        <v>513</v>
      </c>
      <c r="E123" s="610" t="s">
        <v>110</v>
      </c>
      <c r="F123" s="610" t="s">
        <v>513</v>
      </c>
      <c r="G123" s="610" t="s">
        <v>116</v>
      </c>
      <c r="H123" s="610">
        <v>152</v>
      </c>
      <c r="I123" s="610" t="s">
        <v>681</v>
      </c>
      <c r="J123" s="630" t="s">
        <v>668</v>
      </c>
      <c r="K123" s="608" t="s">
        <v>669</v>
      </c>
      <c r="L123" s="610" t="s">
        <v>670</v>
      </c>
      <c r="M123" s="610" t="s">
        <v>158</v>
      </c>
      <c r="N123" s="610">
        <v>4.3999999999999997E-2</v>
      </c>
      <c r="O123" s="610">
        <v>2020</v>
      </c>
      <c r="P123" s="610" t="s">
        <v>122</v>
      </c>
      <c r="Q123" s="611">
        <v>15</v>
      </c>
      <c r="R123" s="610">
        <v>60</v>
      </c>
      <c r="S123" s="608">
        <v>8</v>
      </c>
      <c r="T123" s="613">
        <f t="shared" si="17"/>
        <v>0.13333333333333333</v>
      </c>
      <c r="U123" s="608">
        <v>0</v>
      </c>
      <c r="V123" s="636">
        <v>4</v>
      </c>
      <c r="W123" s="636">
        <v>7</v>
      </c>
      <c r="X123" s="636">
        <v>4</v>
      </c>
      <c r="Y123" s="612">
        <f t="shared" si="12"/>
        <v>15</v>
      </c>
      <c r="Z123" s="613">
        <f t="shared" si="13"/>
        <v>0.25</v>
      </c>
      <c r="AA123" s="612">
        <f t="shared" si="14"/>
        <v>23</v>
      </c>
      <c r="AB123" s="613">
        <f t="shared" si="16"/>
        <v>1</v>
      </c>
      <c r="AC123" s="618">
        <v>1</v>
      </c>
      <c r="AD123" s="615">
        <f t="shared" si="15"/>
        <v>0.38333333333333336</v>
      </c>
      <c r="AE123" s="616">
        <v>12000000</v>
      </c>
      <c r="AF123" s="675" t="s">
        <v>144</v>
      </c>
      <c r="AG123" s="445">
        <v>12000000</v>
      </c>
      <c r="AH123" s="13">
        <f t="shared" si="10"/>
        <v>1</v>
      </c>
    </row>
    <row r="124" spans="1:34" s="377" customFormat="1" ht="77" hidden="1" x14ac:dyDescent="0.2">
      <c r="A124" s="631" t="s">
        <v>944</v>
      </c>
      <c r="B124" s="608" t="s">
        <v>107</v>
      </c>
      <c r="C124" s="726" t="s">
        <v>223</v>
      </c>
      <c r="D124" s="610" t="s">
        <v>513</v>
      </c>
      <c r="E124" s="610" t="s">
        <v>110</v>
      </c>
      <c r="F124" s="610" t="s">
        <v>513</v>
      </c>
      <c r="G124" s="610" t="s">
        <v>116</v>
      </c>
      <c r="H124" s="610">
        <v>153</v>
      </c>
      <c r="I124" s="610" t="s">
        <v>684</v>
      </c>
      <c r="J124" s="630" t="s">
        <v>668</v>
      </c>
      <c r="K124" s="608" t="s">
        <v>669</v>
      </c>
      <c r="L124" s="610" t="s">
        <v>670</v>
      </c>
      <c r="M124" s="610" t="s">
        <v>158</v>
      </c>
      <c r="N124" s="610">
        <v>4.3999999999999997E-2</v>
      </c>
      <c r="O124" s="610">
        <v>2020</v>
      </c>
      <c r="P124" s="610" t="s">
        <v>122</v>
      </c>
      <c r="Q124" s="611">
        <v>12</v>
      </c>
      <c r="R124" s="610">
        <v>46</v>
      </c>
      <c r="S124" s="608">
        <v>11</v>
      </c>
      <c r="T124" s="613">
        <f t="shared" si="17"/>
        <v>0.2391304347826087</v>
      </c>
      <c r="U124" s="608">
        <v>0</v>
      </c>
      <c r="V124" s="636">
        <v>4</v>
      </c>
      <c r="W124" s="636">
        <v>7</v>
      </c>
      <c r="X124" s="636">
        <v>1</v>
      </c>
      <c r="Y124" s="612">
        <f t="shared" si="12"/>
        <v>12</v>
      </c>
      <c r="Z124" s="613">
        <f t="shared" si="13"/>
        <v>0.2608695652173913</v>
      </c>
      <c r="AA124" s="612">
        <f t="shared" si="14"/>
        <v>23</v>
      </c>
      <c r="AB124" s="613">
        <f t="shared" si="16"/>
        <v>1</v>
      </c>
      <c r="AC124" s="618">
        <v>1</v>
      </c>
      <c r="AD124" s="615">
        <f t="shared" si="15"/>
        <v>0.5</v>
      </c>
      <c r="AE124" s="616">
        <v>12000000</v>
      </c>
      <c r="AF124" s="675" t="s">
        <v>144</v>
      </c>
      <c r="AG124" s="445">
        <v>12000000</v>
      </c>
      <c r="AH124" s="13">
        <f t="shared" si="10"/>
        <v>1</v>
      </c>
    </row>
    <row r="125" spans="1:34" s="377" customFormat="1" ht="66" hidden="1" x14ac:dyDescent="0.2">
      <c r="A125" s="631" t="s">
        <v>944</v>
      </c>
      <c r="B125" s="608" t="s">
        <v>107</v>
      </c>
      <c r="C125" s="726" t="s">
        <v>223</v>
      </c>
      <c r="D125" s="610" t="s">
        <v>513</v>
      </c>
      <c r="E125" s="610" t="s">
        <v>110</v>
      </c>
      <c r="F125" s="610" t="s">
        <v>513</v>
      </c>
      <c r="G125" s="610" t="s">
        <v>116</v>
      </c>
      <c r="H125" s="610">
        <v>156</v>
      </c>
      <c r="I125" s="610" t="s">
        <v>695</v>
      </c>
      <c r="J125" s="630">
        <v>4101014</v>
      </c>
      <c r="K125" s="608" t="s">
        <v>696</v>
      </c>
      <c r="L125" s="610" t="s">
        <v>697</v>
      </c>
      <c r="M125" s="610" t="s">
        <v>158</v>
      </c>
      <c r="N125" s="610">
        <v>4.3999999999999997E-2</v>
      </c>
      <c r="O125" s="610">
        <v>2020</v>
      </c>
      <c r="P125" s="610" t="s">
        <v>122</v>
      </c>
      <c r="Q125" s="611">
        <v>10</v>
      </c>
      <c r="R125" s="610">
        <v>20</v>
      </c>
      <c r="S125" s="608">
        <v>0</v>
      </c>
      <c r="T125" s="613">
        <f t="shared" si="17"/>
        <v>0</v>
      </c>
      <c r="U125" s="608">
        <v>0</v>
      </c>
      <c r="V125" s="636">
        <v>0</v>
      </c>
      <c r="W125" s="612">
        <v>0</v>
      </c>
      <c r="X125" s="612">
        <v>0</v>
      </c>
      <c r="Y125" s="612">
        <f t="shared" si="12"/>
        <v>0</v>
      </c>
      <c r="Z125" s="613">
        <f t="shared" si="13"/>
        <v>0</v>
      </c>
      <c r="AA125" s="612">
        <f t="shared" si="14"/>
        <v>0</v>
      </c>
      <c r="AB125" s="613">
        <f t="shared" si="16"/>
        <v>0</v>
      </c>
      <c r="AC125" s="614">
        <v>0</v>
      </c>
      <c r="AD125" s="615">
        <f t="shared" si="15"/>
        <v>0</v>
      </c>
      <c r="AE125" s="616">
        <v>4000000</v>
      </c>
      <c r="AF125" s="675" t="s">
        <v>144</v>
      </c>
      <c r="AG125" s="445">
        <v>4000000</v>
      </c>
      <c r="AH125" s="13">
        <f t="shared" ref="AH125:AH132" si="18">+AG125/AE125</f>
        <v>1</v>
      </c>
    </row>
    <row r="126" spans="1:34" s="377" customFormat="1" ht="110" hidden="1" x14ac:dyDescent="0.2">
      <c r="A126" s="631" t="s">
        <v>944</v>
      </c>
      <c r="B126" s="608" t="s">
        <v>107</v>
      </c>
      <c r="C126" s="726" t="s">
        <v>223</v>
      </c>
      <c r="D126" s="610" t="s">
        <v>513</v>
      </c>
      <c r="E126" s="610" t="s">
        <v>225</v>
      </c>
      <c r="F126" s="610" t="s">
        <v>558</v>
      </c>
      <c r="G126" s="610" t="s">
        <v>116</v>
      </c>
      <c r="H126" s="610">
        <v>158</v>
      </c>
      <c r="I126" s="610" t="s">
        <v>702</v>
      </c>
      <c r="J126" s="630">
        <v>4103054</v>
      </c>
      <c r="K126" s="608" t="s">
        <v>703</v>
      </c>
      <c r="L126" s="610" t="s">
        <v>704</v>
      </c>
      <c r="M126" s="610" t="s">
        <v>526</v>
      </c>
      <c r="N126" s="610">
        <v>4.3999999999999997E-2</v>
      </c>
      <c r="O126" s="610">
        <v>2020</v>
      </c>
      <c r="P126" s="610" t="s">
        <v>122</v>
      </c>
      <c r="Q126" s="611">
        <v>1</v>
      </c>
      <c r="R126" s="610">
        <v>1</v>
      </c>
      <c r="S126" s="608">
        <v>1</v>
      </c>
      <c r="T126" s="613">
        <f t="shared" si="17"/>
        <v>1</v>
      </c>
      <c r="U126" s="608">
        <v>0.25</v>
      </c>
      <c r="V126" s="636">
        <v>0.25</v>
      </c>
      <c r="W126" s="636">
        <v>0.25</v>
      </c>
      <c r="X126" s="636">
        <v>0.25</v>
      </c>
      <c r="Y126" s="612">
        <f t="shared" si="12"/>
        <v>1</v>
      </c>
      <c r="Z126" s="613">
        <f t="shared" si="13"/>
        <v>1</v>
      </c>
      <c r="AA126" s="612">
        <f t="shared" si="14"/>
        <v>2</v>
      </c>
      <c r="AB126" s="613">
        <f t="shared" si="16"/>
        <v>1</v>
      </c>
      <c r="AC126" s="618">
        <v>1</v>
      </c>
      <c r="AD126" s="615">
        <f t="shared" si="15"/>
        <v>2</v>
      </c>
      <c r="AE126" s="616">
        <v>2000000</v>
      </c>
      <c r="AF126" s="675" t="s">
        <v>144</v>
      </c>
      <c r="AG126" s="445">
        <v>2000000</v>
      </c>
      <c r="AH126" s="13">
        <f t="shared" si="18"/>
        <v>1</v>
      </c>
    </row>
    <row r="127" spans="1:34" s="377" customFormat="1" ht="110" hidden="1" x14ac:dyDescent="0.2">
      <c r="A127" s="631" t="s">
        <v>944</v>
      </c>
      <c r="B127" s="608" t="s">
        <v>107</v>
      </c>
      <c r="C127" s="726" t="s">
        <v>223</v>
      </c>
      <c r="D127" s="610" t="s">
        <v>513</v>
      </c>
      <c r="E127" s="610" t="s">
        <v>225</v>
      </c>
      <c r="F127" s="610" t="s">
        <v>558</v>
      </c>
      <c r="G127" s="610" t="s">
        <v>116</v>
      </c>
      <c r="H127" s="610">
        <v>159</v>
      </c>
      <c r="I127" s="610" t="s">
        <v>705</v>
      </c>
      <c r="J127" s="630" t="s">
        <v>706</v>
      </c>
      <c r="K127" s="608" t="s">
        <v>703</v>
      </c>
      <c r="L127" s="610" t="s">
        <v>707</v>
      </c>
      <c r="M127" s="610" t="s">
        <v>526</v>
      </c>
      <c r="N127" s="610">
        <v>4.3999999999999997E-2</v>
      </c>
      <c r="O127" s="610">
        <v>2020</v>
      </c>
      <c r="P127" s="610" t="s">
        <v>122</v>
      </c>
      <c r="Q127" s="611">
        <v>1</v>
      </c>
      <c r="R127" s="610">
        <v>1</v>
      </c>
      <c r="S127" s="608">
        <v>1</v>
      </c>
      <c r="T127" s="613">
        <f t="shared" si="17"/>
        <v>1</v>
      </c>
      <c r="U127" s="608">
        <v>0.25</v>
      </c>
      <c r="V127" s="636">
        <v>0.25</v>
      </c>
      <c r="W127" s="636">
        <v>0.25</v>
      </c>
      <c r="X127" s="636">
        <v>0.25</v>
      </c>
      <c r="Y127" s="612">
        <f t="shared" si="12"/>
        <v>1</v>
      </c>
      <c r="Z127" s="613">
        <f t="shared" si="13"/>
        <v>1</v>
      </c>
      <c r="AA127" s="612">
        <f t="shared" si="14"/>
        <v>2</v>
      </c>
      <c r="AB127" s="613">
        <f t="shared" ref="AB127:AB158" si="19">+Y127/Q127</f>
        <v>1</v>
      </c>
      <c r="AC127" s="618">
        <v>1</v>
      </c>
      <c r="AD127" s="615">
        <f t="shared" si="15"/>
        <v>2</v>
      </c>
      <c r="AE127" s="616">
        <v>2000000</v>
      </c>
      <c r="AF127" s="675" t="s">
        <v>144</v>
      </c>
      <c r="AG127" s="445">
        <v>2000000</v>
      </c>
      <c r="AH127" s="13">
        <f t="shared" si="18"/>
        <v>1</v>
      </c>
    </row>
    <row r="128" spans="1:34" s="377" customFormat="1" ht="110" hidden="1" x14ac:dyDescent="0.2">
      <c r="A128" s="631" t="s">
        <v>944</v>
      </c>
      <c r="B128" s="608" t="s">
        <v>107</v>
      </c>
      <c r="C128" s="726" t="s">
        <v>223</v>
      </c>
      <c r="D128" s="610" t="s">
        <v>513</v>
      </c>
      <c r="E128" s="610" t="s">
        <v>225</v>
      </c>
      <c r="F128" s="610" t="s">
        <v>558</v>
      </c>
      <c r="G128" s="610" t="s">
        <v>116</v>
      </c>
      <c r="H128" s="610">
        <v>160</v>
      </c>
      <c r="I128" s="610" t="s">
        <v>709</v>
      </c>
      <c r="J128" s="630" t="s">
        <v>706</v>
      </c>
      <c r="K128" s="608" t="s">
        <v>703</v>
      </c>
      <c r="L128" s="610" t="s">
        <v>704</v>
      </c>
      <c r="M128" s="610" t="s">
        <v>158</v>
      </c>
      <c r="N128" s="610">
        <v>4.3999999999999997E-2</v>
      </c>
      <c r="O128" s="610">
        <v>2020</v>
      </c>
      <c r="P128" s="610" t="s">
        <v>122</v>
      </c>
      <c r="Q128" s="611">
        <v>5</v>
      </c>
      <c r="R128" s="610">
        <v>20</v>
      </c>
      <c r="S128" s="608">
        <v>10</v>
      </c>
      <c r="T128" s="613">
        <f t="shared" si="17"/>
        <v>0.5</v>
      </c>
      <c r="U128" s="608">
        <v>0</v>
      </c>
      <c r="V128" s="636">
        <v>3</v>
      </c>
      <c r="W128" s="636">
        <v>2</v>
      </c>
      <c r="X128" s="612">
        <v>0</v>
      </c>
      <c r="Y128" s="612">
        <f t="shared" si="12"/>
        <v>5</v>
      </c>
      <c r="Z128" s="613">
        <f t="shared" si="13"/>
        <v>0.25</v>
      </c>
      <c r="AA128" s="612">
        <f t="shared" si="14"/>
        <v>15</v>
      </c>
      <c r="AB128" s="613">
        <f t="shared" si="19"/>
        <v>1</v>
      </c>
      <c r="AC128" s="618">
        <v>1</v>
      </c>
      <c r="AD128" s="615">
        <f t="shared" si="15"/>
        <v>0.75</v>
      </c>
      <c r="AE128" s="616">
        <v>2000000</v>
      </c>
      <c r="AF128" s="675" t="s">
        <v>144</v>
      </c>
      <c r="AG128" s="445">
        <v>2000000</v>
      </c>
      <c r="AH128" s="13">
        <f t="shared" si="18"/>
        <v>1</v>
      </c>
    </row>
    <row r="129" spans="1:34" s="377" customFormat="1" ht="110" hidden="1" x14ac:dyDescent="0.2">
      <c r="A129" s="631" t="s">
        <v>944</v>
      </c>
      <c r="B129" s="608" t="s">
        <v>107</v>
      </c>
      <c r="C129" s="726" t="s">
        <v>223</v>
      </c>
      <c r="D129" s="610" t="s">
        <v>513</v>
      </c>
      <c r="E129" s="610" t="s">
        <v>225</v>
      </c>
      <c r="F129" s="610" t="s">
        <v>558</v>
      </c>
      <c r="G129" s="610" t="s">
        <v>116</v>
      </c>
      <c r="H129" s="610">
        <v>161</v>
      </c>
      <c r="I129" s="610" t="s">
        <v>712</v>
      </c>
      <c r="J129" s="630" t="s">
        <v>706</v>
      </c>
      <c r="K129" s="608" t="s">
        <v>703</v>
      </c>
      <c r="L129" s="610" t="s">
        <v>704</v>
      </c>
      <c r="M129" s="610" t="s">
        <v>158</v>
      </c>
      <c r="N129" s="610">
        <v>4.3999999999999997E-2</v>
      </c>
      <c r="O129" s="610">
        <v>2020</v>
      </c>
      <c r="P129" s="610" t="s">
        <v>122</v>
      </c>
      <c r="Q129" s="611">
        <v>5</v>
      </c>
      <c r="R129" s="610">
        <v>20</v>
      </c>
      <c r="S129" s="608">
        <v>5</v>
      </c>
      <c r="T129" s="613">
        <f t="shared" si="17"/>
        <v>0.25</v>
      </c>
      <c r="U129" s="608">
        <v>0</v>
      </c>
      <c r="V129" s="636">
        <v>3</v>
      </c>
      <c r="W129" s="636">
        <v>2</v>
      </c>
      <c r="X129" s="612">
        <v>0</v>
      </c>
      <c r="Y129" s="612">
        <f t="shared" si="12"/>
        <v>5</v>
      </c>
      <c r="Z129" s="613">
        <f t="shared" si="13"/>
        <v>0.25</v>
      </c>
      <c r="AA129" s="612">
        <f t="shared" si="14"/>
        <v>10</v>
      </c>
      <c r="AB129" s="613">
        <f t="shared" si="19"/>
        <v>1</v>
      </c>
      <c r="AC129" s="618">
        <v>1</v>
      </c>
      <c r="AD129" s="615">
        <f t="shared" si="15"/>
        <v>0.5</v>
      </c>
      <c r="AE129" s="616">
        <v>2000000</v>
      </c>
      <c r="AF129" s="675" t="s">
        <v>144</v>
      </c>
      <c r="AG129" s="445">
        <v>2000000</v>
      </c>
      <c r="AH129" s="13">
        <f t="shared" si="18"/>
        <v>1</v>
      </c>
    </row>
    <row r="130" spans="1:34" s="377" customFormat="1" ht="55" hidden="1" x14ac:dyDescent="0.2">
      <c r="A130" s="631" t="s">
        <v>944</v>
      </c>
      <c r="B130" s="608" t="s">
        <v>107</v>
      </c>
      <c r="C130" s="726" t="s">
        <v>223</v>
      </c>
      <c r="D130" s="610" t="s">
        <v>558</v>
      </c>
      <c r="E130" s="610">
        <v>1204</v>
      </c>
      <c r="F130" s="610" t="s">
        <v>713</v>
      </c>
      <c r="G130" s="610" t="s">
        <v>116</v>
      </c>
      <c r="H130" s="610">
        <v>162</v>
      </c>
      <c r="I130" s="610" t="s">
        <v>714</v>
      </c>
      <c r="J130" s="630">
        <v>1204009</v>
      </c>
      <c r="K130" s="608" t="s">
        <v>715</v>
      </c>
      <c r="L130" s="610" t="s">
        <v>716</v>
      </c>
      <c r="M130" s="610" t="s">
        <v>526</v>
      </c>
      <c r="N130" s="610">
        <v>4.3999999999999997E-2</v>
      </c>
      <c r="O130" s="610">
        <v>2020</v>
      </c>
      <c r="P130" s="610" t="s">
        <v>122</v>
      </c>
      <c r="Q130" s="611">
        <v>50</v>
      </c>
      <c r="R130" s="610">
        <v>300</v>
      </c>
      <c r="S130" s="608">
        <v>200</v>
      </c>
      <c r="T130" s="613">
        <f t="shared" si="17"/>
        <v>0.66666666666666663</v>
      </c>
      <c r="U130" s="608">
        <v>15</v>
      </c>
      <c r="V130" s="636">
        <v>100</v>
      </c>
      <c r="W130" s="636">
        <v>52</v>
      </c>
      <c r="X130" s="612">
        <v>0</v>
      </c>
      <c r="Y130" s="612">
        <f t="shared" si="12"/>
        <v>167</v>
      </c>
      <c r="Z130" s="613">
        <f t="shared" si="13"/>
        <v>0.55666666666666664</v>
      </c>
      <c r="AA130" s="612">
        <f t="shared" si="14"/>
        <v>367</v>
      </c>
      <c r="AB130" s="613">
        <f t="shared" si="19"/>
        <v>3.34</v>
      </c>
      <c r="AC130" s="618">
        <v>1</v>
      </c>
      <c r="AD130" s="615">
        <f t="shared" si="15"/>
        <v>1.2233333333333334</v>
      </c>
      <c r="AE130" s="616">
        <v>2000000</v>
      </c>
      <c r="AF130" s="675" t="s">
        <v>144</v>
      </c>
      <c r="AG130" s="445">
        <v>0</v>
      </c>
      <c r="AH130" s="13">
        <f t="shared" si="18"/>
        <v>0</v>
      </c>
    </row>
    <row r="131" spans="1:34" s="377" customFormat="1" ht="66" hidden="1" x14ac:dyDescent="0.2">
      <c r="A131" s="631" t="s">
        <v>944</v>
      </c>
      <c r="B131" s="608" t="s">
        <v>107</v>
      </c>
      <c r="C131" s="726" t="s">
        <v>223</v>
      </c>
      <c r="D131" s="610" t="s">
        <v>558</v>
      </c>
      <c r="E131" s="610" t="s">
        <v>534</v>
      </c>
      <c r="F131" s="610" t="s">
        <v>533</v>
      </c>
      <c r="G131" s="610" t="s">
        <v>116</v>
      </c>
      <c r="H131" s="610">
        <v>163</v>
      </c>
      <c r="I131" s="610" t="s">
        <v>720</v>
      </c>
      <c r="J131" s="630">
        <v>1204009</v>
      </c>
      <c r="K131" s="608" t="s">
        <v>715</v>
      </c>
      <c r="L131" s="610" t="s">
        <v>721</v>
      </c>
      <c r="M131" s="610" t="s">
        <v>526</v>
      </c>
      <c r="N131" s="610">
        <v>4.3999999999999997E-2</v>
      </c>
      <c r="O131" s="610">
        <v>2020</v>
      </c>
      <c r="P131" s="610" t="s">
        <v>122</v>
      </c>
      <c r="Q131" s="611">
        <v>12</v>
      </c>
      <c r="R131" s="610">
        <v>46</v>
      </c>
      <c r="S131" s="608">
        <v>15</v>
      </c>
      <c r="T131" s="613">
        <f t="shared" si="17"/>
        <v>0.32608695652173914</v>
      </c>
      <c r="U131" s="608">
        <v>0</v>
      </c>
      <c r="V131" s="636">
        <v>18</v>
      </c>
      <c r="W131" s="636">
        <v>9</v>
      </c>
      <c r="X131" s="612">
        <v>0</v>
      </c>
      <c r="Y131" s="612">
        <f t="shared" ref="Y131:Y172" si="20">+U131+V131+W131+X131</f>
        <v>27</v>
      </c>
      <c r="Z131" s="613">
        <f t="shared" ref="Z131:Z169" si="21">+Y131/R131</f>
        <v>0.58695652173913049</v>
      </c>
      <c r="AA131" s="612">
        <f t="shared" ref="AA131:AA194" si="22">S131+Y131</f>
        <v>42</v>
      </c>
      <c r="AB131" s="613">
        <f t="shared" si="19"/>
        <v>2.25</v>
      </c>
      <c r="AC131" s="618">
        <v>1</v>
      </c>
      <c r="AD131" s="615">
        <f t="shared" ref="AD131:AD169" si="23">AA131/R131</f>
        <v>0.91304347826086951</v>
      </c>
      <c r="AE131" s="616">
        <v>2000000</v>
      </c>
      <c r="AF131" s="675" t="s">
        <v>144</v>
      </c>
      <c r="AG131" s="445">
        <v>0</v>
      </c>
      <c r="AH131" s="13">
        <f t="shared" si="18"/>
        <v>0</v>
      </c>
    </row>
    <row r="132" spans="1:34" s="377" customFormat="1" ht="66" hidden="1" x14ac:dyDescent="0.2">
      <c r="A132" s="631" t="s">
        <v>944</v>
      </c>
      <c r="B132" s="608" t="s">
        <v>107</v>
      </c>
      <c r="C132" s="726" t="s">
        <v>223</v>
      </c>
      <c r="D132" s="610" t="s">
        <v>558</v>
      </c>
      <c r="E132" s="610" t="s">
        <v>534</v>
      </c>
      <c r="F132" s="610" t="s">
        <v>533</v>
      </c>
      <c r="G132" s="610" t="s">
        <v>116</v>
      </c>
      <c r="H132" s="610">
        <v>164</v>
      </c>
      <c r="I132" s="610" t="s">
        <v>725</v>
      </c>
      <c r="J132" s="630">
        <v>1204018</v>
      </c>
      <c r="K132" s="608" t="s">
        <v>726</v>
      </c>
      <c r="L132" s="610" t="s">
        <v>727</v>
      </c>
      <c r="M132" s="610" t="s">
        <v>526</v>
      </c>
      <c r="N132" s="610">
        <v>4.3999999999999997E-2</v>
      </c>
      <c r="O132" s="610">
        <v>2020</v>
      </c>
      <c r="P132" s="610" t="s">
        <v>122</v>
      </c>
      <c r="Q132" s="611">
        <v>1</v>
      </c>
      <c r="R132" s="610">
        <v>4</v>
      </c>
      <c r="S132" s="608">
        <v>0</v>
      </c>
      <c r="T132" s="613">
        <f t="shared" si="17"/>
        <v>0</v>
      </c>
      <c r="U132" s="608">
        <v>0</v>
      </c>
      <c r="V132" s="636">
        <v>0</v>
      </c>
      <c r="W132" s="636">
        <v>1</v>
      </c>
      <c r="X132" s="612">
        <v>0</v>
      </c>
      <c r="Y132" s="612">
        <f t="shared" si="20"/>
        <v>1</v>
      </c>
      <c r="Z132" s="613">
        <f t="shared" si="21"/>
        <v>0.25</v>
      </c>
      <c r="AA132" s="612">
        <f t="shared" si="22"/>
        <v>1</v>
      </c>
      <c r="AB132" s="613">
        <f t="shared" si="19"/>
        <v>1</v>
      </c>
      <c r="AC132" s="618">
        <v>1</v>
      </c>
      <c r="AD132" s="615">
        <f t="shared" si="23"/>
        <v>0.25</v>
      </c>
      <c r="AE132" s="616">
        <v>2000000000</v>
      </c>
      <c r="AF132" s="675" t="s">
        <v>144</v>
      </c>
      <c r="AG132" s="445">
        <v>0</v>
      </c>
      <c r="AH132" s="13">
        <f t="shared" si="18"/>
        <v>0</v>
      </c>
    </row>
    <row r="133" spans="1:34" s="377" customFormat="1" ht="77" hidden="1" x14ac:dyDescent="0.2">
      <c r="A133" s="631" t="s">
        <v>944</v>
      </c>
      <c r="B133" s="608" t="s">
        <v>107</v>
      </c>
      <c r="C133" s="726" t="s">
        <v>223</v>
      </c>
      <c r="D133" s="610" t="s">
        <v>558</v>
      </c>
      <c r="E133" s="610" t="s">
        <v>729</v>
      </c>
      <c r="F133" s="610" t="s">
        <v>730</v>
      </c>
      <c r="G133" s="610" t="s">
        <v>116</v>
      </c>
      <c r="H133" s="610">
        <v>165</v>
      </c>
      <c r="I133" s="610" t="s">
        <v>731</v>
      </c>
      <c r="J133" s="630">
        <v>4102052</v>
      </c>
      <c r="K133" s="608" t="s">
        <v>732</v>
      </c>
      <c r="L133" s="610" t="s">
        <v>733</v>
      </c>
      <c r="M133" s="610" t="s">
        <v>526</v>
      </c>
      <c r="N133" s="610">
        <v>4.3999999999999997E-2</v>
      </c>
      <c r="O133" s="610">
        <v>2020</v>
      </c>
      <c r="P133" s="610" t="s">
        <v>122</v>
      </c>
      <c r="Q133" s="611">
        <v>1</v>
      </c>
      <c r="R133" s="610">
        <v>4</v>
      </c>
      <c r="S133" s="608">
        <v>0</v>
      </c>
      <c r="T133" s="613">
        <f t="shared" si="17"/>
        <v>0</v>
      </c>
      <c r="U133" s="608">
        <v>0</v>
      </c>
      <c r="V133" s="636">
        <v>1</v>
      </c>
      <c r="W133" s="636">
        <v>1</v>
      </c>
      <c r="X133" s="612">
        <v>0</v>
      </c>
      <c r="Y133" s="612">
        <f t="shared" si="20"/>
        <v>2</v>
      </c>
      <c r="Z133" s="613">
        <f t="shared" si="21"/>
        <v>0.5</v>
      </c>
      <c r="AA133" s="612">
        <f t="shared" si="22"/>
        <v>2</v>
      </c>
      <c r="AB133" s="613">
        <f t="shared" si="19"/>
        <v>2</v>
      </c>
      <c r="AC133" s="618">
        <v>1</v>
      </c>
      <c r="AD133" s="615">
        <f t="shared" si="23"/>
        <v>0.5</v>
      </c>
      <c r="AE133" s="616">
        <v>0</v>
      </c>
      <c r="AF133" s="675" t="s">
        <v>144</v>
      </c>
      <c r="AG133" s="445">
        <v>0</v>
      </c>
      <c r="AH133" s="13">
        <v>0</v>
      </c>
    </row>
    <row r="134" spans="1:34" s="377" customFormat="1" ht="55" hidden="1" x14ac:dyDescent="0.2">
      <c r="A134" s="631" t="s">
        <v>944</v>
      </c>
      <c r="B134" s="608" t="s">
        <v>107</v>
      </c>
      <c r="C134" s="726" t="s">
        <v>223</v>
      </c>
      <c r="D134" s="610" t="s">
        <v>558</v>
      </c>
      <c r="E134" s="610" t="s">
        <v>225</v>
      </c>
      <c r="F134" s="610" t="s">
        <v>558</v>
      </c>
      <c r="G134" s="610" t="s">
        <v>116</v>
      </c>
      <c r="H134" s="610">
        <v>166</v>
      </c>
      <c r="I134" s="610" t="s">
        <v>737</v>
      </c>
      <c r="J134" s="630">
        <v>4103004</v>
      </c>
      <c r="K134" s="608" t="s">
        <v>580</v>
      </c>
      <c r="L134" s="610" t="s">
        <v>581</v>
      </c>
      <c r="M134" s="610" t="s">
        <v>158</v>
      </c>
      <c r="N134" s="610">
        <v>4.3999999999999997E-2</v>
      </c>
      <c r="O134" s="610">
        <v>2020</v>
      </c>
      <c r="P134" s="610" t="s">
        <v>122</v>
      </c>
      <c r="Q134" s="611">
        <v>5</v>
      </c>
      <c r="R134" s="610">
        <v>20</v>
      </c>
      <c r="S134" s="608">
        <v>20</v>
      </c>
      <c r="T134" s="613">
        <f t="shared" si="17"/>
        <v>1</v>
      </c>
      <c r="U134" s="608">
        <v>0</v>
      </c>
      <c r="V134" s="636">
        <v>2</v>
      </c>
      <c r="W134" s="612">
        <v>0</v>
      </c>
      <c r="X134" s="612">
        <v>0</v>
      </c>
      <c r="Y134" s="612">
        <f t="shared" si="20"/>
        <v>2</v>
      </c>
      <c r="Z134" s="613">
        <f t="shared" si="21"/>
        <v>0.1</v>
      </c>
      <c r="AA134" s="612">
        <f t="shared" si="22"/>
        <v>22</v>
      </c>
      <c r="AB134" s="613">
        <f t="shared" si="19"/>
        <v>0.4</v>
      </c>
      <c r="AC134" s="614">
        <v>0.4</v>
      </c>
      <c r="AD134" s="615">
        <f t="shared" si="23"/>
        <v>1.1000000000000001</v>
      </c>
      <c r="AE134" s="616">
        <v>0</v>
      </c>
      <c r="AF134" s="675" t="s">
        <v>144</v>
      </c>
      <c r="AG134" s="445">
        <v>0</v>
      </c>
      <c r="AH134" s="13">
        <v>0</v>
      </c>
    </row>
    <row r="135" spans="1:34" s="377" customFormat="1" ht="77" hidden="1" x14ac:dyDescent="0.2">
      <c r="A135" s="631" t="s">
        <v>944</v>
      </c>
      <c r="B135" s="608" t="s">
        <v>107</v>
      </c>
      <c r="C135" s="726" t="s">
        <v>223</v>
      </c>
      <c r="D135" s="610" t="s">
        <v>558</v>
      </c>
      <c r="E135" s="610" t="s">
        <v>729</v>
      </c>
      <c r="F135" s="610" t="s">
        <v>730</v>
      </c>
      <c r="G135" s="610" t="s">
        <v>116</v>
      </c>
      <c r="H135" s="610">
        <v>167</v>
      </c>
      <c r="I135" s="610" t="s">
        <v>741</v>
      </c>
      <c r="J135" s="630">
        <v>4101031</v>
      </c>
      <c r="K135" s="608" t="s">
        <v>633</v>
      </c>
      <c r="L135" s="610" t="s">
        <v>634</v>
      </c>
      <c r="M135" s="610" t="s">
        <v>158</v>
      </c>
      <c r="N135" s="610">
        <v>4.3999999999999997E-2</v>
      </c>
      <c r="O135" s="610">
        <v>2020</v>
      </c>
      <c r="P135" s="610" t="s">
        <v>122</v>
      </c>
      <c r="Q135" s="611">
        <v>1</v>
      </c>
      <c r="R135" s="610">
        <v>1</v>
      </c>
      <c r="S135" s="608">
        <v>0</v>
      </c>
      <c r="T135" s="613">
        <f t="shared" si="17"/>
        <v>0</v>
      </c>
      <c r="U135" s="608">
        <v>0</v>
      </c>
      <c r="V135" s="636">
        <v>0.5</v>
      </c>
      <c r="W135" s="636">
        <v>0</v>
      </c>
      <c r="X135" s="612">
        <v>0</v>
      </c>
      <c r="Y135" s="612">
        <f t="shared" si="20"/>
        <v>0.5</v>
      </c>
      <c r="Z135" s="613">
        <f t="shared" si="21"/>
        <v>0.5</v>
      </c>
      <c r="AA135" s="612">
        <f t="shared" si="22"/>
        <v>0.5</v>
      </c>
      <c r="AB135" s="613">
        <f t="shared" si="19"/>
        <v>0.5</v>
      </c>
      <c r="AC135" s="614">
        <v>0.5</v>
      </c>
      <c r="AD135" s="615">
        <f t="shared" si="23"/>
        <v>0.5</v>
      </c>
      <c r="AE135" s="616">
        <v>0</v>
      </c>
      <c r="AF135" s="675" t="s">
        <v>144</v>
      </c>
      <c r="AG135" s="445">
        <v>0</v>
      </c>
      <c r="AH135" s="13">
        <v>0</v>
      </c>
    </row>
    <row r="136" spans="1:34" s="377" customFormat="1" ht="121" hidden="1" x14ac:dyDescent="0.2">
      <c r="A136" s="631" t="s">
        <v>944</v>
      </c>
      <c r="B136" s="608" t="s">
        <v>107</v>
      </c>
      <c r="C136" s="726" t="s">
        <v>223</v>
      </c>
      <c r="D136" s="610" t="s">
        <v>558</v>
      </c>
      <c r="E136" s="610" t="s">
        <v>534</v>
      </c>
      <c r="F136" s="610" t="s">
        <v>533</v>
      </c>
      <c r="G136" s="610" t="s">
        <v>746</v>
      </c>
      <c r="H136" s="610">
        <v>168</v>
      </c>
      <c r="I136" s="610" t="s">
        <v>747</v>
      </c>
      <c r="J136" s="630">
        <v>1204002</v>
      </c>
      <c r="K136" s="608" t="s">
        <v>748</v>
      </c>
      <c r="L136" s="610" t="s">
        <v>749</v>
      </c>
      <c r="M136" s="610" t="s">
        <v>158</v>
      </c>
      <c r="N136" s="610">
        <v>4.3999999999999997E-2</v>
      </c>
      <c r="O136" s="610">
        <v>2020</v>
      </c>
      <c r="P136" s="610" t="s">
        <v>122</v>
      </c>
      <c r="Q136" s="611">
        <v>1</v>
      </c>
      <c r="R136" s="610">
        <v>4</v>
      </c>
      <c r="S136" s="608">
        <v>1</v>
      </c>
      <c r="T136" s="613">
        <f t="shared" si="17"/>
        <v>0.25</v>
      </c>
      <c r="U136" s="608">
        <v>0</v>
      </c>
      <c r="V136" s="636">
        <v>0</v>
      </c>
      <c r="W136" s="612">
        <v>0</v>
      </c>
      <c r="X136" s="612">
        <v>0</v>
      </c>
      <c r="Y136" s="612">
        <f t="shared" si="20"/>
        <v>0</v>
      </c>
      <c r="Z136" s="613">
        <f t="shared" si="21"/>
        <v>0</v>
      </c>
      <c r="AA136" s="612">
        <f t="shared" si="22"/>
        <v>1</v>
      </c>
      <c r="AB136" s="613">
        <f t="shared" si="19"/>
        <v>0</v>
      </c>
      <c r="AC136" s="614">
        <v>0</v>
      </c>
      <c r="AD136" s="615">
        <f t="shared" si="23"/>
        <v>0.25</v>
      </c>
      <c r="AE136" s="616">
        <v>0</v>
      </c>
      <c r="AF136" s="675" t="s">
        <v>144</v>
      </c>
      <c r="AG136" s="445">
        <v>0</v>
      </c>
      <c r="AH136" s="13">
        <v>0</v>
      </c>
    </row>
    <row r="137" spans="1:34" s="377" customFormat="1" ht="99" hidden="1" x14ac:dyDescent="0.2">
      <c r="A137" s="631" t="s">
        <v>944</v>
      </c>
      <c r="B137" s="608" t="s">
        <v>107</v>
      </c>
      <c r="C137" s="726" t="s">
        <v>223</v>
      </c>
      <c r="D137" s="610" t="s">
        <v>558</v>
      </c>
      <c r="E137" s="610" t="s">
        <v>225</v>
      </c>
      <c r="F137" s="610" t="s">
        <v>558</v>
      </c>
      <c r="G137" s="610" t="s">
        <v>746</v>
      </c>
      <c r="H137" s="610">
        <v>169</v>
      </c>
      <c r="I137" s="610" t="s">
        <v>750</v>
      </c>
      <c r="J137" s="630">
        <v>4103052</v>
      </c>
      <c r="K137" s="608" t="s">
        <v>751</v>
      </c>
      <c r="L137" s="610" t="s">
        <v>752</v>
      </c>
      <c r="M137" s="610" t="s">
        <v>158</v>
      </c>
      <c r="N137" s="610">
        <v>4.3999999999999997E-2</v>
      </c>
      <c r="O137" s="610">
        <v>2020</v>
      </c>
      <c r="P137" s="610" t="s">
        <v>122</v>
      </c>
      <c r="Q137" s="611">
        <v>1</v>
      </c>
      <c r="R137" s="610">
        <v>1</v>
      </c>
      <c r="S137" s="608">
        <v>0</v>
      </c>
      <c r="T137" s="613">
        <f t="shared" si="17"/>
        <v>0</v>
      </c>
      <c r="U137" s="608">
        <v>0</v>
      </c>
      <c r="V137" s="636">
        <v>0</v>
      </c>
      <c r="W137" s="636">
        <v>1</v>
      </c>
      <c r="X137" s="612">
        <v>0</v>
      </c>
      <c r="Y137" s="612">
        <f t="shared" si="20"/>
        <v>1</v>
      </c>
      <c r="Z137" s="613">
        <f t="shared" si="21"/>
        <v>1</v>
      </c>
      <c r="AA137" s="612">
        <f t="shared" si="22"/>
        <v>1</v>
      </c>
      <c r="AB137" s="613">
        <f t="shared" si="19"/>
        <v>1</v>
      </c>
      <c r="AC137" s="618">
        <v>1</v>
      </c>
      <c r="AD137" s="615">
        <f t="shared" si="23"/>
        <v>1</v>
      </c>
      <c r="AE137" s="616">
        <v>0</v>
      </c>
      <c r="AF137" s="675" t="s">
        <v>144</v>
      </c>
      <c r="AG137" s="445">
        <v>0</v>
      </c>
      <c r="AH137" s="13">
        <v>0</v>
      </c>
    </row>
    <row r="138" spans="1:34" s="377" customFormat="1" ht="55" hidden="1" x14ac:dyDescent="0.2">
      <c r="A138" s="631" t="s">
        <v>944</v>
      </c>
      <c r="B138" s="608" t="s">
        <v>107</v>
      </c>
      <c r="C138" s="726" t="s">
        <v>223</v>
      </c>
      <c r="D138" s="610" t="s">
        <v>558</v>
      </c>
      <c r="E138" s="610" t="s">
        <v>754</v>
      </c>
      <c r="F138" s="610" t="s">
        <v>755</v>
      </c>
      <c r="G138" s="610" t="s">
        <v>746</v>
      </c>
      <c r="H138" s="610">
        <v>170</v>
      </c>
      <c r="I138" s="610" t="s">
        <v>756</v>
      </c>
      <c r="J138" s="630">
        <v>1202032</v>
      </c>
      <c r="K138" s="608" t="s">
        <v>757</v>
      </c>
      <c r="L138" s="610" t="s">
        <v>758</v>
      </c>
      <c r="M138" s="610" t="s">
        <v>158</v>
      </c>
      <c r="N138" s="610">
        <v>4.3999999999999997E-2</v>
      </c>
      <c r="O138" s="610">
        <v>2020</v>
      </c>
      <c r="P138" s="610" t="s">
        <v>122</v>
      </c>
      <c r="Q138" s="611">
        <v>3</v>
      </c>
      <c r="R138" s="610">
        <v>12</v>
      </c>
      <c r="S138" s="608">
        <v>4</v>
      </c>
      <c r="T138" s="613">
        <f t="shared" si="17"/>
        <v>0.33333333333333331</v>
      </c>
      <c r="U138" s="608">
        <v>0</v>
      </c>
      <c r="V138" s="636">
        <v>0</v>
      </c>
      <c r="W138" s="636">
        <v>1</v>
      </c>
      <c r="X138" s="636">
        <v>2</v>
      </c>
      <c r="Y138" s="612">
        <f t="shared" si="20"/>
        <v>3</v>
      </c>
      <c r="Z138" s="613">
        <f t="shared" si="21"/>
        <v>0.25</v>
      </c>
      <c r="AA138" s="612">
        <f t="shared" si="22"/>
        <v>7</v>
      </c>
      <c r="AB138" s="613">
        <f t="shared" si="19"/>
        <v>1</v>
      </c>
      <c r="AC138" s="618">
        <v>1</v>
      </c>
      <c r="AD138" s="615">
        <f t="shared" si="23"/>
        <v>0.58333333333333337</v>
      </c>
      <c r="AE138" s="616">
        <v>0</v>
      </c>
      <c r="AF138" s="675" t="s">
        <v>144</v>
      </c>
      <c r="AG138" s="445">
        <v>0</v>
      </c>
      <c r="AH138" s="13">
        <v>0</v>
      </c>
    </row>
    <row r="139" spans="1:34" s="377" customFormat="1" ht="55" hidden="1" x14ac:dyDescent="0.2">
      <c r="A139" s="631" t="s">
        <v>944</v>
      </c>
      <c r="B139" s="608" t="s">
        <v>107</v>
      </c>
      <c r="C139" s="726" t="s">
        <v>223</v>
      </c>
      <c r="D139" s="610" t="s">
        <v>558</v>
      </c>
      <c r="E139" s="610" t="s">
        <v>754</v>
      </c>
      <c r="F139" s="610" t="s">
        <v>755</v>
      </c>
      <c r="G139" s="610" t="s">
        <v>746</v>
      </c>
      <c r="H139" s="610">
        <v>171</v>
      </c>
      <c r="I139" s="610" t="s">
        <v>760</v>
      </c>
      <c r="J139" s="630">
        <v>1202032</v>
      </c>
      <c r="K139" s="608" t="s">
        <v>757</v>
      </c>
      <c r="L139" s="610" t="s">
        <v>758</v>
      </c>
      <c r="M139" s="610" t="s">
        <v>158</v>
      </c>
      <c r="N139" s="610">
        <v>4.3999999999999997E-2</v>
      </c>
      <c r="O139" s="610">
        <v>2020</v>
      </c>
      <c r="P139" s="610" t="s">
        <v>122</v>
      </c>
      <c r="Q139" s="611">
        <v>1</v>
      </c>
      <c r="R139" s="610">
        <v>2</v>
      </c>
      <c r="S139" s="608">
        <v>0</v>
      </c>
      <c r="T139" s="613">
        <f t="shared" si="17"/>
        <v>0</v>
      </c>
      <c r="U139" s="608">
        <v>0</v>
      </c>
      <c r="V139" s="636">
        <v>0</v>
      </c>
      <c r="W139" s="612">
        <v>0</v>
      </c>
      <c r="X139" s="612">
        <v>0</v>
      </c>
      <c r="Y139" s="612">
        <f t="shared" si="20"/>
        <v>0</v>
      </c>
      <c r="Z139" s="613">
        <f t="shared" si="21"/>
        <v>0</v>
      </c>
      <c r="AA139" s="612">
        <f t="shared" si="22"/>
        <v>0</v>
      </c>
      <c r="AB139" s="613">
        <f t="shared" si="19"/>
        <v>0</v>
      </c>
      <c r="AC139" s="614">
        <v>0</v>
      </c>
      <c r="AD139" s="615">
        <f t="shared" si="23"/>
        <v>0</v>
      </c>
      <c r="AE139" s="616">
        <v>0</v>
      </c>
      <c r="AF139" s="675" t="s">
        <v>144</v>
      </c>
      <c r="AG139" s="445">
        <v>0</v>
      </c>
      <c r="AH139" s="13">
        <v>0</v>
      </c>
    </row>
    <row r="140" spans="1:34" s="377" customFormat="1" ht="55" hidden="1" x14ac:dyDescent="0.2">
      <c r="A140" s="631" t="s">
        <v>944</v>
      </c>
      <c r="B140" s="608" t="s">
        <v>107</v>
      </c>
      <c r="C140" s="726" t="s">
        <v>223</v>
      </c>
      <c r="D140" s="610" t="s">
        <v>558</v>
      </c>
      <c r="E140" s="610" t="s">
        <v>761</v>
      </c>
      <c r="F140" s="610" t="s">
        <v>755</v>
      </c>
      <c r="G140" s="610" t="s">
        <v>746</v>
      </c>
      <c r="H140" s="610">
        <v>172</v>
      </c>
      <c r="I140" s="610" t="s">
        <v>762</v>
      </c>
      <c r="J140" s="630">
        <v>1202032</v>
      </c>
      <c r="K140" s="608" t="s">
        <v>757</v>
      </c>
      <c r="L140" s="610" t="s">
        <v>758</v>
      </c>
      <c r="M140" s="610" t="s">
        <v>158</v>
      </c>
      <c r="N140" s="610">
        <v>4.3999999999999997E-2</v>
      </c>
      <c r="O140" s="610">
        <v>2020</v>
      </c>
      <c r="P140" s="610" t="s">
        <v>122</v>
      </c>
      <c r="Q140" s="611">
        <v>3</v>
      </c>
      <c r="R140" s="610">
        <v>12</v>
      </c>
      <c r="S140" s="608">
        <v>3</v>
      </c>
      <c r="T140" s="613">
        <f t="shared" si="17"/>
        <v>0.25</v>
      </c>
      <c r="U140" s="608">
        <v>0</v>
      </c>
      <c r="V140" s="636">
        <v>2</v>
      </c>
      <c r="W140" s="636">
        <v>2</v>
      </c>
      <c r="X140" s="612">
        <v>0</v>
      </c>
      <c r="Y140" s="612">
        <f t="shared" si="20"/>
        <v>4</v>
      </c>
      <c r="Z140" s="613">
        <f t="shared" si="21"/>
        <v>0.33333333333333331</v>
      </c>
      <c r="AA140" s="612">
        <f t="shared" si="22"/>
        <v>7</v>
      </c>
      <c r="AB140" s="613">
        <f t="shared" si="19"/>
        <v>1.3333333333333333</v>
      </c>
      <c r="AC140" s="618">
        <v>1</v>
      </c>
      <c r="AD140" s="615">
        <f t="shared" si="23"/>
        <v>0.58333333333333337</v>
      </c>
      <c r="AE140" s="616">
        <v>4444444434</v>
      </c>
      <c r="AF140" s="675" t="s">
        <v>144</v>
      </c>
      <c r="AG140" s="445">
        <v>0</v>
      </c>
      <c r="AH140" s="13">
        <f>+AG140/AE140</f>
        <v>0</v>
      </c>
    </row>
    <row r="141" spans="1:34" s="377" customFormat="1" ht="66" hidden="1" x14ac:dyDescent="0.2">
      <c r="A141" s="631" t="s">
        <v>944</v>
      </c>
      <c r="B141" s="608" t="s">
        <v>107</v>
      </c>
      <c r="C141" s="726" t="s">
        <v>223</v>
      </c>
      <c r="D141" s="610" t="s">
        <v>558</v>
      </c>
      <c r="E141" s="610" t="s">
        <v>110</v>
      </c>
      <c r="F141" s="610" t="s">
        <v>513</v>
      </c>
      <c r="G141" s="610" t="s">
        <v>746</v>
      </c>
      <c r="H141" s="610">
        <v>173</v>
      </c>
      <c r="I141" s="610" t="s">
        <v>765</v>
      </c>
      <c r="J141" s="630">
        <v>4101038</v>
      </c>
      <c r="K141" s="608" t="s">
        <v>669</v>
      </c>
      <c r="L141" s="610" t="s">
        <v>678</v>
      </c>
      <c r="M141" s="610" t="s">
        <v>158</v>
      </c>
      <c r="N141" s="610">
        <v>4.3999999999999997E-2</v>
      </c>
      <c r="O141" s="610">
        <v>2020</v>
      </c>
      <c r="P141" s="610" t="s">
        <v>122</v>
      </c>
      <c r="Q141" s="611">
        <v>2</v>
      </c>
      <c r="R141" s="610">
        <v>4</v>
      </c>
      <c r="S141" s="608">
        <v>1</v>
      </c>
      <c r="T141" s="613">
        <f t="shared" si="17"/>
        <v>0.25</v>
      </c>
      <c r="U141" s="608">
        <v>0</v>
      </c>
      <c r="V141" s="636">
        <v>0</v>
      </c>
      <c r="W141" s="612">
        <v>0</v>
      </c>
      <c r="X141" s="612">
        <v>0</v>
      </c>
      <c r="Y141" s="612">
        <f t="shared" si="20"/>
        <v>0</v>
      </c>
      <c r="Z141" s="613">
        <f t="shared" si="21"/>
        <v>0</v>
      </c>
      <c r="AA141" s="612">
        <f t="shared" si="22"/>
        <v>1</v>
      </c>
      <c r="AB141" s="613">
        <f t="shared" si="19"/>
        <v>0</v>
      </c>
      <c r="AC141" s="614">
        <v>0</v>
      </c>
      <c r="AD141" s="615">
        <f t="shared" si="23"/>
        <v>0.25</v>
      </c>
      <c r="AE141" s="616">
        <v>0</v>
      </c>
      <c r="AF141" s="675" t="s">
        <v>144</v>
      </c>
      <c r="AG141" s="445">
        <v>0</v>
      </c>
      <c r="AH141" s="13">
        <v>0</v>
      </c>
    </row>
    <row r="142" spans="1:34" s="377" customFormat="1" ht="77" hidden="1" x14ac:dyDescent="0.2">
      <c r="A142" s="631" t="s">
        <v>944</v>
      </c>
      <c r="B142" s="608" t="s">
        <v>107</v>
      </c>
      <c r="C142" s="726" t="s">
        <v>2033</v>
      </c>
      <c r="D142" s="610" t="s">
        <v>513</v>
      </c>
      <c r="E142" s="610" t="s">
        <v>534</v>
      </c>
      <c r="F142" s="610" t="s">
        <v>533</v>
      </c>
      <c r="G142" s="610" t="s">
        <v>767</v>
      </c>
      <c r="H142" s="610">
        <v>369</v>
      </c>
      <c r="I142" s="610" t="s">
        <v>768</v>
      </c>
      <c r="J142" s="630">
        <v>120402</v>
      </c>
      <c r="K142" s="608" t="s">
        <v>748</v>
      </c>
      <c r="L142" s="610" t="s">
        <v>749</v>
      </c>
      <c r="M142" s="610" t="s">
        <v>526</v>
      </c>
      <c r="N142" s="683">
        <v>4.3999999999999997E-2</v>
      </c>
      <c r="O142" s="631">
        <v>2020</v>
      </c>
      <c r="P142" s="631" t="s">
        <v>122</v>
      </c>
      <c r="Q142" s="611">
        <v>4</v>
      </c>
      <c r="R142" s="636">
        <v>8</v>
      </c>
      <c r="S142" s="608">
        <v>2</v>
      </c>
      <c r="T142" s="613">
        <f t="shared" si="17"/>
        <v>0.25</v>
      </c>
      <c r="U142" s="608">
        <v>0</v>
      </c>
      <c r="V142" s="636">
        <v>1</v>
      </c>
      <c r="W142" s="612">
        <v>0</v>
      </c>
      <c r="X142" s="612">
        <v>0</v>
      </c>
      <c r="Y142" s="612">
        <f t="shared" si="20"/>
        <v>1</v>
      </c>
      <c r="Z142" s="613">
        <f t="shared" si="21"/>
        <v>0.125</v>
      </c>
      <c r="AA142" s="612">
        <f t="shared" si="22"/>
        <v>3</v>
      </c>
      <c r="AB142" s="613">
        <f t="shared" si="19"/>
        <v>0.25</v>
      </c>
      <c r="AC142" s="614">
        <v>0.25</v>
      </c>
      <c r="AD142" s="615">
        <f t="shared" si="23"/>
        <v>0.375</v>
      </c>
      <c r="AE142" s="616">
        <v>0</v>
      </c>
      <c r="AF142" s="675" t="s">
        <v>144</v>
      </c>
      <c r="AG142" s="445">
        <v>0</v>
      </c>
      <c r="AH142" s="13">
        <v>0</v>
      </c>
    </row>
    <row r="143" spans="1:34" s="377" customFormat="1" ht="110" hidden="1" x14ac:dyDescent="0.2">
      <c r="A143" s="631" t="s">
        <v>944</v>
      </c>
      <c r="B143" s="608" t="s">
        <v>107</v>
      </c>
      <c r="C143" s="726" t="s">
        <v>2033</v>
      </c>
      <c r="D143" s="610" t="s">
        <v>558</v>
      </c>
      <c r="E143" s="610" t="s">
        <v>534</v>
      </c>
      <c r="F143" s="610" t="s">
        <v>533</v>
      </c>
      <c r="G143" s="610" t="s">
        <v>767</v>
      </c>
      <c r="H143" s="610">
        <v>370</v>
      </c>
      <c r="I143" s="610" t="s">
        <v>769</v>
      </c>
      <c r="J143" s="630">
        <v>120402</v>
      </c>
      <c r="K143" s="608" t="s">
        <v>748</v>
      </c>
      <c r="L143" s="610" t="s">
        <v>749</v>
      </c>
      <c r="M143" s="610" t="s">
        <v>526</v>
      </c>
      <c r="N143" s="683">
        <v>9.2999999999999992E-3</v>
      </c>
      <c r="O143" s="631">
        <v>2014</v>
      </c>
      <c r="P143" s="631" t="s">
        <v>122</v>
      </c>
      <c r="Q143" s="611">
        <v>4</v>
      </c>
      <c r="R143" s="636">
        <v>8</v>
      </c>
      <c r="S143" s="608">
        <v>0</v>
      </c>
      <c r="T143" s="613">
        <f t="shared" si="17"/>
        <v>0</v>
      </c>
      <c r="U143" s="608">
        <v>0</v>
      </c>
      <c r="V143" s="636">
        <v>2</v>
      </c>
      <c r="W143" s="612">
        <v>0</v>
      </c>
      <c r="X143" s="612">
        <v>0</v>
      </c>
      <c r="Y143" s="612">
        <f t="shared" si="20"/>
        <v>2</v>
      </c>
      <c r="Z143" s="613">
        <f t="shared" si="21"/>
        <v>0.25</v>
      </c>
      <c r="AA143" s="612">
        <f t="shared" si="22"/>
        <v>2</v>
      </c>
      <c r="AB143" s="613">
        <f t="shared" si="19"/>
        <v>0.5</v>
      </c>
      <c r="AC143" s="614">
        <v>0.5</v>
      </c>
      <c r="AD143" s="615">
        <f t="shared" si="23"/>
        <v>0.25</v>
      </c>
      <c r="AE143" s="616">
        <v>0</v>
      </c>
      <c r="AF143" s="675" t="s">
        <v>144</v>
      </c>
      <c r="AG143" s="445">
        <v>0</v>
      </c>
      <c r="AH143" s="13">
        <v>0</v>
      </c>
    </row>
    <row r="144" spans="1:34" s="377" customFormat="1" ht="55" hidden="1" x14ac:dyDescent="0.2">
      <c r="A144" s="631" t="s">
        <v>944</v>
      </c>
      <c r="B144" s="608" t="s">
        <v>107</v>
      </c>
      <c r="C144" s="726" t="s">
        <v>2033</v>
      </c>
      <c r="D144" s="610" t="s">
        <v>558</v>
      </c>
      <c r="E144" s="610">
        <v>4103</v>
      </c>
      <c r="F144" s="610" t="s">
        <v>558</v>
      </c>
      <c r="G144" s="610" t="s">
        <v>770</v>
      </c>
      <c r="H144" s="610">
        <v>371</v>
      </c>
      <c r="I144" s="610" t="s">
        <v>771</v>
      </c>
      <c r="J144" s="630">
        <v>4103005</v>
      </c>
      <c r="K144" s="608" t="s">
        <v>560</v>
      </c>
      <c r="L144" s="610" t="s">
        <v>456</v>
      </c>
      <c r="M144" s="610" t="s">
        <v>526</v>
      </c>
      <c r="N144" s="683">
        <v>4.3999999999999997E-2</v>
      </c>
      <c r="O144" s="631">
        <v>2020</v>
      </c>
      <c r="P144" s="631" t="s">
        <v>122</v>
      </c>
      <c r="Q144" s="611">
        <v>4</v>
      </c>
      <c r="R144" s="636">
        <v>8</v>
      </c>
      <c r="S144" s="608">
        <v>0</v>
      </c>
      <c r="T144" s="613">
        <f t="shared" si="17"/>
        <v>0</v>
      </c>
      <c r="U144" s="608">
        <v>0</v>
      </c>
      <c r="V144" s="636">
        <v>0</v>
      </c>
      <c r="W144" s="612">
        <v>0</v>
      </c>
      <c r="X144" s="612">
        <v>0</v>
      </c>
      <c r="Y144" s="612">
        <f t="shared" si="20"/>
        <v>0</v>
      </c>
      <c r="Z144" s="613">
        <f t="shared" si="21"/>
        <v>0</v>
      </c>
      <c r="AA144" s="612">
        <f t="shared" si="22"/>
        <v>0</v>
      </c>
      <c r="AB144" s="613">
        <f t="shared" si="19"/>
        <v>0</v>
      </c>
      <c r="AC144" s="614">
        <v>0</v>
      </c>
      <c r="AD144" s="615">
        <f t="shared" si="23"/>
        <v>0</v>
      </c>
      <c r="AE144" s="616">
        <v>0</v>
      </c>
      <c r="AF144" s="675" t="s">
        <v>144</v>
      </c>
      <c r="AG144" s="445">
        <v>0</v>
      </c>
      <c r="AH144" s="13">
        <v>0</v>
      </c>
    </row>
    <row r="145" spans="1:34" s="377" customFormat="1" ht="77" hidden="1" x14ac:dyDescent="0.2">
      <c r="A145" s="608" t="s">
        <v>773</v>
      </c>
      <c r="B145" s="620" t="s">
        <v>61</v>
      </c>
      <c r="C145" s="726" t="s">
        <v>2034</v>
      </c>
      <c r="D145" s="624" t="s">
        <v>776</v>
      </c>
      <c r="E145" s="624">
        <v>2104</v>
      </c>
      <c r="F145" s="624" t="s">
        <v>777</v>
      </c>
      <c r="G145" s="624" t="s">
        <v>778</v>
      </c>
      <c r="H145" s="624">
        <v>67</v>
      </c>
      <c r="I145" s="624" t="s">
        <v>779</v>
      </c>
      <c r="J145" s="624">
        <v>2104009</v>
      </c>
      <c r="K145" s="624" t="s">
        <v>780</v>
      </c>
      <c r="L145" s="624" t="s">
        <v>781</v>
      </c>
      <c r="M145" s="624" t="s">
        <v>121</v>
      </c>
      <c r="N145" s="624">
        <v>0.66</v>
      </c>
      <c r="O145" s="624">
        <v>2011</v>
      </c>
      <c r="P145" s="624" t="s">
        <v>782</v>
      </c>
      <c r="Q145" s="639">
        <v>5</v>
      </c>
      <c r="R145" s="608">
        <v>20</v>
      </c>
      <c r="S145" s="612">
        <v>5</v>
      </c>
      <c r="T145" s="613">
        <f>+S145/R145</f>
        <v>0.25</v>
      </c>
      <c r="U145" s="612">
        <v>1</v>
      </c>
      <c r="V145" s="612">
        <v>1</v>
      </c>
      <c r="W145" s="612">
        <v>1</v>
      </c>
      <c r="X145" s="612">
        <v>2</v>
      </c>
      <c r="Y145" s="612">
        <f t="shared" si="20"/>
        <v>5</v>
      </c>
      <c r="Z145" s="613">
        <f t="shared" si="21"/>
        <v>0.25</v>
      </c>
      <c r="AA145" s="612">
        <f t="shared" si="22"/>
        <v>10</v>
      </c>
      <c r="AB145" s="613">
        <f t="shared" si="19"/>
        <v>1</v>
      </c>
      <c r="AC145" s="618">
        <v>1</v>
      </c>
      <c r="AD145" s="615">
        <f t="shared" si="23"/>
        <v>0.5</v>
      </c>
      <c r="AE145" s="616">
        <v>0</v>
      </c>
      <c r="AF145" s="608" t="s">
        <v>276</v>
      </c>
      <c r="AG145" s="445">
        <v>0</v>
      </c>
      <c r="AH145" s="13">
        <v>0</v>
      </c>
    </row>
    <row r="146" spans="1:34" s="377" customFormat="1" ht="77" hidden="1" x14ac:dyDescent="0.2">
      <c r="A146" s="608" t="s">
        <v>773</v>
      </c>
      <c r="B146" s="620" t="s">
        <v>61</v>
      </c>
      <c r="C146" s="726" t="s">
        <v>2034</v>
      </c>
      <c r="D146" s="624" t="s">
        <v>776</v>
      </c>
      <c r="E146" s="636">
        <v>2104</v>
      </c>
      <c r="F146" s="624" t="s">
        <v>777</v>
      </c>
      <c r="G146" s="624" t="s">
        <v>778</v>
      </c>
      <c r="H146" s="636">
        <v>68</v>
      </c>
      <c r="I146" s="636" t="s">
        <v>783</v>
      </c>
      <c r="J146" s="636">
        <v>2104004</v>
      </c>
      <c r="K146" s="636" t="s">
        <v>784</v>
      </c>
      <c r="L146" s="636" t="s">
        <v>785</v>
      </c>
      <c r="M146" s="624" t="s">
        <v>121</v>
      </c>
      <c r="N146" s="636">
        <v>0</v>
      </c>
      <c r="O146" s="608" t="s">
        <v>141</v>
      </c>
      <c r="P146" s="636" t="s">
        <v>276</v>
      </c>
      <c r="Q146" s="672">
        <v>375</v>
      </c>
      <c r="R146" s="636">
        <v>1500</v>
      </c>
      <c r="S146" s="636">
        <v>380</v>
      </c>
      <c r="T146" s="613">
        <f>S146/R146</f>
        <v>0.25333333333333335</v>
      </c>
      <c r="U146" s="636">
        <v>0</v>
      </c>
      <c r="V146" s="636">
        <v>85</v>
      </c>
      <c r="W146" s="636">
        <v>170</v>
      </c>
      <c r="X146" s="636">
        <v>225</v>
      </c>
      <c r="Y146" s="612">
        <f t="shared" si="20"/>
        <v>480</v>
      </c>
      <c r="Z146" s="613">
        <f t="shared" si="21"/>
        <v>0.32</v>
      </c>
      <c r="AA146" s="612">
        <f t="shared" si="22"/>
        <v>860</v>
      </c>
      <c r="AB146" s="613">
        <f t="shared" si="19"/>
        <v>1.28</v>
      </c>
      <c r="AC146" s="618">
        <v>1</v>
      </c>
      <c r="AD146" s="615">
        <f t="shared" si="23"/>
        <v>0.57333333333333336</v>
      </c>
      <c r="AE146" s="629">
        <v>1675200000</v>
      </c>
      <c r="AF146" s="636" t="s">
        <v>211</v>
      </c>
      <c r="AG146" s="445">
        <v>1581800000</v>
      </c>
      <c r="AH146" s="13">
        <f>+AG146/AE146</f>
        <v>0.9442454632282713</v>
      </c>
    </row>
    <row r="147" spans="1:34" s="377" customFormat="1" ht="77" hidden="1" x14ac:dyDescent="0.2">
      <c r="A147" s="608" t="s">
        <v>773</v>
      </c>
      <c r="B147" s="620" t="s">
        <v>61</v>
      </c>
      <c r="C147" s="726" t="s">
        <v>2034</v>
      </c>
      <c r="D147" s="624" t="s">
        <v>776</v>
      </c>
      <c r="E147" s="636">
        <v>2104</v>
      </c>
      <c r="F147" s="624" t="s">
        <v>777</v>
      </c>
      <c r="G147" s="636" t="s">
        <v>788</v>
      </c>
      <c r="H147" s="636">
        <v>70</v>
      </c>
      <c r="I147" s="636" t="s">
        <v>789</v>
      </c>
      <c r="J147" s="636">
        <v>2104018</v>
      </c>
      <c r="K147" s="636" t="s">
        <v>790</v>
      </c>
      <c r="L147" s="636" t="s">
        <v>791</v>
      </c>
      <c r="M147" s="624" t="s">
        <v>121</v>
      </c>
      <c r="N147" s="636">
        <v>0</v>
      </c>
      <c r="O147" s="608" t="s">
        <v>141</v>
      </c>
      <c r="P147" s="636" t="s">
        <v>276</v>
      </c>
      <c r="Q147" s="672">
        <v>125</v>
      </c>
      <c r="R147" s="636">
        <v>500</v>
      </c>
      <c r="S147" s="636">
        <v>129</v>
      </c>
      <c r="T147" s="613">
        <f>S147/R147</f>
        <v>0.25800000000000001</v>
      </c>
      <c r="U147" s="636">
        <v>0</v>
      </c>
      <c r="V147" s="636">
        <v>0</v>
      </c>
      <c r="W147" s="636">
        <v>0</v>
      </c>
      <c r="X147" s="636">
        <v>150</v>
      </c>
      <c r="Y147" s="612">
        <f t="shared" si="20"/>
        <v>150</v>
      </c>
      <c r="Z147" s="613">
        <f t="shared" si="21"/>
        <v>0.3</v>
      </c>
      <c r="AA147" s="612">
        <f t="shared" si="22"/>
        <v>279</v>
      </c>
      <c r="AB147" s="613">
        <f t="shared" si="19"/>
        <v>1.2</v>
      </c>
      <c r="AC147" s="618">
        <v>1</v>
      </c>
      <c r="AD147" s="615">
        <f t="shared" si="23"/>
        <v>0.55800000000000005</v>
      </c>
      <c r="AE147" s="616">
        <v>0</v>
      </c>
      <c r="AF147" s="636" t="s">
        <v>276</v>
      </c>
      <c r="AG147" s="445">
        <v>0</v>
      </c>
      <c r="AH147" s="13">
        <v>0</v>
      </c>
    </row>
    <row r="148" spans="1:34" s="377" customFormat="1" ht="121" hidden="1" x14ac:dyDescent="0.2">
      <c r="A148" s="608" t="s">
        <v>773</v>
      </c>
      <c r="B148" s="620" t="s">
        <v>61</v>
      </c>
      <c r="C148" s="726" t="s">
        <v>2034</v>
      </c>
      <c r="D148" s="624" t="s">
        <v>776</v>
      </c>
      <c r="E148" s="636">
        <v>2105</v>
      </c>
      <c r="F148" s="636" t="s">
        <v>792</v>
      </c>
      <c r="G148" s="636" t="s">
        <v>793</v>
      </c>
      <c r="H148" s="636">
        <v>71</v>
      </c>
      <c r="I148" s="636" t="s">
        <v>794</v>
      </c>
      <c r="J148" s="636">
        <v>2104026</v>
      </c>
      <c r="K148" s="636" t="s">
        <v>795</v>
      </c>
      <c r="L148" s="636" t="s">
        <v>796</v>
      </c>
      <c r="M148" s="624" t="s">
        <v>121</v>
      </c>
      <c r="N148" s="636">
        <v>0</v>
      </c>
      <c r="O148" s="608" t="s">
        <v>141</v>
      </c>
      <c r="P148" s="636" t="s">
        <v>276</v>
      </c>
      <c r="Q148" s="672">
        <v>1</v>
      </c>
      <c r="R148" s="636">
        <v>1</v>
      </c>
      <c r="S148" s="636">
        <v>0</v>
      </c>
      <c r="T148" s="613">
        <f>+S148/R148</f>
        <v>0</v>
      </c>
      <c r="U148" s="636">
        <v>0</v>
      </c>
      <c r="V148" s="636">
        <v>0</v>
      </c>
      <c r="W148" s="636">
        <v>1</v>
      </c>
      <c r="X148" s="636">
        <v>0</v>
      </c>
      <c r="Y148" s="612">
        <f t="shared" si="20"/>
        <v>1</v>
      </c>
      <c r="Z148" s="613">
        <f t="shared" si="21"/>
        <v>1</v>
      </c>
      <c r="AA148" s="612">
        <f t="shared" si="22"/>
        <v>1</v>
      </c>
      <c r="AB148" s="613">
        <f t="shared" si="19"/>
        <v>1</v>
      </c>
      <c r="AC148" s="618">
        <v>1</v>
      </c>
      <c r="AD148" s="615">
        <f t="shared" si="23"/>
        <v>1</v>
      </c>
      <c r="AE148" s="616">
        <v>0</v>
      </c>
      <c r="AF148" s="636" t="s">
        <v>276</v>
      </c>
      <c r="AG148" s="445">
        <v>0</v>
      </c>
      <c r="AH148" s="13">
        <v>0</v>
      </c>
    </row>
    <row r="149" spans="1:34" s="377" customFormat="1" ht="99" hidden="1" x14ac:dyDescent="0.2">
      <c r="A149" s="608" t="s">
        <v>773</v>
      </c>
      <c r="B149" s="620" t="s">
        <v>61</v>
      </c>
      <c r="C149" s="726" t="s">
        <v>2034</v>
      </c>
      <c r="D149" s="624" t="s">
        <v>797</v>
      </c>
      <c r="E149" s="636">
        <v>2101</v>
      </c>
      <c r="F149" s="636" t="s">
        <v>798</v>
      </c>
      <c r="G149" s="636" t="s">
        <v>799</v>
      </c>
      <c r="H149" s="636">
        <v>73</v>
      </c>
      <c r="I149" s="636" t="s">
        <v>800</v>
      </c>
      <c r="J149" s="636">
        <v>2101016</v>
      </c>
      <c r="K149" s="636" t="s">
        <v>801</v>
      </c>
      <c r="L149" s="636" t="s">
        <v>802</v>
      </c>
      <c r="M149" s="624" t="s">
        <v>121</v>
      </c>
      <c r="N149" s="636">
        <v>4521000</v>
      </c>
      <c r="O149" s="636">
        <v>2023</v>
      </c>
      <c r="P149" s="636" t="s">
        <v>803</v>
      </c>
      <c r="Q149" s="672">
        <v>1090</v>
      </c>
      <c r="R149" s="636">
        <v>1890</v>
      </c>
      <c r="S149" s="636">
        <v>0</v>
      </c>
      <c r="T149" s="613">
        <f>+S149/R149</f>
        <v>0</v>
      </c>
      <c r="U149" s="636">
        <v>0</v>
      </c>
      <c r="V149" s="636">
        <v>0</v>
      </c>
      <c r="W149" s="636">
        <v>981</v>
      </c>
      <c r="X149" s="636">
        <v>109</v>
      </c>
      <c r="Y149" s="612">
        <f t="shared" si="20"/>
        <v>1090</v>
      </c>
      <c r="Z149" s="613">
        <f t="shared" si="21"/>
        <v>0.57671957671957674</v>
      </c>
      <c r="AA149" s="612">
        <f t="shared" si="22"/>
        <v>1090</v>
      </c>
      <c r="AB149" s="613">
        <f t="shared" si="19"/>
        <v>1</v>
      </c>
      <c r="AC149" s="618">
        <v>1</v>
      </c>
      <c r="AD149" s="615">
        <f t="shared" si="23"/>
        <v>0.57671957671957674</v>
      </c>
      <c r="AE149" s="629">
        <v>1711300000</v>
      </c>
      <c r="AF149" s="636" t="s">
        <v>211</v>
      </c>
      <c r="AG149" s="445">
        <v>1540170000</v>
      </c>
      <c r="AH149" s="13">
        <f>+AG149/AE149</f>
        <v>0.9</v>
      </c>
    </row>
    <row r="150" spans="1:34" s="377" customFormat="1" ht="77" hidden="1" x14ac:dyDescent="0.2">
      <c r="A150" s="608" t="s">
        <v>773</v>
      </c>
      <c r="B150" s="620" t="s">
        <v>61</v>
      </c>
      <c r="C150" s="726" t="s">
        <v>2034</v>
      </c>
      <c r="D150" s="624" t="s">
        <v>797</v>
      </c>
      <c r="E150" s="636">
        <v>2102</v>
      </c>
      <c r="F150" s="636" t="s">
        <v>806</v>
      </c>
      <c r="G150" s="636" t="s">
        <v>807</v>
      </c>
      <c r="H150" s="636">
        <v>74</v>
      </c>
      <c r="I150" s="636" t="s">
        <v>808</v>
      </c>
      <c r="J150" s="636">
        <v>2102045</v>
      </c>
      <c r="K150" s="636" t="s">
        <v>809</v>
      </c>
      <c r="L150" s="636" t="s">
        <v>809</v>
      </c>
      <c r="M150" s="624" t="s">
        <v>121</v>
      </c>
      <c r="N150" s="636">
        <v>30354</v>
      </c>
      <c r="O150" s="636">
        <v>2023</v>
      </c>
      <c r="P150" s="636" t="s">
        <v>810</v>
      </c>
      <c r="Q150" s="672">
        <v>400</v>
      </c>
      <c r="R150" s="636">
        <v>400</v>
      </c>
      <c r="S150" s="636">
        <v>0</v>
      </c>
      <c r="T150" s="613">
        <f>+S150/R150</f>
        <v>0</v>
      </c>
      <c r="U150" s="636">
        <v>0</v>
      </c>
      <c r="V150" s="636">
        <v>0</v>
      </c>
      <c r="W150" s="636">
        <v>500</v>
      </c>
      <c r="X150" s="636">
        <v>0</v>
      </c>
      <c r="Y150" s="612">
        <f t="shared" si="20"/>
        <v>500</v>
      </c>
      <c r="Z150" s="613">
        <f t="shared" si="21"/>
        <v>1.25</v>
      </c>
      <c r="AA150" s="612">
        <f t="shared" si="22"/>
        <v>500</v>
      </c>
      <c r="AB150" s="613">
        <f t="shared" si="19"/>
        <v>1.25</v>
      </c>
      <c r="AC150" s="618">
        <v>1</v>
      </c>
      <c r="AD150" s="615">
        <f t="shared" si="23"/>
        <v>1.25</v>
      </c>
      <c r="AE150" s="616">
        <v>0</v>
      </c>
      <c r="AF150" s="636" t="s">
        <v>811</v>
      </c>
      <c r="AG150" s="445">
        <v>0</v>
      </c>
      <c r="AH150" s="13">
        <v>0</v>
      </c>
    </row>
    <row r="151" spans="1:34" s="377" customFormat="1" ht="88" hidden="1" x14ac:dyDescent="0.2">
      <c r="A151" s="608" t="s">
        <v>812</v>
      </c>
      <c r="B151" s="620" t="s">
        <v>90</v>
      </c>
      <c r="C151" s="727" t="s">
        <v>813</v>
      </c>
      <c r="D151" s="671" t="s">
        <v>814</v>
      </c>
      <c r="E151" s="671">
        <v>2302</v>
      </c>
      <c r="F151" s="671" t="s">
        <v>815</v>
      </c>
      <c r="G151" s="671" t="s">
        <v>816</v>
      </c>
      <c r="H151" s="671">
        <v>372</v>
      </c>
      <c r="I151" s="671" t="s">
        <v>817</v>
      </c>
      <c r="J151" s="671">
        <v>2302101</v>
      </c>
      <c r="K151" s="671" t="s">
        <v>818</v>
      </c>
      <c r="L151" s="671" t="s">
        <v>819</v>
      </c>
      <c r="M151" s="671" t="s">
        <v>49</v>
      </c>
      <c r="N151" s="671">
        <v>0</v>
      </c>
      <c r="O151" s="608" t="s">
        <v>141</v>
      </c>
      <c r="P151" s="671" t="s">
        <v>141</v>
      </c>
      <c r="Q151" s="628">
        <v>2</v>
      </c>
      <c r="R151" s="610">
        <v>8</v>
      </c>
      <c r="S151" s="610">
        <v>4</v>
      </c>
      <c r="T151" s="613">
        <f>+S151/R151</f>
        <v>0.5</v>
      </c>
      <c r="U151" s="610">
        <v>1</v>
      </c>
      <c r="V151" s="610">
        <v>0</v>
      </c>
      <c r="W151" s="610">
        <v>1</v>
      </c>
      <c r="X151" s="612">
        <v>0</v>
      </c>
      <c r="Y151" s="612">
        <f t="shared" si="20"/>
        <v>2</v>
      </c>
      <c r="Z151" s="613">
        <f t="shared" si="21"/>
        <v>0.25</v>
      </c>
      <c r="AA151" s="612">
        <f t="shared" si="22"/>
        <v>6</v>
      </c>
      <c r="AB151" s="613">
        <f t="shared" si="19"/>
        <v>1</v>
      </c>
      <c r="AC151" s="618">
        <v>1</v>
      </c>
      <c r="AD151" s="615">
        <f t="shared" si="23"/>
        <v>0.75</v>
      </c>
      <c r="AE151" s="616">
        <v>2000000000</v>
      </c>
      <c r="AF151" s="617" t="s">
        <v>820</v>
      </c>
      <c r="AG151" s="445">
        <v>1945966587</v>
      </c>
      <c r="AH151" s="13">
        <f>+AG151/AE151</f>
        <v>0.97298329350000001</v>
      </c>
    </row>
    <row r="152" spans="1:34" s="377" customFormat="1" ht="88" hidden="1" x14ac:dyDescent="0.2">
      <c r="A152" s="608" t="s">
        <v>812</v>
      </c>
      <c r="B152" s="620" t="s">
        <v>90</v>
      </c>
      <c r="C152" s="727" t="s">
        <v>813</v>
      </c>
      <c r="D152" s="671" t="s">
        <v>814</v>
      </c>
      <c r="E152" s="671">
        <v>2301</v>
      </c>
      <c r="F152" s="671" t="s">
        <v>815</v>
      </c>
      <c r="G152" s="671" t="s">
        <v>821</v>
      </c>
      <c r="H152" s="671">
        <v>373</v>
      </c>
      <c r="I152" s="671" t="s">
        <v>822</v>
      </c>
      <c r="J152" s="671">
        <v>2301061</v>
      </c>
      <c r="K152" s="671" t="s">
        <v>823</v>
      </c>
      <c r="L152" s="671" t="s">
        <v>823</v>
      </c>
      <c r="M152" s="671" t="s">
        <v>824</v>
      </c>
      <c r="N152" s="671">
        <v>0</v>
      </c>
      <c r="O152" s="671">
        <v>2023</v>
      </c>
      <c r="P152" s="671" t="s">
        <v>141</v>
      </c>
      <c r="Q152" s="628">
        <v>1</v>
      </c>
      <c r="R152" s="610">
        <v>4</v>
      </c>
      <c r="S152" s="610">
        <v>0</v>
      </c>
      <c r="T152" s="613">
        <f t="shared" ref="T152:T161" si="24">+S152/R152</f>
        <v>0</v>
      </c>
      <c r="U152" s="610">
        <v>1</v>
      </c>
      <c r="V152" s="610">
        <v>0</v>
      </c>
      <c r="W152" s="610">
        <v>0</v>
      </c>
      <c r="X152" s="612">
        <v>0</v>
      </c>
      <c r="Y152" s="612">
        <f t="shared" si="20"/>
        <v>1</v>
      </c>
      <c r="Z152" s="613">
        <f t="shared" si="21"/>
        <v>0.25</v>
      </c>
      <c r="AA152" s="612">
        <f t="shared" si="22"/>
        <v>1</v>
      </c>
      <c r="AB152" s="613">
        <f t="shared" si="19"/>
        <v>1</v>
      </c>
      <c r="AC152" s="618">
        <v>1</v>
      </c>
      <c r="AD152" s="615">
        <f t="shared" si="23"/>
        <v>0.25</v>
      </c>
      <c r="AE152" s="616">
        <v>0</v>
      </c>
      <c r="AF152" s="608"/>
      <c r="AG152" s="445">
        <v>0</v>
      </c>
      <c r="AH152" s="13">
        <v>0</v>
      </c>
    </row>
    <row r="153" spans="1:34" s="377" customFormat="1" ht="99" hidden="1" x14ac:dyDescent="0.2">
      <c r="A153" s="608" t="s">
        <v>812</v>
      </c>
      <c r="B153" s="620" t="s">
        <v>90</v>
      </c>
      <c r="C153" s="727" t="s">
        <v>813</v>
      </c>
      <c r="D153" s="671" t="s">
        <v>814</v>
      </c>
      <c r="E153" s="671">
        <v>2302</v>
      </c>
      <c r="F153" s="671" t="s">
        <v>815</v>
      </c>
      <c r="G153" s="671" t="s">
        <v>816</v>
      </c>
      <c r="H153" s="671">
        <v>374</v>
      </c>
      <c r="I153" s="671" t="s">
        <v>825</v>
      </c>
      <c r="J153" s="671">
        <v>2302024</v>
      </c>
      <c r="K153" s="671" t="s">
        <v>826</v>
      </c>
      <c r="L153" s="671" t="s">
        <v>827</v>
      </c>
      <c r="M153" s="671" t="s">
        <v>49</v>
      </c>
      <c r="N153" s="671">
        <v>0</v>
      </c>
      <c r="O153" s="671">
        <v>2022</v>
      </c>
      <c r="P153" s="671" t="s">
        <v>141</v>
      </c>
      <c r="Q153" s="684">
        <v>9</v>
      </c>
      <c r="R153" s="610">
        <v>30</v>
      </c>
      <c r="S153" s="610">
        <v>30</v>
      </c>
      <c r="T153" s="613">
        <f t="shared" si="24"/>
        <v>1</v>
      </c>
      <c r="U153" s="610">
        <v>7</v>
      </c>
      <c r="V153" s="610">
        <v>8</v>
      </c>
      <c r="W153" s="610">
        <v>0</v>
      </c>
      <c r="X153" s="612">
        <v>0</v>
      </c>
      <c r="Y153" s="612">
        <f t="shared" si="20"/>
        <v>15</v>
      </c>
      <c r="Z153" s="613">
        <f t="shared" si="21"/>
        <v>0.5</v>
      </c>
      <c r="AA153" s="612">
        <f t="shared" si="22"/>
        <v>45</v>
      </c>
      <c r="AB153" s="613">
        <f t="shared" si="19"/>
        <v>1.6666666666666667</v>
      </c>
      <c r="AC153" s="618">
        <v>1</v>
      </c>
      <c r="AD153" s="615">
        <f t="shared" si="23"/>
        <v>1.5</v>
      </c>
      <c r="AE153" s="616">
        <v>602000000</v>
      </c>
      <c r="AF153" s="617" t="s">
        <v>828</v>
      </c>
      <c r="AG153" s="445">
        <v>602000000</v>
      </c>
      <c r="AH153" s="13">
        <f>+AG153/AE153</f>
        <v>1</v>
      </c>
    </row>
    <row r="154" spans="1:34" s="377" customFormat="1" ht="88" hidden="1" x14ac:dyDescent="0.2">
      <c r="A154" s="608" t="s">
        <v>812</v>
      </c>
      <c r="B154" s="620" t="s">
        <v>90</v>
      </c>
      <c r="C154" s="727" t="s">
        <v>813</v>
      </c>
      <c r="D154" s="671" t="s">
        <v>829</v>
      </c>
      <c r="E154" s="671">
        <v>2301</v>
      </c>
      <c r="F154" s="671" t="s">
        <v>830</v>
      </c>
      <c r="G154" s="671" t="s">
        <v>821</v>
      </c>
      <c r="H154" s="671">
        <v>375</v>
      </c>
      <c r="I154" s="671" t="s">
        <v>831</v>
      </c>
      <c r="J154" s="671">
        <v>2301028</v>
      </c>
      <c r="K154" s="671" t="s">
        <v>832</v>
      </c>
      <c r="L154" s="671" t="s">
        <v>833</v>
      </c>
      <c r="M154" s="671" t="s">
        <v>49</v>
      </c>
      <c r="N154" s="671">
        <v>0</v>
      </c>
      <c r="O154" s="608" t="s">
        <v>141</v>
      </c>
      <c r="P154" s="671" t="s">
        <v>141</v>
      </c>
      <c r="Q154" s="684">
        <v>10</v>
      </c>
      <c r="R154" s="610">
        <v>40</v>
      </c>
      <c r="S154" s="610">
        <v>17</v>
      </c>
      <c r="T154" s="613">
        <f t="shared" si="24"/>
        <v>0.42499999999999999</v>
      </c>
      <c r="U154" s="610">
        <v>0</v>
      </c>
      <c r="V154" s="610">
        <v>6</v>
      </c>
      <c r="W154" s="610">
        <v>0</v>
      </c>
      <c r="X154" s="612">
        <v>12</v>
      </c>
      <c r="Y154" s="612">
        <f t="shared" si="20"/>
        <v>18</v>
      </c>
      <c r="Z154" s="613">
        <f t="shared" si="21"/>
        <v>0.45</v>
      </c>
      <c r="AA154" s="612">
        <f t="shared" si="22"/>
        <v>35</v>
      </c>
      <c r="AB154" s="613">
        <f t="shared" si="19"/>
        <v>1.8</v>
      </c>
      <c r="AC154" s="618">
        <v>1</v>
      </c>
      <c r="AD154" s="615">
        <f t="shared" si="23"/>
        <v>0.875</v>
      </c>
      <c r="AE154" s="616">
        <v>0</v>
      </c>
      <c r="AF154" s="608"/>
      <c r="AG154" s="445">
        <v>0</v>
      </c>
      <c r="AH154" s="13">
        <v>0</v>
      </c>
    </row>
    <row r="155" spans="1:34" s="377" customFormat="1" ht="121" hidden="1" x14ac:dyDescent="0.2">
      <c r="A155" s="608" t="s">
        <v>812</v>
      </c>
      <c r="B155" s="620" t="s">
        <v>90</v>
      </c>
      <c r="C155" s="727" t="s">
        <v>813</v>
      </c>
      <c r="D155" s="671" t="s">
        <v>834</v>
      </c>
      <c r="E155" s="671">
        <v>2301</v>
      </c>
      <c r="F155" s="671" t="s">
        <v>835</v>
      </c>
      <c r="G155" s="671" t="s">
        <v>821</v>
      </c>
      <c r="H155" s="671">
        <v>376</v>
      </c>
      <c r="I155" s="671" t="s">
        <v>836</v>
      </c>
      <c r="J155" s="671">
        <v>2301014</v>
      </c>
      <c r="K155" s="671" t="s">
        <v>837</v>
      </c>
      <c r="L155" s="671" t="s">
        <v>838</v>
      </c>
      <c r="M155" s="671" t="s">
        <v>839</v>
      </c>
      <c r="N155" s="671">
        <v>0</v>
      </c>
      <c r="O155" s="671">
        <v>2023</v>
      </c>
      <c r="P155" s="671" t="s">
        <v>141</v>
      </c>
      <c r="Q155" s="684">
        <v>10</v>
      </c>
      <c r="R155" s="610">
        <v>24</v>
      </c>
      <c r="S155" s="610">
        <v>24</v>
      </c>
      <c r="T155" s="613">
        <f t="shared" si="24"/>
        <v>1</v>
      </c>
      <c r="U155" s="610">
        <v>18</v>
      </c>
      <c r="V155" s="610">
        <v>4</v>
      </c>
      <c r="W155" s="610">
        <v>0</v>
      </c>
      <c r="X155" s="612">
        <v>0</v>
      </c>
      <c r="Y155" s="612">
        <f t="shared" si="20"/>
        <v>22</v>
      </c>
      <c r="Z155" s="613">
        <f t="shared" si="21"/>
        <v>0.91666666666666663</v>
      </c>
      <c r="AA155" s="612">
        <f t="shared" si="22"/>
        <v>46</v>
      </c>
      <c r="AB155" s="613">
        <f t="shared" si="19"/>
        <v>2.2000000000000002</v>
      </c>
      <c r="AC155" s="618">
        <v>1</v>
      </c>
      <c r="AD155" s="615">
        <f t="shared" si="23"/>
        <v>1.9166666666666667</v>
      </c>
      <c r="AE155" s="616">
        <v>0</v>
      </c>
      <c r="AF155" s="608"/>
      <c r="AG155" s="445">
        <v>0</v>
      </c>
      <c r="AH155" s="13">
        <v>0</v>
      </c>
    </row>
    <row r="156" spans="1:34" s="377" customFormat="1" ht="121" hidden="1" x14ac:dyDescent="0.2">
      <c r="A156" s="608" t="s">
        <v>812</v>
      </c>
      <c r="B156" s="620" t="s">
        <v>90</v>
      </c>
      <c r="C156" s="727" t="s">
        <v>813</v>
      </c>
      <c r="D156" s="671" t="s">
        <v>840</v>
      </c>
      <c r="E156" s="671">
        <v>2301</v>
      </c>
      <c r="F156" s="671" t="s">
        <v>835</v>
      </c>
      <c r="G156" s="671" t="s">
        <v>371</v>
      </c>
      <c r="H156" s="671">
        <v>377</v>
      </c>
      <c r="I156" s="671" t="s">
        <v>841</v>
      </c>
      <c r="J156" s="671">
        <v>2301027</v>
      </c>
      <c r="K156" s="671" t="s">
        <v>842</v>
      </c>
      <c r="L156" s="671" t="s">
        <v>843</v>
      </c>
      <c r="M156" s="671" t="s">
        <v>49</v>
      </c>
      <c r="N156" s="671">
        <v>0</v>
      </c>
      <c r="O156" s="671">
        <v>2023</v>
      </c>
      <c r="P156" s="671" t="s">
        <v>844</v>
      </c>
      <c r="Q156" s="684">
        <v>4200</v>
      </c>
      <c r="R156" s="610">
        <v>7000</v>
      </c>
      <c r="S156" s="610">
        <v>0</v>
      </c>
      <c r="T156" s="613">
        <f t="shared" si="24"/>
        <v>0</v>
      </c>
      <c r="U156" s="671">
        <v>0</v>
      </c>
      <c r="V156" s="671">
        <v>2903</v>
      </c>
      <c r="W156" s="671">
        <v>725</v>
      </c>
      <c r="X156" s="612">
        <v>653</v>
      </c>
      <c r="Y156" s="612">
        <f t="shared" si="20"/>
        <v>4281</v>
      </c>
      <c r="Z156" s="613">
        <f t="shared" si="21"/>
        <v>0.61157142857142854</v>
      </c>
      <c r="AA156" s="612">
        <f t="shared" si="22"/>
        <v>4281</v>
      </c>
      <c r="AB156" s="613">
        <f t="shared" si="19"/>
        <v>1.0192857142857144</v>
      </c>
      <c r="AC156" s="618">
        <v>1</v>
      </c>
      <c r="AD156" s="615">
        <f t="shared" si="23"/>
        <v>0.61157142857142854</v>
      </c>
      <c r="AE156" s="616">
        <v>0</v>
      </c>
      <c r="AF156" s="608"/>
      <c r="AG156" s="445">
        <v>0</v>
      </c>
      <c r="AH156" s="13">
        <v>0</v>
      </c>
    </row>
    <row r="157" spans="1:34" s="377" customFormat="1" ht="154" hidden="1" x14ac:dyDescent="0.2">
      <c r="A157" s="608" t="s">
        <v>812</v>
      </c>
      <c r="B157" s="620" t="s">
        <v>90</v>
      </c>
      <c r="C157" s="727" t="s">
        <v>813</v>
      </c>
      <c r="D157" s="671" t="s">
        <v>845</v>
      </c>
      <c r="E157" s="671">
        <v>2301</v>
      </c>
      <c r="F157" s="671" t="s">
        <v>846</v>
      </c>
      <c r="G157" s="671" t="s">
        <v>387</v>
      </c>
      <c r="H157" s="671">
        <v>378</v>
      </c>
      <c r="I157" s="671" t="s">
        <v>847</v>
      </c>
      <c r="J157" s="671">
        <v>2301027</v>
      </c>
      <c r="K157" s="671" t="s">
        <v>848</v>
      </c>
      <c r="L157" s="671" t="s">
        <v>849</v>
      </c>
      <c r="M157" s="671" t="s">
        <v>49</v>
      </c>
      <c r="N157" s="671">
        <v>0</v>
      </c>
      <c r="O157" s="671">
        <v>2023</v>
      </c>
      <c r="P157" s="671" t="s">
        <v>844</v>
      </c>
      <c r="Q157" s="684">
        <v>6</v>
      </c>
      <c r="R157" s="610">
        <v>12</v>
      </c>
      <c r="S157" s="610">
        <v>0</v>
      </c>
      <c r="T157" s="613">
        <f t="shared" si="24"/>
        <v>0</v>
      </c>
      <c r="U157" s="671">
        <v>0</v>
      </c>
      <c r="V157" s="671">
        <v>0</v>
      </c>
      <c r="W157" s="671">
        <v>0</v>
      </c>
      <c r="X157" s="612">
        <v>0</v>
      </c>
      <c r="Y157" s="612">
        <f t="shared" si="20"/>
        <v>0</v>
      </c>
      <c r="Z157" s="613">
        <f t="shared" si="21"/>
        <v>0</v>
      </c>
      <c r="AA157" s="612">
        <f t="shared" si="22"/>
        <v>0</v>
      </c>
      <c r="AB157" s="613">
        <f t="shared" si="19"/>
        <v>0</v>
      </c>
      <c r="AC157" s="614">
        <v>0</v>
      </c>
      <c r="AD157" s="615">
        <f t="shared" si="23"/>
        <v>0</v>
      </c>
      <c r="AE157" s="616">
        <v>0</v>
      </c>
      <c r="AF157" s="608"/>
      <c r="AG157" s="445">
        <v>0</v>
      </c>
      <c r="AH157" s="13">
        <v>0</v>
      </c>
    </row>
    <row r="158" spans="1:34" s="377" customFormat="1" ht="143" hidden="1" x14ac:dyDescent="0.2">
      <c r="A158" s="608" t="s">
        <v>812</v>
      </c>
      <c r="B158" s="620" t="s">
        <v>90</v>
      </c>
      <c r="C158" s="727" t="s">
        <v>813</v>
      </c>
      <c r="D158" s="671" t="s">
        <v>845</v>
      </c>
      <c r="E158" s="671">
        <v>2302</v>
      </c>
      <c r="F158" s="671" t="s">
        <v>815</v>
      </c>
      <c r="G158" s="671" t="s">
        <v>387</v>
      </c>
      <c r="H158" s="671">
        <v>379</v>
      </c>
      <c r="I158" s="671" t="s">
        <v>848</v>
      </c>
      <c r="J158" s="671">
        <v>2301062</v>
      </c>
      <c r="K158" s="671" t="s">
        <v>850</v>
      </c>
      <c r="L158" s="671" t="s">
        <v>851</v>
      </c>
      <c r="M158" s="671" t="s">
        <v>852</v>
      </c>
      <c r="N158" s="671">
        <v>11987</v>
      </c>
      <c r="O158" s="671">
        <v>2023</v>
      </c>
      <c r="P158" s="671" t="s">
        <v>853</v>
      </c>
      <c r="Q158" s="684">
        <v>2000</v>
      </c>
      <c r="R158" s="610">
        <v>16987</v>
      </c>
      <c r="S158" s="610">
        <v>766</v>
      </c>
      <c r="T158" s="613">
        <f t="shared" si="24"/>
        <v>4.5093306646258907E-2</v>
      </c>
      <c r="U158" s="671">
        <v>580</v>
      </c>
      <c r="V158" s="671">
        <v>1108</v>
      </c>
      <c r="W158" s="671">
        <v>100</v>
      </c>
      <c r="X158" s="612">
        <v>3795</v>
      </c>
      <c r="Y158" s="612">
        <f t="shared" si="20"/>
        <v>5583</v>
      </c>
      <c r="Z158" s="613">
        <f t="shared" si="21"/>
        <v>0.32866309530817683</v>
      </c>
      <c r="AA158" s="612">
        <f t="shared" si="22"/>
        <v>6349</v>
      </c>
      <c r="AB158" s="613">
        <f t="shared" si="19"/>
        <v>2.7915000000000001</v>
      </c>
      <c r="AC158" s="618">
        <v>1</v>
      </c>
      <c r="AD158" s="615">
        <f t="shared" si="23"/>
        <v>0.37375640195443577</v>
      </c>
      <c r="AE158" s="616">
        <v>0</v>
      </c>
      <c r="AF158" s="608"/>
      <c r="AG158" s="445">
        <v>0</v>
      </c>
      <c r="AH158" s="13">
        <v>0</v>
      </c>
    </row>
    <row r="159" spans="1:34" s="377" customFormat="1" ht="88" hidden="1" x14ac:dyDescent="0.2">
      <c r="A159" s="608" t="s">
        <v>812</v>
      </c>
      <c r="B159" s="620" t="s">
        <v>90</v>
      </c>
      <c r="C159" s="727" t="s">
        <v>813</v>
      </c>
      <c r="D159" s="671" t="s">
        <v>854</v>
      </c>
      <c r="E159" s="671">
        <v>2301</v>
      </c>
      <c r="F159" s="671" t="s">
        <v>846</v>
      </c>
      <c r="G159" s="671" t="s">
        <v>387</v>
      </c>
      <c r="H159" s="671">
        <v>380</v>
      </c>
      <c r="I159" s="671" t="s">
        <v>855</v>
      </c>
      <c r="J159" s="671">
        <v>2301027</v>
      </c>
      <c r="K159" s="671" t="s">
        <v>856</v>
      </c>
      <c r="L159" s="671" t="s">
        <v>857</v>
      </c>
      <c r="M159" s="671" t="s">
        <v>49</v>
      </c>
      <c r="N159" s="671">
        <v>220</v>
      </c>
      <c r="O159" s="671">
        <v>2023</v>
      </c>
      <c r="P159" s="671" t="s">
        <v>844</v>
      </c>
      <c r="Q159" s="684">
        <v>80</v>
      </c>
      <c r="R159" s="610">
        <v>540</v>
      </c>
      <c r="S159" s="610">
        <v>622</v>
      </c>
      <c r="T159" s="613">
        <f t="shared" si="24"/>
        <v>1.1518518518518519</v>
      </c>
      <c r="U159" s="671">
        <v>0</v>
      </c>
      <c r="V159" s="671">
        <v>0</v>
      </c>
      <c r="W159" s="671">
        <v>0</v>
      </c>
      <c r="X159" s="612">
        <v>0</v>
      </c>
      <c r="Y159" s="612">
        <f t="shared" si="20"/>
        <v>0</v>
      </c>
      <c r="Z159" s="613">
        <f t="shared" si="21"/>
        <v>0</v>
      </c>
      <c r="AA159" s="612">
        <f t="shared" si="22"/>
        <v>622</v>
      </c>
      <c r="AB159" s="613">
        <f t="shared" ref="AB159:AB190" si="25">+Y159/Q159</f>
        <v>0</v>
      </c>
      <c r="AC159" s="614">
        <v>0</v>
      </c>
      <c r="AD159" s="615">
        <f t="shared" si="23"/>
        <v>1.1518518518518519</v>
      </c>
      <c r="AE159" s="616">
        <v>0</v>
      </c>
      <c r="AF159" s="608"/>
      <c r="AG159" s="445">
        <v>0</v>
      </c>
      <c r="AH159" s="13">
        <v>0</v>
      </c>
    </row>
    <row r="160" spans="1:34" s="377" customFormat="1" ht="88" hidden="1" x14ac:dyDescent="0.2">
      <c r="A160" s="608" t="s">
        <v>812</v>
      </c>
      <c r="B160" s="620" t="s">
        <v>61</v>
      </c>
      <c r="C160" s="727" t="s">
        <v>813</v>
      </c>
      <c r="D160" s="671" t="s">
        <v>858</v>
      </c>
      <c r="E160" s="671">
        <v>2302</v>
      </c>
      <c r="F160" s="671" t="s">
        <v>815</v>
      </c>
      <c r="G160" s="671" t="s">
        <v>821</v>
      </c>
      <c r="H160" s="671">
        <v>381</v>
      </c>
      <c r="I160" s="671" t="s">
        <v>859</v>
      </c>
      <c r="J160" s="671">
        <v>2302068</v>
      </c>
      <c r="K160" s="671" t="s">
        <v>860</v>
      </c>
      <c r="L160" s="671" t="s">
        <v>861</v>
      </c>
      <c r="M160" s="671" t="s">
        <v>49</v>
      </c>
      <c r="N160" s="671">
        <v>0</v>
      </c>
      <c r="O160" s="671">
        <v>2023</v>
      </c>
      <c r="P160" s="671" t="s">
        <v>141</v>
      </c>
      <c r="Q160" s="684">
        <v>500</v>
      </c>
      <c r="R160" s="610">
        <v>2000</v>
      </c>
      <c r="S160" s="610">
        <v>838</v>
      </c>
      <c r="T160" s="613">
        <f t="shared" si="24"/>
        <v>0.41899999999999998</v>
      </c>
      <c r="U160" s="671">
        <v>413</v>
      </c>
      <c r="V160" s="671">
        <v>244</v>
      </c>
      <c r="W160" s="671">
        <f>55+40+866</f>
        <v>961</v>
      </c>
      <c r="X160" s="612">
        <f>60+38</f>
        <v>98</v>
      </c>
      <c r="Y160" s="612">
        <f t="shared" si="20"/>
        <v>1716</v>
      </c>
      <c r="Z160" s="613">
        <f t="shared" si="21"/>
        <v>0.85799999999999998</v>
      </c>
      <c r="AA160" s="612">
        <f t="shared" si="22"/>
        <v>2554</v>
      </c>
      <c r="AB160" s="613">
        <f t="shared" si="25"/>
        <v>3.4319999999999999</v>
      </c>
      <c r="AC160" s="618">
        <v>1</v>
      </c>
      <c r="AD160" s="615">
        <f t="shared" si="23"/>
        <v>1.2769999999999999</v>
      </c>
      <c r="AE160" s="616">
        <v>0</v>
      </c>
      <c r="AF160" s="608"/>
      <c r="AG160" s="445">
        <v>0</v>
      </c>
      <c r="AH160" s="13">
        <v>0</v>
      </c>
    </row>
    <row r="161" spans="1:34" s="377" customFormat="1" ht="88" hidden="1" x14ac:dyDescent="0.2">
      <c r="A161" s="608" t="s">
        <v>812</v>
      </c>
      <c r="B161" s="620" t="s">
        <v>61</v>
      </c>
      <c r="C161" s="727" t="s">
        <v>813</v>
      </c>
      <c r="D161" s="671" t="s">
        <v>862</v>
      </c>
      <c r="E161" s="671">
        <v>2302</v>
      </c>
      <c r="F161" s="671" t="s">
        <v>815</v>
      </c>
      <c r="G161" s="671" t="s">
        <v>821</v>
      </c>
      <c r="H161" s="671">
        <v>382</v>
      </c>
      <c r="I161" s="671" t="s">
        <v>863</v>
      </c>
      <c r="J161" s="671">
        <v>2302021</v>
      </c>
      <c r="K161" s="671" t="s">
        <v>864</v>
      </c>
      <c r="L161" s="671" t="s">
        <v>865</v>
      </c>
      <c r="M161" s="671" t="s">
        <v>49</v>
      </c>
      <c r="N161" s="671">
        <v>0</v>
      </c>
      <c r="O161" s="671">
        <v>2023</v>
      </c>
      <c r="P161" s="671" t="s">
        <v>141</v>
      </c>
      <c r="Q161" s="684">
        <v>15</v>
      </c>
      <c r="R161" s="610">
        <v>60</v>
      </c>
      <c r="S161" s="610">
        <v>58</v>
      </c>
      <c r="T161" s="613">
        <f t="shared" si="24"/>
        <v>0.96666666666666667</v>
      </c>
      <c r="U161" s="671">
        <v>15</v>
      </c>
      <c r="V161" s="671">
        <v>0</v>
      </c>
      <c r="W161" s="671">
        <v>37</v>
      </c>
      <c r="X161" s="612">
        <f>41+15</f>
        <v>56</v>
      </c>
      <c r="Y161" s="612">
        <f t="shared" si="20"/>
        <v>108</v>
      </c>
      <c r="Z161" s="613">
        <f t="shared" si="21"/>
        <v>1.8</v>
      </c>
      <c r="AA161" s="612">
        <f t="shared" si="22"/>
        <v>166</v>
      </c>
      <c r="AB161" s="613">
        <f t="shared" si="25"/>
        <v>7.2</v>
      </c>
      <c r="AC161" s="618">
        <v>1</v>
      </c>
      <c r="AD161" s="615">
        <f t="shared" si="23"/>
        <v>2.7666666666666666</v>
      </c>
      <c r="AE161" s="616">
        <v>0</v>
      </c>
      <c r="AF161" s="608"/>
      <c r="AG161" s="445">
        <v>0</v>
      </c>
      <c r="AH161" s="13">
        <v>0</v>
      </c>
    </row>
    <row r="162" spans="1:34" s="377" customFormat="1" ht="77" hidden="1" x14ac:dyDescent="0.2">
      <c r="A162" s="608" t="s">
        <v>868</v>
      </c>
      <c r="B162" s="636" t="s">
        <v>869</v>
      </c>
      <c r="C162" s="726" t="s">
        <v>2035</v>
      </c>
      <c r="D162" s="624" t="s">
        <v>871</v>
      </c>
      <c r="E162" s="624">
        <v>4599</v>
      </c>
      <c r="F162" s="624" t="s">
        <v>872</v>
      </c>
      <c r="G162" s="624" t="s">
        <v>371</v>
      </c>
      <c r="H162" s="624">
        <v>21</v>
      </c>
      <c r="I162" s="624" t="s">
        <v>873</v>
      </c>
      <c r="J162" s="624">
        <v>4599025</v>
      </c>
      <c r="K162" s="624" t="s">
        <v>874</v>
      </c>
      <c r="L162" s="624" t="s">
        <v>875</v>
      </c>
      <c r="M162" s="624" t="s">
        <v>121</v>
      </c>
      <c r="N162" s="624">
        <v>0</v>
      </c>
      <c r="O162" s="608" t="s">
        <v>141</v>
      </c>
      <c r="P162" s="624" t="s">
        <v>141</v>
      </c>
      <c r="Q162" s="639">
        <v>1</v>
      </c>
      <c r="R162" s="640">
        <v>1</v>
      </c>
      <c r="S162" s="612">
        <v>0</v>
      </c>
      <c r="T162" s="613">
        <f>+S162/R162</f>
        <v>0</v>
      </c>
      <c r="U162" s="641">
        <v>0</v>
      </c>
      <c r="V162" s="612">
        <v>0</v>
      </c>
      <c r="W162" s="642">
        <v>0.5</v>
      </c>
      <c r="X162" s="612">
        <v>0.5</v>
      </c>
      <c r="Y162" s="612">
        <f t="shared" si="20"/>
        <v>1</v>
      </c>
      <c r="Z162" s="613">
        <f t="shared" si="21"/>
        <v>1</v>
      </c>
      <c r="AA162" s="612">
        <f t="shared" si="22"/>
        <v>1</v>
      </c>
      <c r="AB162" s="613">
        <f t="shared" si="25"/>
        <v>1</v>
      </c>
      <c r="AC162" s="618">
        <v>1</v>
      </c>
      <c r="AD162" s="615">
        <f t="shared" si="23"/>
        <v>1</v>
      </c>
      <c r="AE162" s="616">
        <v>309600000</v>
      </c>
      <c r="AF162" s="640" t="s">
        <v>211</v>
      </c>
      <c r="AG162" s="445">
        <v>309600000</v>
      </c>
      <c r="AH162" s="13">
        <f>+AG162/AE162</f>
        <v>1</v>
      </c>
    </row>
    <row r="163" spans="1:34" s="377" customFormat="1" ht="77" hidden="1" x14ac:dyDescent="0.2">
      <c r="A163" s="608" t="s">
        <v>868</v>
      </c>
      <c r="B163" s="636" t="s">
        <v>869</v>
      </c>
      <c r="C163" s="726" t="s">
        <v>2035</v>
      </c>
      <c r="D163" s="624" t="s">
        <v>871</v>
      </c>
      <c r="E163" s="624">
        <v>4599</v>
      </c>
      <c r="F163" s="624" t="s">
        <v>872</v>
      </c>
      <c r="G163" s="624" t="s">
        <v>816</v>
      </c>
      <c r="H163" s="624">
        <v>22</v>
      </c>
      <c r="I163" s="624" t="s">
        <v>877</v>
      </c>
      <c r="J163" s="624">
        <v>4599029</v>
      </c>
      <c r="K163" s="624" t="s">
        <v>878</v>
      </c>
      <c r="L163" s="624" t="s">
        <v>879</v>
      </c>
      <c r="M163" s="624" t="s">
        <v>121</v>
      </c>
      <c r="N163" s="624">
        <v>0</v>
      </c>
      <c r="O163" s="608" t="s">
        <v>141</v>
      </c>
      <c r="P163" s="624" t="s">
        <v>141</v>
      </c>
      <c r="Q163" s="639">
        <v>2</v>
      </c>
      <c r="R163" s="640">
        <v>8</v>
      </c>
      <c r="S163" s="612">
        <v>3</v>
      </c>
      <c r="T163" s="613">
        <f t="shared" ref="T163:T168" si="26">+S163/R163</f>
        <v>0.375</v>
      </c>
      <c r="U163" s="641">
        <v>0</v>
      </c>
      <c r="V163" s="612">
        <v>2</v>
      </c>
      <c r="W163" s="612">
        <v>1</v>
      </c>
      <c r="X163" s="612">
        <v>3</v>
      </c>
      <c r="Y163" s="612">
        <f t="shared" si="20"/>
        <v>6</v>
      </c>
      <c r="Z163" s="613">
        <f t="shared" si="21"/>
        <v>0.75</v>
      </c>
      <c r="AA163" s="612">
        <f t="shared" si="22"/>
        <v>9</v>
      </c>
      <c r="AB163" s="613">
        <f t="shared" si="25"/>
        <v>3</v>
      </c>
      <c r="AC163" s="618">
        <v>1</v>
      </c>
      <c r="AD163" s="615">
        <f t="shared" si="23"/>
        <v>1.125</v>
      </c>
      <c r="AE163" s="616">
        <v>0</v>
      </c>
      <c r="AF163" s="640" t="s">
        <v>211</v>
      </c>
      <c r="AG163" s="445">
        <v>0</v>
      </c>
      <c r="AH163" s="13">
        <v>0</v>
      </c>
    </row>
    <row r="164" spans="1:34" s="377" customFormat="1" ht="88" hidden="1" x14ac:dyDescent="0.2">
      <c r="A164" s="608" t="s">
        <v>868</v>
      </c>
      <c r="B164" s="636" t="s">
        <v>869</v>
      </c>
      <c r="C164" s="726" t="s">
        <v>2035</v>
      </c>
      <c r="D164" s="624" t="s">
        <v>881</v>
      </c>
      <c r="E164" s="624">
        <v>4599</v>
      </c>
      <c r="F164" s="624" t="s">
        <v>872</v>
      </c>
      <c r="G164" s="624" t="s">
        <v>816</v>
      </c>
      <c r="H164" s="624">
        <v>24</v>
      </c>
      <c r="I164" s="624" t="s">
        <v>882</v>
      </c>
      <c r="J164" s="624">
        <v>4599016</v>
      </c>
      <c r="K164" s="624" t="s">
        <v>883</v>
      </c>
      <c r="L164" s="624" t="s">
        <v>883</v>
      </c>
      <c r="M164" s="624" t="s">
        <v>121</v>
      </c>
      <c r="N164" s="624">
        <v>3</v>
      </c>
      <c r="O164" s="624">
        <v>2023</v>
      </c>
      <c r="P164" s="624" t="s">
        <v>884</v>
      </c>
      <c r="Q164" s="639">
        <v>1</v>
      </c>
      <c r="R164" s="624">
        <v>5</v>
      </c>
      <c r="S164" s="612">
        <v>1</v>
      </c>
      <c r="T164" s="613">
        <f t="shared" si="26"/>
        <v>0.2</v>
      </c>
      <c r="U164" s="641">
        <v>0.4</v>
      </c>
      <c r="V164" s="642">
        <v>0.3</v>
      </c>
      <c r="W164" s="643">
        <v>0.2</v>
      </c>
      <c r="X164" s="641">
        <v>0.1</v>
      </c>
      <c r="Y164" s="612">
        <f t="shared" si="20"/>
        <v>0.99999999999999989</v>
      </c>
      <c r="Z164" s="613">
        <f t="shared" si="21"/>
        <v>0.19999999999999998</v>
      </c>
      <c r="AA164" s="612">
        <f t="shared" si="22"/>
        <v>2</v>
      </c>
      <c r="AB164" s="613">
        <f t="shared" si="25"/>
        <v>0.99999999999999989</v>
      </c>
      <c r="AC164" s="618">
        <v>1</v>
      </c>
      <c r="AD164" s="615">
        <f t="shared" si="23"/>
        <v>0.4</v>
      </c>
      <c r="AE164" s="635">
        <v>3121020000</v>
      </c>
      <c r="AF164" s="640" t="s">
        <v>211</v>
      </c>
      <c r="AG164" s="445">
        <v>2528410319</v>
      </c>
      <c r="AH164" s="13">
        <f t="shared" ref="AH164:AH172" si="27">+AG164/AE164</f>
        <v>0.81012307482810109</v>
      </c>
    </row>
    <row r="165" spans="1:34" s="377" customFormat="1" ht="143" hidden="1" x14ac:dyDescent="0.2">
      <c r="A165" s="608" t="s">
        <v>868</v>
      </c>
      <c r="B165" s="636" t="s">
        <v>869</v>
      </c>
      <c r="C165" s="726" t="s">
        <v>2035</v>
      </c>
      <c r="D165" s="624" t="s">
        <v>881</v>
      </c>
      <c r="E165" s="624">
        <v>4599</v>
      </c>
      <c r="F165" s="624" t="s">
        <v>872</v>
      </c>
      <c r="G165" s="624" t="s">
        <v>816</v>
      </c>
      <c r="H165" s="624">
        <v>29</v>
      </c>
      <c r="I165" s="624" t="s">
        <v>886</v>
      </c>
      <c r="J165" s="624">
        <v>4599013</v>
      </c>
      <c r="K165" s="624" t="s">
        <v>887</v>
      </c>
      <c r="L165" s="624" t="s">
        <v>887</v>
      </c>
      <c r="M165" s="624" t="s">
        <v>121</v>
      </c>
      <c r="N165" s="624">
        <v>0</v>
      </c>
      <c r="O165" s="624">
        <v>2023</v>
      </c>
      <c r="P165" s="624" t="s">
        <v>884</v>
      </c>
      <c r="Q165" s="639">
        <v>1</v>
      </c>
      <c r="R165" s="640">
        <v>4</v>
      </c>
      <c r="S165" s="612">
        <v>1</v>
      </c>
      <c r="T165" s="613">
        <f t="shared" si="26"/>
        <v>0.25</v>
      </c>
      <c r="U165" s="641">
        <v>0.3</v>
      </c>
      <c r="V165" s="621">
        <v>0.3</v>
      </c>
      <c r="W165" s="621">
        <v>0.2</v>
      </c>
      <c r="X165" s="621">
        <v>0.2</v>
      </c>
      <c r="Y165" s="612">
        <f t="shared" si="20"/>
        <v>1</v>
      </c>
      <c r="Z165" s="613">
        <f t="shared" si="21"/>
        <v>0.25</v>
      </c>
      <c r="AA165" s="612">
        <f t="shared" si="22"/>
        <v>2</v>
      </c>
      <c r="AB165" s="613">
        <f t="shared" si="25"/>
        <v>1</v>
      </c>
      <c r="AC165" s="618">
        <v>1</v>
      </c>
      <c r="AD165" s="615">
        <f t="shared" si="23"/>
        <v>0.5</v>
      </c>
      <c r="AE165" s="635">
        <v>2460000000</v>
      </c>
      <c r="AF165" s="640" t="s">
        <v>211</v>
      </c>
      <c r="AG165" s="445">
        <v>2455166667</v>
      </c>
      <c r="AH165" s="13">
        <f t="shared" si="27"/>
        <v>0.99803523048780485</v>
      </c>
    </row>
    <row r="166" spans="1:34" s="377" customFormat="1" ht="77" hidden="1" x14ac:dyDescent="0.2">
      <c r="A166" s="608" t="s">
        <v>868</v>
      </c>
      <c r="B166" s="636" t="s">
        <v>869</v>
      </c>
      <c r="C166" s="726" t="s">
        <v>2035</v>
      </c>
      <c r="D166" s="624" t="s">
        <v>871</v>
      </c>
      <c r="E166" s="624">
        <v>4599</v>
      </c>
      <c r="F166" s="624" t="s">
        <v>872</v>
      </c>
      <c r="G166" s="624" t="s">
        <v>816</v>
      </c>
      <c r="H166" s="624">
        <v>23</v>
      </c>
      <c r="I166" s="624" t="s">
        <v>889</v>
      </c>
      <c r="J166" s="624">
        <v>4599031</v>
      </c>
      <c r="K166" s="624" t="s">
        <v>890</v>
      </c>
      <c r="L166" s="624" t="s">
        <v>891</v>
      </c>
      <c r="M166" s="624" t="s">
        <v>892</v>
      </c>
      <c r="N166" s="624">
        <v>0</v>
      </c>
      <c r="O166" s="608" t="s">
        <v>141</v>
      </c>
      <c r="P166" s="624" t="s">
        <v>141</v>
      </c>
      <c r="Q166" s="639">
        <v>1</v>
      </c>
      <c r="R166" s="640">
        <v>1</v>
      </c>
      <c r="S166" s="612">
        <v>0</v>
      </c>
      <c r="T166" s="613">
        <f t="shared" si="26"/>
        <v>0</v>
      </c>
      <c r="U166" s="641">
        <v>0</v>
      </c>
      <c r="V166" s="621">
        <v>0</v>
      </c>
      <c r="W166" s="621">
        <v>0.5</v>
      </c>
      <c r="X166" s="612">
        <v>0.5</v>
      </c>
      <c r="Y166" s="612">
        <f t="shared" si="20"/>
        <v>1</v>
      </c>
      <c r="Z166" s="613">
        <f t="shared" si="21"/>
        <v>1</v>
      </c>
      <c r="AA166" s="612">
        <f t="shared" si="22"/>
        <v>1</v>
      </c>
      <c r="AB166" s="613">
        <f t="shared" si="25"/>
        <v>1</v>
      </c>
      <c r="AC166" s="618">
        <v>1</v>
      </c>
      <c r="AD166" s="615">
        <f t="shared" si="23"/>
        <v>1</v>
      </c>
      <c r="AE166" s="635">
        <v>2400000000</v>
      </c>
      <c r="AF166" s="640" t="s">
        <v>211</v>
      </c>
      <c r="AG166" s="445">
        <v>2360283300</v>
      </c>
      <c r="AH166" s="13">
        <f t="shared" si="27"/>
        <v>0.98345137500000002</v>
      </c>
    </row>
    <row r="167" spans="1:34" s="377" customFormat="1" ht="77" hidden="1" x14ac:dyDescent="0.2">
      <c r="A167" s="608" t="s">
        <v>868</v>
      </c>
      <c r="B167" s="636" t="s">
        <v>869</v>
      </c>
      <c r="C167" s="726" t="s">
        <v>2035</v>
      </c>
      <c r="D167" s="624" t="s">
        <v>871</v>
      </c>
      <c r="E167" s="624">
        <v>4599</v>
      </c>
      <c r="F167" s="624" t="s">
        <v>872</v>
      </c>
      <c r="G167" s="624" t="s">
        <v>816</v>
      </c>
      <c r="H167" s="624">
        <v>23</v>
      </c>
      <c r="I167" s="636" t="s">
        <v>894</v>
      </c>
      <c r="J167" s="624">
        <v>4599017</v>
      </c>
      <c r="K167" s="636" t="s">
        <v>895</v>
      </c>
      <c r="L167" s="636" t="s">
        <v>896</v>
      </c>
      <c r="M167" s="624" t="s">
        <v>121</v>
      </c>
      <c r="N167" s="624">
        <v>0</v>
      </c>
      <c r="O167" s="608" t="s">
        <v>141</v>
      </c>
      <c r="P167" s="624" t="s">
        <v>141</v>
      </c>
      <c r="Q167" s="639">
        <v>1</v>
      </c>
      <c r="R167" s="640">
        <v>1</v>
      </c>
      <c r="S167" s="612">
        <v>0</v>
      </c>
      <c r="T167" s="613">
        <f t="shared" si="26"/>
        <v>0</v>
      </c>
      <c r="U167" s="641">
        <v>0</v>
      </c>
      <c r="V167" s="641">
        <v>0</v>
      </c>
      <c r="W167" s="641">
        <v>0</v>
      </c>
      <c r="X167" s="676">
        <v>1</v>
      </c>
      <c r="Y167" s="612">
        <f t="shared" si="20"/>
        <v>1</v>
      </c>
      <c r="Z167" s="613">
        <f t="shared" si="21"/>
        <v>1</v>
      </c>
      <c r="AA167" s="612">
        <f t="shared" si="22"/>
        <v>1</v>
      </c>
      <c r="AB167" s="613">
        <f t="shared" si="25"/>
        <v>1</v>
      </c>
      <c r="AC167" s="618">
        <v>1</v>
      </c>
      <c r="AD167" s="615">
        <f t="shared" si="23"/>
        <v>1</v>
      </c>
      <c r="AE167" s="635">
        <v>1100000000</v>
      </c>
      <c r="AF167" s="640" t="s">
        <v>211</v>
      </c>
      <c r="AG167" s="445">
        <v>1100000000</v>
      </c>
      <c r="AH167" s="13">
        <f t="shared" si="27"/>
        <v>1</v>
      </c>
    </row>
    <row r="168" spans="1:34" s="377" customFormat="1" ht="77" hidden="1" x14ac:dyDescent="0.2">
      <c r="A168" s="608" t="s">
        <v>868</v>
      </c>
      <c r="B168" s="636" t="s">
        <v>869</v>
      </c>
      <c r="C168" s="726" t="s">
        <v>2035</v>
      </c>
      <c r="D168" s="624" t="s">
        <v>881</v>
      </c>
      <c r="E168" s="624">
        <v>4599</v>
      </c>
      <c r="F168" s="624" t="s">
        <v>872</v>
      </c>
      <c r="G168" s="624" t="s">
        <v>816</v>
      </c>
      <c r="H168" s="676">
        <v>25</v>
      </c>
      <c r="I168" s="620" t="s">
        <v>900</v>
      </c>
      <c r="J168" s="676">
        <v>4599011</v>
      </c>
      <c r="K168" s="676" t="s">
        <v>901</v>
      </c>
      <c r="L168" s="676" t="s">
        <v>902</v>
      </c>
      <c r="M168" s="676" t="s">
        <v>903</v>
      </c>
      <c r="N168" s="676">
        <v>0</v>
      </c>
      <c r="O168" s="676">
        <v>2023</v>
      </c>
      <c r="P168" s="636" t="s">
        <v>904</v>
      </c>
      <c r="Q168" s="685">
        <v>1</v>
      </c>
      <c r="R168" s="676">
        <v>1</v>
      </c>
      <c r="S168" s="676">
        <v>0</v>
      </c>
      <c r="T168" s="613">
        <f t="shared" si="26"/>
        <v>0</v>
      </c>
      <c r="U168" s="676">
        <v>0</v>
      </c>
      <c r="V168" s="676">
        <v>0</v>
      </c>
      <c r="W168" s="676">
        <v>0</v>
      </c>
      <c r="X168" s="676">
        <v>1</v>
      </c>
      <c r="Y168" s="612">
        <f t="shared" si="20"/>
        <v>1</v>
      </c>
      <c r="Z168" s="613">
        <f t="shared" si="21"/>
        <v>1</v>
      </c>
      <c r="AA168" s="612">
        <f t="shared" si="22"/>
        <v>1</v>
      </c>
      <c r="AB168" s="613">
        <f t="shared" si="25"/>
        <v>1</v>
      </c>
      <c r="AC168" s="618">
        <v>1</v>
      </c>
      <c r="AD168" s="615">
        <f t="shared" si="23"/>
        <v>1</v>
      </c>
      <c r="AE168" s="635">
        <v>3899969765</v>
      </c>
      <c r="AF168" s="640" t="s">
        <v>211</v>
      </c>
      <c r="AG168" s="445">
        <v>3812000521</v>
      </c>
      <c r="AH168" s="13">
        <f t="shared" si="27"/>
        <v>0.97744360871987424</v>
      </c>
    </row>
    <row r="169" spans="1:34" s="377" customFormat="1" ht="77" hidden="1" x14ac:dyDescent="0.2">
      <c r="A169" s="608" t="s">
        <v>995</v>
      </c>
      <c r="B169" s="671" t="s">
        <v>75</v>
      </c>
      <c r="C169" s="727" t="s">
        <v>84</v>
      </c>
      <c r="D169" s="671" t="s">
        <v>948</v>
      </c>
      <c r="E169" s="671" t="s">
        <v>949</v>
      </c>
      <c r="F169" s="671" t="s">
        <v>950</v>
      </c>
      <c r="G169" s="671" t="s">
        <v>910</v>
      </c>
      <c r="H169" s="671" t="s">
        <v>951</v>
      </c>
      <c r="I169" s="671" t="s">
        <v>952</v>
      </c>
      <c r="J169" s="671" t="s">
        <v>953</v>
      </c>
      <c r="K169" s="671" t="s">
        <v>954</v>
      </c>
      <c r="L169" s="671" t="s">
        <v>376</v>
      </c>
      <c r="M169" s="671" t="s">
        <v>955</v>
      </c>
      <c r="N169" s="671" t="s">
        <v>142</v>
      </c>
      <c r="O169" s="608" t="s">
        <v>141</v>
      </c>
      <c r="P169" s="671" t="s">
        <v>141</v>
      </c>
      <c r="Q169" s="628">
        <v>200</v>
      </c>
      <c r="R169" s="676">
        <v>800</v>
      </c>
      <c r="S169" s="676">
        <v>670</v>
      </c>
      <c r="T169" s="686">
        <f t="shared" ref="T169:T176" si="28">S169/Q169</f>
        <v>3.35</v>
      </c>
      <c r="U169" s="624">
        <v>0</v>
      </c>
      <c r="V169" s="687">
        <v>89</v>
      </c>
      <c r="W169" s="687">
        <v>80</v>
      </c>
      <c r="X169" s="687">
        <v>31</v>
      </c>
      <c r="Y169" s="612">
        <f t="shared" si="20"/>
        <v>200</v>
      </c>
      <c r="Z169" s="613">
        <f t="shared" si="21"/>
        <v>0.25</v>
      </c>
      <c r="AA169" s="612">
        <f t="shared" si="22"/>
        <v>870</v>
      </c>
      <c r="AB169" s="613">
        <f t="shared" si="25"/>
        <v>1</v>
      </c>
      <c r="AC169" s="618">
        <v>1</v>
      </c>
      <c r="AD169" s="615">
        <f t="shared" si="23"/>
        <v>1.0874999999999999</v>
      </c>
      <c r="AE169" s="616">
        <v>500000000</v>
      </c>
      <c r="AF169" s="676" t="s">
        <v>211</v>
      </c>
      <c r="AG169" s="445">
        <v>498924833</v>
      </c>
      <c r="AH169" s="13">
        <f t="shared" si="27"/>
        <v>0.99784966600000002</v>
      </c>
    </row>
    <row r="170" spans="1:34" s="377" customFormat="1" ht="132" hidden="1" x14ac:dyDescent="0.2">
      <c r="A170" s="608" t="s">
        <v>995</v>
      </c>
      <c r="B170" s="671" t="s">
        <v>75</v>
      </c>
      <c r="C170" s="727" t="s">
        <v>84</v>
      </c>
      <c r="D170" s="671" t="s">
        <v>948</v>
      </c>
      <c r="E170" s="671" t="s">
        <v>949</v>
      </c>
      <c r="F170" s="671" t="s">
        <v>950</v>
      </c>
      <c r="G170" s="671" t="s">
        <v>910</v>
      </c>
      <c r="H170" s="671" t="s">
        <v>956</v>
      </c>
      <c r="I170" s="671" t="s">
        <v>957</v>
      </c>
      <c r="J170" s="671" t="s">
        <v>958</v>
      </c>
      <c r="K170" s="671" t="s">
        <v>959</v>
      </c>
      <c r="L170" s="671" t="s">
        <v>960</v>
      </c>
      <c r="M170" s="671" t="s">
        <v>961</v>
      </c>
      <c r="N170" s="671" t="s">
        <v>142</v>
      </c>
      <c r="O170" s="608" t="s">
        <v>141</v>
      </c>
      <c r="P170" s="671" t="s">
        <v>141</v>
      </c>
      <c r="Q170" s="628">
        <v>46</v>
      </c>
      <c r="R170" s="676">
        <f>'[1]Bolivar Me Enamora Esquematico'!Z257</f>
        <v>0</v>
      </c>
      <c r="S170" s="676">
        <v>46</v>
      </c>
      <c r="T170" s="686">
        <f t="shared" si="28"/>
        <v>1</v>
      </c>
      <c r="U170" s="624">
        <v>7</v>
      </c>
      <c r="V170" s="676">
        <v>37</v>
      </c>
      <c r="W170" s="676">
        <v>1</v>
      </c>
      <c r="X170" s="676">
        <v>1</v>
      </c>
      <c r="Y170" s="612">
        <f t="shared" si="20"/>
        <v>46</v>
      </c>
      <c r="Z170" s="613">
        <v>0</v>
      </c>
      <c r="AA170" s="612">
        <f t="shared" si="22"/>
        <v>92</v>
      </c>
      <c r="AB170" s="613">
        <f t="shared" si="25"/>
        <v>1</v>
      </c>
      <c r="AC170" s="618">
        <v>1</v>
      </c>
      <c r="AD170" s="615">
        <v>0.92</v>
      </c>
      <c r="AE170" s="616">
        <v>100000000</v>
      </c>
      <c r="AF170" s="676" t="s">
        <v>211</v>
      </c>
      <c r="AG170" s="445">
        <v>848250000</v>
      </c>
      <c r="AH170" s="13">
        <f t="shared" si="27"/>
        <v>8.4824999999999999</v>
      </c>
    </row>
    <row r="171" spans="1:34" s="377" customFormat="1" ht="77" hidden="1" x14ac:dyDescent="0.2">
      <c r="A171" s="608" t="s">
        <v>995</v>
      </c>
      <c r="B171" s="671" t="s">
        <v>75</v>
      </c>
      <c r="C171" s="727" t="s">
        <v>84</v>
      </c>
      <c r="D171" s="671" t="s">
        <v>962</v>
      </c>
      <c r="E171" s="671" t="s">
        <v>949</v>
      </c>
      <c r="F171" s="671" t="s">
        <v>950</v>
      </c>
      <c r="G171" s="671" t="s">
        <v>910</v>
      </c>
      <c r="H171" s="671" t="s">
        <v>963</v>
      </c>
      <c r="I171" s="671" t="s">
        <v>964</v>
      </c>
      <c r="J171" s="671" t="s">
        <v>965</v>
      </c>
      <c r="K171" s="671" t="s">
        <v>966</v>
      </c>
      <c r="L171" s="671" t="s">
        <v>967</v>
      </c>
      <c r="M171" s="671" t="s">
        <v>968</v>
      </c>
      <c r="N171" s="671" t="s">
        <v>142</v>
      </c>
      <c r="O171" s="608" t="s">
        <v>141</v>
      </c>
      <c r="P171" s="671" t="s">
        <v>141</v>
      </c>
      <c r="Q171" s="628">
        <v>1</v>
      </c>
      <c r="R171" s="676">
        <f>'[1]Bolivar Me Enamora Esquematico'!Z258</f>
        <v>0</v>
      </c>
      <c r="S171" s="676">
        <v>0</v>
      </c>
      <c r="T171" s="686">
        <f t="shared" si="28"/>
        <v>0</v>
      </c>
      <c r="U171" s="624">
        <v>0</v>
      </c>
      <c r="V171" s="676">
        <v>0</v>
      </c>
      <c r="W171" s="676">
        <v>0</v>
      </c>
      <c r="X171" s="676">
        <v>0</v>
      </c>
      <c r="Y171" s="612">
        <f t="shared" si="20"/>
        <v>0</v>
      </c>
      <c r="Z171" s="613">
        <v>0</v>
      </c>
      <c r="AA171" s="612">
        <f t="shared" si="22"/>
        <v>0</v>
      </c>
      <c r="AB171" s="613">
        <f t="shared" si="25"/>
        <v>0</v>
      </c>
      <c r="AC171" s="614">
        <v>0</v>
      </c>
      <c r="AD171" s="615">
        <v>0</v>
      </c>
      <c r="AE171" s="616">
        <v>150000000</v>
      </c>
      <c r="AF171" s="676" t="s">
        <v>211</v>
      </c>
      <c r="AG171" s="445">
        <v>0</v>
      </c>
      <c r="AH171" s="13">
        <f t="shared" si="27"/>
        <v>0</v>
      </c>
    </row>
    <row r="172" spans="1:34" s="377" customFormat="1" ht="121" hidden="1" x14ac:dyDescent="0.2">
      <c r="A172" s="608" t="s">
        <v>995</v>
      </c>
      <c r="B172" s="671" t="s">
        <v>75</v>
      </c>
      <c r="C172" s="727" t="s">
        <v>84</v>
      </c>
      <c r="D172" s="671" t="s">
        <v>962</v>
      </c>
      <c r="E172" s="671" t="s">
        <v>949</v>
      </c>
      <c r="F172" s="671" t="s">
        <v>950</v>
      </c>
      <c r="G172" s="671" t="s">
        <v>910</v>
      </c>
      <c r="H172" s="671" t="s">
        <v>969</v>
      </c>
      <c r="I172" s="671" t="s">
        <v>970</v>
      </c>
      <c r="J172" s="671" t="s">
        <v>971</v>
      </c>
      <c r="K172" s="671" t="s">
        <v>874</v>
      </c>
      <c r="L172" s="671" t="s">
        <v>875</v>
      </c>
      <c r="M172" s="671" t="s">
        <v>972</v>
      </c>
      <c r="N172" s="671" t="s">
        <v>142</v>
      </c>
      <c r="O172" s="608" t="s">
        <v>141</v>
      </c>
      <c r="P172" s="671" t="s">
        <v>141</v>
      </c>
      <c r="Q172" s="628">
        <v>0.25</v>
      </c>
      <c r="R172" s="676">
        <f>'[1]Bolivar Me Enamora Esquematico'!Z259</f>
        <v>0</v>
      </c>
      <c r="S172" s="676">
        <v>0</v>
      </c>
      <c r="T172" s="686">
        <f t="shared" si="28"/>
        <v>0</v>
      </c>
      <c r="U172" s="624">
        <v>0</v>
      </c>
      <c r="V172" s="676">
        <v>0</v>
      </c>
      <c r="W172" s="676">
        <v>0</v>
      </c>
      <c r="X172" s="676">
        <v>0</v>
      </c>
      <c r="Y172" s="612">
        <f t="shared" si="20"/>
        <v>0</v>
      </c>
      <c r="Z172" s="613">
        <v>0</v>
      </c>
      <c r="AA172" s="612">
        <f t="shared" si="22"/>
        <v>0</v>
      </c>
      <c r="AB172" s="613">
        <f t="shared" si="25"/>
        <v>0</v>
      </c>
      <c r="AC172" s="614">
        <v>0</v>
      </c>
      <c r="AD172" s="615">
        <v>0</v>
      </c>
      <c r="AE172" s="616">
        <v>125000000</v>
      </c>
      <c r="AF172" s="676" t="s">
        <v>211</v>
      </c>
      <c r="AG172" s="445">
        <v>0</v>
      </c>
      <c r="AH172" s="13">
        <f t="shared" si="27"/>
        <v>0</v>
      </c>
    </row>
    <row r="173" spans="1:34" s="377" customFormat="1" ht="176" hidden="1" x14ac:dyDescent="0.2">
      <c r="A173" s="608" t="s">
        <v>995</v>
      </c>
      <c r="B173" s="671" t="s">
        <v>75</v>
      </c>
      <c r="C173" s="727" t="s">
        <v>84</v>
      </c>
      <c r="D173" s="671" t="s">
        <v>962</v>
      </c>
      <c r="E173" s="671" t="s">
        <v>949</v>
      </c>
      <c r="F173" s="671" t="s">
        <v>950</v>
      </c>
      <c r="G173" s="671" t="s">
        <v>910</v>
      </c>
      <c r="H173" s="671" t="s">
        <v>973</v>
      </c>
      <c r="I173" s="671" t="s">
        <v>974</v>
      </c>
      <c r="J173" s="671" t="s">
        <v>975</v>
      </c>
      <c r="K173" s="671" t="s">
        <v>976</v>
      </c>
      <c r="L173" s="671" t="s">
        <v>977</v>
      </c>
      <c r="M173" s="671" t="s">
        <v>955</v>
      </c>
      <c r="N173" s="671" t="s">
        <v>142</v>
      </c>
      <c r="O173" s="608" t="s">
        <v>141</v>
      </c>
      <c r="P173" s="671" t="s">
        <v>141</v>
      </c>
      <c r="Q173" s="628">
        <v>2500</v>
      </c>
      <c r="R173" s="676">
        <f>'[1]Bolivar Me Enamora Esquematico'!Z260</f>
        <v>0</v>
      </c>
      <c r="S173" s="676">
        <v>4296</v>
      </c>
      <c r="T173" s="686">
        <f t="shared" si="28"/>
        <v>1.7183999999999999</v>
      </c>
      <c r="U173" s="624">
        <v>516</v>
      </c>
      <c r="V173" s="676">
        <v>1462</v>
      </c>
      <c r="W173" s="676">
        <v>21</v>
      </c>
      <c r="X173" s="676">
        <v>102</v>
      </c>
      <c r="Y173" s="612">
        <f>+U173+V173+W173+X173</f>
        <v>2101</v>
      </c>
      <c r="Z173" s="613">
        <v>0</v>
      </c>
      <c r="AA173" s="612">
        <f t="shared" si="22"/>
        <v>6397</v>
      </c>
      <c r="AB173" s="613">
        <f t="shared" si="25"/>
        <v>0.84040000000000004</v>
      </c>
      <c r="AC173" s="618">
        <v>0.84040000000000004</v>
      </c>
      <c r="AD173" s="615">
        <v>0</v>
      </c>
      <c r="AE173" s="616">
        <v>200000000</v>
      </c>
      <c r="AF173" s="676" t="s">
        <v>211</v>
      </c>
      <c r="AG173" s="445">
        <v>2042209960</v>
      </c>
      <c r="AH173" s="13">
        <f t="shared" ref="AH173:AH207" si="29">+AG173/AE173</f>
        <v>10.2110498</v>
      </c>
    </row>
    <row r="174" spans="1:34" s="377" customFormat="1" ht="143" hidden="1" x14ac:dyDescent="0.2">
      <c r="A174" s="608" t="s">
        <v>995</v>
      </c>
      <c r="B174" s="671" t="s">
        <v>75</v>
      </c>
      <c r="C174" s="727" t="s">
        <v>84</v>
      </c>
      <c r="D174" s="671" t="s">
        <v>978</v>
      </c>
      <c r="E174" s="671" t="s">
        <v>949</v>
      </c>
      <c r="F174" s="671" t="s">
        <v>950</v>
      </c>
      <c r="G174" s="671" t="s">
        <v>910</v>
      </c>
      <c r="H174" s="671" t="s">
        <v>979</v>
      </c>
      <c r="I174" s="671" t="s">
        <v>980</v>
      </c>
      <c r="J174" s="671" t="s">
        <v>981</v>
      </c>
      <c r="K174" s="671" t="s">
        <v>982</v>
      </c>
      <c r="L174" s="671" t="s">
        <v>983</v>
      </c>
      <c r="M174" s="671" t="s">
        <v>135</v>
      </c>
      <c r="N174" s="671" t="s">
        <v>142</v>
      </c>
      <c r="O174" s="608" t="s">
        <v>141</v>
      </c>
      <c r="P174" s="671" t="s">
        <v>141</v>
      </c>
      <c r="Q174" s="628">
        <v>5</v>
      </c>
      <c r="R174" s="676">
        <v>20</v>
      </c>
      <c r="S174" s="676">
        <v>3</v>
      </c>
      <c r="T174" s="686">
        <f t="shared" si="28"/>
        <v>0.6</v>
      </c>
      <c r="U174" s="624">
        <v>2</v>
      </c>
      <c r="V174" s="676">
        <v>2</v>
      </c>
      <c r="W174" s="676">
        <v>0</v>
      </c>
      <c r="X174" s="676">
        <v>1</v>
      </c>
      <c r="Y174" s="612">
        <f t="shared" ref="Y174:Y237" si="30">+U174+V174+W174+X174</f>
        <v>5</v>
      </c>
      <c r="Z174" s="613">
        <f t="shared" ref="Z174:Z237" si="31">+Y174/R174</f>
        <v>0.25</v>
      </c>
      <c r="AA174" s="612">
        <f t="shared" si="22"/>
        <v>8</v>
      </c>
      <c r="AB174" s="613">
        <f t="shared" si="25"/>
        <v>1</v>
      </c>
      <c r="AC174" s="618">
        <v>1</v>
      </c>
      <c r="AD174" s="615">
        <f>AA174/R174</f>
        <v>0.4</v>
      </c>
      <c r="AE174" s="616">
        <v>8800000000</v>
      </c>
      <c r="AF174" s="676" t="s">
        <v>211</v>
      </c>
      <c r="AG174" s="262">
        <v>39030898768.059998</v>
      </c>
      <c r="AH174" s="13">
        <f t="shared" si="29"/>
        <v>4.4353294054613635</v>
      </c>
    </row>
    <row r="175" spans="1:34" s="377" customFormat="1" ht="121" hidden="1" x14ac:dyDescent="0.2">
      <c r="A175" s="608" t="s">
        <v>995</v>
      </c>
      <c r="B175" s="671" t="s">
        <v>75</v>
      </c>
      <c r="C175" s="727" t="s">
        <v>84</v>
      </c>
      <c r="D175" s="671" t="s">
        <v>978</v>
      </c>
      <c r="E175" s="671" t="s">
        <v>949</v>
      </c>
      <c r="F175" s="671" t="s">
        <v>950</v>
      </c>
      <c r="G175" s="671" t="s">
        <v>910</v>
      </c>
      <c r="H175" s="671" t="s">
        <v>984</v>
      </c>
      <c r="I175" s="671" t="s">
        <v>985</v>
      </c>
      <c r="J175" s="671" t="s">
        <v>986</v>
      </c>
      <c r="K175" s="671" t="s">
        <v>197</v>
      </c>
      <c r="L175" s="671" t="s">
        <v>987</v>
      </c>
      <c r="M175" s="671" t="s">
        <v>988</v>
      </c>
      <c r="N175" s="671" t="s">
        <v>142</v>
      </c>
      <c r="O175" s="608" t="s">
        <v>141</v>
      </c>
      <c r="P175" s="671" t="s">
        <v>141</v>
      </c>
      <c r="Q175" s="628">
        <v>0.25</v>
      </c>
      <c r="R175" s="676">
        <f>'[1]Bolivar Me Enamora Esquematico'!Z262</f>
        <v>0</v>
      </c>
      <c r="S175" s="676">
        <v>0</v>
      </c>
      <c r="T175" s="686">
        <f t="shared" si="28"/>
        <v>0</v>
      </c>
      <c r="U175" s="624">
        <v>0</v>
      </c>
      <c r="V175" s="676">
        <v>0</v>
      </c>
      <c r="W175" s="676">
        <v>0</v>
      </c>
      <c r="X175" s="676">
        <v>0</v>
      </c>
      <c r="Y175" s="612">
        <f t="shared" si="30"/>
        <v>0</v>
      </c>
      <c r="Z175" s="613">
        <v>0</v>
      </c>
      <c r="AA175" s="612">
        <f t="shared" si="22"/>
        <v>0</v>
      </c>
      <c r="AB175" s="613">
        <f t="shared" si="25"/>
        <v>0</v>
      </c>
      <c r="AC175" s="614">
        <v>0</v>
      </c>
      <c r="AD175" s="615">
        <v>0</v>
      </c>
      <c r="AE175" s="616">
        <v>100000000</v>
      </c>
      <c r="AF175" s="676" t="s">
        <v>211</v>
      </c>
      <c r="AG175" s="445">
        <v>0</v>
      </c>
      <c r="AH175" s="13">
        <f t="shared" si="29"/>
        <v>0</v>
      </c>
    </row>
    <row r="176" spans="1:34" s="377" customFormat="1" ht="99" hidden="1" x14ac:dyDescent="0.2">
      <c r="A176" s="608" t="s">
        <v>995</v>
      </c>
      <c r="B176" s="671" t="s">
        <v>75</v>
      </c>
      <c r="C176" s="727" t="s">
        <v>84</v>
      </c>
      <c r="D176" s="671" t="s">
        <v>978</v>
      </c>
      <c r="E176" s="671" t="s">
        <v>949</v>
      </c>
      <c r="F176" s="671" t="s">
        <v>950</v>
      </c>
      <c r="G176" s="671" t="s">
        <v>910</v>
      </c>
      <c r="H176" s="671" t="s">
        <v>989</v>
      </c>
      <c r="I176" s="671" t="s">
        <v>990</v>
      </c>
      <c r="J176" s="671" t="s">
        <v>991</v>
      </c>
      <c r="K176" s="671" t="s">
        <v>992</v>
      </c>
      <c r="L176" s="671" t="s">
        <v>993</v>
      </c>
      <c r="M176" s="671" t="s">
        <v>972</v>
      </c>
      <c r="N176" s="671" t="s">
        <v>142</v>
      </c>
      <c r="O176" s="608" t="s">
        <v>141</v>
      </c>
      <c r="P176" s="671" t="s">
        <v>141</v>
      </c>
      <c r="Q176" s="628">
        <v>0.25</v>
      </c>
      <c r="R176" s="676">
        <f>'[1]Bolivar Me Enamora Esquematico'!Z263</f>
        <v>0</v>
      </c>
      <c r="S176" s="676">
        <v>0</v>
      </c>
      <c r="T176" s="686">
        <f t="shared" si="28"/>
        <v>0</v>
      </c>
      <c r="U176" s="624">
        <v>0</v>
      </c>
      <c r="V176" s="676">
        <v>0</v>
      </c>
      <c r="W176" s="676">
        <v>0.25</v>
      </c>
      <c r="X176" s="676">
        <v>0</v>
      </c>
      <c r="Y176" s="612">
        <f t="shared" si="30"/>
        <v>0.25</v>
      </c>
      <c r="Z176" s="613">
        <v>0</v>
      </c>
      <c r="AA176" s="612">
        <f t="shared" si="22"/>
        <v>0.25</v>
      </c>
      <c r="AB176" s="613">
        <f t="shared" si="25"/>
        <v>1</v>
      </c>
      <c r="AC176" s="618">
        <v>1</v>
      </c>
      <c r="AD176" s="615">
        <v>1</v>
      </c>
      <c r="AE176" s="616">
        <v>2325000000</v>
      </c>
      <c r="AF176" s="676" t="s">
        <v>211</v>
      </c>
      <c r="AG176" s="445">
        <v>0</v>
      </c>
      <c r="AH176" s="13">
        <f t="shared" si="29"/>
        <v>0</v>
      </c>
    </row>
    <row r="177" spans="1:34" s="377" customFormat="1" ht="77" hidden="1" x14ac:dyDescent="0.2">
      <c r="A177" s="608" t="s">
        <v>1150</v>
      </c>
      <c r="B177" s="636" t="s">
        <v>869</v>
      </c>
      <c r="C177" s="726" t="s">
        <v>2035</v>
      </c>
      <c r="D177" s="608" t="s">
        <v>1152</v>
      </c>
      <c r="E177" s="608">
        <v>4599</v>
      </c>
      <c r="F177" s="608" t="s">
        <v>1024</v>
      </c>
      <c r="G177" s="608" t="s">
        <v>816</v>
      </c>
      <c r="H177" s="608">
        <v>108</v>
      </c>
      <c r="I177" s="608" t="s">
        <v>1153</v>
      </c>
      <c r="J177" s="608">
        <v>4599028</v>
      </c>
      <c r="K177" s="608" t="s">
        <v>1154</v>
      </c>
      <c r="L177" s="608" t="s">
        <v>1155</v>
      </c>
      <c r="M177" s="608" t="s">
        <v>121</v>
      </c>
      <c r="N177" s="608">
        <v>3</v>
      </c>
      <c r="O177" s="608">
        <v>2023</v>
      </c>
      <c r="P177" s="608" t="s">
        <v>1156</v>
      </c>
      <c r="Q177" s="611">
        <v>2</v>
      </c>
      <c r="R177" s="608">
        <v>4</v>
      </c>
      <c r="S177" s="625">
        <v>0</v>
      </c>
      <c r="T177" s="644">
        <v>0</v>
      </c>
      <c r="U177" s="611">
        <v>0.25</v>
      </c>
      <c r="V177" s="611">
        <v>0.25</v>
      </c>
      <c r="W177" s="611">
        <v>0.75</v>
      </c>
      <c r="X177" s="625">
        <v>1</v>
      </c>
      <c r="Y177" s="612">
        <f t="shared" si="30"/>
        <v>2.25</v>
      </c>
      <c r="Z177" s="613">
        <f t="shared" si="31"/>
        <v>0.5625</v>
      </c>
      <c r="AA177" s="612">
        <f t="shared" si="22"/>
        <v>2.25</v>
      </c>
      <c r="AB177" s="613">
        <f t="shared" si="25"/>
        <v>1.125</v>
      </c>
      <c r="AC177" s="618">
        <v>1</v>
      </c>
      <c r="AD177" s="615">
        <f t="shared" ref="AD177:AD240" si="32">AA177/R177</f>
        <v>0.5625</v>
      </c>
      <c r="AE177" s="616">
        <v>76625000</v>
      </c>
      <c r="AF177" s="645" t="s">
        <v>1157</v>
      </c>
      <c r="AG177" s="445">
        <v>76625000</v>
      </c>
      <c r="AH177" s="13">
        <f t="shared" si="29"/>
        <v>1</v>
      </c>
    </row>
    <row r="178" spans="1:34" s="377" customFormat="1" ht="77" hidden="1" x14ac:dyDescent="0.2">
      <c r="A178" s="608" t="s">
        <v>1150</v>
      </c>
      <c r="B178" s="636" t="s">
        <v>869</v>
      </c>
      <c r="C178" s="726" t="s">
        <v>2035</v>
      </c>
      <c r="D178" s="608" t="s">
        <v>1152</v>
      </c>
      <c r="E178" s="608">
        <v>4599</v>
      </c>
      <c r="F178" s="608" t="s">
        <v>1024</v>
      </c>
      <c r="G178" s="608" t="s">
        <v>816</v>
      </c>
      <c r="H178" s="608">
        <v>383</v>
      </c>
      <c r="I178" s="608" t="s">
        <v>1159</v>
      </c>
      <c r="J178" s="608">
        <v>4599021</v>
      </c>
      <c r="K178" s="608" t="s">
        <v>1160</v>
      </c>
      <c r="L178" s="608" t="s">
        <v>1161</v>
      </c>
      <c r="M178" s="608" t="s">
        <v>121</v>
      </c>
      <c r="N178" s="608" t="s">
        <v>1162</v>
      </c>
      <c r="O178" s="608" t="s">
        <v>141</v>
      </c>
      <c r="P178" s="608" t="s">
        <v>1156</v>
      </c>
      <c r="Q178" s="611">
        <v>2</v>
      </c>
      <c r="R178" s="608">
        <v>2</v>
      </c>
      <c r="S178" s="625">
        <v>2</v>
      </c>
      <c r="T178" s="644">
        <v>1</v>
      </c>
      <c r="U178" s="625">
        <v>0</v>
      </c>
      <c r="V178" s="625">
        <v>0</v>
      </c>
      <c r="W178" s="625">
        <v>0</v>
      </c>
      <c r="X178" s="625">
        <v>0</v>
      </c>
      <c r="Y178" s="612">
        <f t="shared" si="30"/>
        <v>0</v>
      </c>
      <c r="Z178" s="613">
        <f t="shared" si="31"/>
        <v>0</v>
      </c>
      <c r="AA178" s="612">
        <f t="shared" si="22"/>
        <v>2</v>
      </c>
      <c r="AB178" s="613">
        <f t="shared" si="25"/>
        <v>0</v>
      </c>
      <c r="AC178" s="614">
        <v>0</v>
      </c>
      <c r="AD178" s="615">
        <f t="shared" si="32"/>
        <v>1</v>
      </c>
      <c r="AE178" s="616">
        <v>0</v>
      </c>
      <c r="AF178" s="645" t="s">
        <v>1157</v>
      </c>
      <c r="AG178" s="445">
        <v>0</v>
      </c>
      <c r="AH178" s="13">
        <v>0</v>
      </c>
    </row>
    <row r="179" spans="1:34" s="377" customFormat="1" ht="77" hidden="1" x14ac:dyDescent="0.2">
      <c r="A179" s="608" t="s">
        <v>1150</v>
      </c>
      <c r="B179" s="636" t="s">
        <v>869</v>
      </c>
      <c r="C179" s="726" t="s">
        <v>2035</v>
      </c>
      <c r="D179" s="608" t="s">
        <v>1152</v>
      </c>
      <c r="E179" s="608">
        <v>4599</v>
      </c>
      <c r="F179" s="608" t="s">
        <v>1024</v>
      </c>
      <c r="G179" s="608" t="s">
        <v>816</v>
      </c>
      <c r="H179" s="608">
        <v>423</v>
      </c>
      <c r="I179" s="608" t="s">
        <v>1165</v>
      </c>
      <c r="J179" s="608">
        <v>4599002</v>
      </c>
      <c r="K179" s="608" t="s">
        <v>1166</v>
      </c>
      <c r="L179" s="608" t="s">
        <v>1167</v>
      </c>
      <c r="M179" s="608" t="s">
        <v>50</v>
      </c>
      <c r="N179" s="608">
        <v>0.97330000000000005</v>
      </c>
      <c r="O179" s="608">
        <v>2023</v>
      </c>
      <c r="P179" s="608" t="s">
        <v>1156</v>
      </c>
      <c r="Q179" s="611">
        <v>1</v>
      </c>
      <c r="R179" s="608">
        <v>100</v>
      </c>
      <c r="S179" s="625">
        <v>25</v>
      </c>
      <c r="T179" s="644">
        <v>0.25</v>
      </c>
      <c r="U179" s="644">
        <v>0.14000000000000001</v>
      </c>
      <c r="V179" s="644">
        <v>0.45</v>
      </c>
      <c r="W179" s="644">
        <v>0.3</v>
      </c>
      <c r="X179" s="644">
        <v>0.12</v>
      </c>
      <c r="Y179" s="612">
        <f t="shared" si="30"/>
        <v>1.0100000000000002</v>
      </c>
      <c r="Z179" s="613">
        <f t="shared" si="31"/>
        <v>1.0100000000000003E-2</v>
      </c>
      <c r="AA179" s="612">
        <f t="shared" si="22"/>
        <v>26.01</v>
      </c>
      <c r="AB179" s="613">
        <f t="shared" si="25"/>
        <v>1.0100000000000002</v>
      </c>
      <c r="AC179" s="618">
        <v>1</v>
      </c>
      <c r="AD179" s="615">
        <f t="shared" si="32"/>
        <v>0.2601</v>
      </c>
      <c r="AE179" s="616">
        <v>374388333</v>
      </c>
      <c r="AF179" s="645" t="s">
        <v>1157</v>
      </c>
      <c r="AG179" s="445">
        <v>374388333</v>
      </c>
      <c r="AH179" s="13">
        <f t="shared" si="29"/>
        <v>1</v>
      </c>
    </row>
    <row r="180" spans="1:34" s="377" customFormat="1" ht="88" hidden="1" x14ac:dyDescent="0.2">
      <c r="A180" s="608" t="s">
        <v>1150</v>
      </c>
      <c r="B180" s="636" t="s">
        <v>869</v>
      </c>
      <c r="C180" s="726" t="s">
        <v>2035</v>
      </c>
      <c r="D180" s="608" t="s">
        <v>1152</v>
      </c>
      <c r="E180" s="608">
        <v>4599</v>
      </c>
      <c r="F180" s="608" t="s">
        <v>1024</v>
      </c>
      <c r="G180" s="608" t="s">
        <v>816</v>
      </c>
      <c r="H180" s="608">
        <v>424</v>
      </c>
      <c r="I180" s="608" t="s">
        <v>1169</v>
      </c>
      <c r="J180" s="608">
        <v>4599002</v>
      </c>
      <c r="K180" s="608" t="s">
        <v>1166</v>
      </c>
      <c r="L180" s="608" t="s">
        <v>1167</v>
      </c>
      <c r="M180" s="608" t="s">
        <v>121</v>
      </c>
      <c r="N180" s="608" t="s">
        <v>1162</v>
      </c>
      <c r="O180" s="608">
        <v>2023</v>
      </c>
      <c r="P180" s="608" t="s">
        <v>1156</v>
      </c>
      <c r="Q180" s="611">
        <v>1</v>
      </c>
      <c r="R180" s="608">
        <v>4</v>
      </c>
      <c r="S180" s="625">
        <v>1</v>
      </c>
      <c r="T180" s="644">
        <v>0.25</v>
      </c>
      <c r="U180" s="625">
        <v>0</v>
      </c>
      <c r="V180" s="625">
        <v>0</v>
      </c>
      <c r="W180" s="625">
        <v>0</v>
      </c>
      <c r="X180" s="646">
        <v>1</v>
      </c>
      <c r="Y180" s="612">
        <f t="shared" si="30"/>
        <v>1</v>
      </c>
      <c r="Z180" s="613">
        <f t="shared" si="31"/>
        <v>0.25</v>
      </c>
      <c r="AA180" s="612">
        <f t="shared" si="22"/>
        <v>2</v>
      </c>
      <c r="AB180" s="613">
        <f t="shared" si="25"/>
        <v>1</v>
      </c>
      <c r="AC180" s="618">
        <v>1</v>
      </c>
      <c r="AD180" s="615">
        <f t="shared" si="32"/>
        <v>0.5</v>
      </c>
      <c r="AE180" s="616">
        <v>106662968</v>
      </c>
      <c r="AF180" s="645" t="s">
        <v>1171</v>
      </c>
      <c r="AG180" s="445">
        <v>103776256</v>
      </c>
      <c r="AH180" s="13">
        <f t="shared" si="29"/>
        <v>0.97293613656053524</v>
      </c>
    </row>
    <row r="181" spans="1:34" s="377" customFormat="1" ht="88" hidden="1" x14ac:dyDescent="0.2">
      <c r="A181" s="608" t="s">
        <v>1150</v>
      </c>
      <c r="B181" s="636" t="s">
        <v>869</v>
      </c>
      <c r="C181" s="726" t="s">
        <v>2035</v>
      </c>
      <c r="D181" s="608" t="s">
        <v>1152</v>
      </c>
      <c r="E181" s="608">
        <v>4599</v>
      </c>
      <c r="F181" s="608" t="s">
        <v>1024</v>
      </c>
      <c r="G181" s="608" t="s">
        <v>816</v>
      </c>
      <c r="H181" s="608">
        <v>425</v>
      </c>
      <c r="I181" s="608" t="s">
        <v>1173</v>
      </c>
      <c r="J181" s="608">
        <v>4599031</v>
      </c>
      <c r="K181" s="608" t="s">
        <v>1174</v>
      </c>
      <c r="L181" s="608" t="s">
        <v>1175</v>
      </c>
      <c r="M181" s="608" t="s">
        <v>121</v>
      </c>
      <c r="N181" s="608" t="s">
        <v>1162</v>
      </c>
      <c r="O181" s="608" t="s">
        <v>141</v>
      </c>
      <c r="P181" s="608" t="s">
        <v>1156</v>
      </c>
      <c r="Q181" s="611">
        <v>2</v>
      </c>
      <c r="R181" s="608">
        <v>5</v>
      </c>
      <c r="S181" s="625">
        <v>0</v>
      </c>
      <c r="T181" s="644">
        <v>0</v>
      </c>
      <c r="U181" s="647">
        <v>0.3</v>
      </c>
      <c r="V181" s="647">
        <v>0.5</v>
      </c>
      <c r="W181" s="625">
        <v>1</v>
      </c>
      <c r="X181" s="647">
        <v>0.5</v>
      </c>
      <c r="Y181" s="612">
        <f t="shared" si="30"/>
        <v>2.2999999999999998</v>
      </c>
      <c r="Z181" s="613">
        <f t="shared" si="31"/>
        <v>0.45999999999999996</v>
      </c>
      <c r="AA181" s="612">
        <f t="shared" si="22"/>
        <v>2.2999999999999998</v>
      </c>
      <c r="AB181" s="613">
        <f t="shared" si="25"/>
        <v>1.1499999999999999</v>
      </c>
      <c r="AC181" s="618">
        <v>1</v>
      </c>
      <c r="AD181" s="615">
        <f t="shared" si="32"/>
        <v>0.45999999999999996</v>
      </c>
      <c r="AE181" s="616">
        <v>500000000</v>
      </c>
      <c r="AF181" s="645" t="s">
        <v>1157</v>
      </c>
      <c r="AG181" s="445">
        <v>499845000</v>
      </c>
      <c r="AH181" s="13">
        <f t="shared" si="29"/>
        <v>0.99968999999999997</v>
      </c>
    </row>
    <row r="182" spans="1:34" s="377" customFormat="1" ht="77" hidden="1" x14ac:dyDescent="0.2">
      <c r="A182" s="608" t="s">
        <v>1150</v>
      </c>
      <c r="B182" s="636" t="s">
        <v>869</v>
      </c>
      <c r="C182" s="726" t="s">
        <v>2035</v>
      </c>
      <c r="D182" s="608" t="s">
        <v>1152</v>
      </c>
      <c r="E182" s="608">
        <v>4599</v>
      </c>
      <c r="F182" s="608" t="s">
        <v>1024</v>
      </c>
      <c r="G182" s="608" t="s">
        <v>816</v>
      </c>
      <c r="H182" s="608">
        <v>426</v>
      </c>
      <c r="I182" s="608" t="s">
        <v>1177</v>
      </c>
      <c r="J182" s="608">
        <v>4599031</v>
      </c>
      <c r="K182" s="608" t="s">
        <v>1178</v>
      </c>
      <c r="L182" s="608" t="s">
        <v>1175</v>
      </c>
      <c r="M182" s="608" t="s">
        <v>121</v>
      </c>
      <c r="N182" s="608" t="s">
        <v>1162</v>
      </c>
      <c r="O182" s="608" t="s">
        <v>141</v>
      </c>
      <c r="P182" s="608" t="s">
        <v>1156</v>
      </c>
      <c r="Q182" s="611">
        <v>2</v>
      </c>
      <c r="R182" s="608">
        <v>4</v>
      </c>
      <c r="S182" s="625">
        <v>0</v>
      </c>
      <c r="T182" s="644">
        <v>0</v>
      </c>
      <c r="U182" s="647">
        <v>0.5</v>
      </c>
      <c r="V182" s="647">
        <v>0.8</v>
      </c>
      <c r="W182" s="647">
        <v>0.5</v>
      </c>
      <c r="X182" s="625">
        <v>0</v>
      </c>
      <c r="Y182" s="612">
        <f t="shared" si="30"/>
        <v>1.8</v>
      </c>
      <c r="Z182" s="613">
        <f t="shared" si="31"/>
        <v>0.45</v>
      </c>
      <c r="AA182" s="612">
        <f t="shared" si="22"/>
        <v>1.8</v>
      </c>
      <c r="AB182" s="613">
        <f t="shared" si="25"/>
        <v>0.9</v>
      </c>
      <c r="AC182" s="618">
        <v>0.9</v>
      </c>
      <c r="AD182" s="615">
        <f t="shared" si="32"/>
        <v>0.45</v>
      </c>
      <c r="AE182" s="616">
        <v>454875000</v>
      </c>
      <c r="AF182" s="645" t="s">
        <v>1157</v>
      </c>
      <c r="AG182" s="445">
        <v>454875000</v>
      </c>
      <c r="AH182" s="13">
        <f t="shared" si="29"/>
        <v>1</v>
      </c>
    </row>
    <row r="183" spans="1:34" s="377" customFormat="1" ht="77" hidden="1" x14ac:dyDescent="0.2">
      <c r="A183" s="608" t="s">
        <v>1196</v>
      </c>
      <c r="B183" s="620" t="s">
        <v>90</v>
      </c>
      <c r="C183" s="726" t="s">
        <v>1197</v>
      </c>
      <c r="D183" s="610" t="s">
        <v>1203</v>
      </c>
      <c r="E183" s="608">
        <v>4103</v>
      </c>
      <c r="F183" s="608" t="s">
        <v>226</v>
      </c>
      <c r="G183" s="610" t="s">
        <v>910</v>
      </c>
      <c r="H183" s="608">
        <v>96</v>
      </c>
      <c r="I183" s="608" t="s">
        <v>1204</v>
      </c>
      <c r="J183" s="608">
        <v>4103052</v>
      </c>
      <c r="K183" s="608" t="s">
        <v>878</v>
      </c>
      <c r="L183" s="608" t="s">
        <v>879</v>
      </c>
      <c r="M183" s="624" t="s">
        <v>121</v>
      </c>
      <c r="N183" s="625">
        <v>0.47499999999999998</v>
      </c>
      <c r="O183" s="608">
        <v>2022</v>
      </c>
      <c r="P183" s="608" t="s">
        <v>1202</v>
      </c>
      <c r="Q183" s="611">
        <v>4</v>
      </c>
      <c r="R183" s="608">
        <v>15</v>
      </c>
      <c r="S183" s="612">
        <v>3</v>
      </c>
      <c r="T183" s="613">
        <f t="shared" ref="T183:T200" si="33">+S183/R183</f>
        <v>0.2</v>
      </c>
      <c r="U183" s="612">
        <v>1</v>
      </c>
      <c r="V183" s="612">
        <v>1</v>
      </c>
      <c r="W183" s="612">
        <v>0</v>
      </c>
      <c r="X183" s="612">
        <v>2</v>
      </c>
      <c r="Y183" s="612">
        <f t="shared" si="30"/>
        <v>4</v>
      </c>
      <c r="Z183" s="613">
        <f t="shared" si="31"/>
        <v>0.26666666666666666</v>
      </c>
      <c r="AA183" s="612">
        <f t="shared" si="22"/>
        <v>7</v>
      </c>
      <c r="AB183" s="613">
        <f t="shared" si="25"/>
        <v>1</v>
      </c>
      <c r="AC183" s="618">
        <v>1</v>
      </c>
      <c r="AD183" s="615">
        <f t="shared" si="32"/>
        <v>0.46666666666666667</v>
      </c>
      <c r="AE183" s="616">
        <v>0</v>
      </c>
      <c r="AF183" s="617" t="s">
        <v>141</v>
      </c>
      <c r="AG183" s="445">
        <v>0</v>
      </c>
      <c r="AH183" s="13">
        <v>0</v>
      </c>
    </row>
    <row r="184" spans="1:34" s="377" customFormat="1" ht="110" hidden="1" x14ac:dyDescent="0.2">
      <c r="A184" s="608" t="s">
        <v>1196</v>
      </c>
      <c r="B184" s="620" t="s">
        <v>90</v>
      </c>
      <c r="C184" s="726" t="s">
        <v>101</v>
      </c>
      <c r="D184" s="610" t="s">
        <v>102</v>
      </c>
      <c r="E184" s="608">
        <v>4102</v>
      </c>
      <c r="F184" s="608" t="s">
        <v>103</v>
      </c>
      <c r="G184" s="610" t="s">
        <v>910</v>
      </c>
      <c r="H184" s="608">
        <v>97</v>
      </c>
      <c r="I184" s="608" t="s">
        <v>1205</v>
      </c>
      <c r="J184" s="608">
        <v>4102045</v>
      </c>
      <c r="K184" s="608" t="s">
        <v>1206</v>
      </c>
      <c r="L184" s="608" t="s">
        <v>1207</v>
      </c>
      <c r="M184" s="624" t="s">
        <v>121</v>
      </c>
      <c r="N184" s="608">
        <v>24.71</v>
      </c>
      <c r="O184" s="608">
        <v>2022</v>
      </c>
      <c r="P184" s="608" t="s">
        <v>1208</v>
      </c>
      <c r="Q184" s="611">
        <v>300</v>
      </c>
      <c r="R184" s="608">
        <v>1200</v>
      </c>
      <c r="S184" s="612">
        <v>350</v>
      </c>
      <c r="T184" s="613">
        <f t="shared" si="33"/>
        <v>0.29166666666666669</v>
      </c>
      <c r="U184" s="612">
        <v>138</v>
      </c>
      <c r="V184" s="612">
        <v>313</v>
      </c>
      <c r="W184" s="612">
        <v>382</v>
      </c>
      <c r="X184" s="612">
        <v>0</v>
      </c>
      <c r="Y184" s="612">
        <f t="shared" si="30"/>
        <v>833</v>
      </c>
      <c r="Z184" s="613">
        <f t="shared" si="31"/>
        <v>0.69416666666666671</v>
      </c>
      <c r="AA184" s="612">
        <f t="shared" si="22"/>
        <v>1183</v>
      </c>
      <c r="AB184" s="613">
        <f t="shared" si="25"/>
        <v>2.7766666666666668</v>
      </c>
      <c r="AC184" s="618">
        <v>1</v>
      </c>
      <c r="AD184" s="615">
        <f t="shared" si="32"/>
        <v>0.98583333333333334</v>
      </c>
      <c r="AE184" s="616">
        <v>166666667</v>
      </c>
      <c r="AF184" s="617" t="s">
        <v>1157</v>
      </c>
      <c r="AG184" s="445">
        <v>66666666</v>
      </c>
      <c r="AH184" s="13">
        <f t="shared" si="29"/>
        <v>0.39999999520000001</v>
      </c>
    </row>
    <row r="185" spans="1:34" s="377" customFormat="1" ht="110" hidden="1" x14ac:dyDescent="0.2">
      <c r="A185" s="608" t="s">
        <v>1196</v>
      </c>
      <c r="B185" s="620" t="s">
        <v>90</v>
      </c>
      <c r="C185" s="726" t="s">
        <v>101</v>
      </c>
      <c r="D185" s="610" t="s">
        <v>102</v>
      </c>
      <c r="E185" s="608">
        <v>4102</v>
      </c>
      <c r="F185" s="608" t="s">
        <v>103</v>
      </c>
      <c r="G185" s="610" t="s">
        <v>910</v>
      </c>
      <c r="H185" s="608">
        <v>98</v>
      </c>
      <c r="I185" s="608" t="s">
        <v>1209</v>
      </c>
      <c r="J185" s="608">
        <v>4102045</v>
      </c>
      <c r="K185" s="608" t="s">
        <v>1206</v>
      </c>
      <c r="L185" s="608" t="s">
        <v>376</v>
      </c>
      <c r="M185" s="624" t="s">
        <v>121</v>
      </c>
      <c r="N185" s="608">
        <v>11.76</v>
      </c>
      <c r="O185" s="608">
        <v>2022</v>
      </c>
      <c r="P185" s="608" t="s">
        <v>1210</v>
      </c>
      <c r="Q185" s="611">
        <v>100</v>
      </c>
      <c r="R185" s="608">
        <v>400</v>
      </c>
      <c r="S185" s="612">
        <v>100</v>
      </c>
      <c r="T185" s="613">
        <f t="shared" si="33"/>
        <v>0.25</v>
      </c>
      <c r="U185" s="612">
        <v>156</v>
      </c>
      <c r="V185" s="612">
        <v>134</v>
      </c>
      <c r="W185" s="612">
        <v>218</v>
      </c>
      <c r="X185" s="612">
        <v>0</v>
      </c>
      <c r="Y185" s="612">
        <f t="shared" si="30"/>
        <v>508</v>
      </c>
      <c r="Z185" s="613">
        <f t="shared" si="31"/>
        <v>1.27</v>
      </c>
      <c r="AA185" s="612">
        <f t="shared" si="22"/>
        <v>608</v>
      </c>
      <c r="AB185" s="613">
        <f t="shared" si="25"/>
        <v>5.08</v>
      </c>
      <c r="AC185" s="618">
        <v>1</v>
      </c>
      <c r="AD185" s="615">
        <f t="shared" si="32"/>
        <v>1.52</v>
      </c>
      <c r="AE185" s="616">
        <v>166666667</v>
      </c>
      <c r="AF185" s="617" t="s">
        <v>1157</v>
      </c>
      <c r="AG185" s="445">
        <v>66666666</v>
      </c>
      <c r="AH185" s="13">
        <f t="shared" si="29"/>
        <v>0.39999999520000001</v>
      </c>
    </row>
    <row r="186" spans="1:34" s="377" customFormat="1" ht="110" hidden="1" x14ac:dyDescent="0.2">
      <c r="A186" s="608" t="s">
        <v>1196</v>
      </c>
      <c r="B186" s="620" t="s">
        <v>90</v>
      </c>
      <c r="C186" s="726" t="s">
        <v>101</v>
      </c>
      <c r="D186" s="610" t="s">
        <v>102</v>
      </c>
      <c r="E186" s="608">
        <v>4102</v>
      </c>
      <c r="F186" s="608" t="s">
        <v>103</v>
      </c>
      <c r="G186" s="610" t="s">
        <v>910</v>
      </c>
      <c r="H186" s="608">
        <v>99</v>
      </c>
      <c r="I186" s="608" t="s">
        <v>1211</v>
      </c>
      <c r="J186" s="608">
        <v>4102046</v>
      </c>
      <c r="K186" s="608" t="s">
        <v>1212</v>
      </c>
      <c r="L186" s="608" t="s">
        <v>1213</v>
      </c>
      <c r="M186" s="624" t="s">
        <v>121</v>
      </c>
      <c r="N186" s="608">
        <v>11.76</v>
      </c>
      <c r="O186" s="608">
        <v>2022</v>
      </c>
      <c r="P186" s="608" t="s">
        <v>1210</v>
      </c>
      <c r="Q186" s="611">
        <v>3</v>
      </c>
      <c r="R186" s="608">
        <v>12</v>
      </c>
      <c r="S186" s="612">
        <v>3</v>
      </c>
      <c r="T186" s="613">
        <f t="shared" si="33"/>
        <v>0.25</v>
      </c>
      <c r="U186" s="612">
        <v>1</v>
      </c>
      <c r="V186" s="612">
        <v>1</v>
      </c>
      <c r="W186" s="612">
        <v>1</v>
      </c>
      <c r="X186" s="612">
        <v>0</v>
      </c>
      <c r="Y186" s="612">
        <f t="shared" si="30"/>
        <v>3</v>
      </c>
      <c r="Z186" s="613">
        <f t="shared" si="31"/>
        <v>0.25</v>
      </c>
      <c r="AA186" s="612">
        <f t="shared" si="22"/>
        <v>6</v>
      </c>
      <c r="AB186" s="613">
        <f t="shared" si="25"/>
        <v>1</v>
      </c>
      <c r="AC186" s="618">
        <v>1</v>
      </c>
      <c r="AD186" s="615">
        <f t="shared" si="32"/>
        <v>0.5</v>
      </c>
      <c r="AE186" s="616">
        <v>166666667</v>
      </c>
      <c r="AF186" s="617" t="s">
        <v>1157</v>
      </c>
      <c r="AG186" s="445">
        <v>66666666</v>
      </c>
      <c r="AH186" s="13">
        <f t="shared" si="29"/>
        <v>0.39999999520000001</v>
      </c>
    </row>
    <row r="187" spans="1:34" s="377" customFormat="1" ht="77" hidden="1" x14ac:dyDescent="0.2">
      <c r="A187" s="608" t="s">
        <v>1196</v>
      </c>
      <c r="B187" s="620" t="s">
        <v>90</v>
      </c>
      <c r="C187" s="726" t="s">
        <v>1219</v>
      </c>
      <c r="D187" s="610" t="s">
        <v>1215</v>
      </c>
      <c r="E187" s="608">
        <v>4104</v>
      </c>
      <c r="F187" s="608" t="s">
        <v>1216</v>
      </c>
      <c r="G187" s="610" t="s">
        <v>910</v>
      </c>
      <c r="H187" s="608">
        <v>100</v>
      </c>
      <c r="I187" s="608" t="s">
        <v>1217</v>
      </c>
      <c r="J187" s="608">
        <v>4104007</v>
      </c>
      <c r="K187" s="608" t="s">
        <v>1218</v>
      </c>
      <c r="L187" s="608" t="s">
        <v>1218</v>
      </c>
      <c r="M187" s="624" t="s">
        <v>121</v>
      </c>
      <c r="N187" s="625">
        <v>0.47499999999999998</v>
      </c>
      <c r="O187" s="608">
        <v>2022</v>
      </c>
      <c r="P187" s="608" t="s">
        <v>1202</v>
      </c>
      <c r="Q187" s="611">
        <v>8</v>
      </c>
      <c r="R187" s="608">
        <v>8</v>
      </c>
      <c r="S187" s="612">
        <v>7</v>
      </c>
      <c r="T187" s="613">
        <f t="shared" si="33"/>
        <v>0.875</v>
      </c>
      <c r="U187" s="612">
        <v>3</v>
      </c>
      <c r="V187" s="612">
        <v>7</v>
      </c>
      <c r="W187" s="612">
        <v>7</v>
      </c>
      <c r="X187" s="612">
        <v>7</v>
      </c>
      <c r="Y187" s="612">
        <f t="shared" si="30"/>
        <v>24</v>
      </c>
      <c r="Z187" s="613">
        <f t="shared" si="31"/>
        <v>3</v>
      </c>
      <c r="AA187" s="612">
        <f t="shared" si="22"/>
        <v>31</v>
      </c>
      <c r="AB187" s="613">
        <f t="shared" si="25"/>
        <v>3</v>
      </c>
      <c r="AC187" s="618">
        <v>1</v>
      </c>
      <c r="AD187" s="615">
        <f t="shared" si="32"/>
        <v>3.875</v>
      </c>
      <c r="AE187" s="616">
        <v>5953770878</v>
      </c>
      <c r="AF187" s="617" t="s">
        <v>1157</v>
      </c>
      <c r="AG187" s="445">
        <v>4292306338</v>
      </c>
      <c r="AH187" s="13">
        <f t="shared" si="29"/>
        <v>0.72093912008953198</v>
      </c>
    </row>
    <row r="188" spans="1:34" s="377" customFormat="1" ht="77" hidden="1" x14ac:dyDescent="0.2">
      <c r="A188" s="608" t="s">
        <v>1196</v>
      </c>
      <c r="B188" s="620" t="s">
        <v>90</v>
      </c>
      <c r="C188" s="726" t="s">
        <v>1219</v>
      </c>
      <c r="D188" s="610" t="s">
        <v>1215</v>
      </c>
      <c r="E188" s="608">
        <v>4104</v>
      </c>
      <c r="F188" s="608" t="s">
        <v>1216</v>
      </c>
      <c r="G188" s="610" t="s">
        <v>910</v>
      </c>
      <c r="H188" s="608">
        <v>101</v>
      </c>
      <c r="I188" s="608" t="s">
        <v>1220</v>
      </c>
      <c r="J188" s="608">
        <v>4104014</v>
      </c>
      <c r="K188" s="608" t="s">
        <v>1221</v>
      </c>
      <c r="L188" s="608" t="s">
        <v>1222</v>
      </c>
      <c r="M188" s="624" t="s">
        <v>121</v>
      </c>
      <c r="N188" s="625">
        <v>0.47499999999999998</v>
      </c>
      <c r="O188" s="608">
        <v>2022</v>
      </c>
      <c r="P188" s="608" t="s">
        <v>1202</v>
      </c>
      <c r="Q188" s="611">
        <v>48</v>
      </c>
      <c r="R188" s="608">
        <v>48</v>
      </c>
      <c r="S188" s="612">
        <v>42</v>
      </c>
      <c r="T188" s="613">
        <f t="shared" si="33"/>
        <v>0.875</v>
      </c>
      <c r="U188" s="612" t="s">
        <v>142</v>
      </c>
      <c r="V188" s="612">
        <v>42</v>
      </c>
      <c r="W188" s="612">
        <v>42</v>
      </c>
      <c r="X188" s="612">
        <v>47</v>
      </c>
      <c r="Y188" s="612">
        <f t="shared" si="30"/>
        <v>131</v>
      </c>
      <c r="Z188" s="613">
        <f t="shared" si="31"/>
        <v>2.7291666666666665</v>
      </c>
      <c r="AA188" s="612">
        <f t="shared" si="22"/>
        <v>173</v>
      </c>
      <c r="AB188" s="613">
        <f t="shared" si="25"/>
        <v>2.7291666666666665</v>
      </c>
      <c r="AC188" s="618">
        <v>1</v>
      </c>
      <c r="AD188" s="615">
        <f t="shared" si="32"/>
        <v>3.6041666666666665</v>
      </c>
      <c r="AE188" s="616">
        <v>5953770878</v>
      </c>
      <c r="AF188" s="617" t="s">
        <v>1157</v>
      </c>
      <c r="AG188" s="445">
        <v>4292306338</v>
      </c>
      <c r="AH188" s="13">
        <f t="shared" si="29"/>
        <v>0.72093912008953198</v>
      </c>
    </row>
    <row r="189" spans="1:34" s="377" customFormat="1" ht="77" hidden="1" x14ac:dyDescent="0.2">
      <c r="A189" s="608" t="s">
        <v>1196</v>
      </c>
      <c r="B189" s="620" t="s">
        <v>90</v>
      </c>
      <c r="C189" s="726" t="s">
        <v>1219</v>
      </c>
      <c r="D189" s="610" t="s">
        <v>1215</v>
      </c>
      <c r="E189" s="608">
        <v>4104</v>
      </c>
      <c r="F189" s="608" t="s">
        <v>1216</v>
      </c>
      <c r="G189" s="610" t="s">
        <v>910</v>
      </c>
      <c r="H189" s="608">
        <v>102</v>
      </c>
      <c r="I189" s="608" t="s">
        <v>1223</v>
      </c>
      <c r="J189" s="608">
        <v>4104010</v>
      </c>
      <c r="K189" s="608" t="s">
        <v>1224</v>
      </c>
      <c r="L189" s="608" t="s">
        <v>1225</v>
      </c>
      <c r="M189" s="624" t="s">
        <v>121</v>
      </c>
      <c r="N189" s="625">
        <v>0.47499999999999998</v>
      </c>
      <c r="O189" s="608">
        <v>2022</v>
      </c>
      <c r="P189" s="608" t="s">
        <v>1202</v>
      </c>
      <c r="Q189" s="611">
        <v>50</v>
      </c>
      <c r="R189" s="608">
        <v>200</v>
      </c>
      <c r="S189" s="612">
        <v>100</v>
      </c>
      <c r="T189" s="613">
        <f t="shared" si="33"/>
        <v>0.5</v>
      </c>
      <c r="U189" s="612" t="s">
        <v>142</v>
      </c>
      <c r="V189" s="612">
        <v>0</v>
      </c>
      <c r="W189" s="612">
        <v>39</v>
      </c>
      <c r="X189" s="612">
        <v>0</v>
      </c>
      <c r="Y189" s="612">
        <f t="shared" si="30"/>
        <v>39</v>
      </c>
      <c r="Z189" s="613">
        <f t="shared" si="31"/>
        <v>0.19500000000000001</v>
      </c>
      <c r="AA189" s="612">
        <f t="shared" si="22"/>
        <v>139</v>
      </c>
      <c r="AB189" s="613">
        <f t="shared" si="25"/>
        <v>0.78</v>
      </c>
      <c r="AC189" s="618">
        <v>0.78</v>
      </c>
      <c r="AD189" s="615">
        <f t="shared" si="32"/>
        <v>0.69499999999999995</v>
      </c>
      <c r="AE189" s="616">
        <v>153564444</v>
      </c>
      <c r="AF189" s="617" t="s">
        <v>1157</v>
      </c>
      <c r="AG189" s="445">
        <v>104448416</v>
      </c>
      <c r="AH189" s="13">
        <f t="shared" si="29"/>
        <v>0.68016015478166292</v>
      </c>
    </row>
    <row r="190" spans="1:34" s="377" customFormat="1" ht="77" hidden="1" x14ac:dyDescent="0.2">
      <c r="A190" s="608" t="s">
        <v>1196</v>
      </c>
      <c r="B190" s="620" t="s">
        <v>90</v>
      </c>
      <c r="C190" s="726" t="s">
        <v>1219</v>
      </c>
      <c r="D190" s="610" t="s">
        <v>1215</v>
      </c>
      <c r="E190" s="608">
        <v>4104</v>
      </c>
      <c r="F190" s="608" t="s">
        <v>1216</v>
      </c>
      <c r="G190" s="610" t="s">
        <v>910</v>
      </c>
      <c r="H190" s="608">
        <v>103</v>
      </c>
      <c r="I190" s="608" t="s">
        <v>1226</v>
      </c>
      <c r="J190" s="608">
        <v>4104008</v>
      </c>
      <c r="K190" s="608" t="s">
        <v>1227</v>
      </c>
      <c r="L190" s="608" t="s">
        <v>1228</v>
      </c>
      <c r="M190" s="624" t="s">
        <v>121</v>
      </c>
      <c r="N190" s="625">
        <v>0.47499999999999998</v>
      </c>
      <c r="O190" s="608">
        <v>2022</v>
      </c>
      <c r="P190" s="608" t="s">
        <v>1202</v>
      </c>
      <c r="Q190" s="611">
        <v>400</v>
      </c>
      <c r="R190" s="608">
        <v>1600</v>
      </c>
      <c r="S190" s="612">
        <v>401</v>
      </c>
      <c r="T190" s="613">
        <f t="shared" si="33"/>
        <v>0.25062499999999999</v>
      </c>
      <c r="U190" s="612" t="s">
        <v>142</v>
      </c>
      <c r="V190" s="612">
        <v>98</v>
      </c>
      <c r="W190" s="612">
        <v>125</v>
      </c>
      <c r="X190" s="612">
        <f>46+80+5+12+30+30</f>
        <v>203</v>
      </c>
      <c r="Y190" s="612">
        <f t="shared" si="30"/>
        <v>426</v>
      </c>
      <c r="Z190" s="613">
        <f t="shared" si="31"/>
        <v>0.26624999999999999</v>
      </c>
      <c r="AA190" s="612">
        <f t="shared" si="22"/>
        <v>827</v>
      </c>
      <c r="AB190" s="613">
        <f t="shared" si="25"/>
        <v>1.0649999999999999</v>
      </c>
      <c r="AC190" s="618">
        <v>1</v>
      </c>
      <c r="AD190" s="615">
        <f t="shared" si="32"/>
        <v>0.51687499999999997</v>
      </c>
      <c r="AE190" s="616">
        <v>153564444</v>
      </c>
      <c r="AF190" s="617" t="s">
        <v>1157</v>
      </c>
      <c r="AG190" s="445">
        <v>104448416</v>
      </c>
      <c r="AH190" s="13">
        <f t="shared" si="29"/>
        <v>0.68016015478166292</v>
      </c>
    </row>
    <row r="191" spans="1:34" s="377" customFormat="1" ht="77" hidden="1" x14ac:dyDescent="0.2">
      <c r="A191" s="608" t="s">
        <v>1196</v>
      </c>
      <c r="B191" s="620" t="s">
        <v>90</v>
      </c>
      <c r="C191" s="726" t="s">
        <v>1219</v>
      </c>
      <c r="D191" s="610" t="s">
        <v>1215</v>
      </c>
      <c r="E191" s="608">
        <v>4599</v>
      </c>
      <c r="F191" s="608" t="s">
        <v>1024</v>
      </c>
      <c r="G191" s="610" t="s">
        <v>910</v>
      </c>
      <c r="H191" s="608">
        <v>104</v>
      </c>
      <c r="I191" s="608" t="s">
        <v>1229</v>
      </c>
      <c r="J191" s="608">
        <v>4599032</v>
      </c>
      <c r="K191" s="608" t="s">
        <v>1230</v>
      </c>
      <c r="L191" s="608" t="s">
        <v>1231</v>
      </c>
      <c r="M191" s="624" t="s">
        <v>121</v>
      </c>
      <c r="N191" s="625">
        <v>0.47499999999999998</v>
      </c>
      <c r="O191" s="608">
        <v>2022</v>
      </c>
      <c r="P191" s="608" t="s">
        <v>1202</v>
      </c>
      <c r="Q191" s="611">
        <v>1</v>
      </c>
      <c r="R191" s="608">
        <v>1</v>
      </c>
      <c r="S191" s="612">
        <v>0</v>
      </c>
      <c r="T191" s="613">
        <f t="shared" si="33"/>
        <v>0</v>
      </c>
      <c r="U191" s="612" t="s">
        <v>142</v>
      </c>
      <c r="V191" s="612">
        <v>0</v>
      </c>
      <c r="W191" s="612">
        <v>0</v>
      </c>
      <c r="X191" s="612">
        <v>0</v>
      </c>
      <c r="Y191" s="612">
        <f t="shared" si="30"/>
        <v>0</v>
      </c>
      <c r="Z191" s="613">
        <f t="shared" si="31"/>
        <v>0</v>
      </c>
      <c r="AA191" s="612">
        <f t="shared" si="22"/>
        <v>0</v>
      </c>
      <c r="AB191" s="613">
        <f t="shared" ref="AB191:AB210" si="34">+Y191/Q191</f>
        <v>0</v>
      </c>
      <c r="AC191" s="614">
        <v>0</v>
      </c>
      <c r="AD191" s="615">
        <f t="shared" si="32"/>
        <v>0</v>
      </c>
      <c r="AE191" s="616">
        <v>153564444</v>
      </c>
      <c r="AF191" s="617" t="s">
        <v>1157</v>
      </c>
      <c r="AG191" s="445">
        <v>104448416</v>
      </c>
      <c r="AH191" s="13">
        <f t="shared" si="29"/>
        <v>0.68016015478166292</v>
      </c>
    </row>
    <row r="192" spans="1:34" s="377" customFormat="1" ht="77" hidden="1" x14ac:dyDescent="0.2">
      <c r="A192" s="608" t="s">
        <v>1196</v>
      </c>
      <c r="B192" s="620" t="s">
        <v>90</v>
      </c>
      <c r="C192" s="726" t="s">
        <v>1219</v>
      </c>
      <c r="D192" s="610" t="s">
        <v>1215</v>
      </c>
      <c r="E192" s="608">
        <v>4501</v>
      </c>
      <c r="F192" s="608" t="s">
        <v>1129</v>
      </c>
      <c r="G192" s="610" t="s">
        <v>788</v>
      </c>
      <c r="H192" s="608">
        <v>105</v>
      </c>
      <c r="I192" s="608" t="s">
        <v>1232</v>
      </c>
      <c r="J192" s="608">
        <v>4501006</v>
      </c>
      <c r="K192" s="608" t="s">
        <v>1233</v>
      </c>
      <c r="L192" s="608" t="s">
        <v>1234</v>
      </c>
      <c r="M192" s="624" t="s">
        <v>121</v>
      </c>
      <c r="N192" s="608" t="s">
        <v>1235</v>
      </c>
      <c r="O192" s="608">
        <v>2015</v>
      </c>
      <c r="P192" s="608" t="s">
        <v>1236</v>
      </c>
      <c r="Q192" s="611">
        <v>50</v>
      </c>
      <c r="R192" s="608">
        <v>200</v>
      </c>
      <c r="S192" s="612">
        <v>48</v>
      </c>
      <c r="T192" s="613">
        <f t="shared" si="33"/>
        <v>0.24</v>
      </c>
      <c r="U192" s="612">
        <v>7</v>
      </c>
      <c r="V192" s="612">
        <v>27</v>
      </c>
      <c r="W192" s="612">
        <v>9</v>
      </c>
      <c r="X192" s="612">
        <v>15</v>
      </c>
      <c r="Y192" s="612">
        <f t="shared" si="30"/>
        <v>58</v>
      </c>
      <c r="Z192" s="613">
        <f t="shared" si="31"/>
        <v>0.28999999999999998</v>
      </c>
      <c r="AA192" s="612">
        <f t="shared" si="22"/>
        <v>106</v>
      </c>
      <c r="AB192" s="613">
        <f t="shared" si="34"/>
        <v>1.1599999999999999</v>
      </c>
      <c r="AC192" s="618">
        <v>1</v>
      </c>
      <c r="AD192" s="615">
        <f t="shared" si="32"/>
        <v>0.53</v>
      </c>
      <c r="AE192" s="616">
        <v>1000000000</v>
      </c>
      <c r="AF192" s="617" t="s">
        <v>211</v>
      </c>
      <c r="AG192" s="445">
        <v>1000000000</v>
      </c>
      <c r="AH192" s="13">
        <f t="shared" si="29"/>
        <v>1</v>
      </c>
    </row>
    <row r="193" spans="1:34" s="377" customFormat="1" ht="99" hidden="1" x14ac:dyDescent="0.2">
      <c r="A193" s="608" t="s">
        <v>1196</v>
      </c>
      <c r="B193" s="620" t="s">
        <v>90</v>
      </c>
      <c r="C193" s="726" t="s">
        <v>1219</v>
      </c>
      <c r="D193" s="610" t="s">
        <v>1215</v>
      </c>
      <c r="E193" s="608">
        <v>4502</v>
      </c>
      <c r="F193" s="608" t="s">
        <v>1237</v>
      </c>
      <c r="G193" s="610" t="s">
        <v>788</v>
      </c>
      <c r="H193" s="608">
        <v>106</v>
      </c>
      <c r="I193" s="608" t="s">
        <v>1238</v>
      </c>
      <c r="J193" s="608">
        <v>4502024</v>
      </c>
      <c r="K193" s="608" t="s">
        <v>1239</v>
      </c>
      <c r="L193" s="608" t="s">
        <v>1240</v>
      </c>
      <c r="M193" s="624" t="s">
        <v>121</v>
      </c>
      <c r="N193" s="608" t="s">
        <v>1235</v>
      </c>
      <c r="O193" s="608">
        <v>2015</v>
      </c>
      <c r="P193" s="608" t="s">
        <v>1236</v>
      </c>
      <c r="Q193" s="611">
        <v>2</v>
      </c>
      <c r="R193" s="608">
        <v>2</v>
      </c>
      <c r="S193" s="612">
        <v>2</v>
      </c>
      <c r="T193" s="613">
        <f t="shared" si="33"/>
        <v>1</v>
      </c>
      <c r="U193" s="612" t="s">
        <v>142</v>
      </c>
      <c r="V193" s="612">
        <v>2</v>
      </c>
      <c r="W193" s="612">
        <v>2</v>
      </c>
      <c r="X193" s="612">
        <v>2</v>
      </c>
      <c r="Y193" s="612">
        <f t="shared" si="30"/>
        <v>6</v>
      </c>
      <c r="Z193" s="613">
        <f t="shared" si="31"/>
        <v>3</v>
      </c>
      <c r="AA193" s="612">
        <f t="shared" si="22"/>
        <v>8</v>
      </c>
      <c r="AB193" s="613">
        <f t="shared" si="34"/>
        <v>3</v>
      </c>
      <c r="AC193" s="618">
        <v>1</v>
      </c>
      <c r="AD193" s="615">
        <f t="shared" si="32"/>
        <v>4</v>
      </c>
      <c r="AE193" s="616">
        <v>62500000</v>
      </c>
      <c r="AF193" s="617" t="s">
        <v>211</v>
      </c>
      <c r="AG193" s="445">
        <v>62500000</v>
      </c>
      <c r="AH193" s="13">
        <f t="shared" si="29"/>
        <v>1</v>
      </c>
    </row>
    <row r="194" spans="1:34" s="377" customFormat="1" ht="77" hidden="1" x14ac:dyDescent="0.2">
      <c r="A194" s="608" t="s">
        <v>1196</v>
      </c>
      <c r="B194" s="620" t="s">
        <v>90</v>
      </c>
      <c r="C194" s="726" t="s">
        <v>1241</v>
      </c>
      <c r="D194" s="610" t="s">
        <v>1242</v>
      </c>
      <c r="E194" s="608">
        <v>4502</v>
      </c>
      <c r="F194" s="608" t="s">
        <v>1237</v>
      </c>
      <c r="G194" s="610" t="s">
        <v>788</v>
      </c>
      <c r="H194" s="608">
        <v>107</v>
      </c>
      <c r="I194" s="608" t="s">
        <v>1243</v>
      </c>
      <c r="J194" s="608">
        <v>4502038</v>
      </c>
      <c r="K194" s="608" t="s">
        <v>1244</v>
      </c>
      <c r="L194" s="608" t="s">
        <v>1245</v>
      </c>
      <c r="M194" s="610" t="s">
        <v>1246</v>
      </c>
      <c r="N194" s="608" t="s">
        <v>1235</v>
      </c>
      <c r="O194" s="608">
        <v>2015</v>
      </c>
      <c r="P194" s="608" t="s">
        <v>1236</v>
      </c>
      <c r="Q194" s="611">
        <v>1</v>
      </c>
      <c r="R194" s="608">
        <v>4</v>
      </c>
      <c r="S194" s="612">
        <v>1</v>
      </c>
      <c r="T194" s="613">
        <f t="shared" si="33"/>
        <v>0.25</v>
      </c>
      <c r="U194" s="612" t="s">
        <v>142</v>
      </c>
      <c r="V194" s="612">
        <v>1</v>
      </c>
      <c r="W194" s="612">
        <v>0</v>
      </c>
      <c r="X194" s="612">
        <v>0</v>
      </c>
      <c r="Y194" s="612">
        <f t="shared" si="30"/>
        <v>1</v>
      </c>
      <c r="Z194" s="613">
        <f t="shared" si="31"/>
        <v>0.25</v>
      </c>
      <c r="AA194" s="612">
        <f t="shared" si="22"/>
        <v>2</v>
      </c>
      <c r="AB194" s="613">
        <f t="shared" si="34"/>
        <v>1</v>
      </c>
      <c r="AC194" s="618">
        <v>1</v>
      </c>
      <c r="AD194" s="615">
        <f t="shared" si="32"/>
        <v>0.5</v>
      </c>
      <c r="AE194" s="616">
        <v>62500000</v>
      </c>
      <c r="AF194" s="617" t="s">
        <v>211</v>
      </c>
      <c r="AG194" s="445">
        <v>62500000</v>
      </c>
      <c r="AH194" s="13">
        <f t="shared" si="29"/>
        <v>1</v>
      </c>
    </row>
    <row r="195" spans="1:34" s="377" customFormat="1" ht="88" hidden="1" x14ac:dyDescent="0.2">
      <c r="A195" s="608" t="s">
        <v>1196</v>
      </c>
      <c r="B195" s="620" t="s">
        <v>90</v>
      </c>
      <c r="C195" s="726" t="s">
        <v>1247</v>
      </c>
      <c r="D195" s="610" t="s">
        <v>1242</v>
      </c>
      <c r="E195" s="608">
        <v>4502</v>
      </c>
      <c r="F195" s="608" t="s">
        <v>1237</v>
      </c>
      <c r="G195" s="610" t="s">
        <v>788</v>
      </c>
      <c r="H195" s="608">
        <v>109</v>
      </c>
      <c r="I195" s="608" t="s">
        <v>1248</v>
      </c>
      <c r="J195" s="608">
        <v>4502034</v>
      </c>
      <c r="K195" s="608" t="s">
        <v>1249</v>
      </c>
      <c r="L195" s="608" t="s">
        <v>1250</v>
      </c>
      <c r="M195" s="610" t="s">
        <v>425</v>
      </c>
      <c r="N195" s="608" t="s">
        <v>1235</v>
      </c>
      <c r="O195" s="608">
        <v>2015</v>
      </c>
      <c r="P195" s="608" t="s">
        <v>1236</v>
      </c>
      <c r="Q195" s="611">
        <v>300</v>
      </c>
      <c r="R195" s="608">
        <v>1200</v>
      </c>
      <c r="S195" s="612">
        <v>300</v>
      </c>
      <c r="T195" s="613">
        <f t="shared" si="33"/>
        <v>0.25</v>
      </c>
      <c r="U195" s="612">
        <v>310</v>
      </c>
      <c r="V195" s="612">
        <v>1</v>
      </c>
      <c r="W195" s="612">
        <v>0</v>
      </c>
      <c r="X195" s="612">
        <v>0</v>
      </c>
      <c r="Y195" s="612">
        <f t="shared" si="30"/>
        <v>311</v>
      </c>
      <c r="Z195" s="613">
        <f t="shared" si="31"/>
        <v>0.25916666666666666</v>
      </c>
      <c r="AA195" s="612">
        <f t="shared" ref="AA195:AA258" si="35">S195+Y195</f>
        <v>611</v>
      </c>
      <c r="AB195" s="613">
        <f t="shared" si="34"/>
        <v>1.0366666666666666</v>
      </c>
      <c r="AC195" s="618">
        <v>1</v>
      </c>
      <c r="AD195" s="615">
        <f t="shared" si="32"/>
        <v>0.50916666666666666</v>
      </c>
      <c r="AE195" s="616">
        <v>62500000</v>
      </c>
      <c r="AF195" s="617" t="s">
        <v>211</v>
      </c>
      <c r="AG195" s="445">
        <v>62500000</v>
      </c>
      <c r="AH195" s="13">
        <f t="shared" si="29"/>
        <v>1</v>
      </c>
    </row>
    <row r="196" spans="1:34" s="377" customFormat="1" ht="77" hidden="1" x14ac:dyDescent="0.2">
      <c r="A196" s="608" t="s">
        <v>1196</v>
      </c>
      <c r="B196" s="620" t="s">
        <v>90</v>
      </c>
      <c r="C196" s="726" t="s">
        <v>1247</v>
      </c>
      <c r="D196" s="610" t="s">
        <v>1242</v>
      </c>
      <c r="E196" s="608">
        <v>4502</v>
      </c>
      <c r="F196" s="608" t="s">
        <v>1237</v>
      </c>
      <c r="G196" s="610" t="s">
        <v>788</v>
      </c>
      <c r="H196" s="608">
        <v>110</v>
      </c>
      <c r="I196" s="608" t="s">
        <v>1251</v>
      </c>
      <c r="J196" s="608">
        <v>4502033</v>
      </c>
      <c r="K196" s="608" t="s">
        <v>878</v>
      </c>
      <c r="L196" s="608" t="s">
        <v>879</v>
      </c>
      <c r="M196" s="610" t="s">
        <v>1252</v>
      </c>
      <c r="N196" s="625">
        <v>0.47499999999999998</v>
      </c>
      <c r="O196" s="608">
        <v>2022</v>
      </c>
      <c r="P196" s="608" t="s">
        <v>1202</v>
      </c>
      <c r="Q196" s="611">
        <v>2</v>
      </c>
      <c r="R196" s="608">
        <v>8</v>
      </c>
      <c r="S196" s="612">
        <v>2</v>
      </c>
      <c r="T196" s="613">
        <f t="shared" si="33"/>
        <v>0.25</v>
      </c>
      <c r="U196" s="612" t="s">
        <v>142</v>
      </c>
      <c r="V196" s="612">
        <v>3</v>
      </c>
      <c r="W196" s="612">
        <v>1</v>
      </c>
      <c r="X196" s="612">
        <v>0</v>
      </c>
      <c r="Y196" s="612">
        <f t="shared" si="30"/>
        <v>4</v>
      </c>
      <c r="Z196" s="613">
        <f t="shared" si="31"/>
        <v>0.5</v>
      </c>
      <c r="AA196" s="612">
        <f t="shared" si="35"/>
        <v>6</v>
      </c>
      <c r="AB196" s="613">
        <f t="shared" si="34"/>
        <v>2</v>
      </c>
      <c r="AC196" s="618">
        <v>1</v>
      </c>
      <c r="AD196" s="615">
        <f t="shared" si="32"/>
        <v>0.75</v>
      </c>
      <c r="AE196" s="616">
        <v>62500000</v>
      </c>
      <c r="AF196" s="617" t="s">
        <v>211</v>
      </c>
      <c r="AG196" s="445">
        <v>62500000</v>
      </c>
      <c r="AH196" s="13">
        <f t="shared" si="29"/>
        <v>1</v>
      </c>
    </row>
    <row r="197" spans="1:34" s="377" customFormat="1" ht="77" hidden="1" x14ac:dyDescent="0.2">
      <c r="A197" s="608" t="s">
        <v>1196</v>
      </c>
      <c r="B197" s="620" t="s">
        <v>90</v>
      </c>
      <c r="C197" s="726" t="s">
        <v>1247</v>
      </c>
      <c r="D197" s="610" t="s">
        <v>1242</v>
      </c>
      <c r="E197" s="608">
        <v>4502</v>
      </c>
      <c r="F197" s="608" t="s">
        <v>1237</v>
      </c>
      <c r="G197" s="610" t="s">
        <v>788</v>
      </c>
      <c r="H197" s="608">
        <v>111</v>
      </c>
      <c r="I197" s="608" t="s">
        <v>1253</v>
      </c>
      <c r="J197" s="608">
        <v>4502022</v>
      </c>
      <c r="K197" s="608" t="s">
        <v>1244</v>
      </c>
      <c r="L197" s="608" t="s">
        <v>1254</v>
      </c>
      <c r="M197" s="610" t="s">
        <v>1255</v>
      </c>
      <c r="N197" s="608" t="s">
        <v>1235</v>
      </c>
      <c r="O197" s="608">
        <v>2015</v>
      </c>
      <c r="P197" s="608" t="s">
        <v>1236</v>
      </c>
      <c r="Q197" s="611">
        <v>1</v>
      </c>
      <c r="R197" s="608">
        <v>1</v>
      </c>
      <c r="S197" s="612">
        <v>1</v>
      </c>
      <c r="T197" s="613">
        <f t="shared" si="33"/>
        <v>1</v>
      </c>
      <c r="U197" s="612">
        <v>1</v>
      </c>
      <c r="V197" s="612">
        <v>1</v>
      </c>
      <c r="W197" s="612">
        <v>1</v>
      </c>
      <c r="X197" s="612">
        <v>0</v>
      </c>
      <c r="Y197" s="612">
        <f t="shared" si="30"/>
        <v>3</v>
      </c>
      <c r="Z197" s="613">
        <f t="shared" si="31"/>
        <v>3</v>
      </c>
      <c r="AA197" s="612">
        <f t="shared" si="35"/>
        <v>4</v>
      </c>
      <c r="AB197" s="613">
        <f t="shared" si="34"/>
        <v>3</v>
      </c>
      <c r="AC197" s="618">
        <v>1</v>
      </c>
      <c r="AD197" s="615">
        <f t="shared" si="32"/>
        <v>4</v>
      </c>
      <c r="AE197" s="616">
        <v>62500000</v>
      </c>
      <c r="AF197" s="617" t="s">
        <v>211</v>
      </c>
      <c r="AG197" s="445">
        <v>62500000</v>
      </c>
      <c r="AH197" s="13">
        <f t="shared" si="29"/>
        <v>1</v>
      </c>
    </row>
    <row r="198" spans="1:34" s="377" customFormat="1" ht="77" hidden="1" x14ac:dyDescent="0.2">
      <c r="A198" s="608" t="s">
        <v>1196</v>
      </c>
      <c r="B198" s="620" t="s">
        <v>90</v>
      </c>
      <c r="C198" s="726" t="s">
        <v>1247</v>
      </c>
      <c r="D198" s="610" t="s">
        <v>1242</v>
      </c>
      <c r="E198" s="608">
        <v>4502</v>
      </c>
      <c r="F198" s="608" t="s">
        <v>1237</v>
      </c>
      <c r="G198" s="610" t="s">
        <v>788</v>
      </c>
      <c r="H198" s="608">
        <v>112</v>
      </c>
      <c r="I198" s="608" t="s">
        <v>1256</v>
      </c>
      <c r="J198" s="608">
        <v>4502034</v>
      </c>
      <c r="K198" s="608" t="s">
        <v>1249</v>
      </c>
      <c r="L198" s="608" t="s">
        <v>1257</v>
      </c>
      <c r="M198" s="610" t="s">
        <v>1258</v>
      </c>
      <c r="N198" s="625">
        <v>0.47499999999999998</v>
      </c>
      <c r="O198" s="608">
        <v>2022</v>
      </c>
      <c r="P198" s="608" t="s">
        <v>1202</v>
      </c>
      <c r="Q198" s="611">
        <v>250</v>
      </c>
      <c r="R198" s="608">
        <v>1000</v>
      </c>
      <c r="S198" s="612">
        <v>290</v>
      </c>
      <c r="T198" s="613">
        <f t="shared" si="33"/>
        <v>0.28999999999999998</v>
      </c>
      <c r="U198" s="612">
        <v>60</v>
      </c>
      <c r="V198" s="612">
        <v>160</v>
      </c>
      <c r="W198" s="612">
        <v>95</v>
      </c>
      <c r="X198" s="612">
        <f>63+68</f>
        <v>131</v>
      </c>
      <c r="Y198" s="612">
        <f t="shared" si="30"/>
        <v>446</v>
      </c>
      <c r="Z198" s="613">
        <f t="shared" si="31"/>
        <v>0.44600000000000001</v>
      </c>
      <c r="AA198" s="612">
        <f t="shared" si="35"/>
        <v>736</v>
      </c>
      <c r="AB198" s="613">
        <f t="shared" si="34"/>
        <v>1.784</v>
      </c>
      <c r="AC198" s="618">
        <v>1</v>
      </c>
      <c r="AD198" s="615">
        <f t="shared" si="32"/>
        <v>0.73599999999999999</v>
      </c>
      <c r="AE198" s="616">
        <v>62500000</v>
      </c>
      <c r="AF198" s="617" t="s">
        <v>211</v>
      </c>
      <c r="AG198" s="445">
        <v>62500000</v>
      </c>
      <c r="AH198" s="13">
        <f t="shared" si="29"/>
        <v>1</v>
      </c>
    </row>
    <row r="199" spans="1:34" s="377" customFormat="1" ht="99" hidden="1" x14ac:dyDescent="0.2">
      <c r="A199" s="608" t="s">
        <v>1196</v>
      </c>
      <c r="B199" s="620" t="s">
        <v>90</v>
      </c>
      <c r="C199" s="726" t="s">
        <v>1247</v>
      </c>
      <c r="D199" s="610" t="s">
        <v>1242</v>
      </c>
      <c r="E199" s="608">
        <v>4502</v>
      </c>
      <c r="F199" s="608" t="s">
        <v>1237</v>
      </c>
      <c r="G199" s="610" t="s">
        <v>788</v>
      </c>
      <c r="H199" s="608">
        <v>113</v>
      </c>
      <c r="I199" s="608" t="s">
        <v>1259</v>
      </c>
      <c r="J199" s="608">
        <v>4502001</v>
      </c>
      <c r="K199" s="608" t="s">
        <v>1260</v>
      </c>
      <c r="L199" s="608" t="s">
        <v>1261</v>
      </c>
      <c r="M199" s="610" t="s">
        <v>1262</v>
      </c>
      <c r="N199" s="625">
        <v>0.47499999999999998</v>
      </c>
      <c r="O199" s="608">
        <v>2022</v>
      </c>
      <c r="P199" s="608" t="s">
        <v>1202</v>
      </c>
      <c r="Q199" s="611">
        <v>3</v>
      </c>
      <c r="R199" s="608">
        <v>4</v>
      </c>
      <c r="S199" s="612">
        <v>1</v>
      </c>
      <c r="T199" s="613">
        <f t="shared" si="33"/>
        <v>0.25</v>
      </c>
      <c r="U199" s="612" t="s">
        <v>142</v>
      </c>
      <c r="V199" s="612">
        <v>1</v>
      </c>
      <c r="W199" s="612">
        <v>2</v>
      </c>
      <c r="X199" s="612">
        <v>0</v>
      </c>
      <c r="Y199" s="612">
        <f t="shared" si="30"/>
        <v>3</v>
      </c>
      <c r="Z199" s="613">
        <f t="shared" si="31"/>
        <v>0.75</v>
      </c>
      <c r="AA199" s="612">
        <f t="shared" si="35"/>
        <v>4</v>
      </c>
      <c r="AB199" s="613">
        <f t="shared" si="34"/>
        <v>1</v>
      </c>
      <c r="AC199" s="618">
        <v>1</v>
      </c>
      <c r="AD199" s="615">
        <f t="shared" si="32"/>
        <v>1</v>
      </c>
      <c r="AE199" s="616">
        <v>62500000</v>
      </c>
      <c r="AF199" s="617" t="s">
        <v>211</v>
      </c>
      <c r="AG199" s="445">
        <v>62500000</v>
      </c>
      <c r="AH199" s="13">
        <f t="shared" si="29"/>
        <v>1</v>
      </c>
    </row>
    <row r="200" spans="1:34" s="377" customFormat="1" ht="77" hidden="1" x14ac:dyDescent="0.2">
      <c r="A200" s="608" t="s">
        <v>1196</v>
      </c>
      <c r="B200" s="620" t="s">
        <v>90</v>
      </c>
      <c r="C200" s="726" t="s">
        <v>1247</v>
      </c>
      <c r="D200" s="610" t="s">
        <v>1242</v>
      </c>
      <c r="E200" s="608">
        <v>4502</v>
      </c>
      <c r="F200" s="608" t="s">
        <v>1237</v>
      </c>
      <c r="G200" s="610" t="s">
        <v>788</v>
      </c>
      <c r="H200" s="608">
        <v>114</v>
      </c>
      <c r="I200" s="608" t="s">
        <v>1263</v>
      </c>
      <c r="J200" s="608">
        <v>4502022</v>
      </c>
      <c r="K200" s="608" t="s">
        <v>1244</v>
      </c>
      <c r="L200" s="608" t="s">
        <v>1254</v>
      </c>
      <c r="M200" s="610" t="s">
        <v>1246</v>
      </c>
      <c r="N200" s="625">
        <v>0.47499999999999998</v>
      </c>
      <c r="O200" s="608">
        <v>2022</v>
      </c>
      <c r="P200" s="608" t="s">
        <v>1202</v>
      </c>
      <c r="Q200" s="611">
        <v>1</v>
      </c>
      <c r="R200" s="608">
        <v>1</v>
      </c>
      <c r="S200" s="612">
        <v>1</v>
      </c>
      <c r="T200" s="613">
        <f t="shared" si="33"/>
        <v>1</v>
      </c>
      <c r="U200" s="612" t="s">
        <v>142</v>
      </c>
      <c r="V200" s="612">
        <v>0</v>
      </c>
      <c r="W200" s="612">
        <v>0</v>
      </c>
      <c r="X200" s="612">
        <v>0</v>
      </c>
      <c r="Y200" s="612">
        <f t="shared" si="30"/>
        <v>0</v>
      </c>
      <c r="Z200" s="613">
        <f t="shared" si="31"/>
        <v>0</v>
      </c>
      <c r="AA200" s="612">
        <f t="shared" si="35"/>
        <v>1</v>
      </c>
      <c r="AB200" s="613">
        <f t="shared" si="34"/>
        <v>0</v>
      </c>
      <c r="AC200" s="614">
        <v>0</v>
      </c>
      <c r="AD200" s="615">
        <f t="shared" si="32"/>
        <v>1</v>
      </c>
      <c r="AE200" s="616">
        <v>62500000</v>
      </c>
      <c r="AF200" s="617" t="s">
        <v>211</v>
      </c>
      <c r="AG200" s="445">
        <v>62500000</v>
      </c>
      <c r="AH200" s="13">
        <f t="shared" si="29"/>
        <v>1</v>
      </c>
    </row>
    <row r="201" spans="1:34" s="377" customFormat="1" ht="77" hidden="1" x14ac:dyDescent="0.2">
      <c r="A201" s="631" t="s">
        <v>402</v>
      </c>
      <c r="B201" s="620" t="s">
        <v>90</v>
      </c>
      <c r="C201" s="728" t="s">
        <v>1972</v>
      </c>
      <c r="D201" s="636" t="s">
        <v>404</v>
      </c>
      <c r="E201" s="688">
        <v>4003</v>
      </c>
      <c r="F201" s="636" t="s">
        <v>405</v>
      </c>
      <c r="G201" s="636" t="s">
        <v>406</v>
      </c>
      <c r="H201" s="636">
        <v>31</v>
      </c>
      <c r="I201" s="636" t="s">
        <v>1193</v>
      </c>
      <c r="J201" s="688">
        <v>4003042</v>
      </c>
      <c r="K201" s="636" t="s">
        <v>1194</v>
      </c>
      <c r="L201" s="636" t="s">
        <v>413</v>
      </c>
      <c r="M201" s="636" t="s">
        <v>49</v>
      </c>
      <c r="N201" s="636">
        <v>0</v>
      </c>
      <c r="O201" s="636" t="s">
        <v>1357</v>
      </c>
      <c r="P201" s="636" t="s">
        <v>159</v>
      </c>
      <c r="Q201" s="673">
        <v>1</v>
      </c>
      <c r="R201" s="631">
        <v>2</v>
      </c>
      <c r="S201" s="612">
        <v>0</v>
      </c>
      <c r="T201" s="613">
        <f>+S201/R201</f>
        <v>0</v>
      </c>
      <c r="U201" s="621">
        <v>0</v>
      </c>
      <c r="V201" s="621">
        <v>0</v>
      </c>
      <c r="W201" s="621">
        <v>0</v>
      </c>
      <c r="X201" s="621">
        <v>1</v>
      </c>
      <c r="Y201" s="612">
        <f t="shared" si="30"/>
        <v>1</v>
      </c>
      <c r="Z201" s="613">
        <f t="shared" si="31"/>
        <v>0.5</v>
      </c>
      <c r="AA201" s="612">
        <f t="shared" si="35"/>
        <v>1</v>
      </c>
      <c r="AB201" s="613">
        <f t="shared" si="34"/>
        <v>1</v>
      </c>
      <c r="AC201" s="618">
        <v>1</v>
      </c>
      <c r="AD201" s="615">
        <f t="shared" si="32"/>
        <v>0.5</v>
      </c>
      <c r="AE201" s="629">
        <v>73800000</v>
      </c>
      <c r="AF201" s="675" t="s">
        <v>1358</v>
      </c>
      <c r="AG201" s="445">
        <v>73800000</v>
      </c>
      <c r="AH201" s="13">
        <f t="shared" si="29"/>
        <v>1</v>
      </c>
    </row>
    <row r="202" spans="1:34" s="377" customFormat="1" ht="77" hidden="1" x14ac:dyDescent="0.2">
      <c r="A202" s="631" t="s">
        <v>402</v>
      </c>
      <c r="B202" s="620" t="s">
        <v>90</v>
      </c>
      <c r="C202" s="729" t="s">
        <v>407</v>
      </c>
      <c r="D202" s="636" t="s">
        <v>404</v>
      </c>
      <c r="E202" s="636" t="s">
        <v>1359</v>
      </c>
      <c r="F202" s="636" t="s">
        <v>405</v>
      </c>
      <c r="G202" s="636" t="s">
        <v>406</v>
      </c>
      <c r="H202" s="636">
        <v>32</v>
      </c>
      <c r="I202" s="636" t="s">
        <v>408</v>
      </c>
      <c r="J202" s="636" t="s">
        <v>155</v>
      </c>
      <c r="K202" s="636" t="s">
        <v>409</v>
      </c>
      <c r="L202" s="610" t="s">
        <v>409</v>
      </c>
      <c r="M202" s="636" t="s">
        <v>49</v>
      </c>
      <c r="N202" s="636">
        <v>1</v>
      </c>
      <c r="O202" s="636" t="s">
        <v>1357</v>
      </c>
      <c r="P202" s="636" t="s">
        <v>159</v>
      </c>
      <c r="Q202" s="611">
        <v>1</v>
      </c>
      <c r="R202" s="676">
        <v>4</v>
      </c>
      <c r="S202" s="612">
        <v>1</v>
      </c>
      <c r="T202" s="613">
        <f>+S202/R202</f>
        <v>0.25</v>
      </c>
      <c r="U202" s="621">
        <v>0</v>
      </c>
      <c r="V202" s="621">
        <v>0</v>
      </c>
      <c r="W202" s="621">
        <v>0</v>
      </c>
      <c r="X202" s="621">
        <v>1</v>
      </c>
      <c r="Y202" s="612">
        <f t="shared" si="30"/>
        <v>1</v>
      </c>
      <c r="Z202" s="613">
        <f t="shared" si="31"/>
        <v>0.25</v>
      </c>
      <c r="AA202" s="612">
        <f t="shared" si="35"/>
        <v>2</v>
      </c>
      <c r="AB202" s="613">
        <f t="shared" si="34"/>
        <v>1</v>
      </c>
      <c r="AC202" s="618">
        <v>1</v>
      </c>
      <c r="AD202" s="615">
        <f t="shared" si="32"/>
        <v>0.5</v>
      </c>
      <c r="AE202" s="629">
        <v>5000000000</v>
      </c>
      <c r="AF202" s="675" t="s">
        <v>1358</v>
      </c>
      <c r="AG202" s="445">
        <v>5000000000</v>
      </c>
      <c r="AH202" s="13">
        <f t="shared" si="29"/>
        <v>1</v>
      </c>
    </row>
    <row r="203" spans="1:34" s="377" customFormat="1" ht="77" hidden="1" x14ac:dyDescent="0.2">
      <c r="A203" s="631" t="s">
        <v>402</v>
      </c>
      <c r="B203" s="620" t="s">
        <v>90</v>
      </c>
      <c r="C203" s="728" t="s">
        <v>1972</v>
      </c>
      <c r="D203" s="636" t="s">
        <v>410</v>
      </c>
      <c r="E203" s="636" t="s">
        <v>1359</v>
      </c>
      <c r="F203" s="636" t="s">
        <v>405</v>
      </c>
      <c r="G203" s="636" t="s">
        <v>406</v>
      </c>
      <c r="H203" s="636">
        <v>35</v>
      </c>
      <c r="I203" s="636" t="s">
        <v>411</v>
      </c>
      <c r="J203" s="636">
        <v>4003042</v>
      </c>
      <c r="K203" s="636" t="s">
        <v>412</v>
      </c>
      <c r="L203" s="610" t="s">
        <v>413</v>
      </c>
      <c r="M203" s="636" t="s">
        <v>49</v>
      </c>
      <c r="N203" s="636">
        <v>0</v>
      </c>
      <c r="O203" s="636" t="s">
        <v>1357</v>
      </c>
      <c r="P203" s="636" t="s">
        <v>159</v>
      </c>
      <c r="Q203" s="611">
        <v>1</v>
      </c>
      <c r="R203" s="676">
        <v>2</v>
      </c>
      <c r="S203" s="612">
        <v>0</v>
      </c>
      <c r="T203" s="613">
        <f>+S203/R203</f>
        <v>0</v>
      </c>
      <c r="U203" s="621">
        <v>1</v>
      </c>
      <c r="V203" s="621">
        <v>0</v>
      </c>
      <c r="W203" s="621">
        <v>0</v>
      </c>
      <c r="X203" s="621">
        <v>0</v>
      </c>
      <c r="Y203" s="612">
        <f t="shared" si="30"/>
        <v>1</v>
      </c>
      <c r="Z203" s="613">
        <f t="shared" si="31"/>
        <v>0.5</v>
      </c>
      <c r="AA203" s="612">
        <f t="shared" si="35"/>
        <v>1</v>
      </c>
      <c r="AB203" s="613">
        <f t="shared" si="34"/>
        <v>1</v>
      </c>
      <c r="AC203" s="618">
        <v>1</v>
      </c>
      <c r="AD203" s="615">
        <f t="shared" si="32"/>
        <v>0.5</v>
      </c>
      <c r="AE203" s="629">
        <v>100000000</v>
      </c>
      <c r="AF203" s="675" t="s">
        <v>1358</v>
      </c>
      <c r="AG203" s="445">
        <v>100000000</v>
      </c>
      <c r="AH203" s="13">
        <f t="shared" si="29"/>
        <v>1</v>
      </c>
    </row>
    <row r="204" spans="1:34" s="377" customFormat="1" ht="77" hidden="1" x14ac:dyDescent="0.2">
      <c r="A204" s="631" t="s">
        <v>402</v>
      </c>
      <c r="B204" s="620" t="s">
        <v>90</v>
      </c>
      <c r="C204" s="730" t="s">
        <v>1972</v>
      </c>
      <c r="D204" s="636" t="s">
        <v>410</v>
      </c>
      <c r="E204" s="636" t="s">
        <v>1359</v>
      </c>
      <c r="F204" s="636" t="s">
        <v>405</v>
      </c>
      <c r="G204" s="636" t="s">
        <v>406</v>
      </c>
      <c r="H204" s="636">
        <v>36</v>
      </c>
      <c r="I204" s="636" t="s">
        <v>411</v>
      </c>
      <c r="J204" s="636" t="s">
        <v>166</v>
      </c>
      <c r="K204" s="636" t="s">
        <v>414</v>
      </c>
      <c r="L204" s="610" t="s">
        <v>415</v>
      </c>
      <c r="M204" s="636" t="s">
        <v>49</v>
      </c>
      <c r="N204" s="636">
        <v>1</v>
      </c>
      <c r="O204" s="636" t="s">
        <v>1357</v>
      </c>
      <c r="P204" s="636" t="s">
        <v>159</v>
      </c>
      <c r="Q204" s="611">
        <v>1</v>
      </c>
      <c r="R204" s="676">
        <v>4</v>
      </c>
      <c r="S204" s="612">
        <v>1</v>
      </c>
      <c r="T204" s="613">
        <f>+S204/R204</f>
        <v>0.25</v>
      </c>
      <c r="U204" s="621">
        <v>0</v>
      </c>
      <c r="V204" s="621">
        <v>0</v>
      </c>
      <c r="W204" s="621">
        <v>0</v>
      </c>
      <c r="X204" s="621">
        <v>1</v>
      </c>
      <c r="Y204" s="612">
        <f t="shared" si="30"/>
        <v>1</v>
      </c>
      <c r="Z204" s="613">
        <f t="shared" si="31"/>
        <v>0.25</v>
      </c>
      <c r="AA204" s="612">
        <f t="shared" si="35"/>
        <v>2</v>
      </c>
      <c r="AB204" s="613">
        <f t="shared" si="34"/>
        <v>1</v>
      </c>
      <c r="AC204" s="618">
        <v>1</v>
      </c>
      <c r="AD204" s="615">
        <f t="shared" si="32"/>
        <v>0.5</v>
      </c>
      <c r="AE204" s="629">
        <v>5000000000</v>
      </c>
      <c r="AF204" s="675" t="s">
        <v>1358</v>
      </c>
      <c r="AG204" s="445">
        <v>5000000000</v>
      </c>
      <c r="AH204" s="13">
        <f t="shared" si="29"/>
        <v>1</v>
      </c>
    </row>
    <row r="205" spans="1:34" s="377" customFormat="1" ht="77" hidden="1" x14ac:dyDescent="0.2">
      <c r="A205" s="608" t="s">
        <v>1398</v>
      </c>
      <c r="B205" s="620" t="s">
        <v>90</v>
      </c>
      <c r="C205" s="730" t="s">
        <v>1972</v>
      </c>
      <c r="D205" s="608" t="s">
        <v>151</v>
      </c>
      <c r="E205" s="608">
        <v>4003</v>
      </c>
      <c r="F205" s="608" t="s">
        <v>152</v>
      </c>
      <c r="G205" s="608" t="s">
        <v>153</v>
      </c>
      <c r="H205" s="608">
        <v>33</v>
      </c>
      <c r="I205" s="608" t="s">
        <v>154</v>
      </c>
      <c r="J205" s="608" t="s">
        <v>155</v>
      </c>
      <c r="K205" s="608" t="s">
        <v>156</v>
      </c>
      <c r="L205" s="608" t="s">
        <v>157</v>
      </c>
      <c r="M205" s="608" t="s">
        <v>158</v>
      </c>
      <c r="N205" s="620">
        <v>1</v>
      </c>
      <c r="O205" s="620">
        <v>2024</v>
      </c>
      <c r="P205" s="620" t="s">
        <v>159</v>
      </c>
      <c r="Q205" s="689">
        <v>1</v>
      </c>
      <c r="R205" s="690">
        <v>6</v>
      </c>
      <c r="S205" s="625">
        <v>2</v>
      </c>
      <c r="T205" s="644">
        <v>0.33</v>
      </c>
      <c r="U205" s="690">
        <v>0</v>
      </c>
      <c r="V205" s="690">
        <v>0</v>
      </c>
      <c r="W205" s="690">
        <v>0</v>
      </c>
      <c r="X205" s="690">
        <v>0</v>
      </c>
      <c r="Y205" s="612">
        <f t="shared" si="30"/>
        <v>0</v>
      </c>
      <c r="Z205" s="613">
        <f t="shared" si="31"/>
        <v>0</v>
      </c>
      <c r="AA205" s="612">
        <f t="shared" si="35"/>
        <v>2</v>
      </c>
      <c r="AB205" s="613">
        <f t="shared" si="34"/>
        <v>0</v>
      </c>
      <c r="AC205" s="614">
        <v>0</v>
      </c>
      <c r="AD205" s="615">
        <f t="shared" si="32"/>
        <v>0.33333333333333331</v>
      </c>
      <c r="AE205" s="648">
        <v>176278165065.47</v>
      </c>
      <c r="AF205" s="775" t="s">
        <v>1361</v>
      </c>
      <c r="AG205" s="742">
        <v>75627781857.820007</v>
      </c>
      <c r="AH205" s="13">
        <f t="shared" si="29"/>
        <v>0.42902523877379667</v>
      </c>
    </row>
    <row r="206" spans="1:34" s="377" customFormat="1" ht="77" hidden="1" x14ac:dyDescent="0.2">
      <c r="A206" s="608" t="s">
        <v>1398</v>
      </c>
      <c r="B206" s="620" t="s">
        <v>90</v>
      </c>
      <c r="C206" s="730" t="s">
        <v>1972</v>
      </c>
      <c r="D206" s="608" t="s">
        <v>164</v>
      </c>
      <c r="E206" s="608">
        <v>4003</v>
      </c>
      <c r="F206" s="608" t="s">
        <v>152</v>
      </c>
      <c r="G206" s="608" t="s">
        <v>153</v>
      </c>
      <c r="H206" s="608">
        <v>37</v>
      </c>
      <c r="I206" s="608" t="s">
        <v>165</v>
      </c>
      <c r="J206" s="608" t="s">
        <v>166</v>
      </c>
      <c r="K206" s="608" t="s">
        <v>167</v>
      </c>
      <c r="L206" s="608" t="s">
        <v>168</v>
      </c>
      <c r="M206" s="608" t="s">
        <v>158</v>
      </c>
      <c r="N206" s="620">
        <v>4</v>
      </c>
      <c r="O206" s="620">
        <v>2024</v>
      </c>
      <c r="P206" s="620" t="s">
        <v>159</v>
      </c>
      <c r="Q206" s="691">
        <v>2</v>
      </c>
      <c r="R206" s="620">
        <v>14</v>
      </c>
      <c r="S206" s="620">
        <v>4</v>
      </c>
      <c r="T206" s="644">
        <v>0.28999999999999998</v>
      </c>
      <c r="U206" s="690">
        <v>0</v>
      </c>
      <c r="V206" s="690">
        <v>0</v>
      </c>
      <c r="W206" s="690">
        <v>1</v>
      </c>
      <c r="X206" s="690">
        <v>0</v>
      </c>
      <c r="Y206" s="612">
        <f t="shared" si="30"/>
        <v>1</v>
      </c>
      <c r="Z206" s="613">
        <f t="shared" si="31"/>
        <v>7.1428571428571425E-2</v>
      </c>
      <c r="AA206" s="612">
        <f t="shared" si="35"/>
        <v>5</v>
      </c>
      <c r="AB206" s="613">
        <f t="shared" si="34"/>
        <v>0.5</v>
      </c>
      <c r="AC206" s="614">
        <v>0.5</v>
      </c>
      <c r="AD206" s="615">
        <f t="shared" si="32"/>
        <v>0.35714285714285715</v>
      </c>
      <c r="AE206" s="648">
        <v>209433944893.98001</v>
      </c>
      <c r="AF206" s="775"/>
      <c r="AG206" s="742">
        <v>52825686266.669998</v>
      </c>
      <c r="AH206" s="13">
        <f t="shared" si="29"/>
        <v>0.25223077516594317</v>
      </c>
    </row>
    <row r="207" spans="1:34" s="377" customFormat="1" ht="77" hidden="1" x14ac:dyDescent="0.2">
      <c r="A207" s="608" t="s">
        <v>1398</v>
      </c>
      <c r="B207" s="620" t="s">
        <v>90</v>
      </c>
      <c r="C207" s="730" t="s">
        <v>1972</v>
      </c>
      <c r="D207" s="608" t="s">
        <v>164</v>
      </c>
      <c r="E207" s="608">
        <v>4003</v>
      </c>
      <c r="F207" s="608" t="s">
        <v>169</v>
      </c>
      <c r="G207" s="608" t="s">
        <v>153</v>
      </c>
      <c r="H207" s="608">
        <v>38</v>
      </c>
      <c r="I207" s="608" t="s">
        <v>170</v>
      </c>
      <c r="J207" s="608">
        <v>4003002</v>
      </c>
      <c r="K207" s="608" t="s">
        <v>171</v>
      </c>
      <c r="L207" s="608" t="s">
        <v>172</v>
      </c>
      <c r="M207" s="608" t="s">
        <v>158</v>
      </c>
      <c r="N207" s="620">
        <v>18</v>
      </c>
      <c r="O207" s="620">
        <v>2024</v>
      </c>
      <c r="P207" s="620" t="s">
        <v>159</v>
      </c>
      <c r="Q207" s="691">
        <v>10</v>
      </c>
      <c r="R207" s="620">
        <v>45</v>
      </c>
      <c r="S207" s="620">
        <v>10</v>
      </c>
      <c r="T207" s="644">
        <v>0.22</v>
      </c>
      <c r="U207" s="690">
        <v>2</v>
      </c>
      <c r="V207" s="690">
        <v>4</v>
      </c>
      <c r="W207" s="690">
        <v>4</v>
      </c>
      <c r="X207" s="690">
        <v>0</v>
      </c>
      <c r="Y207" s="612">
        <f t="shared" si="30"/>
        <v>10</v>
      </c>
      <c r="Z207" s="613">
        <f t="shared" si="31"/>
        <v>0.22222222222222221</v>
      </c>
      <c r="AA207" s="612">
        <f t="shared" si="35"/>
        <v>20</v>
      </c>
      <c r="AB207" s="613">
        <f t="shared" si="34"/>
        <v>1</v>
      </c>
      <c r="AC207" s="618">
        <v>1</v>
      </c>
      <c r="AD207" s="615">
        <f t="shared" si="32"/>
        <v>0.44444444444444442</v>
      </c>
      <c r="AE207" s="648">
        <v>600000000</v>
      </c>
      <c r="AF207" s="775"/>
      <c r="AG207" s="445">
        <v>12000000</v>
      </c>
      <c r="AH207" s="13">
        <f t="shared" si="29"/>
        <v>0.02</v>
      </c>
    </row>
    <row r="208" spans="1:34" s="377" customFormat="1" ht="88" hidden="1" x14ac:dyDescent="0.2">
      <c r="A208" s="649" t="s">
        <v>1362</v>
      </c>
      <c r="B208" s="620" t="s">
        <v>90</v>
      </c>
      <c r="C208" s="662" t="s">
        <v>223</v>
      </c>
      <c r="D208" s="649" t="s">
        <v>1029</v>
      </c>
      <c r="E208" s="652">
        <v>2202</v>
      </c>
      <c r="F208" s="652" t="s">
        <v>1029</v>
      </c>
      <c r="G208" s="652" t="s">
        <v>552</v>
      </c>
      <c r="H208" s="652">
        <v>123</v>
      </c>
      <c r="I208" s="652" t="s">
        <v>1363</v>
      </c>
      <c r="J208" s="652">
        <v>2202061</v>
      </c>
      <c r="K208" s="652" t="s">
        <v>1364</v>
      </c>
      <c r="L208" s="649" t="s">
        <v>1365</v>
      </c>
      <c r="M208" s="649" t="s">
        <v>121</v>
      </c>
      <c r="N208" s="649">
        <v>321</v>
      </c>
      <c r="O208" s="649">
        <v>2023</v>
      </c>
      <c r="P208" s="649" t="s">
        <v>1366</v>
      </c>
      <c r="Q208" s="650">
        <v>100</v>
      </c>
      <c r="R208" s="649">
        <v>400</v>
      </c>
      <c r="S208" s="649">
        <v>203</v>
      </c>
      <c r="T208" s="651">
        <v>0.51</v>
      </c>
      <c r="U208" s="649">
        <v>96</v>
      </c>
      <c r="V208" s="649">
        <v>0</v>
      </c>
      <c r="W208" s="649">
        <v>0</v>
      </c>
      <c r="X208" s="649">
        <v>54</v>
      </c>
      <c r="Y208" s="612">
        <f t="shared" si="30"/>
        <v>150</v>
      </c>
      <c r="Z208" s="613">
        <f t="shared" si="31"/>
        <v>0.375</v>
      </c>
      <c r="AA208" s="612">
        <f t="shared" si="35"/>
        <v>353</v>
      </c>
      <c r="AB208" s="613">
        <f t="shared" si="34"/>
        <v>1.5</v>
      </c>
      <c r="AC208" s="618">
        <v>1</v>
      </c>
      <c r="AD208" s="615">
        <f t="shared" si="32"/>
        <v>0.88249999999999995</v>
      </c>
      <c r="AE208" s="616">
        <v>0</v>
      </c>
      <c r="AF208" s="652" t="s">
        <v>1367</v>
      </c>
      <c r="AG208" s="445">
        <v>0</v>
      </c>
      <c r="AH208" s="13">
        <v>0</v>
      </c>
    </row>
    <row r="209" spans="1:34" s="377" customFormat="1" ht="77" hidden="1" x14ac:dyDescent="0.2">
      <c r="A209" s="649" t="s">
        <v>1362</v>
      </c>
      <c r="B209" s="636" t="s">
        <v>869</v>
      </c>
      <c r="C209" s="727" t="s">
        <v>1368</v>
      </c>
      <c r="D209" s="649" t="s">
        <v>1369</v>
      </c>
      <c r="E209" s="652">
        <v>4502</v>
      </c>
      <c r="F209" s="652" t="s">
        <v>1237</v>
      </c>
      <c r="G209" s="652" t="s">
        <v>793</v>
      </c>
      <c r="H209" s="652">
        <v>326</v>
      </c>
      <c r="I209" s="652" t="s">
        <v>1370</v>
      </c>
      <c r="J209" s="652">
        <v>4502001</v>
      </c>
      <c r="K209" s="652" t="s">
        <v>1260</v>
      </c>
      <c r="L209" s="649" t="s">
        <v>1371</v>
      </c>
      <c r="M209" s="649" t="s">
        <v>121</v>
      </c>
      <c r="N209" s="649">
        <v>1</v>
      </c>
      <c r="O209" s="649">
        <v>2023</v>
      </c>
      <c r="P209" s="649" t="s">
        <v>1372</v>
      </c>
      <c r="Q209" s="650">
        <v>1</v>
      </c>
      <c r="R209" s="649">
        <v>4</v>
      </c>
      <c r="S209" s="649">
        <v>1</v>
      </c>
      <c r="T209" s="651">
        <v>0.25</v>
      </c>
      <c r="U209" s="649">
        <v>0</v>
      </c>
      <c r="V209" s="649">
        <v>0</v>
      </c>
      <c r="W209" s="649">
        <v>1</v>
      </c>
      <c r="X209" s="649">
        <v>0</v>
      </c>
      <c r="Y209" s="612">
        <f t="shared" si="30"/>
        <v>1</v>
      </c>
      <c r="Z209" s="613">
        <f t="shared" si="31"/>
        <v>0.25</v>
      </c>
      <c r="AA209" s="612">
        <f t="shared" si="35"/>
        <v>2</v>
      </c>
      <c r="AB209" s="613">
        <f t="shared" si="34"/>
        <v>1</v>
      </c>
      <c r="AC209" s="618">
        <v>1</v>
      </c>
      <c r="AD209" s="615">
        <f t="shared" si="32"/>
        <v>0.5</v>
      </c>
      <c r="AE209" s="616">
        <v>0</v>
      </c>
      <c r="AF209" s="652" t="s">
        <v>1367</v>
      </c>
      <c r="AG209" s="445">
        <v>0</v>
      </c>
      <c r="AH209" s="13">
        <v>0</v>
      </c>
    </row>
    <row r="210" spans="1:34" s="377" customFormat="1" ht="66" hidden="1" x14ac:dyDescent="0.2">
      <c r="A210" s="649" t="s">
        <v>1362</v>
      </c>
      <c r="B210" s="636" t="s">
        <v>869</v>
      </c>
      <c r="C210" s="727" t="s">
        <v>1368</v>
      </c>
      <c r="D210" s="649" t="s">
        <v>1373</v>
      </c>
      <c r="E210" s="652">
        <v>4599</v>
      </c>
      <c r="F210" s="652" t="s">
        <v>1024</v>
      </c>
      <c r="G210" s="652" t="s">
        <v>1374</v>
      </c>
      <c r="H210" s="652">
        <v>327</v>
      </c>
      <c r="I210" s="652" t="s">
        <v>1375</v>
      </c>
      <c r="J210" s="652">
        <v>4599029</v>
      </c>
      <c r="K210" s="652" t="s">
        <v>878</v>
      </c>
      <c r="L210" s="649" t="s">
        <v>879</v>
      </c>
      <c r="M210" s="649" t="s">
        <v>121</v>
      </c>
      <c r="N210" s="649">
        <v>1</v>
      </c>
      <c r="O210" s="649">
        <v>2023</v>
      </c>
      <c r="P210" s="649" t="s">
        <v>1372</v>
      </c>
      <c r="Q210" s="650">
        <v>1</v>
      </c>
      <c r="R210" s="649">
        <v>4</v>
      </c>
      <c r="S210" s="649">
        <v>1</v>
      </c>
      <c r="T210" s="651">
        <v>0.25</v>
      </c>
      <c r="U210" s="649">
        <v>0</v>
      </c>
      <c r="V210" s="649">
        <v>0</v>
      </c>
      <c r="W210" s="649">
        <v>0</v>
      </c>
      <c r="X210" s="649">
        <v>0</v>
      </c>
      <c r="Y210" s="612">
        <f t="shared" si="30"/>
        <v>0</v>
      </c>
      <c r="Z210" s="613">
        <f t="shared" si="31"/>
        <v>0</v>
      </c>
      <c r="AA210" s="612">
        <f t="shared" si="35"/>
        <v>1</v>
      </c>
      <c r="AB210" s="613">
        <f t="shared" si="34"/>
        <v>0</v>
      </c>
      <c r="AC210" s="614">
        <v>0</v>
      </c>
      <c r="AD210" s="615">
        <f t="shared" si="32"/>
        <v>0.25</v>
      </c>
      <c r="AE210" s="616">
        <v>0</v>
      </c>
      <c r="AF210" s="652" t="s">
        <v>1367</v>
      </c>
      <c r="AG210" s="445">
        <v>0</v>
      </c>
      <c r="AH210" s="13">
        <v>0</v>
      </c>
    </row>
    <row r="211" spans="1:34" s="377" customFormat="1" ht="77" hidden="1" x14ac:dyDescent="0.2">
      <c r="A211" s="649" t="s">
        <v>1362</v>
      </c>
      <c r="B211" s="636" t="s">
        <v>869</v>
      </c>
      <c r="C211" s="727" t="s">
        <v>1368</v>
      </c>
      <c r="D211" s="649" t="s">
        <v>1373</v>
      </c>
      <c r="E211" s="652">
        <v>4502</v>
      </c>
      <c r="F211" s="652" t="s">
        <v>1237</v>
      </c>
      <c r="G211" s="652" t="s">
        <v>1374</v>
      </c>
      <c r="H211" s="652">
        <v>328</v>
      </c>
      <c r="I211" s="652" t="s">
        <v>1376</v>
      </c>
      <c r="J211" s="652">
        <v>4502001</v>
      </c>
      <c r="K211" s="652" t="s">
        <v>1260</v>
      </c>
      <c r="L211" s="649" t="s">
        <v>1377</v>
      </c>
      <c r="M211" s="649" t="s">
        <v>121</v>
      </c>
      <c r="N211" s="649">
        <v>0</v>
      </c>
      <c r="O211" s="649">
        <v>2023</v>
      </c>
      <c r="P211" s="649" t="s">
        <v>1372</v>
      </c>
      <c r="Q211" s="650">
        <v>5</v>
      </c>
      <c r="R211" s="649">
        <v>20</v>
      </c>
      <c r="S211" s="649">
        <v>6</v>
      </c>
      <c r="T211" s="651">
        <v>0.3</v>
      </c>
      <c r="U211" s="649">
        <v>2</v>
      </c>
      <c r="V211" s="649">
        <v>2</v>
      </c>
      <c r="W211" s="649">
        <v>0</v>
      </c>
      <c r="X211" s="649">
        <v>2</v>
      </c>
      <c r="Y211" s="612">
        <f t="shared" si="30"/>
        <v>6</v>
      </c>
      <c r="Z211" s="613">
        <f t="shared" si="31"/>
        <v>0.3</v>
      </c>
      <c r="AA211" s="612">
        <f t="shared" si="35"/>
        <v>12</v>
      </c>
      <c r="AB211" s="613">
        <f t="shared" ref="AB211:AB274" si="36">+Y211/Q211</f>
        <v>1.2</v>
      </c>
      <c r="AC211" s="618">
        <v>1</v>
      </c>
      <c r="AD211" s="615">
        <f t="shared" si="32"/>
        <v>0.6</v>
      </c>
      <c r="AE211" s="653">
        <v>1261000000</v>
      </c>
      <c r="AF211" s="652" t="s">
        <v>1367</v>
      </c>
      <c r="AG211" s="445">
        <v>1258300000</v>
      </c>
      <c r="AH211" s="13">
        <f t="shared" ref="AH211:AH274" si="37">+AG211/AE211</f>
        <v>0.9978588421887391</v>
      </c>
    </row>
    <row r="212" spans="1:34" s="377" customFormat="1" ht="99" hidden="1" x14ac:dyDescent="0.2">
      <c r="A212" s="649" t="s">
        <v>1362</v>
      </c>
      <c r="B212" s="636" t="s">
        <v>869</v>
      </c>
      <c r="C212" s="727" t="s">
        <v>1368</v>
      </c>
      <c r="D212" s="649" t="s">
        <v>1378</v>
      </c>
      <c r="E212" s="658">
        <v>4502</v>
      </c>
      <c r="F212" s="658" t="s">
        <v>1237</v>
      </c>
      <c r="G212" s="658" t="s">
        <v>371</v>
      </c>
      <c r="H212" s="658">
        <v>367</v>
      </c>
      <c r="I212" s="658" t="s">
        <v>1379</v>
      </c>
      <c r="J212" s="658">
        <v>4502001</v>
      </c>
      <c r="K212" s="658" t="s">
        <v>1260</v>
      </c>
      <c r="L212" s="649" t="s">
        <v>1380</v>
      </c>
      <c r="M212" s="649" t="s">
        <v>121</v>
      </c>
      <c r="N212" s="654">
        <v>0</v>
      </c>
      <c r="O212" s="654">
        <v>2023</v>
      </c>
      <c r="P212" s="654" t="s">
        <v>1381</v>
      </c>
      <c r="Q212" s="650">
        <v>15</v>
      </c>
      <c r="R212" s="649">
        <v>45</v>
      </c>
      <c r="S212" s="654">
        <v>6</v>
      </c>
      <c r="T212" s="655">
        <v>0.13</v>
      </c>
      <c r="U212" s="654">
        <v>0</v>
      </c>
      <c r="V212" s="654">
        <v>2</v>
      </c>
      <c r="W212" s="654">
        <v>13</v>
      </c>
      <c r="X212" s="654">
        <v>15</v>
      </c>
      <c r="Y212" s="656">
        <f t="shared" si="30"/>
        <v>30</v>
      </c>
      <c r="Z212" s="657">
        <f t="shared" si="31"/>
        <v>0.66666666666666663</v>
      </c>
      <c r="AA212" s="656">
        <f t="shared" si="35"/>
        <v>36</v>
      </c>
      <c r="AB212" s="613">
        <f t="shared" si="36"/>
        <v>2</v>
      </c>
      <c r="AC212" s="618">
        <v>1</v>
      </c>
      <c r="AD212" s="615">
        <f t="shared" si="32"/>
        <v>0.8</v>
      </c>
      <c r="AE212" s="653">
        <v>7426300000</v>
      </c>
      <c r="AF212" s="658" t="s">
        <v>1367</v>
      </c>
      <c r="AG212" s="513">
        <v>14173098127</v>
      </c>
      <c r="AH212" s="512">
        <f t="shared" si="37"/>
        <v>1.908500616323068</v>
      </c>
    </row>
    <row r="213" spans="1:34" s="377" customFormat="1" ht="77" hidden="1" x14ac:dyDescent="0.2">
      <c r="A213" s="649" t="s">
        <v>1362</v>
      </c>
      <c r="B213" s="620" t="s">
        <v>61</v>
      </c>
      <c r="C213" s="727" t="s">
        <v>1000</v>
      </c>
      <c r="D213" s="649" t="s">
        <v>1382</v>
      </c>
      <c r="E213" s="652">
        <v>3502</v>
      </c>
      <c r="F213" s="652" t="s">
        <v>1009</v>
      </c>
      <c r="G213" s="652" t="s">
        <v>1010</v>
      </c>
      <c r="H213" s="652">
        <v>329</v>
      </c>
      <c r="I213" s="652" t="s">
        <v>1383</v>
      </c>
      <c r="J213" s="652">
        <v>3502024</v>
      </c>
      <c r="K213" s="652" t="s">
        <v>1384</v>
      </c>
      <c r="L213" s="649" t="s">
        <v>1385</v>
      </c>
      <c r="M213" s="649" t="s">
        <v>121</v>
      </c>
      <c r="N213" s="649">
        <v>0</v>
      </c>
      <c r="O213" s="649">
        <v>2023</v>
      </c>
      <c r="P213" s="649" t="s">
        <v>1372</v>
      </c>
      <c r="Q213" s="650">
        <v>1</v>
      </c>
      <c r="R213" s="649">
        <v>4</v>
      </c>
      <c r="S213" s="649">
        <v>1</v>
      </c>
      <c r="T213" s="651">
        <v>0.25</v>
      </c>
      <c r="U213" s="649">
        <v>1</v>
      </c>
      <c r="V213" s="649">
        <v>0</v>
      </c>
      <c r="W213" s="649">
        <v>0</v>
      </c>
      <c r="X213" s="649">
        <v>0</v>
      </c>
      <c r="Y213" s="612">
        <f t="shared" si="30"/>
        <v>1</v>
      </c>
      <c r="Z213" s="613">
        <f t="shared" si="31"/>
        <v>0.25</v>
      </c>
      <c r="AA213" s="612">
        <f t="shared" si="35"/>
        <v>2</v>
      </c>
      <c r="AB213" s="613">
        <f t="shared" si="36"/>
        <v>1</v>
      </c>
      <c r="AC213" s="618">
        <v>1</v>
      </c>
      <c r="AD213" s="615">
        <f t="shared" si="32"/>
        <v>0.5</v>
      </c>
      <c r="AE213" s="653">
        <v>2000000000</v>
      </c>
      <c r="AF213" s="652" t="s">
        <v>1367</v>
      </c>
      <c r="AG213" s="445">
        <v>2170000000</v>
      </c>
      <c r="AH213" s="13">
        <f t="shared" si="37"/>
        <v>1.085</v>
      </c>
    </row>
    <row r="214" spans="1:34" s="377" customFormat="1" ht="99" hidden="1" x14ac:dyDescent="0.2">
      <c r="A214" s="608" t="s">
        <v>1399</v>
      </c>
      <c r="B214" s="636" t="s">
        <v>869</v>
      </c>
      <c r="C214" s="727" t="s">
        <v>1400</v>
      </c>
      <c r="D214" s="624" t="s">
        <v>1401</v>
      </c>
      <c r="E214" s="636" t="s">
        <v>1402</v>
      </c>
      <c r="F214" s="636" t="s">
        <v>1403</v>
      </c>
      <c r="G214" s="636" t="s">
        <v>1404</v>
      </c>
      <c r="H214" s="636" t="s">
        <v>1405</v>
      </c>
      <c r="I214" s="636" t="s">
        <v>1406</v>
      </c>
      <c r="J214" s="636" t="s">
        <v>1407</v>
      </c>
      <c r="K214" s="636" t="s">
        <v>197</v>
      </c>
      <c r="L214" s="610" t="s">
        <v>1408</v>
      </c>
      <c r="M214" s="610" t="s">
        <v>1409</v>
      </c>
      <c r="N214" s="608" t="s">
        <v>142</v>
      </c>
      <c r="O214" s="608" t="s">
        <v>141</v>
      </c>
      <c r="P214" s="608" t="s">
        <v>211</v>
      </c>
      <c r="Q214" s="659" t="s">
        <v>400</v>
      </c>
      <c r="R214" s="608">
        <v>1</v>
      </c>
      <c r="S214" s="608">
        <v>0</v>
      </c>
      <c r="T214" s="613">
        <f t="shared" ref="T214:T226" si="38">+S214/R214</f>
        <v>0</v>
      </c>
      <c r="U214" s="660" t="s">
        <v>400</v>
      </c>
      <c r="V214" s="660">
        <v>0</v>
      </c>
      <c r="W214" s="661">
        <v>0</v>
      </c>
      <c r="X214" s="660">
        <v>0</v>
      </c>
      <c r="Y214" s="612">
        <f t="shared" si="30"/>
        <v>1</v>
      </c>
      <c r="Z214" s="613">
        <f t="shared" si="31"/>
        <v>1</v>
      </c>
      <c r="AA214" s="612">
        <f t="shared" si="35"/>
        <v>1</v>
      </c>
      <c r="AB214" s="613">
        <f t="shared" si="36"/>
        <v>1</v>
      </c>
      <c r="AC214" s="618">
        <v>1</v>
      </c>
      <c r="AD214" s="615">
        <f t="shared" si="32"/>
        <v>1</v>
      </c>
      <c r="AE214" s="616">
        <v>0</v>
      </c>
      <c r="AF214" s="636" t="s">
        <v>211</v>
      </c>
      <c r="AG214" s="445">
        <v>0</v>
      </c>
      <c r="AH214" s="13">
        <v>0</v>
      </c>
    </row>
    <row r="215" spans="1:34" s="377" customFormat="1" ht="66" hidden="1" x14ac:dyDescent="0.2">
      <c r="A215" s="608" t="s">
        <v>1399</v>
      </c>
      <c r="B215" s="636" t="s">
        <v>869</v>
      </c>
      <c r="C215" s="727" t="s">
        <v>1400</v>
      </c>
      <c r="D215" s="624" t="s">
        <v>1401</v>
      </c>
      <c r="E215" s="636" t="s">
        <v>1402</v>
      </c>
      <c r="F215" s="636" t="s">
        <v>1403</v>
      </c>
      <c r="G215" s="636" t="s">
        <v>1404</v>
      </c>
      <c r="H215" s="636">
        <v>400201603</v>
      </c>
      <c r="I215" s="636" t="s">
        <v>1406</v>
      </c>
      <c r="J215" s="636" t="s">
        <v>1407</v>
      </c>
      <c r="K215" s="636" t="s">
        <v>197</v>
      </c>
      <c r="L215" s="610" t="s">
        <v>1410</v>
      </c>
      <c r="M215" s="610" t="s">
        <v>1409</v>
      </c>
      <c r="N215" s="608" t="s">
        <v>142</v>
      </c>
      <c r="O215" s="608" t="s">
        <v>141</v>
      </c>
      <c r="P215" s="608" t="s">
        <v>211</v>
      </c>
      <c r="Q215" s="659" t="s">
        <v>400</v>
      </c>
      <c r="R215" s="608">
        <v>1</v>
      </c>
      <c r="S215" s="608">
        <v>0</v>
      </c>
      <c r="T215" s="613">
        <f t="shared" si="38"/>
        <v>0</v>
      </c>
      <c r="U215" s="660" t="s">
        <v>400</v>
      </c>
      <c r="V215" s="660">
        <v>0</v>
      </c>
      <c r="W215" s="661">
        <v>0</v>
      </c>
      <c r="X215" s="660">
        <v>0</v>
      </c>
      <c r="Y215" s="612">
        <f t="shared" si="30"/>
        <v>1</v>
      </c>
      <c r="Z215" s="613">
        <f t="shared" si="31"/>
        <v>1</v>
      </c>
      <c r="AA215" s="612">
        <f t="shared" si="35"/>
        <v>1</v>
      </c>
      <c r="AB215" s="613">
        <f t="shared" si="36"/>
        <v>1</v>
      </c>
      <c r="AC215" s="618">
        <v>1</v>
      </c>
      <c r="AD215" s="615">
        <f t="shared" si="32"/>
        <v>1</v>
      </c>
      <c r="AE215" s="616">
        <v>111500000</v>
      </c>
      <c r="AF215" s="636" t="s">
        <v>211</v>
      </c>
      <c r="AG215" s="445">
        <v>111500000</v>
      </c>
      <c r="AH215" s="13">
        <f t="shared" si="37"/>
        <v>1</v>
      </c>
    </row>
    <row r="216" spans="1:34" s="377" customFormat="1" ht="77" hidden="1" x14ac:dyDescent="0.2">
      <c r="A216" s="608" t="s">
        <v>1399</v>
      </c>
      <c r="B216" s="620" t="s">
        <v>90</v>
      </c>
      <c r="C216" s="728" t="s">
        <v>1972</v>
      </c>
      <c r="D216" s="624" t="s">
        <v>1411</v>
      </c>
      <c r="E216" s="636" t="s">
        <v>652</v>
      </c>
      <c r="F216" s="636" t="s">
        <v>1412</v>
      </c>
      <c r="G216" s="636" t="s">
        <v>1413</v>
      </c>
      <c r="H216" s="636" t="s">
        <v>1414</v>
      </c>
      <c r="I216" s="636" t="s">
        <v>1406</v>
      </c>
      <c r="J216" s="636" t="s">
        <v>1415</v>
      </c>
      <c r="K216" s="636" t="s">
        <v>1416</v>
      </c>
      <c r="L216" s="610" t="s">
        <v>1417</v>
      </c>
      <c r="M216" s="610" t="s">
        <v>1409</v>
      </c>
      <c r="N216" s="608" t="s">
        <v>142</v>
      </c>
      <c r="O216" s="608" t="s">
        <v>141</v>
      </c>
      <c r="P216" s="608" t="s">
        <v>211</v>
      </c>
      <c r="Q216" s="659" t="s">
        <v>1418</v>
      </c>
      <c r="R216" s="608">
        <v>1000</v>
      </c>
      <c r="S216" s="608">
        <v>470</v>
      </c>
      <c r="T216" s="613">
        <f t="shared" si="38"/>
        <v>0.47</v>
      </c>
      <c r="U216" s="660" t="s">
        <v>142</v>
      </c>
      <c r="V216" s="660">
        <v>39</v>
      </c>
      <c r="W216" s="661">
        <v>0</v>
      </c>
      <c r="X216" s="660">
        <v>0</v>
      </c>
      <c r="Y216" s="612">
        <f t="shared" si="30"/>
        <v>39</v>
      </c>
      <c r="Z216" s="613">
        <f t="shared" si="31"/>
        <v>3.9E-2</v>
      </c>
      <c r="AA216" s="612">
        <f t="shared" si="35"/>
        <v>509</v>
      </c>
      <c r="AB216" s="613">
        <f t="shared" si="36"/>
        <v>0.156</v>
      </c>
      <c r="AC216" s="614">
        <v>0.156</v>
      </c>
      <c r="AD216" s="615">
        <f t="shared" si="32"/>
        <v>0.50900000000000001</v>
      </c>
      <c r="AE216" s="616">
        <v>100000000</v>
      </c>
      <c r="AF216" s="636" t="s">
        <v>211</v>
      </c>
      <c r="AG216" s="445">
        <v>100000000</v>
      </c>
      <c r="AH216" s="13">
        <f t="shared" si="37"/>
        <v>1</v>
      </c>
    </row>
    <row r="217" spans="1:34" s="377" customFormat="1" ht="99" hidden="1" x14ac:dyDescent="0.2">
      <c r="A217" s="608" t="s">
        <v>1399</v>
      </c>
      <c r="B217" s="636" t="s">
        <v>869</v>
      </c>
      <c r="C217" s="729" t="s">
        <v>1419</v>
      </c>
      <c r="D217" s="624" t="s">
        <v>1420</v>
      </c>
      <c r="E217" s="636" t="s">
        <v>1421</v>
      </c>
      <c r="F217" s="636" t="s">
        <v>1129</v>
      </c>
      <c r="G217" s="636" t="s">
        <v>1422</v>
      </c>
      <c r="H217" s="636" t="s">
        <v>1423</v>
      </c>
      <c r="I217" s="636" t="s">
        <v>1406</v>
      </c>
      <c r="J217" s="636" t="s">
        <v>1424</v>
      </c>
      <c r="K217" s="636" t="s">
        <v>959</v>
      </c>
      <c r="L217" s="610" t="s">
        <v>1425</v>
      </c>
      <c r="M217" s="610" t="s">
        <v>1409</v>
      </c>
      <c r="N217" s="608" t="s">
        <v>1426</v>
      </c>
      <c r="O217" s="608" t="s">
        <v>141</v>
      </c>
      <c r="P217" s="608" t="s">
        <v>211</v>
      </c>
      <c r="Q217" s="659" t="s">
        <v>1427</v>
      </c>
      <c r="R217" s="608">
        <v>20</v>
      </c>
      <c r="S217" s="608">
        <v>5</v>
      </c>
      <c r="T217" s="613">
        <f t="shared" si="38"/>
        <v>0.25</v>
      </c>
      <c r="U217" s="660" t="s">
        <v>142</v>
      </c>
      <c r="V217" s="660">
        <v>9</v>
      </c>
      <c r="W217" s="661">
        <v>0</v>
      </c>
      <c r="X217" s="660">
        <v>0</v>
      </c>
      <c r="Y217" s="612">
        <f t="shared" si="30"/>
        <v>9</v>
      </c>
      <c r="Z217" s="613">
        <f t="shared" si="31"/>
        <v>0.45</v>
      </c>
      <c r="AA217" s="612">
        <f t="shared" si="35"/>
        <v>14</v>
      </c>
      <c r="AB217" s="613">
        <f t="shared" si="36"/>
        <v>1.8</v>
      </c>
      <c r="AC217" s="618">
        <v>1</v>
      </c>
      <c r="AD217" s="615">
        <f t="shared" si="32"/>
        <v>0.7</v>
      </c>
      <c r="AE217" s="616">
        <v>237500000</v>
      </c>
      <c r="AF217" s="636" t="s">
        <v>211</v>
      </c>
      <c r="AG217" s="445">
        <v>237500000</v>
      </c>
      <c r="AH217" s="13">
        <f t="shared" si="37"/>
        <v>1</v>
      </c>
    </row>
    <row r="218" spans="1:34" s="377" customFormat="1" ht="77" hidden="1" x14ac:dyDescent="0.2">
      <c r="A218" s="608" t="s">
        <v>1399</v>
      </c>
      <c r="B218" s="636" t="s">
        <v>869</v>
      </c>
      <c r="C218" s="727" t="s">
        <v>1419</v>
      </c>
      <c r="D218" s="624" t="s">
        <v>1429</v>
      </c>
      <c r="E218" s="636" t="s">
        <v>594</v>
      </c>
      <c r="F218" s="636" t="s">
        <v>1237</v>
      </c>
      <c r="G218" s="636" t="s">
        <v>1430</v>
      </c>
      <c r="H218" s="636" t="s">
        <v>1406</v>
      </c>
      <c r="I218" s="636" t="s">
        <v>1406</v>
      </c>
      <c r="J218" s="636" t="s">
        <v>1431</v>
      </c>
      <c r="K218" s="636" t="s">
        <v>1260</v>
      </c>
      <c r="L218" s="610" t="s">
        <v>1432</v>
      </c>
      <c r="M218" s="610" t="s">
        <v>1409</v>
      </c>
      <c r="N218" s="608" t="s">
        <v>142</v>
      </c>
      <c r="O218" s="608" t="s">
        <v>141</v>
      </c>
      <c r="P218" s="608" t="s">
        <v>211</v>
      </c>
      <c r="Q218" s="659" t="s">
        <v>400</v>
      </c>
      <c r="R218" s="608">
        <v>4</v>
      </c>
      <c r="S218" s="608">
        <v>0</v>
      </c>
      <c r="T218" s="613">
        <f t="shared" si="38"/>
        <v>0</v>
      </c>
      <c r="U218" s="660" t="s">
        <v>400</v>
      </c>
      <c r="V218" s="660">
        <v>0</v>
      </c>
      <c r="W218" s="661">
        <v>0</v>
      </c>
      <c r="X218" s="660">
        <v>0</v>
      </c>
      <c r="Y218" s="612">
        <f t="shared" si="30"/>
        <v>1</v>
      </c>
      <c r="Z218" s="613">
        <f t="shared" si="31"/>
        <v>0.25</v>
      </c>
      <c r="AA218" s="612">
        <f t="shared" si="35"/>
        <v>1</v>
      </c>
      <c r="AB218" s="613">
        <f t="shared" si="36"/>
        <v>1</v>
      </c>
      <c r="AC218" s="618">
        <v>1</v>
      </c>
      <c r="AD218" s="615">
        <f t="shared" si="32"/>
        <v>0.25</v>
      </c>
      <c r="AE218" s="616">
        <v>50000000</v>
      </c>
      <c r="AF218" s="636" t="s">
        <v>211</v>
      </c>
      <c r="AG218" s="445">
        <v>50000000</v>
      </c>
      <c r="AH218" s="13">
        <f t="shared" si="37"/>
        <v>1</v>
      </c>
    </row>
    <row r="219" spans="1:34" s="377" customFormat="1" ht="66" hidden="1" x14ac:dyDescent="0.2">
      <c r="A219" s="608" t="s">
        <v>1399</v>
      </c>
      <c r="B219" s="636" t="s">
        <v>869</v>
      </c>
      <c r="C219" s="727" t="s">
        <v>1419</v>
      </c>
      <c r="D219" s="624" t="s">
        <v>1433</v>
      </c>
      <c r="E219" s="636" t="s">
        <v>689</v>
      </c>
      <c r="F219" s="636" t="s">
        <v>1024</v>
      </c>
      <c r="G219" s="636" t="s">
        <v>816</v>
      </c>
      <c r="H219" s="636" t="s">
        <v>1434</v>
      </c>
      <c r="I219" s="636" t="s">
        <v>1406</v>
      </c>
      <c r="J219" s="636" t="s">
        <v>1435</v>
      </c>
      <c r="K219" s="636" t="s">
        <v>874</v>
      </c>
      <c r="L219" s="610" t="s">
        <v>875</v>
      </c>
      <c r="M219" s="610" t="s">
        <v>1409</v>
      </c>
      <c r="N219" s="608" t="s">
        <v>142</v>
      </c>
      <c r="O219" s="608" t="s">
        <v>141</v>
      </c>
      <c r="P219" s="608" t="s">
        <v>211</v>
      </c>
      <c r="Q219" s="659" t="s">
        <v>400</v>
      </c>
      <c r="R219" s="608">
        <v>3</v>
      </c>
      <c r="S219" s="608">
        <v>0</v>
      </c>
      <c r="T219" s="613">
        <f t="shared" si="38"/>
        <v>0</v>
      </c>
      <c r="U219" s="660" t="s">
        <v>142</v>
      </c>
      <c r="V219" s="660">
        <v>1</v>
      </c>
      <c r="W219" s="661">
        <v>0</v>
      </c>
      <c r="X219" s="660">
        <v>0</v>
      </c>
      <c r="Y219" s="612">
        <f t="shared" si="30"/>
        <v>1</v>
      </c>
      <c r="Z219" s="613">
        <f t="shared" si="31"/>
        <v>0.33333333333333331</v>
      </c>
      <c r="AA219" s="612">
        <f t="shared" si="35"/>
        <v>1</v>
      </c>
      <c r="AB219" s="613">
        <f t="shared" si="36"/>
        <v>1</v>
      </c>
      <c r="AC219" s="618">
        <v>1</v>
      </c>
      <c r="AD219" s="615">
        <f t="shared" si="32"/>
        <v>0.33333333333333331</v>
      </c>
      <c r="AE219" s="616">
        <v>140000000</v>
      </c>
      <c r="AF219" s="636" t="s">
        <v>211</v>
      </c>
      <c r="AG219" s="445">
        <v>140000000</v>
      </c>
      <c r="AH219" s="13">
        <f t="shared" si="37"/>
        <v>1</v>
      </c>
    </row>
    <row r="220" spans="1:34" s="377" customFormat="1" ht="66" hidden="1" x14ac:dyDescent="0.2">
      <c r="A220" s="608" t="s">
        <v>1399</v>
      </c>
      <c r="B220" s="636" t="s">
        <v>869</v>
      </c>
      <c r="C220" s="727" t="s">
        <v>1419</v>
      </c>
      <c r="D220" s="624" t="s">
        <v>881</v>
      </c>
      <c r="E220" s="636" t="s">
        <v>689</v>
      </c>
      <c r="F220" s="636" t="s">
        <v>1024</v>
      </c>
      <c r="G220" s="636" t="s">
        <v>816</v>
      </c>
      <c r="H220" s="636" t="s">
        <v>1436</v>
      </c>
      <c r="I220" s="636" t="s">
        <v>1406</v>
      </c>
      <c r="J220" s="636" t="s">
        <v>1424</v>
      </c>
      <c r="K220" s="636" t="s">
        <v>959</v>
      </c>
      <c r="L220" s="610" t="s">
        <v>1175</v>
      </c>
      <c r="M220" s="610" t="s">
        <v>1409</v>
      </c>
      <c r="N220" s="608" t="s">
        <v>1426</v>
      </c>
      <c r="O220" s="608" t="s">
        <v>1074</v>
      </c>
      <c r="P220" s="608" t="s">
        <v>211</v>
      </c>
      <c r="Q220" s="659" t="s">
        <v>1426</v>
      </c>
      <c r="R220" s="608">
        <v>45</v>
      </c>
      <c r="S220" s="608">
        <v>45</v>
      </c>
      <c r="T220" s="613">
        <f t="shared" si="38"/>
        <v>1</v>
      </c>
      <c r="U220" s="660" t="s">
        <v>1437</v>
      </c>
      <c r="V220" s="660">
        <v>15</v>
      </c>
      <c r="W220" s="661">
        <v>0</v>
      </c>
      <c r="X220" s="660">
        <v>0</v>
      </c>
      <c r="Y220" s="612">
        <f t="shared" si="30"/>
        <v>25</v>
      </c>
      <c r="Z220" s="613">
        <f t="shared" si="31"/>
        <v>0.55555555555555558</v>
      </c>
      <c r="AA220" s="612">
        <f t="shared" si="35"/>
        <v>70</v>
      </c>
      <c r="AB220" s="613">
        <f t="shared" si="36"/>
        <v>0.55555555555555558</v>
      </c>
      <c r="AC220" s="634">
        <v>0.55555555555555558</v>
      </c>
      <c r="AD220" s="615">
        <f t="shared" si="32"/>
        <v>1.5555555555555556</v>
      </c>
      <c r="AE220" s="616">
        <v>97500000</v>
      </c>
      <c r="AF220" s="636" t="s">
        <v>211</v>
      </c>
      <c r="AG220" s="445">
        <v>97500000</v>
      </c>
      <c r="AH220" s="13">
        <f t="shared" si="37"/>
        <v>1</v>
      </c>
    </row>
    <row r="221" spans="1:34" s="377" customFormat="1" ht="110" hidden="1" x14ac:dyDescent="0.2">
      <c r="A221" s="608" t="s">
        <v>1399</v>
      </c>
      <c r="B221" s="620" t="s">
        <v>90</v>
      </c>
      <c r="C221" s="727" t="s">
        <v>1438</v>
      </c>
      <c r="D221" s="624" t="s">
        <v>1439</v>
      </c>
      <c r="E221" s="636" t="s">
        <v>1440</v>
      </c>
      <c r="F221" s="636" t="s">
        <v>1441</v>
      </c>
      <c r="G221" s="636" t="s">
        <v>821</v>
      </c>
      <c r="H221" s="636" t="s">
        <v>1406</v>
      </c>
      <c r="I221" s="636" t="s">
        <v>1406</v>
      </c>
      <c r="J221" s="636" t="s">
        <v>1442</v>
      </c>
      <c r="K221" s="636" t="s">
        <v>1443</v>
      </c>
      <c r="L221" s="610" t="s">
        <v>1444</v>
      </c>
      <c r="M221" s="610" t="s">
        <v>1409</v>
      </c>
      <c r="N221" s="608" t="s">
        <v>142</v>
      </c>
      <c r="O221" s="608" t="s">
        <v>141</v>
      </c>
      <c r="P221" s="608" t="s">
        <v>211</v>
      </c>
      <c r="Q221" s="659" t="s">
        <v>400</v>
      </c>
      <c r="R221" s="608">
        <v>3</v>
      </c>
      <c r="S221" s="608">
        <v>0</v>
      </c>
      <c r="T221" s="613">
        <f t="shared" si="38"/>
        <v>0</v>
      </c>
      <c r="U221" s="660" t="s">
        <v>142</v>
      </c>
      <c r="V221" s="660">
        <v>2</v>
      </c>
      <c r="W221" s="661">
        <v>0</v>
      </c>
      <c r="X221" s="660">
        <v>0</v>
      </c>
      <c r="Y221" s="612">
        <f t="shared" si="30"/>
        <v>2</v>
      </c>
      <c r="Z221" s="613">
        <f t="shared" si="31"/>
        <v>0.66666666666666663</v>
      </c>
      <c r="AA221" s="612">
        <f t="shared" si="35"/>
        <v>2</v>
      </c>
      <c r="AB221" s="613">
        <f t="shared" si="36"/>
        <v>2</v>
      </c>
      <c r="AC221" s="618">
        <v>1</v>
      </c>
      <c r="AD221" s="615">
        <f t="shared" si="32"/>
        <v>0.66666666666666663</v>
      </c>
      <c r="AE221" s="616">
        <v>15000000</v>
      </c>
      <c r="AF221" s="636" t="s">
        <v>211</v>
      </c>
      <c r="AG221" s="445">
        <v>15000000</v>
      </c>
      <c r="AH221" s="13">
        <f t="shared" si="37"/>
        <v>1</v>
      </c>
    </row>
    <row r="222" spans="1:34" s="377" customFormat="1" ht="77" hidden="1" x14ac:dyDescent="0.2">
      <c r="A222" s="608" t="s">
        <v>1399</v>
      </c>
      <c r="B222" s="620" t="s">
        <v>90</v>
      </c>
      <c r="C222" s="727" t="s">
        <v>1438</v>
      </c>
      <c r="D222" s="624" t="s">
        <v>1439</v>
      </c>
      <c r="E222" s="636" t="s">
        <v>1445</v>
      </c>
      <c r="F222" s="636" t="s">
        <v>1446</v>
      </c>
      <c r="G222" s="636" t="s">
        <v>821</v>
      </c>
      <c r="H222" s="636" t="s">
        <v>1406</v>
      </c>
      <c r="I222" s="636" t="s">
        <v>1406</v>
      </c>
      <c r="J222" s="636" t="s">
        <v>1447</v>
      </c>
      <c r="K222" s="636" t="s">
        <v>197</v>
      </c>
      <c r="L222" s="610" t="s">
        <v>1448</v>
      </c>
      <c r="M222" s="610" t="s">
        <v>1409</v>
      </c>
      <c r="N222" s="608" t="s">
        <v>142</v>
      </c>
      <c r="O222" s="608" t="s">
        <v>141</v>
      </c>
      <c r="P222" s="608" t="s">
        <v>211</v>
      </c>
      <c r="Q222" s="659" t="s">
        <v>400</v>
      </c>
      <c r="R222" s="608">
        <v>4</v>
      </c>
      <c r="S222" s="608">
        <v>1</v>
      </c>
      <c r="T222" s="613">
        <f t="shared" si="38"/>
        <v>0.25</v>
      </c>
      <c r="U222" s="660" t="s">
        <v>142</v>
      </c>
      <c r="V222" s="660">
        <v>1</v>
      </c>
      <c r="W222" s="661">
        <v>0</v>
      </c>
      <c r="X222" s="660">
        <v>0</v>
      </c>
      <c r="Y222" s="612">
        <f t="shared" si="30"/>
        <v>1</v>
      </c>
      <c r="Z222" s="613">
        <f t="shared" si="31"/>
        <v>0.25</v>
      </c>
      <c r="AA222" s="612">
        <f t="shared" si="35"/>
        <v>2</v>
      </c>
      <c r="AB222" s="613">
        <f t="shared" si="36"/>
        <v>1</v>
      </c>
      <c r="AC222" s="618">
        <v>1</v>
      </c>
      <c r="AD222" s="615">
        <f t="shared" si="32"/>
        <v>0.5</v>
      </c>
      <c r="AE222" s="616">
        <v>22500000</v>
      </c>
      <c r="AF222" s="636" t="s">
        <v>211</v>
      </c>
      <c r="AG222" s="445">
        <v>22500000</v>
      </c>
      <c r="AH222" s="13">
        <f t="shared" si="37"/>
        <v>1</v>
      </c>
    </row>
    <row r="223" spans="1:34" s="377" customFormat="1" ht="77" hidden="1" x14ac:dyDescent="0.2">
      <c r="A223" s="608" t="s">
        <v>1399</v>
      </c>
      <c r="B223" s="620" t="s">
        <v>90</v>
      </c>
      <c r="C223" s="727" t="s">
        <v>1438</v>
      </c>
      <c r="D223" s="624" t="s">
        <v>1439</v>
      </c>
      <c r="E223" s="636" t="s">
        <v>1445</v>
      </c>
      <c r="F223" s="636" t="s">
        <v>1446</v>
      </c>
      <c r="G223" s="636" t="s">
        <v>821</v>
      </c>
      <c r="H223" s="636" t="s">
        <v>1406</v>
      </c>
      <c r="I223" s="636" t="s">
        <v>1406</v>
      </c>
      <c r="J223" s="636" t="s">
        <v>1449</v>
      </c>
      <c r="K223" s="636" t="s">
        <v>1230</v>
      </c>
      <c r="L223" s="610" t="s">
        <v>1231</v>
      </c>
      <c r="M223" s="610" t="s">
        <v>1409</v>
      </c>
      <c r="N223" s="608" t="s">
        <v>142</v>
      </c>
      <c r="O223" s="608" t="s">
        <v>141</v>
      </c>
      <c r="P223" s="608" t="s">
        <v>211</v>
      </c>
      <c r="Q223" s="659" t="s">
        <v>400</v>
      </c>
      <c r="R223" s="608">
        <v>1</v>
      </c>
      <c r="S223" s="608">
        <v>0</v>
      </c>
      <c r="T223" s="613">
        <f t="shared" si="38"/>
        <v>0</v>
      </c>
      <c r="U223" s="660" t="s">
        <v>142</v>
      </c>
      <c r="V223" s="660">
        <v>0</v>
      </c>
      <c r="W223" s="661">
        <v>0</v>
      </c>
      <c r="X223" s="660">
        <v>0</v>
      </c>
      <c r="Y223" s="612">
        <f t="shared" si="30"/>
        <v>0</v>
      </c>
      <c r="Z223" s="613">
        <f t="shared" si="31"/>
        <v>0</v>
      </c>
      <c r="AA223" s="612">
        <f t="shared" si="35"/>
        <v>0</v>
      </c>
      <c r="AB223" s="613">
        <f t="shared" si="36"/>
        <v>0</v>
      </c>
      <c r="AC223" s="614">
        <v>0</v>
      </c>
      <c r="AD223" s="615">
        <f t="shared" si="32"/>
        <v>0</v>
      </c>
      <c r="AE223" s="616">
        <v>60000000</v>
      </c>
      <c r="AF223" s="636" t="s">
        <v>211</v>
      </c>
      <c r="AG223" s="445">
        <v>60000000</v>
      </c>
      <c r="AH223" s="13">
        <f t="shared" si="37"/>
        <v>1</v>
      </c>
    </row>
    <row r="224" spans="1:34" s="377" customFormat="1" ht="77" hidden="1" x14ac:dyDescent="0.2">
      <c r="A224" s="608" t="s">
        <v>1399</v>
      </c>
      <c r="B224" s="620" t="s">
        <v>90</v>
      </c>
      <c r="C224" s="727" t="s">
        <v>1438</v>
      </c>
      <c r="D224" s="624" t="s">
        <v>1439</v>
      </c>
      <c r="E224" s="636" t="s">
        <v>1445</v>
      </c>
      <c r="F224" s="636" t="s">
        <v>1446</v>
      </c>
      <c r="G224" s="636" t="s">
        <v>821</v>
      </c>
      <c r="H224" s="636" t="s">
        <v>1406</v>
      </c>
      <c r="I224" s="636" t="s">
        <v>1406</v>
      </c>
      <c r="J224" s="636" t="s">
        <v>1450</v>
      </c>
      <c r="K224" s="636" t="s">
        <v>1451</v>
      </c>
      <c r="L224" s="610" t="s">
        <v>1452</v>
      </c>
      <c r="M224" s="610" t="s">
        <v>1409</v>
      </c>
      <c r="N224" s="608" t="s">
        <v>142</v>
      </c>
      <c r="O224" s="608" t="s">
        <v>141</v>
      </c>
      <c r="P224" s="608" t="s">
        <v>211</v>
      </c>
      <c r="Q224" s="659" t="s">
        <v>1453</v>
      </c>
      <c r="R224" s="608">
        <v>100</v>
      </c>
      <c r="S224" s="608">
        <v>68</v>
      </c>
      <c r="T224" s="613">
        <f t="shared" si="38"/>
        <v>0.68</v>
      </c>
      <c r="U224" s="660" t="s">
        <v>142</v>
      </c>
      <c r="V224" s="660">
        <v>0</v>
      </c>
      <c r="W224" s="661">
        <v>0</v>
      </c>
      <c r="X224" s="660">
        <v>0</v>
      </c>
      <c r="Y224" s="612">
        <f t="shared" si="30"/>
        <v>0</v>
      </c>
      <c r="Z224" s="613">
        <f t="shared" si="31"/>
        <v>0</v>
      </c>
      <c r="AA224" s="612">
        <f t="shared" si="35"/>
        <v>68</v>
      </c>
      <c r="AB224" s="613">
        <f t="shared" si="36"/>
        <v>0</v>
      </c>
      <c r="AC224" s="614">
        <v>0</v>
      </c>
      <c r="AD224" s="615">
        <f t="shared" si="32"/>
        <v>0.68</v>
      </c>
      <c r="AE224" s="616">
        <v>0</v>
      </c>
      <c r="AF224" s="636" t="s">
        <v>141</v>
      </c>
      <c r="AG224" s="445">
        <v>0</v>
      </c>
      <c r="AH224" s="13">
        <v>0</v>
      </c>
    </row>
    <row r="225" spans="1:34" s="377" customFormat="1" ht="110" hidden="1" x14ac:dyDescent="0.2">
      <c r="A225" s="608" t="s">
        <v>1399</v>
      </c>
      <c r="B225" s="620" t="s">
        <v>90</v>
      </c>
      <c r="C225" s="727" t="s">
        <v>1438</v>
      </c>
      <c r="D225" s="624" t="s">
        <v>1439</v>
      </c>
      <c r="E225" s="636" t="s">
        <v>1445</v>
      </c>
      <c r="F225" s="636" t="s">
        <v>1446</v>
      </c>
      <c r="G225" s="636" t="s">
        <v>821</v>
      </c>
      <c r="H225" s="636" t="s">
        <v>1406</v>
      </c>
      <c r="I225" s="636" t="s">
        <v>1406</v>
      </c>
      <c r="J225" s="636" t="s">
        <v>1454</v>
      </c>
      <c r="K225" s="636" t="s">
        <v>1455</v>
      </c>
      <c r="L225" s="610" t="s">
        <v>1456</v>
      </c>
      <c r="M225" s="610" t="s">
        <v>1409</v>
      </c>
      <c r="N225" s="608" t="s">
        <v>142</v>
      </c>
      <c r="O225" s="608" t="s">
        <v>141</v>
      </c>
      <c r="P225" s="608" t="s">
        <v>211</v>
      </c>
      <c r="Q225" s="659" t="s">
        <v>1457</v>
      </c>
      <c r="R225" s="608">
        <v>500</v>
      </c>
      <c r="S225" s="608">
        <v>0</v>
      </c>
      <c r="T225" s="613">
        <f t="shared" si="38"/>
        <v>0</v>
      </c>
      <c r="U225" s="660" t="s">
        <v>142</v>
      </c>
      <c r="V225" s="660">
        <v>2035</v>
      </c>
      <c r="W225" s="661">
        <v>0</v>
      </c>
      <c r="X225" s="660">
        <v>0</v>
      </c>
      <c r="Y225" s="612">
        <f t="shared" si="30"/>
        <v>2035</v>
      </c>
      <c r="Z225" s="613">
        <f t="shared" si="31"/>
        <v>4.07</v>
      </c>
      <c r="AA225" s="612">
        <f t="shared" si="35"/>
        <v>2035</v>
      </c>
      <c r="AB225" s="613">
        <f t="shared" si="36"/>
        <v>13.566666666666666</v>
      </c>
      <c r="AC225" s="618">
        <v>1</v>
      </c>
      <c r="AD225" s="615">
        <f t="shared" si="32"/>
        <v>4.07</v>
      </c>
      <c r="AE225" s="616">
        <v>22000000</v>
      </c>
      <c r="AF225" s="636" t="s">
        <v>211</v>
      </c>
      <c r="AG225" s="445">
        <v>22000000</v>
      </c>
      <c r="AH225" s="13">
        <f t="shared" si="37"/>
        <v>1</v>
      </c>
    </row>
    <row r="226" spans="1:34" s="377" customFormat="1" ht="77" hidden="1" x14ac:dyDescent="0.2">
      <c r="A226" s="608" t="s">
        <v>1399</v>
      </c>
      <c r="B226" s="620" t="s">
        <v>90</v>
      </c>
      <c r="C226" s="727" t="s">
        <v>1438</v>
      </c>
      <c r="D226" s="624" t="s">
        <v>1439</v>
      </c>
      <c r="E226" s="636">
        <v>3905</v>
      </c>
      <c r="F226" s="636" t="s">
        <v>1458</v>
      </c>
      <c r="G226" s="636" t="s">
        <v>821</v>
      </c>
      <c r="H226" s="636"/>
      <c r="I226" s="636" t="s">
        <v>1406</v>
      </c>
      <c r="J226" s="636" t="s">
        <v>1459</v>
      </c>
      <c r="K226" s="636" t="s">
        <v>1060</v>
      </c>
      <c r="L226" s="610" t="s">
        <v>1460</v>
      </c>
      <c r="M226" s="610" t="s">
        <v>1409</v>
      </c>
      <c r="N226" s="608">
        <v>0</v>
      </c>
      <c r="O226" s="608" t="s">
        <v>141</v>
      </c>
      <c r="P226" s="608" t="s">
        <v>211</v>
      </c>
      <c r="Q226" s="611">
        <v>1</v>
      </c>
      <c r="R226" s="608">
        <v>3</v>
      </c>
      <c r="S226" s="608">
        <v>0</v>
      </c>
      <c r="T226" s="613">
        <f t="shared" si="38"/>
        <v>0</v>
      </c>
      <c r="U226" s="660" t="s">
        <v>142</v>
      </c>
      <c r="V226" s="660">
        <v>3</v>
      </c>
      <c r="W226" s="661">
        <v>0</v>
      </c>
      <c r="X226" s="660">
        <v>0</v>
      </c>
      <c r="Y226" s="612">
        <f t="shared" si="30"/>
        <v>3</v>
      </c>
      <c r="Z226" s="613">
        <f t="shared" si="31"/>
        <v>1</v>
      </c>
      <c r="AA226" s="612">
        <f t="shared" si="35"/>
        <v>3</v>
      </c>
      <c r="AB226" s="613">
        <f t="shared" si="36"/>
        <v>3</v>
      </c>
      <c r="AC226" s="618">
        <v>1</v>
      </c>
      <c r="AD226" s="615">
        <f t="shared" si="32"/>
        <v>1</v>
      </c>
      <c r="AE226" s="616">
        <v>0</v>
      </c>
      <c r="AF226" s="636" t="s">
        <v>141</v>
      </c>
      <c r="AG226" s="445">
        <v>0</v>
      </c>
      <c r="AH226" s="13">
        <v>0</v>
      </c>
    </row>
    <row r="227" spans="1:34" s="377" customFormat="1" ht="231" x14ac:dyDescent="0.2">
      <c r="A227" s="608" t="s">
        <v>1735</v>
      </c>
      <c r="B227" s="620" t="s">
        <v>90</v>
      </c>
      <c r="C227" s="727" t="s">
        <v>2036</v>
      </c>
      <c r="D227" s="624" t="s">
        <v>1467</v>
      </c>
      <c r="E227" s="636" t="s">
        <v>1468</v>
      </c>
      <c r="F227" s="636" t="s">
        <v>1469</v>
      </c>
      <c r="G227" s="636" t="s">
        <v>1470</v>
      </c>
      <c r="H227" s="636" t="s">
        <v>1471</v>
      </c>
      <c r="I227" s="636" t="s">
        <v>1472</v>
      </c>
      <c r="J227" s="636" t="s">
        <v>1473</v>
      </c>
      <c r="K227" s="636" t="s">
        <v>959</v>
      </c>
      <c r="L227" s="610" t="s">
        <v>1475</v>
      </c>
      <c r="M227" s="610" t="s">
        <v>158</v>
      </c>
      <c r="N227" s="608">
        <v>180</v>
      </c>
      <c r="O227" s="608">
        <v>2023</v>
      </c>
      <c r="P227" s="608" t="s">
        <v>1476</v>
      </c>
      <c r="Q227" s="611">
        <v>90</v>
      </c>
      <c r="R227" s="608">
        <v>360</v>
      </c>
      <c r="S227" s="608">
        <v>90</v>
      </c>
      <c r="T227" s="613">
        <f>+S227/R227</f>
        <v>0.25</v>
      </c>
      <c r="U227" s="660">
        <v>15</v>
      </c>
      <c r="V227" s="660">
        <v>17</v>
      </c>
      <c r="W227" s="661">
        <v>33</v>
      </c>
      <c r="X227" s="660">
        <v>25</v>
      </c>
      <c r="Y227" s="612">
        <f t="shared" si="30"/>
        <v>90</v>
      </c>
      <c r="Z227" s="613">
        <f t="shared" si="31"/>
        <v>0.25</v>
      </c>
      <c r="AA227" s="612">
        <f t="shared" si="35"/>
        <v>180</v>
      </c>
      <c r="AB227" s="613">
        <f t="shared" si="36"/>
        <v>1</v>
      </c>
      <c r="AC227" s="618">
        <v>1</v>
      </c>
      <c r="AD227" s="615">
        <f t="shared" si="32"/>
        <v>0.5</v>
      </c>
      <c r="AE227" s="616">
        <v>518598267</v>
      </c>
      <c r="AF227" s="636" t="s">
        <v>1477</v>
      </c>
      <c r="AG227" s="445">
        <v>518598267</v>
      </c>
      <c r="AH227" s="13">
        <f t="shared" si="37"/>
        <v>1</v>
      </c>
    </row>
    <row r="228" spans="1:34" s="377" customFormat="1" ht="176" x14ac:dyDescent="0.2">
      <c r="A228" s="608" t="s">
        <v>1735</v>
      </c>
      <c r="B228" s="620" t="s">
        <v>90</v>
      </c>
      <c r="C228" s="727" t="s">
        <v>2036</v>
      </c>
      <c r="D228" s="624" t="s">
        <v>1467</v>
      </c>
      <c r="E228" s="636" t="s">
        <v>1468</v>
      </c>
      <c r="F228" s="636" t="s">
        <v>1469</v>
      </c>
      <c r="G228" s="636" t="s">
        <v>1470</v>
      </c>
      <c r="H228" s="636" t="s">
        <v>1478</v>
      </c>
      <c r="I228" s="636" t="s">
        <v>1479</v>
      </c>
      <c r="J228" s="636" t="s">
        <v>1480</v>
      </c>
      <c r="K228" s="636" t="s">
        <v>1482</v>
      </c>
      <c r="L228" s="610" t="s">
        <v>1483</v>
      </c>
      <c r="M228" s="610" t="s">
        <v>158</v>
      </c>
      <c r="N228" s="608">
        <v>938220</v>
      </c>
      <c r="O228" s="608">
        <v>2023</v>
      </c>
      <c r="P228" s="608" t="s">
        <v>1484</v>
      </c>
      <c r="Q228" s="611">
        <v>940420</v>
      </c>
      <c r="R228" s="608">
        <v>947522</v>
      </c>
      <c r="S228" s="608">
        <v>942164</v>
      </c>
      <c r="T228" s="613">
        <f t="shared" ref="T228:T279" si="39">+S228/R228</f>
        <v>0.99434525003113383</v>
      </c>
      <c r="U228" s="660">
        <v>240193</v>
      </c>
      <c r="V228" s="660">
        <v>213465</v>
      </c>
      <c r="W228" s="661">
        <v>634000</v>
      </c>
      <c r="X228" s="660">
        <v>300</v>
      </c>
      <c r="Y228" s="612">
        <f t="shared" si="30"/>
        <v>1087958</v>
      </c>
      <c r="Z228" s="613">
        <f t="shared" si="31"/>
        <v>1.1482139728681762</v>
      </c>
      <c r="AA228" s="612">
        <f t="shared" si="35"/>
        <v>2030122</v>
      </c>
      <c r="AB228" s="613">
        <f t="shared" si="36"/>
        <v>1.156885221496778</v>
      </c>
      <c r="AC228" s="618">
        <v>1</v>
      </c>
      <c r="AD228" s="615">
        <f t="shared" si="32"/>
        <v>2.14255922289931</v>
      </c>
      <c r="AE228" s="616">
        <v>83107356230</v>
      </c>
      <c r="AF228" s="636" t="s">
        <v>1477</v>
      </c>
      <c r="AG228" s="896">
        <v>52528032184.659988</v>
      </c>
      <c r="AH228" s="13">
        <f t="shared" si="37"/>
        <v>0.63205033305702096</v>
      </c>
    </row>
    <row r="229" spans="1:34" s="377" customFormat="1" ht="121" x14ac:dyDescent="0.2">
      <c r="A229" s="608" t="s">
        <v>1735</v>
      </c>
      <c r="B229" s="620" t="s">
        <v>90</v>
      </c>
      <c r="C229" s="727" t="s">
        <v>2036</v>
      </c>
      <c r="D229" s="624" t="s">
        <v>1467</v>
      </c>
      <c r="E229" s="636" t="s">
        <v>1485</v>
      </c>
      <c r="F229" s="636" t="s">
        <v>1469</v>
      </c>
      <c r="G229" s="636" t="s">
        <v>1470</v>
      </c>
      <c r="H229" s="636" t="s">
        <v>1486</v>
      </c>
      <c r="I229" s="636" t="s">
        <v>1487</v>
      </c>
      <c r="J229" s="636" t="s">
        <v>1488</v>
      </c>
      <c r="K229" s="636" t="s">
        <v>1490</v>
      </c>
      <c r="L229" s="610" t="s">
        <v>1491</v>
      </c>
      <c r="M229" s="610" t="s">
        <v>158</v>
      </c>
      <c r="N229" s="608">
        <v>15</v>
      </c>
      <c r="O229" s="608">
        <v>2023</v>
      </c>
      <c r="P229" s="608" t="s">
        <v>1476</v>
      </c>
      <c r="Q229" s="611">
        <v>5</v>
      </c>
      <c r="R229" s="608">
        <v>15</v>
      </c>
      <c r="S229" s="608">
        <v>1</v>
      </c>
      <c r="T229" s="613">
        <f t="shared" si="39"/>
        <v>6.6666666666666666E-2</v>
      </c>
      <c r="U229" s="660">
        <v>1</v>
      </c>
      <c r="V229" s="660">
        <v>0</v>
      </c>
      <c r="W229" s="661">
        <v>0</v>
      </c>
      <c r="X229" s="660">
        <v>0</v>
      </c>
      <c r="Y229" s="612">
        <f t="shared" si="30"/>
        <v>1</v>
      </c>
      <c r="Z229" s="613">
        <f t="shared" si="31"/>
        <v>6.6666666666666666E-2</v>
      </c>
      <c r="AA229" s="612">
        <f t="shared" si="35"/>
        <v>2</v>
      </c>
      <c r="AB229" s="613">
        <f t="shared" si="36"/>
        <v>0.2</v>
      </c>
      <c r="AC229" s="614">
        <v>0.2</v>
      </c>
      <c r="AD229" s="615">
        <f t="shared" si="32"/>
        <v>0.13333333333333333</v>
      </c>
      <c r="AE229" s="616">
        <v>83107356230</v>
      </c>
      <c r="AF229" s="636" t="s">
        <v>1492</v>
      </c>
      <c r="AG229" s="896">
        <v>52528032184.659988</v>
      </c>
      <c r="AH229" s="13">
        <f t="shared" si="37"/>
        <v>0.63205033305702096</v>
      </c>
    </row>
    <row r="230" spans="1:34" s="377" customFormat="1" ht="242" x14ac:dyDescent="0.2">
      <c r="A230" s="608" t="s">
        <v>1735</v>
      </c>
      <c r="B230" s="620" t="s">
        <v>90</v>
      </c>
      <c r="C230" s="727" t="s">
        <v>2036</v>
      </c>
      <c r="D230" s="624" t="s">
        <v>1467</v>
      </c>
      <c r="E230" s="636" t="s">
        <v>1493</v>
      </c>
      <c r="F230" s="636" t="s">
        <v>1469</v>
      </c>
      <c r="G230" s="636" t="s">
        <v>1470</v>
      </c>
      <c r="H230" s="636" t="s">
        <v>1494</v>
      </c>
      <c r="I230" s="636" t="s">
        <v>1495</v>
      </c>
      <c r="J230" s="636" t="s">
        <v>1473</v>
      </c>
      <c r="K230" s="636" t="s">
        <v>959</v>
      </c>
      <c r="L230" s="610" t="s">
        <v>727</v>
      </c>
      <c r="M230" s="610" t="s">
        <v>158</v>
      </c>
      <c r="N230" s="608">
        <v>180</v>
      </c>
      <c r="O230" s="608">
        <v>2023</v>
      </c>
      <c r="P230" s="608" t="s">
        <v>1476</v>
      </c>
      <c r="Q230" s="611">
        <v>90</v>
      </c>
      <c r="R230" s="608">
        <v>360</v>
      </c>
      <c r="S230" s="608">
        <v>90</v>
      </c>
      <c r="T230" s="613">
        <f t="shared" si="39"/>
        <v>0.25</v>
      </c>
      <c r="U230" s="660">
        <v>15</v>
      </c>
      <c r="V230" s="660">
        <v>17</v>
      </c>
      <c r="W230" s="661">
        <v>33</v>
      </c>
      <c r="X230" s="660">
        <v>25</v>
      </c>
      <c r="Y230" s="612">
        <f t="shared" si="30"/>
        <v>90</v>
      </c>
      <c r="Z230" s="613">
        <f t="shared" si="31"/>
        <v>0.25</v>
      </c>
      <c r="AA230" s="612">
        <f t="shared" si="35"/>
        <v>180</v>
      </c>
      <c r="AB230" s="613">
        <f t="shared" si="36"/>
        <v>1</v>
      </c>
      <c r="AC230" s="618">
        <v>1</v>
      </c>
      <c r="AD230" s="615">
        <f t="shared" si="32"/>
        <v>0.5</v>
      </c>
      <c r="AE230" s="616">
        <v>483500000</v>
      </c>
      <c r="AF230" s="636" t="s">
        <v>1477</v>
      </c>
      <c r="AG230" s="445">
        <v>483500000</v>
      </c>
      <c r="AH230" s="13">
        <f t="shared" si="37"/>
        <v>1</v>
      </c>
    </row>
    <row r="231" spans="1:34" s="377" customFormat="1" ht="242" x14ac:dyDescent="0.2">
      <c r="A231" s="608" t="s">
        <v>1735</v>
      </c>
      <c r="B231" s="620" t="s">
        <v>90</v>
      </c>
      <c r="C231" s="727" t="s">
        <v>2036</v>
      </c>
      <c r="D231" s="624" t="s">
        <v>1467</v>
      </c>
      <c r="E231" s="636" t="s">
        <v>1497</v>
      </c>
      <c r="F231" s="636" t="s">
        <v>1469</v>
      </c>
      <c r="G231" s="636" t="s">
        <v>1470</v>
      </c>
      <c r="H231" s="636" t="s">
        <v>1498</v>
      </c>
      <c r="I231" s="636" t="s">
        <v>1495</v>
      </c>
      <c r="J231" s="636" t="s">
        <v>1473</v>
      </c>
      <c r="K231" s="636" t="s">
        <v>959</v>
      </c>
      <c r="L231" s="610"/>
      <c r="M231" s="610" t="s">
        <v>158</v>
      </c>
      <c r="N231" s="608">
        <v>180</v>
      </c>
      <c r="O231" s="608">
        <v>2023</v>
      </c>
      <c r="P231" s="608" t="s">
        <v>1476</v>
      </c>
      <c r="Q231" s="611">
        <v>135</v>
      </c>
      <c r="R231" s="608">
        <v>540</v>
      </c>
      <c r="S231" s="608">
        <v>135</v>
      </c>
      <c r="T231" s="613">
        <f t="shared" si="39"/>
        <v>0.25</v>
      </c>
      <c r="U231" s="660">
        <v>3</v>
      </c>
      <c r="V231" s="660">
        <v>66</v>
      </c>
      <c r="W231" s="661">
        <v>54</v>
      </c>
      <c r="X231" s="660">
        <v>12</v>
      </c>
      <c r="Y231" s="612">
        <f t="shared" si="30"/>
        <v>135</v>
      </c>
      <c r="Z231" s="613">
        <f t="shared" si="31"/>
        <v>0.25</v>
      </c>
      <c r="AA231" s="612">
        <f t="shared" si="35"/>
        <v>270</v>
      </c>
      <c r="AB231" s="613">
        <f t="shared" si="36"/>
        <v>1</v>
      </c>
      <c r="AC231" s="618">
        <v>1</v>
      </c>
      <c r="AD231" s="615">
        <f t="shared" si="32"/>
        <v>0.5</v>
      </c>
      <c r="AE231" s="616">
        <v>483500000</v>
      </c>
      <c r="AF231" s="636" t="s">
        <v>1477</v>
      </c>
      <c r="AG231" s="445">
        <v>483500000</v>
      </c>
      <c r="AH231" s="13">
        <f t="shared" si="37"/>
        <v>1</v>
      </c>
    </row>
    <row r="232" spans="1:34" s="377" customFormat="1" ht="121" x14ac:dyDescent="0.2">
      <c r="A232" s="608" t="s">
        <v>1735</v>
      </c>
      <c r="B232" s="620" t="s">
        <v>90</v>
      </c>
      <c r="C232" s="727" t="s">
        <v>2036</v>
      </c>
      <c r="D232" s="624" t="s">
        <v>1467</v>
      </c>
      <c r="E232" s="636" t="s">
        <v>1499</v>
      </c>
      <c r="F232" s="636" t="s">
        <v>1500</v>
      </c>
      <c r="G232" s="636" t="s">
        <v>1501</v>
      </c>
      <c r="H232" s="636" t="s">
        <v>1502</v>
      </c>
      <c r="I232" s="636" t="s">
        <v>1503</v>
      </c>
      <c r="J232" s="636" t="s">
        <v>1504</v>
      </c>
      <c r="K232" s="636" t="s">
        <v>1506</v>
      </c>
      <c r="L232" s="610" t="s">
        <v>1507</v>
      </c>
      <c r="M232" s="610" t="s">
        <v>158</v>
      </c>
      <c r="N232" s="608">
        <v>100</v>
      </c>
      <c r="O232" s="608">
        <v>2023</v>
      </c>
      <c r="P232" s="608" t="s">
        <v>1508</v>
      </c>
      <c r="Q232" s="611">
        <v>90</v>
      </c>
      <c r="R232" s="608">
        <v>360</v>
      </c>
      <c r="S232" s="608">
        <v>507</v>
      </c>
      <c r="T232" s="613">
        <f t="shared" si="39"/>
        <v>1.4083333333333334</v>
      </c>
      <c r="U232" s="660">
        <v>31</v>
      </c>
      <c r="V232" s="660">
        <v>30</v>
      </c>
      <c r="W232" s="661">
        <v>35</v>
      </c>
      <c r="X232" s="660">
        <v>15</v>
      </c>
      <c r="Y232" s="612">
        <f t="shared" si="30"/>
        <v>111</v>
      </c>
      <c r="Z232" s="613">
        <f t="shared" si="31"/>
        <v>0.30833333333333335</v>
      </c>
      <c r="AA232" s="612">
        <f t="shared" si="35"/>
        <v>618</v>
      </c>
      <c r="AB232" s="613">
        <f t="shared" si="36"/>
        <v>1.2333333333333334</v>
      </c>
      <c r="AC232" s="618">
        <v>1</v>
      </c>
      <c r="AD232" s="615">
        <f t="shared" si="32"/>
        <v>1.7166666666666666</v>
      </c>
      <c r="AE232" s="616">
        <v>4332003280</v>
      </c>
      <c r="AF232" s="636" t="s">
        <v>1477</v>
      </c>
      <c r="AG232" s="445">
        <v>4332003280</v>
      </c>
      <c r="AH232" s="13">
        <f t="shared" si="37"/>
        <v>1</v>
      </c>
    </row>
    <row r="233" spans="1:34" s="377" customFormat="1" ht="176" x14ac:dyDescent="0.2">
      <c r="A233" s="608" t="s">
        <v>1735</v>
      </c>
      <c r="B233" s="620" t="s">
        <v>90</v>
      </c>
      <c r="C233" s="727" t="s">
        <v>2036</v>
      </c>
      <c r="D233" s="624" t="s">
        <v>1467</v>
      </c>
      <c r="E233" s="636" t="s">
        <v>1499</v>
      </c>
      <c r="F233" s="636" t="s">
        <v>1500</v>
      </c>
      <c r="G233" s="636" t="s">
        <v>1509</v>
      </c>
      <c r="H233" s="636" t="s">
        <v>1510</v>
      </c>
      <c r="I233" s="636" t="s">
        <v>1511</v>
      </c>
      <c r="J233" s="636" t="s">
        <v>1512</v>
      </c>
      <c r="K233" s="636" t="s">
        <v>1514</v>
      </c>
      <c r="L233" s="610" t="s">
        <v>727</v>
      </c>
      <c r="M233" s="610" t="s">
        <v>158</v>
      </c>
      <c r="N233" s="608">
        <v>44880</v>
      </c>
      <c r="O233" s="608">
        <v>2023</v>
      </c>
      <c r="P233" s="608" t="s">
        <v>1515</v>
      </c>
      <c r="Q233" s="611">
        <v>14000</v>
      </c>
      <c r="R233" s="608">
        <v>56000</v>
      </c>
      <c r="S233" s="608">
        <v>11732</v>
      </c>
      <c r="T233" s="613">
        <f t="shared" si="39"/>
        <v>0.20949999999999999</v>
      </c>
      <c r="U233" s="660">
        <v>2780</v>
      </c>
      <c r="V233" s="660">
        <v>2987</v>
      </c>
      <c r="W233" s="661">
        <v>2536</v>
      </c>
      <c r="X233" s="660">
        <v>5032</v>
      </c>
      <c r="Y233" s="612">
        <f t="shared" si="30"/>
        <v>13335</v>
      </c>
      <c r="Z233" s="613">
        <f t="shared" si="31"/>
        <v>0.238125</v>
      </c>
      <c r="AA233" s="612">
        <f t="shared" si="35"/>
        <v>25067</v>
      </c>
      <c r="AB233" s="613">
        <f t="shared" si="36"/>
        <v>0.95250000000000001</v>
      </c>
      <c r="AC233" s="618">
        <v>0.95250000000000001</v>
      </c>
      <c r="AD233" s="615">
        <f t="shared" si="32"/>
        <v>0.447625</v>
      </c>
      <c r="AE233" s="616">
        <v>3100000000</v>
      </c>
      <c r="AF233" s="636" t="s">
        <v>1492</v>
      </c>
      <c r="AG233" s="445">
        <v>3100000000</v>
      </c>
      <c r="AH233" s="13">
        <f t="shared" si="37"/>
        <v>1</v>
      </c>
    </row>
    <row r="234" spans="1:34" s="377" customFormat="1" ht="110" x14ac:dyDescent="0.2">
      <c r="A234" s="608" t="s">
        <v>1735</v>
      </c>
      <c r="B234" s="620" t="s">
        <v>90</v>
      </c>
      <c r="C234" s="727" t="s">
        <v>2036</v>
      </c>
      <c r="D234" s="624" t="s">
        <v>1467</v>
      </c>
      <c r="E234" s="636" t="s">
        <v>1516</v>
      </c>
      <c r="F234" s="636" t="s">
        <v>1517</v>
      </c>
      <c r="G234" s="636" t="s">
        <v>1518</v>
      </c>
      <c r="H234" s="636" t="s">
        <v>1519</v>
      </c>
      <c r="I234" s="636" t="s">
        <v>1520</v>
      </c>
      <c r="J234" s="636" t="s">
        <v>1521</v>
      </c>
      <c r="K234" s="636" t="s">
        <v>959</v>
      </c>
      <c r="L234" s="610" t="s">
        <v>727</v>
      </c>
      <c r="M234" s="610" t="s">
        <v>158</v>
      </c>
      <c r="N234" s="608">
        <v>1215</v>
      </c>
      <c r="O234" s="608">
        <v>2023</v>
      </c>
      <c r="P234" s="608" t="s">
        <v>1523</v>
      </c>
      <c r="Q234" s="611">
        <v>945</v>
      </c>
      <c r="R234" s="608">
        <v>3780</v>
      </c>
      <c r="S234" s="608">
        <v>550</v>
      </c>
      <c r="T234" s="613">
        <f t="shared" si="39"/>
        <v>0.14550264550264549</v>
      </c>
      <c r="U234" s="660">
        <v>230</v>
      </c>
      <c r="V234" s="660">
        <v>245</v>
      </c>
      <c r="W234" s="661">
        <v>0</v>
      </c>
      <c r="X234" s="660">
        <v>137</v>
      </c>
      <c r="Y234" s="612">
        <f t="shared" si="30"/>
        <v>612</v>
      </c>
      <c r="Z234" s="613">
        <f t="shared" si="31"/>
        <v>0.16190476190476191</v>
      </c>
      <c r="AA234" s="612">
        <f t="shared" si="35"/>
        <v>1162</v>
      </c>
      <c r="AB234" s="613">
        <f t="shared" si="36"/>
        <v>0.64761904761904765</v>
      </c>
      <c r="AC234" s="634">
        <v>0.64761904761904765</v>
      </c>
      <c r="AD234" s="615">
        <f t="shared" si="32"/>
        <v>0.30740740740740741</v>
      </c>
      <c r="AE234" s="616">
        <v>2920000000</v>
      </c>
      <c r="AF234" s="636" t="s">
        <v>1492</v>
      </c>
      <c r="AG234" s="445">
        <v>2920000000</v>
      </c>
      <c r="AH234" s="13">
        <f t="shared" si="37"/>
        <v>1</v>
      </c>
    </row>
    <row r="235" spans="1:34" s="377" customFormat="1" ht="121" x14ac:dyDescent="0.2">
      <c r="A235" s="608" t="s">
        <v>1735</v>
      </c>
      <c r="B235" s="620" t="s">
        <v>90</v>
      </c>
      <c r="C235" s="727" t="s">
        <v>2036</v>
      </c>
      <c r="D235" s="624" t="s">
        <v>1524</v>
      </c>
      <c r="E235" s="636" t="s">
        <v>1516</v>
      </c>
      <c r="F235" s="636" t="s">
        <v>1517</v>
      </c>
      <c r="G235" s="636" t="s">
        <v>1518</v>
      </c>
      <c r="H235" s="636" t="s">
        <v>1525</v>
      </c>
      <c r="I235" s="636" t="s">
        <v>1526</v>
      </c>
      <c r="J235" s="636" t="s">
        <v>1527</v>
      </c>
      <c r="K235" s="636" t="s">
        <v>1529</v>
      </c>
      <c r="L235" s="610" t="s">
        <v>1530</v>
      </c>
      <c r="M235" s="610" t="s">
        <v>158</v>
      </c>
      <c r="N235" s="608">
        <v>48</v>
      </c>
      <c r="O235" s="608">
        <v>2023</v>
      </c>
      <c r="P235" s="608" t="s">
        <v>1523</v>
      </c>
      <c r="Q235" s="611">
        <v>12</v>
      </c>
      <c r="R235" s="608">
        <v>48</v>
      </c>
      <c r="S235" s="608">
        <v>12</v>
      </c>
      <c r="T235" s="613">
        <f t="shared" si="39"/>
        <v>0.25</v>
      </c>
      <c r="U235" s="660">
        <v>2</v>
      </c>
      <c r="V235" s="660">
        <v>3</v>
      </c>
      <c r="W235" s="661">
        <v>7</v>
      </c>
      <c r="X235" s="660">
        <v>0</v>
      </c>
      <c r="Y235" s="612">
        <f t="shared" si="30"/>
        <v>12</v>
      </c>
      <c r="Z235" s="613">
        <f t="shared" si="31"/>
        <v>0.25</v>
      </c>
      <c r="AA235" s="612">
        <f t="shared" si="35"/>
        <v>24</v>
      </c>
      <c r="AB235" s="613">
        <f t="shared" si="36"/>
        <v>1</v>
      </c>
      <c r="AC235" s="618">
        <v>1</v>
      </c>
      <c r="AD235" s="615">
        <f t="shared" si="32"/>
        <v>0.5</v>
      </c>
      <c r="AE235" s="616">
        <v>2920000000</v>
      </c>
      <c r="AF235" s="636" t="s">
        <v>1492</v>
      </c>
      <c r="AG235" s="445">
        <v>2920000000</v>
      </c>
      <c r="AH235" s="13">
        <f t="shared" si="37"/>
        <v>1</v>
      </c>
    </row>
    <row r="236" spans="1:34" s="377" customFormat="1" ht="143" x14ac:dyDescent="0.2">
      <c r="A236" s="608" t="s">
        <v>1735</v>
      </c>
      <c r="B236" s="620" t="s">
        <v>90</v>
      </c>
      <c r="C236" s="727" t="s">
        <v>2036</v>
      </c>
      <c r="D236" s="624" t="s">
        <v>1524</v>
      </c>
      <c r="E236" s="636" t="s">
        <v>1516</v>
      </c>
      <c r="F236" s="636" t="s">
        <v>1517</v>
      </c>
      <c r="G236" s="636" t="s">
        <v>1531</v>
      </c>
      <c r="H236" s="636" t="s">
        <v>1532</v>
      </c>
      <c r="I236" s="636" t="s">
        <v>1533</v>
      </c>
      <c r="J236" s="636" t="s">
        <v>1521</v>
      </c>
      <c r="K236" s="636" t="s">
        <v>959</v>
      </c>
      <c r="L236" s="610" t="s">
        <v>1535</v>
      </c>
      <c r="M236" s="610" t="s">
        <v>158</v>
      </c>
      <c r="N236" s="608">
        <v>40</v>
      </c>
      <c r="O236" s="608">
        <v>2023</v>
      </c>
      <c r="P236" s="608" t="s">
        <v>1523</v>
      </c>
      <c r="Q236" s="611">
        <v>80</v>
      </c>
      <c r="R236" s="608">
        <v>320</v>
      </c>
      <c r="S236" s="608">
        <v>80</v>
      </c>
      <c r="T236" s="613">
        <f t="shared" si="39"/>
        <v>0.25</v>
      </c>
      <c r="U236" s="660">
        <v>20</v>
      </c>
      <c r="V236" s="660">
        <v>25</v>
      </c>
      <c r="W236" s="661">
        <v>20</v>
      </c>
      <c r="X236" s="660">
        <v>15</v>
      </c>
      <c r="Y236" s="612">
        <f t="shared" si="30"/>
        <v>80</v>
      </c>
      <c r="Z236" s="613">
        <f t="shared" si="31"/>
        <v>0.25</v>
      </c>
      <c r="AA236" s="612">
        <f t="shared" si="35"/>
        <v>160</v>
      </c>
      <c r="AB236" s="613">
        <f t="shared" si="36"/>
        <v>1</v>
      </c>
      <c r="AC236" s="618">
        <v>1</v>
      </c>
      <c r="AD236" s="615">
        <f t="shared" si="32"/>
        <v>0.5</v>
      </c>
      <c r="AE236" s="616">
        <v>8898102243</v>
      </c>
      <c r="AF236" s="636" t="s">
        <v>1492</v>
      </c>
      <c r="AG236" s="445">
        <v>8898102243</v>
      </c>
      <c r="AH236" s="13">
        <f t="shared" si="37"/>
        <v>1</v>
      </c>
    </row>
    <row r="237" spans="1:34" s="377" customFormat="1" ht="110" x14ac:dyDescent="0.2">
      <c r="A237" s="608" t="s">
        <v>1735</v>
      </c>
      <c r="B237" s="620" t="s">
        <v>90</v>
      </c>
      <c r="C237" s="727" t="s">
        <v>2036</v>
      </c>
      <c r="D237" s="624" t="s">
        <v>1536</v>
      </c>
      <c r="E237" s="636" t="s">
        <v>1516</v>
      </c>
      <c r="F237" s="636" t="s">
        <v>1517</v>
      </c>
      <c r="G237" s="636" t="s">
        <v>1537</v>
      </c>
      <c r="H237" s="636" t="s">
        <v>1538</v>
      </c>
      <c r="I237" s="636" t="s">
        <v>1539</v>
      </c>
      <c r="J237" s="636" t="s">
        <v>1540</v>
      </c>
      <c r="K237" s="636" t="s">
        <v>1542</v>
      </c>
      <c r="L237" s="610" t="s">
        <v>727</v>
      </c>
      <c r="M237" s="610" t="s">
        <v>158</v>
      </c>
      <c r="N237" s="608">
        <v>18</v>
      </c>
      <c r="O237" s="608">
        <v>2023</v>
      </c>
      <c r="P237" s="608" t="s">
        <v>1543</v>
      </c>
      <c r="Q237" s="611">
        <v>6</v>
      </c>
      <c r="R237" s="608">
        <v>20</v>
      </c>
      <c r="S237" s="608">
        <v>3</v>
      </c>
      <c r="T237" s="613">
        <f t="shared" si="39"/>
        <v>0.15</v>
      </c>
      <c r="U237" s="660" t="s">
        <v>142</v>
      </c>
      <c r="V237" s="660">
        <v>2</v>
      </c>
      <c r="W237" s="661">
        <v>4</v>
      </c>
      <c r="X237" s="660">
        <v>0</v>
      </c>
      <c r="Y237" s="612">
        <f t="shared" si="30"/>
        <v>6</v>
      </c>
      <c r="Z237" s="613">
        <f t="shared" si="31"/>
        <v>0.3</v>
      </c>
      <c r="AA237" s="612">
        <f t="shared" si="35"/>
        <v>9</v>
      </c>
      <c r="AB237" s="613">
        <f t="shared" si="36"/>
        <v>1</v>
      </c>
      <c r="AC237" s="618">
        <v>1</v>
      </c>
      <c r="AD237" s="615">
        <f t="shared" si="32"/>
        <v>0.45</v>
      </c>
      <c r="AE237" s="616">
        <v>1992274506</v>
      </c>
      <c r="AF237" s="636" t="s">
        <v>1544</v>
      </c>
      <c r="AG237" s="445">
        <v>1992274506</v>
      </c>
      <c r="AH237" s="13">
        <f t="shared" si="37"/>
        <v>1</v>
      </c>
    </row>
    <row r="238" spans="1:34" s="377" customFormat="1" ht="132" x14ac:dyDescent="0.2">
      <c r="A238" s="608" t="s">
        <v>1735</v>
      </c>
      <c r="B238" s="620" t="s">
        <v>90</v>
      </c>
      <c r="C238" s="727" t="s">
        <v>2036</v>
      </c>
      <c r="D238" s="624"/>
      <c r="E238" s="636" t="s">
        <v>1516</v>
      </c>
      <c r="F238" s="636" t="s">
        <v>1517</v>
      </c>
      <c r="G238" s="636" t="s">
        <v>1537</v>
      </c>
      <c r="H238" s="636" t="s">
        <v>1545</v>
      </c>
      <c r="I238" s="636" t="s">
        <v>1546</v>
      </c>
      <c r="J238" s="636" t="s">
        <v>1547</v>
      </c>
      <c r="K238" s="636" t="s">
        <v>1549</v>
      </c>
      <c r="L238" s="610" t="s">
        <v>1550</v>
      </c>
      <c r="M238" s="610" t="s">
        <v>158</v>
      </c>
      <c r="N238" s="608" t="s">
        <v>1551</v>
      </c>
      <c r="O238" s="608">
        <v>2023</v>
      </c>
      <c r="P238" s="608" t="s">
        <v>1523</v>
      </c>
      <c r="Q238" s="611">
        <v>528</v>
      </c>
      <c r="R238" s="608">
        <v>2112</v>
      </c>
      <c r="S238" s="608">
        <v>528</v>
      </c>
      <c r="T238" s="613">
        <f t="shared" si="39"/>
        <v>0.25</v>
      </c>
      <c r="U238" s="660">
        <v>88</v>
      </c>
      <c r="V238" s="660">
        <v>132</v>
      </c>
      <c r="W238" s="661">
        <v>132</v>
      </c>
      <c r="X238" s="660">
        <v>176</v>
      </c>
      <c r="Y238" s="612">
        <f t="shared" ref="Y238:Y301" si="40">+U238+V238+W238+X238</f>
        <v>528</v>
      </c>
      <c r="Z238" s="613">
        <f t="shared" ref="Z238:Z301" si="41">+Y238/R238</f>
        <v>0.25</v>
      </c>
      <c r="AA238" s="612">
        <f t="shared" si="35"/>
        <v>1056</v>
      </c>
      <c r="AB238" s="613">
        <f t="shared" si="36"/>
        <v>1</v>
      </c>
      <c r="AC238" s="618">
        <v>1</v>
      </c>
      <c r="AD238" s="615">
        <f t="shared" si="32"/>
        <v>0.5</v>
      </c>
      <c r="AE238" s="616">
        <v>1070428963</v>
      </c>
      <c r="AF238" s="636" t="s">
        <v>1273</v>
      </c>
      <c r="AG238" s="445">
        <v>1070428963</v>
      </c>
      <c r="AH238" s="13">
        <f t="shared" si="37"/>
        <v>1</v>
      </c>
    </row>
    <row r="239" spans="1:34" s="377" customFormat="1" ht="99" x14ac:dyDescent="0.2">
      <c r="A239" s="608" t="s">
        <v>1735</v>
      </c>
      <c r="B239" s="620" t="s">
        <v>90</v>
      </c>
      <c r="C239" s="727" t="s">
        <v>2036</v>
      </c>
      <c r="D239" s="624" t="s">
        <v>1536</v>
      </c>
      <c r="E239" s="636" t="s">
        <v>1516</v>
      </c>
      <c r="F239" s="636" t="s">
        <v>1517</v>
      </c>
      <c r="G239" s="636" t="s">
        <v>1537</v>
      </c>
      <c r="H239" s="636" t="s">
        <v>1552</v>
      </c>
      <c r="I239" s="636" t="s">
        <v>1546</v>
      </c>
      <c r="J239" s="636" t="s">
        <v>1540</v>
      </c>
      <c r="K239" s="636" t="s">
        <v>1542</v>
      </c>
      <c r="L239" s="610" t="s">
        <v>1550</v>
      </c>
      <c r="M239" s="610" t="s">
        <v>158</v>
      </c>
      <c r="N239" s="608">
        <v>7</v>
      </c>
      <c r="O239" s="608">
        <v>2023</v>
      </c>
      <c r="P239" s="608" t="s">
        <v>1543</v>
      </c>
      <c r="Q239" s="611">
        <v>2</v>
      </c>
      <c r="R239" s="608">
        <v>8</v>
      </c>
      <c r="S239" s="608">
        <v>2</v>
      </c>
      <c r="T239" s="613">
        <f t="shared" si="39"/>
        <v>0.25</v>
      </c>
      <c r="U239" s="660" t="s">
        <v>142</v>
      </c>
      <c r="V239" s="660">
        <v>1</v>
      </c>
      <c r="W239" s="661">
        <v>1</v>
      </c>
      <c r="X239" s="660">
        <v>0</v>
      </c>
      <c r="Y239" s="612">
        <f t="shared" si="40"/>
        <v>2</v>
      </c>
      <c r="Z239" s="613">
        <f t="shared" si="41"/>
        <v>0.25</v>
      </c>
      <c r="AA239" s="612">
        <f t="shared" si="35"/>
        <v>4</v>
      </c>
      <c r="AB239" s="613">
        <f t="shared" si="36"/>
        <v>1</v>
      </c>
      <c r="AC239" s="618">
        <v>1</v>
      </c>
      <c r="AD239" s="615">
        <f t="shared" si="32"/>
        <v>0.5</v>
      </c>
      <c r="AE239" s="616">
        <v>1070428963</v>
      </c>
      <c r="AF239" s="636" t="s">
        <v>1273</v>
      </c>
      <c r="AG239" s="445">
        <v>1070428963</v>
      </c>
      <c r="AH239" s="13">
        <f t="shared" si="37"/>
        <v>1</v>
      </c>
    </row>
    <row r="240" spans="1:34" s="377" customFormat="1" ht="77" x14ac:dyDescent="0.2">
      <c r="A240" s="608" t="s">
        <v>1735</v>
      </c>
      <c r="B240" s="620" t="s">
        <v>90</v>
      </c>
      <c r="C240" s="727" t="s">
        <v>2036</v>
      </c>
      <c r="D240" s="624" t="s">
        <v>1536</v>
      </c>
      <c r="E240" s="636" t="s">
        <v>1516</v>
      </c>
      <c r="F240" s="636" t="s">
        <v>1517</v>
      </c>
      <c r="G240" s="636" t="s">
        <v>104</v>
      </c>
      <c r="H240" s="636" t="s">
        <v>1553</v>
      </c>
      <c r="I240" s="636" t="s">
        <v>1554</v>
      </c>
      <c r="J240" s="636" t="s">
        <v>1555</v>
      </c>
      <c r="K240" s="636" t="s">
        <v>1557</v>
      </c>
      <c r="L240" s="610" t="s">
        <v>1558</v>
      </c>
      <c r="M240" s="610" t="s">
        <v>158</v>
      </c>
      <c r="N240" s="608">
        <v>0</v>
      </c>
      <c r="O240" s="608">
        <v>2023</v>
      </c>
      <c r="P240" s="608" t="s">
        <v>1523</v>
      </c>
      <c r="Q240" s="611">
        <v>135</v>
      </c>
      <c r="R240" s="608">
        <v>540</v>
      </c>
      <c r="S240" s="608">
        <v>135</v>
      </c>
      <c r="T240" s="613">
        <f t="shared" si="39"/>
        <v>0.25</v>
      </c>
      <c r="U240" s="660" t="s">
        <v>142</v>
      </c>
      <c r="V240" s="660">
        <v>65</v>
      </c>
      <c r="W240" s="661">
        <v>43</v>
      </c>
      <c r="X240" s="660">
        <v>27</v>
      </c>
      <c r="Y240" s="612">
        <f t="shared" si="40"/>
        <v>135</v>
      </c>
      <c r="Z240" s="613">
        <f t="shared" si="41"/>
        <v>0.25</v>
      </c>
      <c r="AA240" s="612">
        <f t="shared" si="35"/>
        <v>270</v>
      </c>
      <c r="AB240" s="613">
        <f t="shared" si="36"/>
        <v>1</v>
      </c>
      <c r="AC240" s="618">
        <v>1</v>
      </c>
      <c r="AD240" s="615">
        <f t="shared" si="32"/>
        <v>0.5</v>
      </c>
      <c r="AE240" s="616">
        <v>1293680320</v>
      </c>
      <c r="AF240" s="636" t="s">
        <v>1273</v>
      </c>
      <c r="AG240" s="445">
        <v>1293680320</v>
      </c>
      <c r="AH240" s="13">
        <f t="shared" si="37"/>
        <v>1</v>
      </c>
    </row>
    <row r="241" spans="1:34" s="377" customFormat="1" ht="242" x14ac:dyDescent="0.2">
      <c r="A241" s="608" t="s">
        <v>1735</v>
      </c>
      <c r="B241" s="620" t="s">
        <v>90</v>
      </c>
      <c r="C241" s="727" t="s">
        <v>2036</v>
      </c>
      <c r="D241" s="624" t="s">
        <v>1536</v>
      </c>
      <c r="E241" s="636" t="s">
        <v>1516</v>
      </c>
      <c r="F241" s="636" t="s">
        <v>1517</v>
      </c>
      <c r="G241" s="636" t="s">
        <v>1559</v>
      </c>
      <c r="H241" s="636" t="s">
        <v>1560</v>
      </c>
      <c r="I241" s="636" t="s">
        <v>1561</v>
      </c>
      <c r="J241" s="636" t="s">
        <v>1521</v>
      </c>
      <c r="K241" s="636" t="s">
        <v>959</v>
      </c>
      <c r="L241" s="610" t="s">
        <v>1550</v>
      </c>
      <c r="M241" s="610" t="s">
        <v>158</v>
      </c>
      <c r="N241" s="608">
        <v>160</v>
      </c>
      <c r="O241" s="608">
        <v>2023</v>
      </c>
      <c r="P241" s="608" t="s">
        <v>1523</v>
      </c>
      <c r="Q241" s="611">
        <v>80</v>
      </c>
      <c r="R241" s="608">
        <v>300</v>
      </c>
      <c r="S241" s="608">
        <v>70</v>
      </c>
      <c r="T241" s="613">
        <f t="shared" si="39"/>
        <v>0.23333333333333334</v>
      </c>
      <c r="U241" s="660">
        <v>2</v>
      </c>
      <c r="V241" s="660">
        <v>26</v>
      </c>
      <c r="W241" s="661">
        <v>48</v>
      </c>
      <c r="X241" s="660">
        <v>8</v>
      </c>
      <c r="Y241" s="612">
        <f t="shared" si="40"/>
        <v>84</v>
      </c>
      <c r="Z241" s="613">
        <f t="shared" si="41"/>
        <v>0.28000000000000003</v>
      </c>
      <c r="AA241" s="612">
        <f t="shared" si="35"/>
        <v>154</v>
      </c>
      <c r="AB241" s="613">
        <f t="shared" si="36"/>
        <v>1.05</v>
      </c>
      <c r="AC241" s="618">
        <v>1</v>
      </c>
      <c r="AD241" s="615">
        <f t="shared" ref="AD241:AD304" si="42">AA241/R241</f>
        <v>0.51333333333333331</v>
      </c>
      <c r="AE241" s="616">
        <v>1293680320</v>
      </c>
      <c r="AF241" s="636" t="s">
        <v>1273</v>
      </c>
      <c r="AG241" s="445">
        <v>1293680320</v>
      </c>
      <c r="AH241" s="13">
        <f t="shared" si="37"/>
        <v>1</v>
      </c>
    </row>
    <row r="242" spans="1:34" s="377" customFormat="1" ht="154" x14ac:dyDescent="0.2">
      <c r="A242" s="608" t="s">
        <v>1735</v>
      </c>
      <c r="B242" s="620" t="s">
        <v>90</v>
      </c>
      <c r="C242" s="727" t="s">
        <v>2036</v>
      </c>
      <c r="D242" s="624" t="s">
        <v>1536</v>
      </c>
      <c r="E242" s="636" t="s">
        <v>1516</v>
      </c>
      <c r="F242" s="636" t="s">
        <v>1517</v>
      </c>
      <c r="G242" s="636" t="s">
        <v>1563</v>
      </c>
      <c r="H242" s="636" t="s">
        <v>1564</v>
      </c>
      <c r="I242" s="636" t="s">
        <v>1565</v>
      </c>
      <c r="J242" s="636" t="s">
        <v>1521</v>
      </c>
      <c r="K242" s="636" t="s">
        <v>959</v>
      </c>
      <c r="L242" s="610" t="s">
        <v>727</v>
      </c>
      <c r="M242" s="610" t="s">
        <v>158</v>
      </c>
      <c r="N242" s="608">
        <v>360</v>
      </c>
      <c r="O242" s="608">
        <v>2023</v>
      </c>
      <c r="P242" s="608" t="s">
        <v>1523</v>
      </c>
      <c r="Q242" s="611">
        <v>135</v>
      </c>
      <c r="R242" s="608">
        <v>540</v>
      </c>
      <c r="S242" s="608">
        <v>135</v>
      </c>
      <c r="T242" s="613">
        <f t="shared" si="39"/>
        <v>0.25</v>
      </c>
      <c r="U242" s="660">
        <v>10</v>
      </c>
      <c r="V242" s="660">
        <v>25</v>
      </c>
      <c r="W242" s="661">
        <v>62</v>
      </c>
      <c r="X242" s="660">
        <v>38</v>
      </c>
      <c r="Y242" s="612">
        <f t="shared" si="40"/>
        <v>135</v>
      </c>
      <c r="Z242" s="613">
        <f t="shared" si="41"/>
        <v>0.25</v>
      </c>
      <c r="AA242" s="612">
        <f t="shared" si="35"/>
        <v>270</v>
      </c>
      <c r="AB242" s="613">
        <f t="shared" si="36"/>
        <v>1</v>
      </c>
      <c r="AC242" s="618">
        <v>1</v>
      </c>
      <c r="AD242" s="615">
        <f t="shared" si="42"/>
        <v>0.5</v>
      </c>
      <c r="AE242" s="616">
        <v>949241129</v>
      </c>
      <c r="AF242" s="636" t="s">
        <v>1544</v>
      </c>
      <c r="AG242" s="445">
        <v>949241129</v>
      </c>
      <c r="AH242" s="13">
        <f t="shared" si="37"/>
        <v>1</v>
      </c>
    </row>
    <row r="243" spans="1:34" s="377" customFormat="1" ht="121" x14ac:dyDescent="0.2">
      <c r="A243" s="608" t="s">
        <v>1735</v>
      </c>
      <c r="B243" s="620" t="s">
        <v>90</v>
      </c>
      <c r="C243" s="727" t="s">
        <v>2036</v>
      </c>
      <c r="D243" s="624" t="s">
        <v>1536</v>
      </c>
      <c r="E243" s="636" t="s">
        <v>1516</v>
      </c>
      <c r="F243" s="636" t="s">
        <v>1517</v>
      </c>
      <c r="G243" s="636" t="s">
        <v>1563</v>
      </c>
      <c r="H243" s="636" t="s">
        <v>1567</v>
      </c>
      <c r="I243" s="636" t="s">
        <v>1568</v>
      </c>
      <c r="J243" s="636" t="s">
        <v>1569</v>
      </c>
      <c r="K243" s="636" t="s">
        <v>1571</v>
      </c>
      <c r="L243" s="610" t="s">
        <v>1572</v>
      </c>
      <c r="M243" s="610" t="s">
        <v>158</v>
      </c>
      <c r="N243" s="608">
        <v>14</v>
      </c>
      <c r="O243" s="608">
        <v>2023</v>
      </c>
      <c r="P243" s="608" t="s">
        <v>1523</v>
      </c>
      <c r="Q243" s="611">
        <v>7</v>
      </c>
      <c r="R243" s="608">
        <v>28</v>
      </c>
      <c r="S243" s="608">
        <v>7</v>
      </c>
      <c r="T243" s="613">
        <f t="shared" si="39"/>
        <v>0.25</v>
      </c>
      <c r="U243" s="660" t="s">
        <v>142</v>
      </c>
      <c r="V243" s="660">
        <v>1</v>
      </c>
      <c r="W243" s="661">
        <v>4</v>
      </c>
      <c r="X243" s="660">
        <v>2</v>
      </c>
      <c r="Y243" s="612">
        <f t="shared" si="40"/>
        <v>7</v>
      </c>
      <c r="Z243" s="613">
        <f t="shared" si="41"/>
        <v>0.25</v>
      </c>
      <c r="AA243" s="612">
        <f t="shared" si="35"/>
        <v>14</v>
      </c>
      <c r="AB243" s="613">
        <f t="shared" si="36"/>
        <v>1</v>
      </c>
      <c r="AC243" s="618">
        <v>1</v>
      </c>
      <c r="AD243" s="615">
        <f t="shared" si="42"/>
        <v>0.5</v>
      </c>
      <c r="AE243" s="616">
        <v>2770939207</v>
      </c>
      <c r="AF243" s="636" t="s">
        <v>1544</v>
      </c>
      <c r="AG243" s="445">
        <v>2770939207</v>
      </c>
      <c r="AH243" s="13">
        <f t="shared" si="37"/>
        <v>1</v>
      </c>
    </row>
    <row r="244" spans="1:34" s="377" customFormat="1" ht="121" x14ac:dyDescent="0.2">
      <c r="A244" s="608" t="s">
        <v>1735</v>
      </c>
      <c r="B244" s="620" t="s">
        <v>90</v>
      </c>
      <c r="C244" s="727" t="s">
        <v>2036</v>
      </c>
      <c r="D244" s="624" t="s">
        <v>1536</v>
      </c>
      <c r="E244" s="636" t="s">
        <v>1516</v>
      </c>
      <c r="F244" s="636" t="s">
        <v>1517</v>
      </c>
      <c r="G244" s="636" t="s">
        <v>1573</v>
      </c>
      <c r="H244" s="636" t="s">
        <v>1574</v>
      </c>
      <c r="I244" s="636" t="s">
        <v>1568</v>
      </c>
      <c r="J244" s="636" t="s">
        <v>1569</v>
      </c>
      <c r="K244" s="636" t="s">
        <v>1571</v>
      </c>
      <c r="L244" s="610" t="s">
        <v>727</v>
      </c>
      <c r="M244" s="610" t="s">
        <v>158</v>
      </c>
      <c r="N244" s="608">
        <v>60</v>
      </c>
      <c r="O244" s="608">
        <v>2023</v>
      </c>
      <c r="P244" s="608" t="s">
        <v>1575</v>
      </c>
      <c r="Q244" s="611">
        <v>15</v>
      </c>
      <c r="R244" s="608">
        <v>62</v>
      </c>
      <c r="S244" s="608">
        <v>13</v>
      </c>
      <c r="T244" s="613">
        <f t="shared" si="39"/>
        <v>0.20967741935483872</v>
      </c>
      <c r="U244" s="660">
        <v>3</v>
      </c>
      <c r="V244" s="660">
        <v>6</v>
      </c>
      <c r="W244" s="661">
        <v>4</v>
      </c>
      <c r="X244" s="660">
        <v>2</v>
      </c>
      <c r="Y244" s="612">
        <f t="shared" si="40"/>
        <v>15</v>
      </c>
      <c r="Z244" s="613">
        <f t="shared" si="41"/>
        <v>0.24193548387096775</v>
      </c>
      <c r="AA244" s="612">
        <f t="shared" si="35"/>
        <v>28</v>
      </c>
      <c r="AB244" s="613">
        <f t="shared" si="36"/>
        <v>1</v>
      </c>
      <c r="AC244" s="618">
        <v>1</v>
      </c>
      <c r="AD244" s="615">
        <f t="shared" si="42"/>
        <v>0.45161290322580644</v>
      </c>
      <c r="AE244" s="616">
        <v>2770939207</v>
      </c>
      <c r="AF244" s="636" t="s">
        <v>1544</v>
      </c>
      <c r="AG244" s="445">
        <v>2770939207</v>
      </c>
      <c r="AH244" s="13">
        <f t="shared" si="37"/>
        <v>1</v>
      </c>
    </row>
    <row r="245" spans="1:34" s="377" customFormat="1" ht="165" x14ac:dyDescent="0.2">
      <c r="A245" s="608" t="s">
        <v>1735</v>
      </c>
      <c r="B245" s="620" t="s">
        <v>90</v>
      </c>
      <c r="C245" s="727" t="s">
        <v>2036</v>
      </c>
      <c r="D245" s="624" t="s">
        <v>1536</v>
      </c>
      <c r="E245" s="636" t="s">
        <v>1516</v>
      </c>
      <c r="F245" s="636" t="s">
        <v>1517</v>
      </c>
      <c r="G245" s="636" t="s">
        <v>1573</v>
      </c>
      <c r="H245" s="636" t="s">
        <v>1576</v>
      </c>
      <c r="I245" s="636" t="s">
        <v>1577</v>
      </c>
      <c r="J245" s="636" t="s">
        <v>1521</v>
      </c>
      <c r="K245" s="636" t="s">
        <v>959</v>
      </c>
      <c r="L245" s="610" t="s">
        <v>343</v>
      </c>
      <c r="M245" s="610" t="s">
        <v>158</v>
      </c>
      <c r="N245" s="608">
        <v>120</v>
      </c>
      <c r="O245" s="608">
        <v>2023</v>
      </c>
      <c r="P245" s="608" t="s">
        <v>1575</v>
      </c>
      <c r="Q245" s="611">
        <v>110</v>
      </c>
      <c r="R245" s="608">
        <v>460</v>
      </c>
      <c r="S245" s="608">
        <v>100</v>
      </c>
      <c r="T245" s="613">
        <f t="shared" si="39"/>
        <v>0.21739130434782608</v>
      </c>
      <c r="U245" s="660">
        <v>5</v>
      </c>
      <c r="V245" s="660">
        <v>25</v>
      </c>
      <c r="W245" s="661">
        <v>42</v>
      </c>
      <c r="X245" s="660">
        <v>38</v>
      </c>
      <c r="Y245" s="612">
        <f t="shared" si="40"/>
        <v>110</v>
      </c>
      <c r="Z245" s="613">
        <f t="shared" si="41"/>
        <v>0.2391304347826087</v>
      </c>
      <c r="AA245" s="612">
        <f t="shared" si="35"/>
        <v>210</v>
      </c>
      <c r="AB245" s="613">
        <f t="shared" si="36"/>
        <v>1</v>
      </c>
      <c r="AC245" s="618">
        <v>1</v>
      </c>
      <c r="AD245" s="615">
        <f t="shared" si="42"/>
        <v>0.45652173913043476</v>
      </c>
      <c r="AE245" s="616">
        <v>2770939207</v>
      </c>
      <c r="AF245" s="636" t="s">
        <v>1273</v>
      </c>
      <c r="AG245" s="445">
        <v>2770939207</v>
      </c>
      <c r="AH245" s="13">
        <f t="shared" si="37"/>
        <v>1</v>
      </c>
    </row>
    <row r="246" spans="1:34" s="377" customFormat="1" ht="132" x14ac:dyDescent="0.2">
      <c r="A246" s="608" t="s">
        <v>1735</v>
      </c>
      <c r="B246" s="620" t="s">
        <v>90</v>
      </c>
      <c r="C246" s="727" t="s">
        <v>2036</v>
      </c>
      <c r="D246" s="624" t="s">
        <v>1536</v>
      </c>
      <c r="E246" s="636" t="s">
        <v>1516</v>
      </c>
      <c r="F246" s="636" t="s">
        <v>1517</v>
      </c>
      <c r="G246" s="636" t="s">
        <v>1573</v>
      </c>
      <c r="H246" s="636" t="s">
        <v>1579</v>
      </c>
      <c r="I246" s="636" t="s">
        <v>1580</v>
      </c>
      <c r="J246" s="636" t="s">
        <v>1581</v>
      </c>
      <c r="K246" s="636" t="s">
        <v>1583</v>
      </c>
      <c r="L246" s="610" t="s">
        <v>727</v>
      </c>
      <c r="M246" s="610" t="s">
        <v>158</v>
      </c>
      <c r="N246" s="608">
        <v>3</v>
      </c>
      <c r="O246" s="608">
        <v>2023</v>
      </c>
      <c r="P246" s="608" t="s">
        <v>1584</v>
      </c>
      <c r="Q246" s="611">
        <v>3</v>
      </c>
      <c r="R246" s="608">
        <v>12</v>
      </c>
      <c r="S246" s="608">
        <v>3</v>
      </c>
      <c r="T246" s="613">
        <f t="shared" si="39"/>
        <v>0.25</v>
      </c>
      <c r="U246" s="660" t="s">
        <v>142</v>
      </c>
      <c r="V246" s="660">
        <v>2</v>
      </c>
      <c r="W246" s="661">
        <v>1</v>
      </c>
      <c r="X246" s="660">
        <v>0</v>
      </c>
      <c r="Y246" s="612">
        <f t="shared" si="40"/>
        <v>3</v>
      </c>
      <c r="Z246" s="613">
        <f t="shared" si="41"/>
        <v>0.25</v>
      </c>
      <c r="AA246" s="612">
        <f t="shared" si="35"/>
        <v>6</v>
      </c>
      <c r="AB246" s="613">
        <f t="shared" si="36"/>
        <v>1</v>
      </c>
      <c r="AC246" s="618">
        <v>1</v>
      </c>
      <c r="AD246" s="615">
        <f t="shared" si="42"/>
        <v>0.5</v>
      </c>
      <c r="AE246" s="616">
        <v>350000000</v>
      </c>
      <c r="AF246" s="636" t="s">
        <v>1273</v>
      </c>
      <c r="AG246" s="445">
        <v>350000000</v>
      </c>
      <c r="AH246" s="13">
        <f t="shared" si="37"/>
        <v>1</v>
      </c>
    </row>
    <row r="247" spans="1:34" s="377" customFormat="1" ht="132" x14ac:dyDescent="0.2">
      <c r="A247" s="608" t="s">
        <v>1735</v>
      </c>
      <c r="B247" s="620" t="s">
        <v>90</v>
      </c>
      <c r="C247" s="727" t="s">
        <v>2036</v>
      </c>
      <c r="D247" s="624" t="s">
        <v>1536</v>
      </c>
      <c r="E247" s="636" t="s">
        <v>1516</v>
      </c>
      <c r="F247" s="636" t="s">
        <v>1517</v>
      </c>
      <c r="G247" s="636" t="s">
        <v>1573</v>
      </c>
      <c r="H247" s="636" t="s">
        <v>1585</v>
      </c>
      <c r="I247" s="636" t="s">
        <v>1586</v>
      </c>
      <c r="J247" s="636" t="s">
        <v>1521</v>
      </c>
      <c r="K247" s="636" t="s">
        <v>959</v>
      </c>
      <c r="L247" s="610" t="s">
        <v>727</v>
      </c>
      <c r="M247" s="610" t="s">
        <v>158</v>
      </c>
      <c r="N247" s="608">
        <v>120</v>
      </c>
      <c r="O247" s="608">
        <v>2023</v>
      </c>
      <c r="P247" s="608" t="s">
        <v>1584</v>
      </c>
      <c r="Q247" s="611">
        <v>90</v>
      </c>
      <c r="R247" s="608">
        <v>360</v>
      </c>
      <c r="S247" s="608">
        <v>90</v>
      </c>
      <c r="T247" s="613">
        <f t="shared" si="39"/>
        <v>0.25</v>
      </c>
      <c r="U247" s="660">
        <v>0</v>
      </c>
      <c r="V247" s="660">
        <v>40</v>
      </c>
      <c r="W247" s="661">
        <v>40</v>
      </c>
      <c r="X247" s="660">
        <v>10</v>
      </c>
      <c r="Y247" s="612">
        <f t="shared" si="40"/>
        <v>90</v>
      </c>
      <c r="Z247" s="613">
        <f t="shared" si="41"/>
        <v>0.25</v>
      </c>
      <c r="AA247" s="612">
        <f t="shared" si="35"/>
        <v>180</v>
      </c>
      <c r="AB247" s="613">
        <f t="shared" si="36"/>
        <v>1</v>
      </c>
      <c r="AC247" s="618">
        <v>1</v>
      </c>
      <c r="AD247" s="615">
        <f t="shared" si="42"/>
        <v>0.5</v>
      </c>
      <c r="AE247" s="616">
        <v>181000000</v>
      </c>
      <c r="AF247" s="636" t="s">
        <v>1273</v>
      </c>
      <c r="AG247" s="445">
        <v>181000000</v>
      </c>
      <c r="AH247" s="13">
        <f t="shared" si="37"/>
        <v>1</v>
      </c>
    </row>
    <row r="248" spans="1:34" s="377" customFormat="1" ht="198" x14ac:dyDescent="0.2">
      <c r="A248" s="608" t="s">
        <v>1735</v>
      </c>
      <c r="B248" s="620" t="s">
        <v>90</v>
      </c>
      <c r="C248" s="727" t="s">
        <v>2036</v>
      </c>
      <c r="D248" s="624" t="s">
        <v>1536</v>
      </c>
      <c r="E248" s="636" t="s">
        <v>1516</v>
      </c>
      <c r="F248" s="636" t="s">
        <v>1517</v>
      </c>
      <c r="G248" s="636" t="s">
        <v>1573</v>
      </c>
      <c r="H248" s="636" t="s">
        <v>1588</v>
      </c>
      <c r="I248" s="636" t="s">
        <v>1589</v>
      </c>
      <c r="J248" s="636" t="s">
        <v>1521</v>
      </c>
      <c r="K248" s="636" t="s">
        <v>959</v>
      </c>
      <c r="L248" s="610" t="s">
        <v>727</v>
      </c>
      <c r="M248" s="610" t="s">
        <v>158</v>
      </c>
      <c r="N248" s="608">
        <v>120</v>
      </c>
      <c r="O248" s="608">
        <v>2023</v>
      </c>
      <c r="P248" s="608" t="s">
        <v>1575</v>
      </c>
      <c r="Q248" s="611">
        <v>110</v>
      </c>
      <c r="R248" s="608">
        <v>460</v>
      </c>
      <c r="S248" s="608">
        <v>100</v>
      </c>
      <c r="T248" s="613">
        <f t="shared" si="39"/>
        <v>0.21739130434782608</v>
      </c>
      <c r="U248" s="660">
        <v>13</v>
      </c>
      <c r="V248" s="660">
        <v>25</v>
      </c>
      <c r="W248" s="661">
        <v>35</v>
      </c>
      <c r="X248" s="660">
        <v>37</v>
      </c>
      <c r="Y248" s="612">
        <f t="shared" si="40"/>
        <v>110</v>
      </c>
      <c r="Z248" s="613">
        <f t="shared" si="41"/>
        <v>0.2391304347826087</v>
      </c>
      <c r="AA248" s="612">
        <f t="shared" si="35"/>
        <v>210</v>
      </c>
      <c r="AB248" s="613">
        <f t="shared" si="36"/>
        <v>1</v>
      </c>
      <c r="AC248" s="618">
        <v>1</v>
      </c>
      <c r="AD248" s="615">
        <f t="shared" si="42"/>
        <v>0.45652173913043476</v>
      </c>
      <c r="AE248" s="616">
        <v>2770939207</v>
      </c>
      <c r="AF248" s="636" t="s">
        <v>1544</v>
      </c>
      <c r="AG248" s="445">
        <v>2770939207</v>
      </c>
      <c r="AH248" s="13">
        <f t="shared" si="37"/>
        <v>1</v>
      </c>
    </row>
    <row r="249" spans="1:34" s="377" customFormat="1" ht="132" x14ac:dyDescent="0.2">
      <c r="A249" s="608" t="s">
        <v>1735</v>
      </c>
      <c r="B249" s="620" t="s">
        <v>90</v>
      </c>
      <c r="C249" s="727" t="s">
        <v>2036</v>
      </c>
      <c r="D249" s="624" t="s">
        <v>1536</v>
      </c>
      <c r="E249" s="636" t="s">
        <v>1516</v>
      </c>
      <c r="F249" s="636" t="s">
        <v>1517</v>
      </c>
      <c r="G249" s="636" t="s">
        <v>1573</v>
      </c>
      <c r="H249" s="636" t="s">
        <v>1591</v>
      </c>
      <c r="I249" s="636" t="s">
        <v>1592</v>
      </c>
      <c r="J249" s="636" t="s">
        <v>1569</v>
      </c>
      <c r="K249" s="636" t="s">
        <v>1571</v>
      </c>
      <c r="L249" s="610" t="s">
        <v>1594</v>
      </c>
      <c r="M249" s="610" t="s">
        <v>158</v>
      </c>
      <c r="N249" s="608">
        <v>45</v>
      </c>
      <c r="O249" s="608">
        <v>2023</v>
      </c>
      <c r="P249" s="608" t="s">
        <v>1575</v>
      </c>
      <c r="Q249" s="611">
        <v>20</v>
      </c>
      <c r="R249" s="608">
        <v>90</v>
      </c>
      <c r="S249" s="608">
        <v>30</v>
      </c>
      <c r="T249" s="613">
        <f t="shared" si="39"/>
        <v>0.33333333333333331</v>
      </c>
      <c r="U249" s="660">
        <v>5</v>
      </c>
      <c r="V249" s="660">
        <v>8</v>
      </c>
      <c r="W249" s="661">
        <v>7</v>
      </c>
      <c r="X249" s="660">
        <v>0</v>
      </c>
      <c r="Y249" s="612">
        <f t="shared" si="40"/>
        <v>20</v>
      </c>
      <c r="Z249" s="613">
        <f t="shared" si="41"/>
        <v>0.22222222222222221</v>
      </c>
      <c r="AA249" s="612">
        <f t="shared" si="35"/>
        <v>50</v>
      </c>
      <c r="AB249" s="613">
        <f t="shared" si="36"/>
        <v>1</v>
      </c>
      <c r="AC249" s="618">
        <v>1</v>
      </c>
      <c r="AD249" s="615">
        <f t="shared" si="42"/>
        <v>0.55555555555555558</v>
      </c>
      <c r="AE249" s="616">
        <v>2770939207</v>
      </c>
      <c r="AF249" s="636" t="s">
        <v>1544</v>
      </c>
      <c r="AG249" s="445">
        <v>2770939207</v>
      </c>
      <c r="AH249" s="13">
        <f t="shared" si="37"/>
        <v>1</v>
      </c>
    </row>
    <row r="250" spans="1:34" s="377" customFormat="1" ht="242" x14ac:dyDescent="0.2">
      <c r="A250" s="608" t="s">
        <v>1735</v>
      </c>
      <c r="B250" s="620" t="s">
        <v>90</v>
      </c>
      <c r="C250" s="727" t="s">
        <v>2036</v>
      </c>
      <c r="D250" s="624" t="s">
        <v>1536</v>
      </c>
      <c r="E250" s="636" t="s">
        <v>1516</v>
      </c>
      <c r="F250" s="636" t="s">
        <v>1517</v>
      </c>
      <c r="G250" s="636" t="s">
        <v>1595</v>
      </c>
      <c r="H250" s="636" t="s">
        <v>1596</v>
      </c>
      <c r="I250" s="636" t="s">
        <v>1495</v>
      </c>
      <c r="J250" s="636" t="s">
        <v>1473</v>
      </c>
      <c r="K250" s="636" t="s">
        <v>959</v>
      </c>
      <c r="L250" s="610" t="s">
        <v>343</v>
      </c>
      <c r="M250" s="610" t="s">
        <v>158</v>
      </c>
      <c r="N250" s="608">
        <v>180</v>
      </c>
      <c r="O250" s="608">
        <v>2023</v>
      </c>
      <c r="P250" s="608" t="s">
        <v>1523</v>
      </c>
      <c r="Q250" s="611">
        <v>90</v>
      </c>
      <c r="R250" s="608">
        <v>360</v>
      </c>
      <c r="S250" s="608">
        <v>90</v>
      </c>
      <c r="T250" s="613">
        <f t="shared" si="39"/>
        <v>0.25</v>
      </c>
      <c r="U250" s="660">
        <v>0</v>
      </c>
      <c r="V250" s="660">
        <v>30</v>
      </c>
      <c r="W250" s="661">
        <v>40</v>
      </c>
      <c r="X250" s="660">
        <v>20</v>
      </c>
      <c r="Y250" s="612">
        <f t="shared" si="40"/>
        <v>90</v>
      </c>
      <c r="Z250" s="613">
        <f t="shared" si="41"/>
        <v>0.25</v>
      </c>
      <c r="AA250" s="612">
        <f t="shared" si="35"/>
        <v>180</v>
      </c>
      <c r="AB250" s="613">
        <f t="shared" si="36"/>
        <v>1</v>
      </c>
      <c r="AC250" s="618">
        <v>1</v>
      </c>
      <c r="AD250" s="615">
        <f t="shared" si="42"/>
        <v>0.5</v>
      </c>
      <c r="AE250" s="616">
        <v>1891479453</v>
      </c>
      <c r="AF250" s="636" t="s">
        <v>1544</v>
      </c>
      <c r="AG250" s="445">
        <v>1891479453</v>
      </c>
      <c r="AH250" s="13">
        <f t="shared" si="37"/>
        <v>1</v>
      </c>
    </row>
    <row r="251" spans="1:34" s="377" customFormat="1" ht="110" x14ac:dyDescent="0.2">
      <c r="A251" s="608" t="s">
        <v>1735</v>
      </c>
      <c r="B251" s="620" t="s">
        <v>90</v>
      </c>
      <c r="C251" s="727" t="s">
        <v>2036</v>
      </c>
      <c r="D251" s="624" t="s">
        <v>1536</v>
      </c>
      <c r="E251" s="636" t="s">
        <v>1516</v>
      </c>
      <c r="F251" s="636" t="s">
        <v>1517</v>
      </c>
      <c r="G251" s="636" t="s">
        <v>1595</v>
      </c>
      <c r="H251" s="636" t="s">
        <v>1418</v>
      </c>
      <c r="I251" s="636" t="s">
        <v>1597</v>
      </c>
      <c r="J251" s="636" t="s">
        <v>1598</v>
      </c>
      <c r="K251" s="636" t="s">
        <v>1600</v>
      </c>
      <c r="L251" s="610" t="s">
        <v>727</v>
      </c>
      <c r="M251" s="610" t="s">
        <v>158</v>
      </c>
      <c r="N251" s="608">
        <v>9805</v>
      </c>
      <c r="O251" s="608">
        <v>2023</v>
      </c>
      <c r="P251" s="608" t="s">
        <v>1523</v>
      </c>
      <c r="Q251" s="611">
        <v>9000</v>
      </c>
      <c r="R251" s="608">
        <v>36000</v>
      </c>
      <c r="S251" s="608">
        <v>11238</v>
      </c>
      <c r="T251" s="613">
        <f t="shared" si="39"/>
        <v>0.31216666666666665</v>
      </c>
      <c r="U251" s="660">
        <v>2230</v>
      </c>
      <c r="V251" s="660">
        <v>2245</v>
      </c>
      <c r="W251" s="661">
        <v>3442</v>
      </c>
      <c r="X251" s="660">
        <v>1730</v>
      </c>
      <c r="Y251" s="612">
        <f t="shared" si="40"/>
        <v>9647</v>
      </c>
      <c r="Z251" s="613">
        <f t="shared" si="41"/>
        <v>0.26797222222222222</v>
      </c>
      <c r="AA251" s="612">
        <f t="shared" si="35"/>
        <v>20885</v>
      </c>
      <c r="AB251" s="613">
        <f t="shared" si="36"/>
        <v>1.0718888888888889</v>
      </c>
      <c r="AC251" s="618">
        <v>1</v>
      </c>
      <c r="AD251" s="615">
        <f t="shared" si="42"/>
        <v>0.58013888888888887</v>
      </c>
      <c r="AE251" s="616">
        <v>895200000</v>
      </c>
      <c r="AF251" s="636" t="s">
        <v>1601</v>
      </c>
      <c r="AG251" s="445">
        <v>895200000</v>
      </c>
      <c r="AH251" s="13">
        <f t="shared" si="37"/>
        <v>1</v>
      </c>
    </row>
    <row r="252" spans="1:34" s="377" customFormat="1" ht="110" x14ac:dyDescent="0.2">
      <c r="A252" s="608" t="s">
        <v>1735</v>
      </c>
      <c r="B252" s="620" t="s">
        <v>90</v>
      </c>
      <c r="C252" s="727" t="s">
        <v>2036</v>
      </c>
      <c r="D252" s="624" t="s">
        <v>1536</v>
      </c>
      <c r="E252" s="636" t="s">
        <v>1516</v>
      </c>
      <c r="F252" s="636" t="s">
        <v>1517</v>
      </c>
      <c r="G252" s="636" t="s">
        <v>1602</v>
      </c>
      <c r="H252" s="636" t="s">
        <v>1603</v>
      </c>
      <c r="I252" s="636" t="s">
        <v>1604</v>
      </c>
      <c r="J252" s="636" t="s">
        <v>1521</v>
      </c>
      <c r="K252" s="636" t="s">
        <v>959</v>
      </c>
      <c r="L252" s="610" t="s">
        <v>727</v>
      </c>
      <c r="M252" s="610" t="s">
        <v>158</v>
      </c>
      <c r="N252" s="608">
        <v>135</v>
      </c>
      <c r="O252" s="608">
        <v>2023</v>
      </c>
      <c r="P252" s="608" t="s">
        <v>1606</v>
      </c>
      <c r="Q252" s="611">
        <v>135</v>
      </c>
      <c r="R252" s="608">
        <v>540</v>
      </c>
      <c r="S252" s="608">
        <v>135</v>
      </c>
      <c r="T252" s="613">
        <f t="shared" si="39"/>
        <v>0.25</v>
      </c>
      <c r="U252" s="660">
        <v>20</v>
      </c>
      <c r="V252" s="660">
        <v>31</v>
      </c>
      <c r="W252" s="661">
        <v>61</v>
      </c>
      <c r="X252" s="660">
        <v>23</v>
      </c>
      <c r="Y252" s="612">
        <f t="shared" si="40"/>
        <v>135</v>
      </c>
      <c r="Z252" s="613">
        <f t="shared" si="41"/>
        <v>0.25</v>
      </c>
      <c r="AA252" s="612">
        <f t="shared" si="35"/>
        <v>270</v>
      </c>
      <c r="AB252" s="613">
        <f t="shared" si="36"/>
        <v>1</v>
      </c>
      <c r="AC252" s="618">
        <v>1</v>
      </c>
      <c r="AD252" s="615">
        <f t="shared" si="42"/>
        <v>0.5</v>
      </c>
      <c r="AE252" s="616">
        <v>1269315629</v>
      </c>
      <c r="AF252" s="636" t="s">
        <v>1607</v>
      </c>
      <c r="AG252" s="445">
        <v>1269315629</v>
      </c>
      <c r="AH252" s="13">
        <f t="shared" si="37"/>
        <v>1</v>
      </c>
    </row>
    <row r="253" spans="1:34" s="377" customFormat="1" ht="110" x14ac:dyDescent="0.2">
      <c r="A253" s="608" t="s">
        <v>1735</v>
      </c>
      <c r="B253" s="620" t="s">
        <v>90</v>
      </c>
      <c r="C253" s="727" t="s">
        <v>2036</v>
      </c>
      <c r="D253" s="624" t="s">
        <v>1536</v>
      </c>
      <c r="E253" s="636" t="s">
        <v>1516</v>
      </c>
      <c r="F253" s="636" t="s">
        <v>1517</v>
      </c>
      <c r="G253" s="636" t="s">
        <v>1608</v>
      </c>
      <c r="H253" s="636" t="s">
        <v>1609</v>
      </c>
      <c r="I253" s="636" t="s">
        <v>1604</v>
      </c>
      <c r="J253" s="636" t="s">
        <v>1521</v>
      </c>
      <c r="K253" s="636" t="s">
        <v>959</v>
      </c>
      <c r="L253" s="610" t="s">
        <v>1610</v>
      </c>
      <c r="M253" s="610" t="s">
        <v>158</v>
      </c>
      <c r="N253" s="608">
        <v>135</v>
      </c>
      <c r="O253" s="608">
        <v>2023</v>
      </c>
      <c r="P253" s="608" t="s">
        <v>1606</v>
      </c>
      <c r="Q253" s="611">
        <v>135</v>
      </c>
      <c r="R253" s="608">
        <v>540</v>
      </c>
      <c r="S253" s="608">
        <v>135</v>
      </c>
      <c r="T253" s="613">
        <f t="shared" si="39"/>
        <v>0.25</v>
      </c>
      <c r="U253" s="660">
        <v>20</v>
      </c>
      <c r="V253" s="660">
        <v>31</v>
      </c>
      <c r="W253" s="661">
        <v>61</v>
      </c>
      <c r="X253" s="660">
        <v>23</v>
      </c>
      <c r="Y253" s="612">
        <f t="shared" si="40"/>
        <v>135</v>
      </c>
      <c r="Z253" s="613">
        <f t="shared" si="41"/>
        <v>0.25</v>
      </c>
      <c r="AA253" s="612">
        <f t="shared" si="35"/>
        <v>270</v>
      </c>
      <c r="AB253" s="613">
        <f t="shared" si="36"/>
        <v>1</v>
      </c>
      <c r="AC253" s="618">
        <v>1</v>
      </c>
      <c r="AD253" s="615">
        <f t="shared" si="42"/>
        <v>0.5</v>
      </c>
      <c r="AE253" s="616">
        <v>1269315629</v>
      </c>
      <c r="AF253" s="636" t="s">
        <v>1607</v>
      </c>
      <c r="AG253" s="445">
        <v>1269315629</v>
      </c>
      <c r="AH253" s="13">
        <f t="shared" si="37"/>
        <v>1</v>
      </c>
    </row>
    <row r="254" spans="1:34" s="377" customFormat="1" ht="132" x14ac:dyDescent="0.2">
      <c r="A254" s="608" t="s">
        <v>1735</v>
      </c>
      <c r="B254" s="620" t="s">
        <v>90</v>
      </c>
      <c r="C254" s="727" t="s">
        <v>2036</v>
      </c>
      <c r="D254" s="624" t="s">
        <v>1536</v>
      </c>
      <c r="E254" s="636" t="s">
        <v>1516</v>
      </c>
      <c r="F254" s="636" t="s">
        <v>1517</v>
      </c>
      <c r="G254" s="636" t="s">
        <v>1611</v>
      </c>
      <c r="H254" s="636" t="s">
        <v>1612</v>
      </c>
      <c r="I254" s="636" t="s">
        <v>1613</v>
      </c>
      <c r="J254" s="636" t="s">
        <v>1614</v>
      </c>
      <c r="K254" s="636" t="s">
        <v>1616</v>
      </c>
      <c r="L254" s="610" t="s">
        <v>727</v>
      </c>
      <c r="M254" s="610" t="s">
        <v>158</v>
      </c>
      <c r="N254" s="608">
        <v>31</v>
      </c>
      <c r="O254" s="608">
        <v>2023</v>
      </c>
      <c r="P254" s="608" t="s">
        <v>1617</v>
      </c>
      <c r="Q254" s="611">
        <v>18</v>
      </c>
      <c r="R254" s="608">
        <v>72</v>
      </c>
      <c r="S254" s="608">
        <v>18</v>
      </c>
      <c r="T254" s="613">
        <f t="shared" si="39"/>
        <v>0.25</v>
      </c>
      <c r="U254" s="660">
        <v>4</v>
      </c>
      <c r="V254" s="660">
        <v>5</v>
      </c>
      <c r="W254" s="661">
        <v>8</v>
      </c>
      <c r="X254" s="660">
        <v>3</v>
      </c>
      <c r="Y254" s="612">
        <f t="shared" si="40"/>
        <v>20</v>
      </c>
      <c r="Z254" s="613">
        <f t="shared" si="41"/>
        <v>0.27777777777777779</v>
      </c>
      <c r="AA254" s="612">
        <f t="shared" si="35"/>
        <v>38</v>
      </c>
      <c r="AB254" s="613">
        <f t="shared" si="36"/>
        <v>1.1111111111111112</v>
      </c>
      <c r="AC254" s="618">
        <v>1</v>
      </c>
      <c r="AD254" s="615">
        <f t="shared" si="42"/>
        <v>0.52777777777777779</v>
      </c>
      <c r="AE254" s="616">
        <v>914000000</v>
      </c>
      <c r="AF254" s="636" t="s">
        <v>1273</v>
      </c>
      <c r="AG254" s="445">
        <v>914000000</v>
      </c>
      <c r="AH254" s="13">
        <f t="shared" si="37"/>
        <v>1</v>
      </c>
    </row>
    <row r="255" spans="1:34" s="377" customFormat="1" ht="77" x14ac:dyDescent="0.2">
      <c r="A255" s="608" t="s">
        <v>1735</v>
      </c>
      <c r="B255" s="620" t="s">
        <v>90</v>
      </c>
      <c r="C255" s="727" t="s">
        <v>2036</v>
      </c>
      <c r="D255" s="624" t="s">
        <v>1536</v>
      </c>
      <c r="E255" s="636" t="s">
        <v>1516</v>
      </c>
      <c r="F255" s="636" t="s">
        <v>1517</v>
      </c>
      <c r="G255" s="636" t="s">
        <v>1611</v>
      </c>
      <c r="H255" s="636" t="s">
        <v>1618</v>
      </c>
      <c r="I255" s="636" t="s">
        <v>1619</v>
      </c>
      <c r="J255" s="636" t="s">
        <v>1521</v>
      </c>
      <c r="K255" s="636" t="s">
        <v>959</v>
      </c>
      <c r="L255" s="610" t="s">
        <v>1621</v>
      </c>
      <c r="M255" s="610" t="s">
        <v>158</v>
      </c>
      <c r="N255" s="608">
        <v>360</v>
      </c>
      <c r="O255" s="608">
        <v>2023</v>
      </c>
      <c r="P255" s="608" t="s">
        <v>1617</v>
      </c>
      <c r="Q255" s="611">
        <v>135</v>
      </c>
      <c r="R255" s="608">
        <v>540</v>
      </c>
      <c r="S255" s="608">
        <v>135</v>
      </c>
      <c r="T255" s="613">
        <f t="shared" si="39"/>
        <v>0.25</v>
      </c>
      <c r="U255" s="660">
        <v>30</v>
      </c>
      <c r="V255" s="660">
        <v>36</v>
      </c>
      <c r="W255" s="661">
        <v>44</v>
      </c>
      <c r="X255" s="660">
        <v>25</v>
      </c>
      <c r="Y255" s="612">
        <f t="shared" si="40"/>
        <v>135</v>
      </c>
      <c r="Z255" s="613">
        <f t="shared" si="41"/>
        <v>0.25</v>
      </c>
      <c r="AA255" s="612">
        <f t="shared" si="35"/>
        <v>270</v>
      </c>
      <c r="AB255" s="613">
        <f t="shared" si="36"/>
        <v>1</v>
      </c>
      <c r="AC255" s="618">
        <v>1</v>
      </c>
      <c r="AD255" s="615">
        <f t="shared" si="42"/>
        <v>0.5</v>
      </c>
      <c r="AE255" s="616">
        <v>1715041129</v>
      </c>
      <c r="AF255" s="636" t="s">
        <v>1622</v>
      </c>
      <c r="AG255" s="445">
        <v>1715041129</v>
      </c>
      <c r="AH255" s="13">
        <f t="shared" si="37"/>
        <v>1</v>
      </c>
    </row>
    <row r="256" spans="1:34" s="377" customFormat="1" ht="187" x14ac:dyDescent="0.2">
      <c r="A256" s="608" t="s">
        <v>1735</v>
      </c>
      <c r="B256" s="620" t="s">
        <v>90</v>
      </c>
      <c r="C256" s="727" t="s">
        <v>2036</v>
      </c>
      <c r="D256" s="624" t="s">
        <v>1536</v>
      </c>
      <c r="E256" s="636" t="s">
        <v>1516</v>
      </c>
      <c r="F256" s="636" t="s">
        <v>1517</v>
      </c>
      <c r="G256" s="636" t="s">
        <v>1559</v>
      </c>
      <c r="H256" s="636" t="s">
        <v>1623</v>
      </c>
      <c r="I256" s="636" t="s">
        <v>1624</v>
      </c>
      <c r="J256" s="636" t="s">
        <v>1521</v>
      </c>
      <c r="K256" s="636" t="s">
        <v>959</v>
      </c>
      <c r="L256" s="610" t="s">
        <v>727</v>
      </c>
      <c r="M256" s="610" t="s">
        <v>158</v>
      </c>
      <c r="N256" s="608">
        <v>90</v>
      </c>
      <c r="O256" s="608">
        <v>2023</v>
      </c>
      <c r="P256" s="608" t="s">
        <v>1523</v>
      </c>
      <c r="Q256" s="611">
        <v>90</v>
      </c>
      <c r="R256" s="608">
        <v>360</v>
      </c>
      <c r="S256" s="608">
        <v>90</v>
      </c>
      <c r="T256" s="613">
        <f t="shared" si="39"/>
        <v>0.25</v>
      </c>
      <c r="U256" s="660">
        <v>3</v>
      </c>
      <c r="V256" s="660">
        <v>30</v>
      </c>
      <c r="W256" s="661">
        <v>0</v>
      </c>
      <c r="X256" s="660">
        <v>57</v>
      </c>
      <c r="Y256" s="612">
        <f t="shared" si="40"/>
        <v>90</v>
      </c>
      <c r="Z256" s="613">
        <f t="shared" si="41"/>
        <v>0.25</v>
      </c>
      <c r="AA256" s="612">
        <f t="shared" si="35"/>
        <v>180</v>
      </c>
      <c r="AB256" s="613">
        <f t="shared" si="36"/>
        <v>1</v>
      </c>
      <c r="AC256" s="618">
        <v>1</v>
      </c>
      <c r="AD256" s="615">
        <f t="shared" si="42"/>
        <v>0.5</v>
      </c>
      <c r="AE256" s="616">
        <v>2925549055</v>
      </c>
      <c r="AF256" s="636" t="s">
        <v>1544</v>
      </c>
      <c r="AG256" s="445">
        <v>2925549055</v>
      </c>
      <c r="AH256" s="13">
        <f t="shared" si="37"/>
        <v>1</v>
      </c>
    </row>
    <row r="257" spans="1:34" s="377" customFormat="1" ht="242" x14ac:dyDescent="0.2">
      <c r="A257" s="608" t="s">
        <v>1735</v>
      </c>
      <c r="B257" s="620" t="s">
        <v>90</v>
      </c>
      <c r="C257" s="727" t="s">
        <v>2036</v>
      </c>
      <c r="D257" s="624" t="s">
        <v>1536</v>
      </c>
      <c r="E257" s="636" t="s">
        <v>1468</v>
      </c>
      <c r="F257" s="636" t="s">
        <v>1517</v>
      </c>
      <c r="G257" s="636" t="s">
        <v>1626</v>
      </c>
      <c r="H257" s="636" t="s">
        <v>1633</v>
      </c>
      <c r="I257" s="636" t="s">
        <v>1495</v>
      </c>
      <c r="J257" s="636" t="s">
        <v>1521</v>
      </c>
      <c r="K257" s="636" t="s">
        <v>959</v>
      </c>
      <c r="L257" s="610" t="s">
        <v>1594</v>
      </c>
      <c r="M257" s="610" t="s">
        <v>158</v>
      </c>
      <c r="N257" s="608">
        <v>140</v>
      </c>
      <c r="O257" s="608">
        <v>2023</v>
      </c>
      <c r="P257" s="608" t="s">
        <v>1632</v>
      </c>
      <c r="Q257" s="611">
        <v>48</v>
      </c>
      <c r="R257" s="608">
        <v>192</v>
      </c>
      <c r="S257" s="608">
        <v>48</v>
      </c>
      <c r="T257" s="613">
        <f t="shared" si="39"/>
        <v>0.25</v>
      </c>
      <c r="U257" s="660">
        <v>0</v>
      </c>
      <c r="V257" s="660">
        <v>0</v>
      </c>
      <c r="W257" s="661">
        <v>54</v>
      </c>
      <c r="X257" s="660">
        <v>0</v>
      </c>
      <c r="Y257" s="612">
        <f t="shared" si="40"/>
        <v>54</v>
      </c>
      <c r="Z257" s="613">
        <f t="shared" si="41"/>
        <v>0.28125</v>
      </c>
      <c r="AA257" s="612">
        <f t="shared" si="35"/>
        <v>102</v>
      </c>
      <c r="AB257" s="613">
        <f t="shared" si="36"/>
        <v>1.125</v>
      </c>
      <c r="AC257" s="618">
        <v>1</v>
      </c>
      <c r="AD257" s="615">
        <f t="shared" si="42"/>
        <v>0.53125</v>
      </c>
      <c r="AE257" s="616">
        <v>1891479453</v>
      </c>
      <c r="AF257" s="636" t="s">
        <v>1544</v>
      </c>
      <c r="AG257" s="445">
        <v>1891479453</v>
      </c>
      <c r="AH257" s="13">
        <f t="shared" si="37"/>
        <v>1</v>
      </c>
    </row>
    <row r="258" spans="1:34" s="377" customFormat="1" ht="187" x14ac:dyDescent="0.2">
      <c r="A258" s="608" t="s">
        <v>1735</v>
      </c>
      <c r="B258" s="620" t="s">
        <v>90</v>
      </c>
      <c r="C258" s="727" t="s">
        <v>2036</v>
      </c>
      <c r="D258" s="624" t="s">
        <v>1536</v>
      </c>
      <c r="E258" s="636" t="s">
        <v>1468</v>
      </c>
      <c r="F258" s="636" t="s">
        <v>1517</v>
      </c>
      <c r="G258" s="636" t="s">
        <v>1626</v>
      </c>
      <c r="H258" s="636" t="s">
        <v>1634</v>
      </c>
      <c r="I258" s="636" t="s">
        <v>1635</v>
      </c>
      <c r="J258" s="636" t="s">
        <v>1521</v>
      </c>
      <c r="K258" s="636" t="s">
        <v>959</v>
      </c>
      <c r="L258" s="610" t="s">
        <v>727</v>
      </c>
      <c r="M258" s="610" t="s">
        <v>158</v>
      </c>
      <c r="N258" s="608">
        <v>400</v>
      </c>
      <c r="O258" s="608">
        <v>2023</v>
      </c>
      <c r="P258" s="608" t="s">
        <v>1637</v>
      </c>
      <c r="Q258" s="611">
        <v>150</v>
      </c>
      <c r="R258" s="608">
        <v>600</v>
      </c>
      <c r="S258" s="608">
        <v>150</v>
      </c>
      <c r="T258" s="613">
        <f t="shared" si="39"/>
        <v>0.25</v>
      </c>
      <c r="U258" s="660">
        <v>37</v>
      </c>
      <c r="V258" s="660">
        <v>39</v>
      </c>
      <c r="W258" s="661">
        <v>55</v>
      </c>
      <c r="X258" s="660">
        <v>19</v>
      </c>
      <c r="Y258" s="612">
        <f t="shared" si="40"/>
        <v>150</v>
      </c>
      <c r="Z258" s="613">
        <f t="shared" si="41"/>
        <v>0.25</v>
      </c>
      <c r="AA258" s="612">
        <f t="shared" si="35"/>
        <v>300</v>
      </c>
      <c r="AB258" s="613">
        <f t="shared" si="36"/>
        <v>1</v>
      </c>
      <c r="AC258" s="618">
        <v>1</v>
      </c>
      <c r="AD258" s="615">
        <f t="shared" si="42"/>
        <v>0.5</v>
      </c>
      <c r="AE258" s="616">
        <v>4019120547</v>
      </c>
      <c r="AF258" s="636" t="s">
        <v>1273</v>
      </c>
      <c r="AG258" s="445">
        <v>3617208492</v>
      </c>
      <c r="AH258" s="13">
        <f t="shared" si="37"/>
        <v>0.89999999992535684</v>
      </c>
    </row>
    <row r="259" spans="1:34" s="377" customFormat="1" ht="143" x14ac:dyDescent="0.2">
      <c r="A259" s="608" t="s">
        <v>1735</v>
      </c>
      <c r="B259" s="620" t="s">
        <v>90</v>
      </c>
      <c r="C259" s="727" t="s">
        <v>2036</v>
      </c>
      <c r="D259" s="624" t="s">
        <v>1536</v>
      </c>
      <c r="E259" s="636" t="s">
        <v>1516</v>
      </c>
      <c r="F259" s="636" t="s">
        <v>1517</v>
      </c>
      <c r="G259" s="636" t="s">
        <v>1626</v>
      </c>
      <c r="H259" s="636" t="s">
        <v>1638</v>
      </c>
      <c r="I259" s="636" t="s">
        <v>1639</v>
      </c>
      <c r="J259" s="636" t="s">
        <v>1640</v>
      </c>
      <c r="K259" s="636" t="s">
        <v>1642</v>
      </c>
      <c r="L259" s="610" t="s">
        <v>727</v>
      </c>
      <c r="M259" s="610" t="s">
        <v>158</v>
      </c>
      <c r="N259" s="608">
        <v>40</v>
      </c>
      <c r="O259" s="608">
        <v>2023</v>
      </c>
      <c r="P259" s="608" t="s">
        <v>1643</v>
      </c>
      <c r="Q259" s="611">
        <v>30</v>
      </c>
      <c r="R259" s="608">
        <v>46</v>
      </c>
      <c r="S259" s="608">
        <v>20</v>
      </c>
      <c r="T259" s="613">
        <f t="shared" si="39"/>
        <v>0.43478260869565216</v>
      </c>
      <c r="U259" s="660">
        <v>7</v>
      </c>
      <c r="V259" s="660">
        <v>11</v>
      </c>
      <c r="W259" s="661">
        <v>15</v>
      </c>
      <c r="X259" s="660">
        <v>1</v>
      </c>
      <c r="Y259" s="612">
        <f t="shared" si="40"/>
        <v>34</v>
      </c>
      <c r="Z259" s="613">
        <f t="shared" si="41"/>
        <v>0.73913043478260865</v>
      </c>
      <c r="AA259" s="612">
        <f t="shared" ref="AA259:AA307" si="43">S259+Y259</f>
        <v>54</v>
      </c>
      <c r="AB259" s="613">
        <f t="shared" si="36"/>
        <v>1.1333333333333333</v>
      </c>
      <c r="AC259" s="618">
        <v>1</v>
      </c>
      <c r="AD259" s="615">
        <f t="shared" si="42"/>
        <v>1.173913043478261</v>
      </c>
      <c r="AE259" s="616">
        <v>1891479453</v>
      </c>
      <c r="AF259" s="636" t="s">
        <v>1544</v>
      </c>
      <c r="AG259" s="445">
        <v>1891479453</v>
      </c>
      <c r="AH259" s="13">
        <f t="shared" si="37"/>
        <v>1</v>
      </c>
    </row>
    <row r="260" spans="1:34" s="377" customFormat="1" ht="242" x14ac:dyDescent="0.2">
      <c r="A260" s="608" t="s">
        <v>1735</v>
      </c>
      <c r="B260" s="620" t="s">
        <v>90</v>
      </c>
      <c r="C260" s="727" t="s">
        <v>2036</v>
      </c>
      <c r="D260" s="624" t="s">
        <v>1536</v>
      </c>
      <c r="E260" s="636" t="s">
        <v>1516</v>
      </c>
      <c r="F260" s="636" t="s">
        <v>1517</v>
      </c>
      <c r="G260" s="636" t="s">
        <v>1626</v>
      </c>
      <c r="H260" s="636" t="s">
        <v>1644</v>
      </c>
      <c r="I260" s="636" t="s">
        <v>1495</v>
      </c>
      <c r="J260" s="636" t="s">
        <v>1521</v>
      </c>
      <c r="K260" s="636" t="s">
        <v>959</v>
      </c>
      <c r="L260" s="610" t="s">
        <v>727</v>
      </c>
      <c r="M260" s="610" t="s">
        <v>158</v>
      </c>
      <c r="N260" s="608">
        <v>45</v>
      </c>
      <c r="O260" s="608">
        <v>2023</v>
      </c>
      <c r="P260" s="608" t="s">
        <v>1523</v>
      </c>
      <c r="Q260" s="611">
        <v>20</v>
      </c>
      <c r="R260" s="608">
        <v>90</v>
      </c>
      <c r="S260" s="608">
        <v>30</v>
      </c>
      <c r="T260" s="613">
        <f t="shared" si="39"/>
        <v>0.33333333333333331</v>
      </c>
      <c r="U260" s="660">
        <v>5</v>
      </c>
      <c r="V260" s="660">
        <v>8</v>
      </c>
      <c r="W260" s="661">
        <v>6</v>
      </c>
      <c r="X260" s="660">
        <v>2</v>
      </c>
      <c r="Y260" s="612">
        <f t="shared" si="40"/>
        <v>21</v>
      </c>
      <c r="Z260" s="613">
        <f t="shared" si="41"/>
        <v>0.23333333333333334</v>
      </c>
      <c r="AA260" s="612">
        <f t="shared" si="43"/>
        <v>51</v>
      </c>
      <c r="AB260" s="613">
        <f t="shared" si="36"/>
        <v>1.05</v>
      </c>
      <c r="AC260" s="618">
        <v>1</v>
      </c>
      <c r="AD260" s="615">
        <f t="shared" si="42"/>
        <v>0.56666666666666665</v>
      </c>
      <c r="AE260" s="616">
        <v>1891479453</v>
      </c>
      <c r="AF260" s="636" t="s">
        <v>1544</v>
      </c>
      <c r="AG260" s="445">
        <v>1891479453</v>
      </c>
      <c r="AH260" s="13">
        <f t="shared" si="37"/>
        <v>1</v>
      </c>
    </row>
    <row r="261" spans="1:34" s="377" customFormat="1" ht="165" x14ac:dyDescent="0.2">
      <c r="A261" s="608" t="s">
        <v>1735</v>
      </c>
      <c r="B261" s="620" t="s">
        <v>90</v>
      </c>
      <c r="C261" s="727" t="s">
        <v>2036</v>
      </c>
      <c r="D261" s="624" t="s">
        <v>1536</v>
      </c>
      <c r="E261" s="636" t="s">
        <v>1516</v>
      </c>
      <c r="F261" s="636" t="s">
        <v>1517</v>
      </c>
      <c r="G261" s="636" t="s">
        <v>1626</v>
      </c>
      <c r="H261" s="636" t="s">
        <v>1645</v>
      </c>
      <c r="I261" s="636" t="s">
        <v>1646</v>
      </c>
      <c r="J261" s="636" t="s">
        <v>1647</v>
      </c>
      <c r="K261" s="636" t="s">
        <v>197</v>
      </c>
      <c r="L261" s="610" t="s">
        <v>1649</v>
      </c>
      <c r="M261" s="610" t="s">
        <v>158</v>
      </c>
      <c r="N261" s="608">
        <v>92</v>
      </c>
      <c r="O261" s="608">
        <v>2023</v>
      </c>
      <c r="P261" s="608" t="s">
        <v>1484</v>
      </c>
      <c r="Q261" s="611">
        <v>35</v>
      </c>
      <c r="R261" s="608">
        <v>151</v>
      </c>
      <c r="S261" s="608">
        <v>30</v>
      </c>
      <c r="T261" s="613">
        <f t="shared" si="39"/>
        <v>0.19867549668874171</v>
      </c>
      <c r="U261" s="660">
        <v>8</v>
      </c>
      <c r="V261" s="660">
        <v>12</v>
      </c>
      <c r="W261" s="661">
        <v>12</v>
      </c>
      <c r="X261" s="660">
        <v>3</v>
      </c>
      <c r="Y261" s="612">
        <f t="shared" si="40"/>
        <v>35</v>
      </c>
      <c r="Z261" s="613">
        <f t="shared" si="41"/>
        <v>0.23178807947019867</v>
      </c>
      <c r="AA261" s="612">
        <f t="shared" si="43"/>
        <v>65</v>
      </c>
      <c r="AB261" s="613">
        <f t="shared" si="36"/>
        <v>1</v>
      </c>
      <c r="AC261" s="618">
        <v>1</v>
      </c>
      <c r="AD261" s="615">
        <f t="shared" si="42"/>
        <v>0.43046357615894038</v>
      </c>
      <c r="AE261" s="616">
        <v>1891479453</v>
      </c>
      <c r="AF261" s="636" t="s">
        <v>1544</v>
      </c>
      <c r="AG261" s="445">
        <v>1891479453</v>
      </c>
      <c r="AH261" s="13">
        <f t="shared" si="37"/>
        <v>1</v>
      </c>
    </row>
    <row r="262" spans="1:34" s="377" customFormat="1" ht="121" x14ac:dyDescent="0.2">
      <c r="A262" s="608" t="s">
        <v>1735</v>
      </c>
      <c r="B262" s="620" t="s">
        <v>90</v>
      </c>
      <c r="C262" s="727" t="s">
        <v>2036</v>
      </c>
      <c r="D262" s="624" t="s">
        <v>1536</v>
      </c>
      <c r="E262" s="636" t="s">
        <v>1516</v>
      </c>
      <c r="F262" s="636" t="s">
        <v>1517</v>
      </c>
      <c r="G262" s="636" t="s">
        <v>1626</v>
      </c>
      <c r="H262" s="636" t="s">
        <v>1650</v>
      </c>
      <c r="I262" s="636" t="s">
        <v>1651</v>
      </c>
      <c r="J262" s="636" t="s">
        <v>1521</v>
      </c>
      <c r="K262" s="636" t="s">
        <v>959</v>
      </c>
      <c r="L262" s="610" t="s">
        <v>492</v>
      </c>
      <c r="M262" s="610" t="s">
        <v>158</v>
      </c>
      <c r="N262" s="608">
        <v>135</v>
      </c>
      <c r="O262" s="608">
        <v>2023</v>
      </c>
      <c r="P262" s="608" t="s">
        <v>1523</v>
      </c>
      <c r="Q262" s="611">
        <v>135</v>
      </c>
      <c r="R262" s="608">
        <v>540</v>
      </c>
      <c r="S262" s="608">
        <v>135</v>
      </c>
      <c r="T262" s="613">
        <f t="shared" si="39"/>
        <v>0.25</v>
      </c>
      <c r="U262" s="660">
        <v>6</v>
      </c>
      <c r="V262" s="660">
        <v>25</v>
      </c>
      <c r="W262" s="661">
        <v>52</v>
      </c>
      <c r="X262" s="660">
        <v>52</v>
      </c>
      <c r="Y262" s="612">
        <f t="shared" si="40"/>
        <v>135</v>
      </c>
      <c r="Z262" s="613">
        <f t="shared" si="41"/>
        <v>0.25</v>
      </c>
      <c r="AA262" s="612">
        <f t="shared" si="43"/>
        <v>270</v>
      </c>
      <c r="AB262" s="613">
        <f t="shared" si="36"/>
        <v>1</v>
      </c>
      <c r="AC262" s="618">
        <v>1</v>
      </c>
      <c r="AD262" s="615">
        <f t="shared" si="42"/>
        <v>0.5</v>
      </c>
      <c r="AE262" s="616">
        <v>1891479454</v>
      </c>
      <c r="AF262" s="636" t="s">
        <v>1544</v>
      </c>
      <c r="AG262" s="445">
        <v>1891479454</v>
      </c>
      <c r="AH262" s="13">
        <f t="shared" si="37"/>
        <v>1</v>
      </c>
    </row>
    <row r="263" spans="1:34" s="377" customFormat="1" ht="110" x14ac:dyDescent="0.2">
      <c r="A263" s="608" t="s">
        <v>1735</v>
      </c>
      <c r="B263" s="620" t="s">
        <v>90</v>
      </c>
      <c r="C263" s="727" t="s">
        <v>2036</v>
      </c>
      <c r="D263" s="624" t="s">
        <v>1536</v>
      </c>
      <c r="E263" s="636" t="s">
        <v>1516</v>
      </c>
      <c r="F263" s="636" t="s">
        <v>1517</v>
      </c>
      <c r="G263" s="636" t="s">
        <v>1626</v>
      </c>
      <c r="H263" s="636" t="s">
        <v>1653</v>
      </c>
      <c r="I263" s="636" t="s">
        <v>1654</v>
      </c>
      <c r="J263" s="636" t="s">
        <v>1640</v>
      </c>
      <c r="K263" s="636" t="s">
        <v>1642</v>
      </c>
      <c r="L263" s="610" t="s">
        <v>727</v>
      </c>
      <c r="M263" s="610" t="s">
        <v>158</v>
      </c>
      <c r="N263" s="608">
        <v>188</v>
      </c>
      <c r="O263" s="608">
        <v>2023</v>
      </c>
      <c r="P263" s="608" t="s">
        <v>1523</v>
      </c>
      <c r="Q263" s="611">
        <v>50</v>
      </c>
      <c r="R263" s="608">
        <v>200</v>
      </c>
      <c r="S263" s="608">
        <v>50</v>
      </c>
      <c r="T263" s="613">
        <f t="shared" si="39"/>
        <v>0.25</v>
      </c>
      <c r="U263" s="660">
        <v>10</v>
      </c>
      <c r="V263" s="660">
        <v>16</v>
      </c>
      <c r="W263" s="661">
        <v>18</v>
      </c>
      <c r="X263" s="660">
        <v>6</v>
      </c>
      <c r="Y263" s="612">
        <f t="shared" si="40"/>
        <v>50</v>
      </c>
      <c r="Z263" s="613">
        <f t="shared" si="41"/>
        <v>0.25</v>
      </c>
      <c r="AA263" s="612">
        <f t="shared" si="43"/>
        <v>100</v>
      </c>
      <c r="AB263" s="613">
        <f t="shared" si="36"/>
        <v>1</v>
      </c>
      <c r="AC263" s="618">
        <v>1</v>
      </c>
      <c r="AD263" s="615">
        <f t="shared" si="42"/>
        <v>0.5</v>
      </c>
      <c r="AE263" s="616">
        <v>1891479453</v>
      </c>
      <c r="AF263" s="636" t="s">
        <v>1544</v>
      </c>
      <c r="AG263" s="445">
        <v>1891479453</v>
      </c>
      <c r="AH263" s="13">
        <f t="shared" si="37"/>
        <v>1</v>
      </c>
    </row>
    <row r="264" spans="1:34" s="377" customFormat="1" ht="110" x14ac:dyDescent="0.2">
      <c r="A264" s="608" t="s">
        <v>1735</v>
      </c>
      <c r="B264" s="620" t="s">
        <v>90</v>
      </c>
      <c r="C264" s="727" t="s">
        <v>2036</v>
      </c>
      <c r="D264" s="624" t="s">
        <v>1536</v>
      </c>
      <c r="E264" s="636" t="s">
        <v>1516</v>
      </c>
      <c r="F264" s="636" t="s">
        <v>1517</v>
      </c>
      <c r="G264" s="636" t="s">
        <v>1537</v>
      </c>
      <c r="H264" s="636" t="s">
        <v>1656</v>
      </c>
      <c r="I264" s="636" t="s">
        <v>1539</v>
      </c>
      <c r="J264" s="636" t="s">
        <v>1521</v>
      </c>
      <c r="K264" s="636" t="s">
        <v>959</v>
      </c>
      <c r="L264" s="610" t="s">
        <v>727</v>
      </c>
      <c r="M264" s="610" t="s">
        <v>158</v>
      </c>
      <c r="N264" s="608">
        <v>180</v>
      </c>
      <c r="O264" s="608">
        <v>2023</v>
      </c>
      <c r="P264" s="608" t="s">
        <v>1657</v>
      </c>
      <c r="Q264" s="611">
        <v>135</v>
      </c>
      <c r="R264" s="608">
        <v>540</v>
      </c>
      <c r="S264" s="608">
        <v>135</v>
      </c>
      <c r="T264" s="613">
        <f t="shared" si="39"/>
        <v>0.25</v>
      </c>
      <c r="U264" s="660">
        <v>6</v>
      </c>
      <c r="V264" s="660">
        <v>25</v>
      </c>
      <c r="W264" s="661">
        <v>52</v>
      </c>
      <c r="X264" s="660">
        <v>52</v>
      </c>
      <c r="Y264" s="612">
        <f t="shared" si="40"/>
        <v>135</v>
      </c>
      <c r="Z264" s="613">
        <f t="shared" si="41"/>
        <v>0.25</v>
      </c>
      <c r="AA264" s="612">
        <f t="shared" si="43"/>
        <v>270</v>
      </c>
      <c r="AB264" s="613">
        <f t="shared" si="36"/>
        <v>1</v>
      </c>
      <c r="AC264" s="618">
        <v>1</v>
      </c>
      <c r="AD264" s="615">
        <f t="shared" si="42"/>
        <v>0.5</v>
      </c>
      <c r="AE264" s="616">
        <v>1992274506</v>
      </c>
      <c r="AF264" s="636" t="s">
        <v>1544</v>
      </c>
      <c r="AG264" s="445">
        <v>1992274506</v>
      </c>
      <c r="AH264" s="13">
        <f t="shared" si="37"/>
        <v>1</v>
      </c>
    </row>
    <row r="265" spans="1:34" s="377" customFormat="1" ht="110" x14ac:dyDescent="0.2">
      <c r="A265" s="608" t="s">
        <v>1735</v>
      </c>
      <c r="B265" s="620" t="s">
        <v>90</v>
      </c>
      <c r="C265" s="727" t="s">
        <v>2036</v>
      </c>
      <c r="D265" s="624" t="s">
        <v>1536</v>
      </c>
      <c r="E265" s="636" t="s">
        <v>1516</v>
      </c>
      <c r="F265" s="636" t="s">
        <v>1517</v>
      </c>
      <c r="G265" s="636" t="s">
        <v>1537</v>
      </c>
      <c r="H265" s="636" t="s">
        <v>1658</v>
      </c>
      <c r="I265" s="636" t="s">
        <v>1539</v>
      </c>
      <c r="J265" s="636" t="s">
        <v>1521</v>
      </c>
      <c r="K265" s="636" t="s">
        <v>959</v>
      </c>
      <c r="L265" s="610" t="s">
        <v>1659</v>
      </c>
      <c r="M265" s="610" t="s">
        <v>158</v>
      </c>
      <c r="N265" s="608">
        <v>180</v>
      </c>
      <c r="O265" s="608">
        <v>2023</v>
      </c>
      <c r="P265" s="608" t="s">
        <v>1660</v>
      </c>
      <c r="Q265" s="611">
        <v>135</v>
      </c>
      <c r="R265" s="608">
        <v>540</v>
      </c>
      <c r="S265" s="608">
        <v>135</v>
      </c>
      <c r="T265" s="613">
        <f t="shared" si="39"/>
        <v>0.25</v>
      </c>
      <c r="U265" s="660">
        <v>35</v>
      </c>
      <c r="V265" s="660">
        <v>40</v>
      </c>
      <c r="W265" s="661">
        <v>50</v>
      </c>
      <c r="X265" s="660">
        <v>12</v>
      </c>
      <c r="Y265" s="612">
        <f t="shared" si="40"/>
        <v>137</v>
      </c>
      <c r="Z265" s="613">
        <f t="shared" si="41"/>
        <v>0.25370370370370371</v>
      </c>
      <c r="AA265" s="612">
        <f t="shared" si="43"/>
        <v>272</v>
      </c>
      <c r="AB265" s="613">
        <f t="shared" si="36"/>
        <v>1.0148148148148148</v>
      </c>
      <c r="AC265" s="618">
        <v>1</v>
      </c>
      <c r="AD265" s="615">
        <f t="shared" si="42"/>
        <v>0.50370370370370365</v>
      </c>
      <c r="AE265" s="616">
        <v>1992274506</v>
      </c>
      <c r="AF265" s="636" t="s">
        <v>1544</v>
      </c>
      <c r="AG265" s="445">
        <v>1992274506</v>
      </c>
      <c r="AH265" s="13">
        <f t="shared" si="37"/>
        <v>1</v>
      </c>
    </row>
    <row r="266" spans="1:34" s="377" customFormat="1" ht="176" x14ac:dyDescent="0.2">
      <c r="A266" s="608" t="s">
        <v>1735</v>
      </c>
      <c r="B266" s="620" t="s">
        <v>90</v>
      </c>
      <c r="C266" s="727" t="s">
        <v>2036</v>
      </c>
      <c r="D266" s="624" t="s">
        <v>1536</v>
      </c>
      <c r="E266" s="636" t="s">
        <v>1516</v>
      </c>
      <c r="F266" s="636" t="s">
        <v>1517</v>
      </c>
      <c r="G266" s="636" t="s">
        <v>1531</v>
      </c>
      <c r="H266" s="636" t="s">
        <v>1661</v>
      </c>
      <c r="I266" s="636" t="s">
        <v>1662</v>
      </c>
      <c r="J266" s="636" t="s">
        <v>1521</v>
      </c>
      <c r="K266" s="636" t="s">
        <v>959</v>
      </c>
      <c r="L266" s="610" t="s">
        <v>727</v>
      </c>
      <c r="M266" s="610" t="s">
        <v>158</v>
      </c>
      <c r="N266" s="608">
        <v>12</v>
      </c>
      <c r="O266" s="608">
        <v>2023</v>
      </c>
      <c r="P266" s="608" t="s">
        <v>1523</v>
      </c>
      <c r="Q266" s="611">
        <v>18</v>
      </c>
      <c r="R266" s="608">
        <v>60</v>
      </c>
      <c r="S266" s="608">
        <v>18</v>
      </c>
      <c r="T266" s="613">
        <f t="shared" si="39"/>
        <v>0.3</v>
      </c>
      <c r="U266" s="660" t="s">
        <v>142</v>
      </c>
      <c r="V266" s="660">
        <v>4</v>
      </c>
      <c r="W266" s="661">
        <v>15</v>
      </c>
      <c r="X266" s="660">
        <v>2</v>
      </c>
      <c r="Y266" s="612">
        <f t="shared" si="40"/>
        <v>21</v>
      </c>
      <c r="Z266" s="613">
        <f t="shared" si="41"/>
        <v>0.35</v>
      </c>
      <c r="AA266" s="612">
        <f t="shared" si="43"/>
        <v>39</v>
      </c>
      <c r="AB266" s="613">
        <f t="shared" si="36"/>
        <v>1.1666666666666667</v>
      </c>
      <c r="AC266" s="618">
        <v>1</v>
      </c>
      <c r="AD266" s="615">
        <f t="shared" si="42"/>
        <v>0.65</v>
      </c>
      <c r="AE266" s="616">
        <v>1230000000</v>
      </c>
      <c r="AF266" s="636" t="s">
        <v>1622</v>
      </c>
      <c r="AG266" s="445">
        <v>1230000000</v>
      </c>
      <c r="AH266" s="13">
        <f t="shared" si="37"/>
        <v>1</v>
      </c>
    </row>
    <row r="267" spans="1:34" s="377" customFormat="1" ht="409" x14ac:dyDescent="0.2">
      <c r="A267" s="608" t="s">
        <v>1735</v>
      </c>
      <c r="B267" s="620" t="s">
        <v>90</v>
      </c>
      <c r="C267" s="727" t="s">
        <v>2036</v>
      </c>
      <c r="D267" s="624" t="s">
        <v>1536</v>
      </c>
      <c r="E267" s="636" t="s">
        <v>1516</v>
      </c>
      <c r="F267" s="636" t="s">
        <v>1517</v>
      </c>
      <c r="G267" s="636" t="s">
        <v>1531</v>
      </c>
      <c r="H267" s="636" t="s">
        <v>1664</v>
      </c>
      <c r="I267" s="636" t="s">
        <v>1665</v>
      </c>
      <c r="J267" s="636" t="s">
        <v>1666</v>
      </c>
      <c r="K267" s="636" t="s">
        <v>1583</v>
      </c>
      <c r="L267" s="610" t="s">
        <v>477</v>
      </c>
      <c r="M267" s="610" t="s">
        <v>158</v>
      </c>
      <c r="N267" s="608">
        <v>20</v>
      </c>
      <c r="O267" s="608">
        <v>2023</v>
      </c>
      <c r="P267" s="608" t="s">
        <v>1668</v>
      </c>
      <c r="Q267" s="611">
        <v>5</v>
      </c>
      <c r="R267" s="608">
        <v>20</v>
      </c>
      <c r="S267" s="608">
        <v>5</v>
      </c>
      <c r="T267" s="613">
        <f t="shared" si="39"/>
        <v>0.25</v>
      </c>
      <c r="U267" s="660" t="s">
        <v>142</v>
      </c>
      <c r="V267" s="660">
        <v>2</v>
      </c>
      <c r="W267" s="661">
        <v>3</v>
      </c>
      <c r="X267" s="660">
        <v>0</v>
      </c>
      <c r="Y267" s="612">
        <f t="shared" si="40"/>
        <v>5</v>
      </c>
      <c r="Z267" s="613">
        <f t="shared" si="41"/>
        <v>0.25</v>
      </c>
      <c r="AA267" s="612">
        <f t="shared" si="43"/>
        <v>10</v>
      </c>
      <c r="AB267" s="613">
        <f t="shared" si="36"/>
        <v>1</v>
      </c>
      <c r="AC267" s="618">
        <v>1</v>
      </c>
      <c r="AD267" s="615">
        <f t="shared" si="42"/>
        <v>0.5</v>
      </c>
      <c r="AE267" s="616">
        <v>3062703469</v>
      </c>
      <c r="AF267" s="636" t="s">
        <v>1544</v>
      </c>
      <c r="AG267" s="445">
        <v>3062703469</v>
      </c>
      <c r="AH267" s="13">
        <f t="shared" si="37"/>
        <v>1</v>
      </c>
    </row>
    <row r="268" spans="1:34" s="377" customFormat="1" ht="352" x14ac:dyDescent="0.2">
      <c r="A268" s="608" t="s">
        <v>1735</v>
      </c>
      <c r="B268" s="620" t="s">
        <v>90</v>
      </c>
      <c r="C268" s="727" t="s">
        <v>2036</v>
      </c>
      <c r="D268" s="624" t="s">
        <v>1536</v>
      </c>
      <c r="E268" s="636" t="s">
        <v>1516</v>
      </c>
      <c r="F268" s="636" t="s">
        <v>1517</v>
      </c>
      <c r="G268" s="636" t="s">
        <v>1669</v>
      </c>
      <c r="H268" s="636" t="s">
        <v>1670</v>
      </c>
      <c r="I268" s="636" t="s">
        <v>1671</v>
      </c>
      <c r="J268" s="636" t="s">
        <v>1672</v>
      </c>
      <c r="K268" s="636" t="s">
        <v>1674</v>
      </c>
      <c r="L268" s="610" t="s">
        <v>727</v>
      </c>
      <c r="M268" s="610" t="s">
        <v>158</v>
      </c>
      <c r="N268" s="608">
        <v>90</v>
      </c>
      <c r="O268" s="608">
        <v>2023</v>
      </c>
      <c r="P268" s="608" t="s">
        <v>1675</v>
      </c>
      <c r="Q268" s="611">
        <v>75</v>
      </c>
      <c r="R268" s="608">
        <v>225</v>
      </c>
      <c r="S268" s="608">
        <v>50</v>
      </c>
      <c r="T268" s="613">
        <f t="shared" si="39"/>
        <v>0.22222222222222221</v>
      </c>
      <c r="U268" s="660">
        <v>5</v>
      </c>
      <c r="V268" s="660">
        <v>22.222222222222221</v>
      </c>
      <c r="W268" s="661">
        <v>16</v>
      </c>
      <c r="X268" s="660">
        <v>32</v>
      </c>
      <c r="Y268" s="612">
        <f t="shared" si="40"/>
        <v>75.222222222222229</v>
      </c>
      <c r="Z268" s="613">
        <f t="shared" si="41"/>
        <v>0.334320987654321</v>
      </c>
      <c r="AA268" s="612">
        <f t="shared" si="43"/>
        <v>125.22222222222223</v>
      </c>
      <c r="AB268" s="613">
        <f t="shared" si="36"/>
        <v>1.0029629629629631</v>
      </c>
      <c r="AC268" s="618">
        <v>1</v>
      </c>
      <c r="AD268" s="615">
        <f t="shared" si="42"/>
        <v>0.55654320987654327</v>
      </c>
      <c r="AE268" s="616">
        <v>461900000</v>
      </c>
      <c r="AF268" s="636" t="s">
        <v>1273</v>
      </c>
      <c r="AG268" s="445">
        <v>459300000</v>
      </c>
      <c r="AH268" s="13">
        <f t="shared" si="37"/>
        <v>0.99437107599047414</v>
      </c>
    </row>
    <row r="269" spans="1:34" s="377" customFormat="1" ht="154" x14ac:dyDescent="0.2">
      <c r="A269" s="608" t="s">
        <v>1735</v>
      </c>
      <c r="B269" s="620" t="s">
        <v>90</v>
      </c>
      <c r="C269" s="727" t="s">
        <v>2036</v>
      </c>
      <c r="D269" s="624" t="s">
        <v>1536</v>
      </c>
      <c r="E269" s="636" t="s">
        <v>1516</v>
      </c>
      <c r="F269" s="636" t="s">
        <v>1517</v>
      </c>
      <c r="G269" s="636" t="s">
        <v>1676</v>
      </c>
      <c r="H269" s="636" t="s">
        <v>1677</v>
      </c>
      <c r="I269" s="636" t="s">
        <v>1678</v>
      </c>
      <c r="J269" s="636" t="s">
        <v>1521</v>
      </c>
      <c r="K269" s="636" t="s">
        <v>959</v>
      </c>
      <c r="L269" s="610" t="s">
        <v>1680</v>
      </c>
      <c r="M269" s="610" t="s">
        <v>158</v>
      </c>
      <c r="N269" s="608">
        <v>60</v>
      </c>
      <c r="O269" s="608">
        <v>2023</v>
      </c>
      <c r="P269" s="608" t="s">
        <v>1681</v>
      </c>
      <c r="Q269" s="611">
        <v>60</v>
      </c>
      <c r="R269" s="608">
        <v>240</v>
      </c>
      <c r="S269" s="608">
        <v>60</v>
      </c>
      <c r="T269" s="613">
        <f t="shared" si="39"/>
        <v>0.25</v>
      </c>
      <c r="U269" s="660" t="s">
        <v>142</v>
      </c>
      <c r="V269" s="660">
        <v>25</v>
      </c>
      <c r="W269" s="661">
        <v>20</v>
      </c>
      <c r="X269" s="660">
        <v>15</v>
      </c>
      <c r="Y269" s="612">
        <f t="shared" si="40"/>
        <v>60</v>
      </c>
      <c r="Z269" s="613">
        <f t="shared" si="41"/>
        <v>0.25</v>
      </c>
      <c r="AA269" s="612">
        <f t="shared" si="43"/>
        <v>120</v>
      </c>
      <c r="AB269" s="613">
        <f t="shared" si="36"/>
        <v>1</v>
      </c>
      <c r="AC269" s="618">
        <v>1</v>
      </c>
      <c r="AD269" s="615">
        <f t="shared" si="42"/>
        <v>0.5</v>
      </c>
      <c r="AE269" s="616">
        <v>1525995247</v>
      </c>
      <c r="AF269" s="636" t="s">
        <v>1273</v>
      </c>
      <c r="AG269" s="445">
        <v>1393195247</v>
      </c>
      <c r="AH269" s="13">
        <f t="shared" si="37"/>
        <v>0.91297482724072998</v>
      </c>
    </row>
    <row r="270" spans="1:34" s="377" customFormat="1" ht="154" x14ac:dyDescent="0.2">
      <c r="A270" s="608" t="s">
        <v>1735</v>
      </c>
      <c r="B270" s="620" t="s">
        <v>90</v>
      </c>
      <c r="C270" s="727" t="s">
        <v>2036</v>
      </c>
      <c r="D270" s="624" t="s">
        <v>1536</v>
      </c>
      <c r="E270" s="636" t="s">
        <v>1516</v>
      </c>
      <c r="F270" s="636" t="s">
        <v>1517</v>
      </c>
      <c r="G270" s="636" t="s">
        <v>1682</v>
      </c>
      <c r="H270" s="636" t="s">
        <v>1683</v>
      </c>
      <c r="I270" s="636" t="s">
        <v>1684</v>
      </c>
      <c r="J270" s="636" t="s">
        <v>1521</v>
      </c>
      <c r="K270" s="636" t="s">
        <v>959</v>
      </c>
      <c r="L270" s="610" t="s">
        <v>727</v>
      </c>
      <c r="M270" s="610" t="s">
        <v>158</v>
      </c>
      <c r="N270" s="608">
        <v>340</v>
      </c>
      <c r="O270" s="608">
        <v>2023</v>
      </c>
      <c r="P270" s="608" t="s">
        <v>1686</v>
      </c>
      <c r="Q270" s="611">
        <v>90</v>
      </c>
      <c r="R270" s="608">
        <v>350</v>
      </c>
      <c r="S270" s="608">
        <v>70</v>
      </c>
      <c r="T270" s="613">
        <f t="shared" si="39"/>
        <v>0.2</v>
      </c>
      <c r="U270" s="660">
        <v>2</v>
      </c>
      <c r="V270" s="660">
        <v>50</v>
      </c>
      <c r="W270" s="661">
        <v>31</v>
      </c>
      <c r="X270" s="660">
        <v>7</v>
      </c>
      <c r="Y270" s="612">
        <f t="shared" si="40"/>
        <v>90</v>
      </c>
      <c r="Z270" s="613">
        <f t="shared" si="41"/>
        <v>0.25714285714285712</v>
      </c>
      <c r="AA270" s="612">
        <f t="shared" si="43"/>
        <v>160</v>
      </c>
      <c r="AB270" s="613">
        <f t="shared" si="36"/>
        <v>1</v>
      </c>
      <c r="AC270" s="618">
        <v>1</v>
      </c>
      <c r="AD270" s="615">
        <f t="shared" si="42"/>
        <v>0.45714285714285713</v>
      </c>
      <c r="AE270" s="616">
        <v>1525995247</v>
      </c>
      <c r="AF270" s="636" t="s">
        <v>1273</v>
      </c>
      <c r="AG270" s="445">
        <v>1525995247</v>
      </c>
      <c r="AH270" s="13">
        <f t="shared" si="37"/>
        <v>1</v>
      </c>
    </row>
    <row r="271" spans="1:34" s="377" customFormat="1" ht="154" x14ac:dyDescent="0.2">
      <c r="A271" s="608" t="s">
        <v>1735</v>
      </c>
      <c r="B271" s="620" t="s">
        <v>90</v>
      </c>
      <c r="C271" s="727" t="s">
        <v>2036</v>
      </c>
      <c r="D271" s="624" t="s">
        <v>1536</v>
      </c>
      <c r="E271" s="636" t="s">
        <v>1516</v>
      </c>
      <c r="F271" s="636" t="s">
        <v>1517</v>
      </c>
      <c r="G271" s="636" t="s">
        <v>1682</v>
      </c>
      <c r="H271" s="636" t="s">
        <v>1687</v>
      </c>
      <c r="I271" s="636" t="s">
        <v>1684</v>
      </c>
      <c r="J271" s="636" t="s">
        <v>1688</v>
      </c>
      <c r="K271" s="636" t="s">
        <v>1689</v>
      </c>
      <c r="L271" s="610" t="s">
        <v>1690</v>
      </c>
      <c r="M271" s="610" t="s">
        <v>158</v>
      </c>
      <c r="N271" s="608">
        <v>15</v>
      </c>
      <c r="O271" s="608">
        <v>2023</v>
      </c>
      <c r="P271" s="608" t="s">
        <v>1691</v>
      </c>
      <c r="Q271" s="611">
        <v>4</v>
      </c>
      <c r="R271" s="608">
        <v>16</v>
      </c>
      <c r="S271" s="608">
        <v>4</v>
      </c>
      <c r="T271" s="613">
        <f t="shared" si="39"/>
        <v>0.25</v>
      </c>
      <c r="U271" s="660" t="s">
        <v>142</v>
      </c>
      <c r="V271" s="660">
        <v>1</v>
      </c>
      <c r="W271" s="661">
        <v>3</v>
      </c>
      <c r="X271" s="660">
        <v>0</v>
      </c>
      <c r="Y271" s="612">
        <f t="shared" si="40"/>
        <v>4</v>
      </c>
      <c r="Z271" s="613">
        <f t="shared" si="41"/>
        <v>0.25</v>
      </c>
      <c r="AA271" s="612">
        <f t="shared" si="43"/>
        <v>8</v>
      </c>
      <c r="AB271" s="613">
        <f t="shared" si="36"/>
        <v>1</v>
      </c>
      <c r="AC271" s="618">
        <v>1</v>
      </c>
      <c r="AD271" s="615">
        <f t="shared" si="42"/>
        <v>0.5</v>
      </c>
      <c r="AE271" s="616">
        <v>1525995247</v>
      </c>
      <c r="AF271" s="636" t="s">
        <v>1273</v>
      </c>
      <c r="AG271" s="445">
        <v>1525995247</v>
      </c>
      <c r="AH271" s="13">
        <f t="shared" si="37"/>
        <v>1</v>
      </c>
    </row>
    <row r="272" spans="1:34" s="377" customFormat="1" ht="187" x14ac:dyDescent="0.2">
      <c r="A272" s="608" t="s">
        <v>1735</v>
      </c>
      <c r="B272" s="620" t="s">
        <v>90</v>
      </c>
      <c r="C272" s="727" t="s">
        <v>2036</v>
      </c>
      <c r="D272" s="624" t="s">
        <v>1536</v>
      </c>
      <c r="E272" s="636" t="s">
        <v>1516</v>
      </c>
      <c r="F272" s="636" t="s">
        <v>1517</v>
      </c>
      <c r="G272" s="636" t="s">
        <v>1692</v>
      </c>
      <c r="H272" s="636" t="s">
        <v>1693</v>
      </c>
      <c r="I272" s="636" t="s">
        <v>1694</v>
      </c>
      <c r="J272" s="636" t="s">
        <v>1555</v>
      </c>
      <c r="K272" s="636" t="s">
        <v>1557</v>
      </c>
      <c r="L272" s="610" t="s">
        <v>727</v>
      </c>
      <c r="M272" s="610" t="s">
        <v>158</v>
      </c>
      <c r="N272" s="608">
        <v>175</v>
      </c>
      <c r="O272" s="608">
        <v>2023</v>
      </c>
      <c r="P272" s="608" t="s">
        <v>1696</v>
      </c>
      <c r="Q272" s="611">
        <v>150</v>
      </c>
      <c r="R272" s="608">
        <v>600</v>
      </c>
      <c r="S272" s="608">
        <v>150</v>
      </c>
      <c r="T272" s="613">
        <f t="shared" si="39"/>
        <v>0.25</v>
      </c>
      <c r="U272" s="660" t="s">
        <v>142</v>
      </c>
      <c r="V272" s="660">
        <v>37</v>
      </c>
      <c r="W272" s="661">
        <v>3</v>
      </c>
      <c r="X272" s="660">
        <v>110</v>
      </c>
      <c r="Y272" s="612">
        <f t="shared" si="40"/>
        <v>150</v>
      </c>
      <c r="Z272" s="613">
        <f t="shared" si="41"/>
        <v>0.25</v>
      </c>
      <c r="AA272" s="612">
        <f t="shared" si="43"/>
        <v>300</v>
      </c>
      <c r="AB272" s="613">
        <f t="shared" si="36"/>
        <v>1</v>
      </c>
      <c r="AC272" s="618">
        <v>1</v>
      </c>
      <c r="AD272" s="615">
        <f t="shared" si="42"/>
        <v>0.5</v>
      </c>
      <c r="AE272" s="616">
        <v>2084122795</v>
      </c>
      <c r="AF272" s="636" t="s">
        <v>1697</v>
      </c>
      <c r="AG272" s="445">
        <v>2084122795</v>
      </c>
      <c r="AH272" s="13">
        <f t="shared" si="37"/>
        <v>1</v>
      </c>
    </row>
    <row r="273" spans="1:34" s="377" customFormat="1" ht="165" x14ac:dyDescent="0.2">
      <c r="A273" s="608" t="s">
        <v>1735</v>
      </c>
      <c r="B273" s="620" t="s">
        <v>90</v>
      </c>
      <c r="C273" s="727" t="s">
        <v>2036</v>
      </c>
      <c r="D273" s="624" t="s">
        <v>1536</v>
      </c>
      <c r="E273" s="636" t="s">
        <v>1516</v>
      </c>
      <c r="F273" s="636" t="s">
        <v>1517</v>
      </c>
      <c r="G273" s="636" t="s">
        <v>1698</v>
      </c>
      <c r="H273" s="636" t="s">
        <v>1699</v>
      </c>
      <c r="I273" s="636" t="s">
        <v>1700</v>
      </c>
      <c r="J273" s="636" t="s">
        <v>1521</v>
      </c>
      <c r="K273" s="636" t="s">
        <v>959</v>
      </c>
      <c r="L273" s="610" t="s">
        <v>727</v>
      </c>
      <c r="M273" s="610" t="s">
        <v>158</v>
      </c>
      <c r="N273" s="608">
        <v>210</v>
      </c>
      <c r="O273" s="608">
        <v>2023</v>
      </c>
      <c r="P273" s="608" t="s">
        <v>1702</v>
      </c>
      <c r="Q273" s="611">
        <v>115</v>
      </c>
      <c r="R273" s="608">
        <v>460</v>
      </c>
      <c r="S273" s="608">
        <v>115</v>
      </c>
      <c r="T273" s="613">
        <f t="shared" si="39"/>
        <v>0.25</v>
      </c>
      <c r="U273" s="660">
        <v>15</v>
      </c>
      <c r="V273" s="660">
        <v>39</v>
      </c>
      <c r="W273" s="661">
        <v>41</v>
      </c>
      <c r="X273" s="660">
        <v>20</v>
      </c>
      <c r="Y273" s="612">
        <f t="shared" si="40"/>
        <v>115</v>
      </c>
      <c r="Z273" s="613">
        <f t="shared" si="41"/>
        <v>0.25</v>
      </c>
      <c r="AA273" s="612">
        <f t="shared" si="43"/>
        <v>230</v>
      </c>
      <c r="AB273" s="613">
        <f t="shared" si="36"/>
        <v>1</v>
      </c>
      <c r="AC273" s="618">
        <v>1</v>
      </c>
      <c r="AD273" s="615">
        <f t="shared" si="42"/>
        <v>0.5</v>
      </c>
      <c r="AE273" s="616">
        <v>1209000000</v>
      </c>
      <c r="AF273" s="636" t="s">
        <v>1703</v>
      </c>
      <c r="AG273" s="445">
        <v>1209000000</v>
      </c>
      <c r="AH273" s="13">
        <f t="shared" si="37"/>
        <v>1</v>
      </c>
    </row>
    <row r="274" spans="1:34" s="377" customFormat="1" ht="143" x14ac:dyDescent="0.2">
      <c r="A274" s="608" t="s">
        <v>1735</v>
      </c>
      <c r="B274" s="620" t="s">
        <v>90</v>
      </c>
      <c r="C274" s="727" t="s">
        <v>2036</v>
      </c>
      <c r="D274" s="624" t="s">
        <v>1536</v>
      </c>
      <c r="E274" s="636" t="s">
        <v>1516</v>
      </c>
      <c r="F274" s="636" t="s">
        <v>1517</v>
      </c>
      <c r="G274" s="636" t="s">
        <v>1704</v>
      </c>
      <c r="H274" s="636" t="s">
        <v>1705</v>
      </c>
      <c r="I274" s="636" t="s">
        <v>1706</v>
      </c>
      <c r="J274" s="636" t="s">
        <v>1521</v>
      </c>
      <c r="K274" s="636" t="s">
        <v>959</v>
      </c>
      <c r="L274" s="610" t="s">
        <v>1708</v>
      </c>
      <c r="M274" s="610" t="s">
        <v>158</v>
      </c>
      <c r="N274" s="608">
        <v>135</v>
      </c>
      <c r="O274" s="608">
        <v>2023</v>
      </c>
      <c r="P274" s="608" t="s">
        <v>1543</v>
      </c>
      <c r="Q274" s="611">
        <v>135</v>
      </c>
      <c r="R274" s="608">
        <v>540</v>
      </c>
      <c r="S274" s="608">
        <v>135</v>
      </c>
      <c r="T274" s="613">
        <f t="shared" si="39"/>
        <v>0.25</v>
      </c>
      <c r="U274" s="660">
        <v>6</v>
      </c>
      <c r="V274" s="660">
        <v>25</v>
      </c>
      <c r="W274" s="661">
        <v>52</v>
      </c>
      <c r="X274" s="660">
        <v>52</v>
      </c>
      <c r="Y274" s="612">
        <f t="shared" si="40"/>
        <v>135</v>
      </c>
      <c r="Z274" s="613">
        <f t="shared" si="41"/>
        <v>0.25</v>
      </c>
      <c r="AA274" s="612">
        <f t="shared" si="43"/>
        <v>270</v>
      </c>
      <c r="AB274" s="613">
        <f t="shared" si="36"/>
        <v>1</v>
      </c>
      <c r="AC274" s="618">
        <v>1</v>
      </c>
      <c r="AD274" s="615">
        <f t="shared" si="42"/>
        <v>0.5</v>
      </c>
      <c r="AE274" s="616">
        <v>1824565547</v>
      </c>
      <c r="AF274" s="636" t="s">
        <v>1703</v>
      </c>
      <c r="AG274" s="445">
        <v>1824565547</v>
      </c>
      <c r="AH274" s="13">
        <f t="shared" si="37"/>
        <v>1</v>
      </c>
    </row>
    <row r="275" spans="1:34" s="377" customFormat="1" ht="297" x14ac:dyDescent="0.2">
      <c r="A275" s="608" t="s">
        <v>1735</v>
      </c>
      <c r="B275" s="620" t="s">
        <v>90</v>
      </c>
      <c r="C275" s="727" t="s">
        <v>2036</v>
      </c>
      <c r="D275" s="624" t="s">
        <v>1536</v>
      </c>
      <c r="E275" s="636" t="s">
        <v>1516</v>
      </c>
      <c r="F275" s="636" t="s">
        <v>1517</v>
      </c>
      <c r="G275" s="636" t="s">
        <v>1709</v>
      </c>
      <c r="H275" s="636" t="s">
        <v>1710</v>
      </c>
      <c r="I275" s="636" t="s">
        <v>1711</v>
      </c>
      <c r="J275" s="636" t="s">
        <v>1712</v>
      </c>
      <c r="K275" s="636" t="s">
        <v>1709</v>
      </c>
      <c r="L275" s="610" t="s">
        <v>727</v>
      </c>
      <c r="M275" s="610" t="s">
        <v>158</v>
      </c>
      <c r="N275" s="608">
        <v>20</v>
      </c>
      <c r="O275" s="608">
        <v>2023</v>
      </c>
      <c r="P275" s="608" t="s">
        <v>1714</v>
      </c>
      <c r="Q275" s="611">
        <v>12</v>
      </c>
      <c r="R275" s="608">
        <v>45</v>
      </c>
      <c r="S275" s="608">
        <v>12</v>
      </c>
      <c r="T275" s="613">
        <f t="shared" si="39"/>
        <v>0.26666666666666666</v>
      </c>
      <c r="U275" s="660" t="s">
        <v>142</v>
      </c>
      <c r="V275" s="660">
        <v>4</v>
      </c>
      <c r="W275" s="661">
        <v>6</v>
      </c>
      <c r="X275" s="660">
        <v>2</v>
      </c>
      <c r="Y275" s="612">
        <f t="shared" si="40"/>
        <v>12</v>
      </c>
      <c r="Z275" s="613">
        <f t="shared" si="41"/>
        <v>0.26666666666666666</v>
      </c>
      <c r="AA275" s="612">
        <f t="shared" si="43"/>
        <v>24</v>
      </c>
      <c r="AB275" s="613">
        <f t="shared" ref="AB275:AB308" si="44">+Y275/Q275</f>
        <v>1</v>
      </c>
      <c r="AC275" s="618">
        <v>1</v>
      </c>
      <c r="AD275" s="615">
        <f t="shared" si="42"/>
        <v>0.53333333333333333</v>
      </c>
      <c r="AE275" s="616">
        <v>561600000</v>
      </c>
      <c r="AF275" s="636" t="s">
        <v>1622</v>
      </c>
      <c r="AG275" s="445">
        <v>561600000</v>
      </c>
      <c r="AH275" s="13">
        <f t="shared" ref="AH275:AH307" si="45">+AG275/AE275</f>
        <v>1</v>
      </c>
    </row>
    <row r="276" spans="1:34" s="377" customFormat="1" ht="198" x14ac:dyDescent="0.2">
      <c r="A276" s="608" t="s">
        <v>1735</v>
      </c>
      <c r="B276" s="620" t="s">
        <v>90</v>
      </c>
      <c r="C276" s="727" t="s">
        <v>2036</v>
      </c>
      <c r="D276" s="624" t="s">
        <v>1536</v>
      </c>
      <c r="E276" s="636" t="s">
        <v>1516</v>
      </c>
      <c r="F276" s="636" t="s">
        <v>1517</v>
      </c>
      <c r="G276" s="636" t="s">
        <v>1715</v>
      </c>
      <c r="H276" s="636" t="s">
        <v>1716</v>
      </c>
      <c r="I276" s="636" t="s">
        <v>1717</v>
      </c>
      <c r="J276" s="636" t="s">
        <v>1521</v>
      </c>
      <c r="K276" s="636" t="s">
        <v>959</v>
      </c>
      <c r="L276" s="610" t="s">
        <v>727</v>
      </c>
      <c r="M276" s="610" t="s">
        <v>158</v>
      </c>
      <c r="N276" s="608">
        <v>180</v>
      </c>
      <c r="O276" s="608">
        <v>2023</v>
      </c>
      <c r="P276" s="608" t="s">
        <v>1719</v>
      </c>
      <c r="Q276" s="611">
        <v>135</v>
      </c>
      <c r="R276" s="608">
        <v>540</v>
      </c>
      <c r="S276" s="608">
        <v>135</v>
      </c>
      <c r="T276" s="613">
        <f t="shared" si="39"/>
        <v>0.25</v>
      </c>
      <c r="U276" s="660">
        <v>14</v>
      </c>
      <c r="V276" s="660">
        <v>53</v>
      </c>
      <c r="W276" s="661">
        <v>52</v>
      </c>
      <c r="X276" s="660">
        <v>16</v>
      </c>
      <c r="Y276" s="612">
        <f t="shared" si="40"/>
        <v>135</v>
      </c>
      <c r="Z276" s="613">
        <f t="shared" si="41"/>
        <v>0.25</v>
      </c>
      <c r="AA276" s="612">
        <f t="shared" si="43"/>
        <v>270</v>
      </c>
      <c r="AB276" s="613">
        <f t="shared" si="44"/>
        <v>1</v>
      </c>
      <c r="AC276" s="618">
        <v>1</v>
      </c>
      <c r="AD276" s="615">
        <f t="shared" si="42"/>
        <v>0.5</v>
      </c>
      <c r="AE276" s="616">
        <v>1206680717</v>
      </c>
      <c r="AF276" s="636" t="s">
        <v>1273</v>
      </c>
      <c r="AG276" s="445">
        <v>1198880717</v>
      </c>
      <c r="AH276" s="13">
        <f t="shared" si="45"/>
        <v>0.99353598686867883</v>
      </c>
    </row>
    <row r="277" spans="1:34" s="377" customFormat="1" ht="198" x14ac:dyDescent="0.2">
      <c r="A277" s="608" t="s">
        <v>1735</v>
      </c>
      <c r="B277" s="620" t="s">
        <v>90</v>
      </c>
      <c r="C277" s="727" t="s">
        <v>2036</v>
      </c>
      <c r="D277" s="624" t="s">
        <v>1536</v>
      </c>
      <c r="E277" s="636" t="s">
        <v>1516</v>
      </c>
      <c r="F277" s="636" t="s">
        <v>1517</v>
      </c>
      <c r="G277" s="636" t="s">
        <v>1715</v>
      </c>
      <c r="H277" s="636" t="s">
        <v>1720</v>
      </c>
      <c r="I277" s="636" t="s">
        <v>1721</v>
      </c>
      <c r="J277" s="636" t="s">
        <v>1722</v>
      </c>
      <c r="K277" s="636" t="s">
        <v>1724</v>
      </c>
      <c r="L277" s="610" t="s">
        <v>1725</v>
      </c>
      <c r="M277" s="610" t="s">
        <v>158</v>
      </c>
      <c r="N277" s="608">
        <v>10</v>
      </c>
      <c r="O277" s="608">
        <v>2023</v>
      </c>
      <c r="P277" s="608" t="s">
        <v>1726</v>
      </c>
      <c r="Q277" s="611">
        <v>10</v>
      </c>
      <c r="R277" s="608">
        <v>10</v>
      </c>
      <c r="S277" s="608">
        <v>10</v>
      </c>
      <c r="T277" s="613">
        <f t="shared" si="39"/>
        <v>1</v>
      </c>
      <c r="U277" s="660">
        <v>3</v>
      </c>
      <c r="V277" s="660">
        <v>2</v>
      </c>
      <c r="W277" s="661">
        <v>5</v>
      </c>
      <c r="X277" s="660">
        <v>0</v>
      </c>
      <c r="Y277" s="612">
        <f t="shared" si="40"/>
        <v>10</v>
      </c>
      <c r="Z277" s="613">
        <f t="shared" si="41"/>
        <v>1</v>
      </c>
      <c r="AA277" s="612">
        <f t="shared" si="43"/>
        <v>20</v>
      </c>
      <c r="AB277" s="613">
        <f t="shared" si="44"/>
        <v>1</v>
      </c>
      <c r="AC277" s="618">
        <v>1</v>
      </c>
      <c r="AD277" s="615">
        <f t="shared" si="42"/>
        <v>2</v>
      </c>
      <c r="AE277" s="616">
        <v>1206680717</v>
      </c>
      <c r="AF277" s="636" t="s">
        <v>1273</v>
      </c>
      <c r="AG277" s="445">
        <v>1198880717</v>
      </c>
      <c r="AH277" s="13">
        <f t="shared" si="45"/>
        <v>0.99353598686867883</v>
      </c>
    </row>
    <row r="278" spans="1:34" s="377" customFormat="1" ht="154" x14ac:dyDescent="0.2">
      <c r="A278" s="608" t="s">
        <v>1735</v>
      </c>
      <c r="B278" s="620" t="s">
        <v>90</v>
      </c>
      <c r="C278" s="727" t="s">
        <v>2036</v>
      </c>
      <c r="D278" s="624" t="s">
        <v>1536</v>
      </c>
      <c r="E278" s="636" t="s">
        <v>1516</v>
      </c>
      <c r="F278" s="636" t="s">
        <v>1517</v>
      </c>
      <c r="G278" s="636" t="s">
        <v>1715</v>
      </c>
      <c r="H278" s="636" t="s">
        <v>1727</v>
      </c>
      <c r="I278" s="636" t="s">
        <v>1728</v>
      </c>
      <c r="J278" s="636" t="s">
        <v>1722</v>
      </c>
      <c r="K278" s="636" t="s">
        <v>1724</v>
      </c>
      <c r="L278" s="610" t="s">
        <v>1725</v>
      </c>
      <c r="M278" s="610" t="s">
        <v>158</v>
      </c>
      <c r="N278" s="608">
        <v>176</v>
      </c>
      <c r="O278" s="608">
        <v>2023</v>
      </c>
      <c r="P278" s="608" t="s">
        <v>1726</v>
      </c>
      <c r="Q278" s="611">
        <v>44</v>
      </c>
      <c r="R278" s="608">
        <v>176</v>
      </c>
      <c r="S278" s="608">
        <v>44</v>
      </c>
      <c r="T278" s="613">
        <f t="shared" si="39"/>
        <v>0.25</v>
      </c>
      <c r="U278" s="660">
        <v>10</v>
      </c>
      <c r="V278" s="660">
        <v>16</v>
      </c>
      <c r="W278" s="661">
        <v>15</v>
      </c>
      <c r="X278" s="660">
        <v>3</v>
      </c>
      <c r="Y278" s="612">
        <f t="shared" si="40"/>
        <v>44</v>
      </c>
      <c r="Z278" s="613">
        <f t="shared" si="41"/>
        <v>0.25</v>
      </c>
      <c r="AA278" s="612">
        <f t="shared" si="43"/>
        <v>88</v>
      </c>
      <c r="AB278" s="613">
        <f t="shared" si="44"/>
        <v>1</v>
      </c>
      <c r="AC278" s="618">
        <v>1</v>
      </c>
      <c r="AD278" s="615">
        <f t="shared" si="42"/>
        <v>0.5</v>
      </c>
      <c r="AE278" s="616">
        <v>1206680717</v>
      </c>
      <c r="AF278" s="636" t="s">
        <v>1273</v>
      </c>
      <c r="AG278" s="445">
        <v>1198880717</v>
      </c>
      <c r="AH278" s="13">
        <f t="shared" si="45"/>
        <v>0.99353598686867883</v>
      </c>
    </row>
    <row r="279" spans="1:34" s="377" customFormat="1" ht="88" x14ac:dyDescent="0.2">
      <c r="A279" s="608" t="s">
        <v>1735</v>
      </c>
      <c r="B279" s="620" t="s">
        <v>90</v>
      </c>
      <c r="C279" s="727" t="s">
        <v>2036</v>
      </c>
      <c r="D279" s="624" t="s">
        <v>1536</v>
      </c>
      <c r="E279" s="636" t="s">
        <v>1516</v>
      </c>
      <c r="F279" s="636" t="s">
        <v>1517</v>
      </c>
      <c r="G279" s="636" t="s">
        <v>1595</v>
      </c>
      <c r="H279" s="636" t="s">
        <v>1730</v>
      </c>
      <c r="I279" s="636" t="s">
        <v>1731</v>
      </c>
      <c r="J279" s="636" t="s">
        <v>1598</v>
      </c>
      <c r="K279" s="636" t="s">
        <v>1600</v>
      </c>
      <c r="L279" s="610" t="s">
        <v>1733</v>
      </c>
      <c r="M279" s="610" t="s">
        <v>158</v>
      </c>
      <c r="N279" s="608">
        <v>9805</v>
      </c>
      <c r="O279" s="608">
        <v>2023</v>
      </c>
      <c r="P279" s="608" t="s">
        <v>1734</v>
      </c>
      <c r="Q279" s="611">
        <v>9000</v>
      </c>
      <c r="R279" s="608">
        <v>36000</v>
      </c>
      <c r="S279" s="608">
        <v>11238</v>
      </c>
      <c r="T279" s="613">
        <f t="shared" si="39"/>
        <v>0.31216666666666665</v>
      </c>
      <c r="U279" s="660">
        <v>2780</v>
      </c>
      <c r="V279" s="660">
        <v>2797</v>
      </c>
      <c r="W279" s="661">
        <v>2340</v>
      </c>
      <c r="X279" s="660">
        <v>2838</v>
      </c>
      <c r="Y279" s="612">
        <f t="shared" si="40"/>
        <v>10755</v>
      </c>
      <c r="Z279" s="613">
        <f t="shared" si="41"/>
        <v>0.29875000000000002</v>
      </c>
      <c r="AA279" s="612">
        <f t="shared" si="43"/>
        <v>21993</v>
      </c>
      <c r="AB279" s="613">
        <f t="shared" si="44"/>
        <v>1.1950000000000001</v>
      </c>
      <c r="AC279" s="618">
        <v>1</v>
      </c>
      <c r="AD279" s="615">
        <f t="shared" si="42"/>
        <v>0.61091666666666666</v>
      </c>
      <c r="AE279" s="616">
        <v>646000000</v>
      </c>
      <c r="AF279" s="636" t="s">
        <v>1622</v>
      </c>
      <c r="AG279" s="445">
        <v>646000000</v>
      </c>
      <c r="AH279" s="13">
        <f t="shared" si="45"/>
        <v>1</v>
      </c>
    </row>
    <row r="280" spans="1:34" s="377" customFormat="1" ht="143" hidden="1" x14ac:dyDescent="0.2">
      <c r="A280" s="608" t="s">
        <v>1356</v>
      </c>
      <c r="B280" s="620" t="s">
        <v>90</v>
      </c>
      <c r="C280" s="727" t="s">
        <v>2030</v>
      </c>
      <c r="D280" s="624" t="s">
        <v>1266</v>
      </c>
      <c r="E280" s="636">
        <v>2201</v>
      </c>
      <c r="F280" s="636" t="s">
        <v>1267</v>
      </c>
      <c r="G280" s="636" t="s">
        <v>1268</v>
      </c>
      <c r="H280" s="636">
        <v>292</v>
      </c>
      <c r="I280" s="636" t="s">
        <v>1269</v>
      </c>
      <c r="J280" s="636">
        <v>2201070</v>
      </c>
      <c r="K280" s="636" t="s">
        <v>1270</v>
      </c>
      <c r="L280" s="610" t="s">
        <v>1271</v>
      </c>
      <c r="M280" s="610" t="s">
        <v>280</v>
      </c>
      <c r="N280" s="608" t="s">
        <v>354</v>
      </c>
      <c r="O280" s="608">
        <v>2023</v>
      </c>
      <c r="P280" s="608" t="s">
        <v>1272</v>
      </c>
      <c r="Q280" s="611">
        <v>10</v>
      </c>
      <c r="R280" s="608">
        <v>30</v>
      </c>
      <c r="S280" s="608">
        <v>0</v>
      </c>
      <c r="T280" s="613">
        <v>0</v>
      </c>
      <c r="U280" s="660">
        <v>9</v>
      </c>
      <c r="V280" s="660">
        <v>33</v>
      </c>
      <c r="W280" s="661">
        <v>0</v>
      </c>
      <c r="X280" s="660">
        <v>6</v>
      </c>
      <c r="Y280" s="612">
        <f t="shared" si="40"/>
        <v>48</v>
      </c>
      <c r="Z280" s="613">
        <f t="shared" si="41"/>
        <v>1.6</v>
      </c>
      <c r="AA280" s="612">
        <f t="shared" si="43"/>
        <v>48</v>
      </c>
      <c r="AB280" s="613">
        <f t="shared" si="44"/>
        <v>4.8</v>
      </c>
      <c r="AC280" s="618">
        <v>1</v>
      </c>
      <c r="AD280" s="615">
        <f t="shared" si="42"/>
        <v>1.6</v>
      </c>
      <c r="AE280" s="616">
        <v>1058357136</v>
      </c>
      <c r="AF280" s="636" t="s">
        <v>1273</v>
      </c>
      <c r="AG280" s="445">
        <v>674556267</v>
      </c>
      <c r="AH280" s="13">
        <f t="shared" si="45"/>
        <v>0.63736166559942764</v>
      </c>
    </row>
    <row r="281" spans="1:34" s="377" customFormat="1" ht="77" hidden="1" x14ac:dyDescent="0.2">
      <c r="A281" s="608" t="s">
        <v>1356</v>
      </c>
      <c r="B281" s="620" t="s">
        <v>90</v>
      </c>
      <c r="C281" s="727" t="s">
        <v>2030</v>
      </c>
      <c r="D281" s="624" t="s">
        <v>1266</v>
      </c>
      <c r="E281" s="636">
        <v>2201</v>
      </c>
      <c r="F281" s="636" t="s">
        <v>1267</v>
      </c>
      <c r="G281" s="636" t="s">
        <v>1268</v>
      </c>
      <c r="H281" s="636">
        <v>293</v>
      </c>
      <c r="I281" s="636" t="s">
        <v>1274</v>
      </c>
      <c r="J281" s="636">
        <v>2201004</v>
      </c>
      <c r="K281" s="636" t="s">
        <v>1275</v>
      </c>
      <c r="L281" s="610" t="s">
        <v>1276</v>
      </c>
      <c r="M281" s="610" t="s">
        <v>158</v>
      </c>
      <c r="N281" s="608" t="s">
        <v>354</v>
      </c>
      <c r="O281" s="608">
        <v>2023</v>
      </c>
      <c r="P281" s="608" t="s">
        <v>1272</v>
      </c>
      <c r="Q281" s="611">
        <v>1</v>
      </c>
      <c r="R281" s="608">
        <v>1</v>
      </c>
      <c r="S281" s="608">
        <v>0</v>
      </c>
      <c r="T281" s="613">
        <v>0</v>
      </c>
      <c r="U281" s="660">
        <v>0</v>
      </c>
      <c r="V281" s="660">
        <v>0</v>
      </c>
      <c r="W281" s="661">
        <v>0</v>
      </c>
      <c r="X281" s="660">
        <v>0</v>
      </c>
      <c r="Y281" s="612">
        <f t="shared" si="40"/>
        <v>0</v>
      </c>
      <c r="Z281" s="613">
        <f t="shared" si="41"/>
        <v>0</v>
      </c>
      <c r="AA281" s="612">
        <f t="shared" si="43"/>
        <v>0</v>
      </c>
      <c r="AB281" s="613">
        <f t="shared" si="44"/>
        <v>0</v>
      </c>
      <c r="AC281" s="614">
        <v>0</v>
      </c>
      <c r="AD281" s="615">
        <f t="shared" si="42"/>
        <v>0</v>
      </c>
      <c r="AE281" s="616">
        <v>774962500</v>
      </c>
      <c r="AF281" s="636" t="s">
        <v>1273</v>
      </c>
      <c r="AG281" s="445">
        <v>720400000</v>
      </c>
      <c r="AH281" s="13">
        <f t="shared" si="45"/>
        <v>0.92959336742100429</v>
      </c>
    </row>
    <row r="282" spans="1:34" s="377" customFormat="1" ht="110" hidden="1" x14ac:dyDescent="0.2">
      <c r="A282" s="608" t="s">
        <v>1356</v>
      </c>
      <c r="B282" s="620" t="s">
        <v>90</v>
      </c>
      <c r="C282" s="727" t="s">
        <v>2037</v>
      </c>
      <c r="D282" s="624" t="s">
        <v>1266</v>
      </c>
      <c r="E282" s="636">
        <v>2201</v>
      </c>
      <c r="F282" s="636" t="s">
        <v>1267</v>
      </c>
      <c r="G282" s="636" t="s">
        <v>1268</v>
      </c>
      <c r="H282" s="636">
        <v>294</v>
      </c>
      <c r="I282" s="636" t="s">
        <v>1279</v>
      </c>
      <c r="J282" s="636">
        <v>2201035</v>
      </c>
      <c r="K282" s="636" t="s">
        <v>1280</v>
      </c>
      <c r="L282" s="610" t="s">
        <v>1281</v>
      </c>
      <c r="M282" s="610" t="s">
        <v>158</v>
      </c>
      <c r="N282" s="608" t="s">
        <v>354</v>
      </c>
      <c r="O282" s="608">
        <v>2023</v>
      </c>
      <c r="P282" s="608" t="s">
        <v>1272</v>
      </c>
      <c r="Q282" s="611">
        <v>40</v>
      </c>
      <c r="R282" s="608">
        <v>115</v>
      </c>
      <c r="S282" s="608">
        <v>0</v>
      </c>
      <c r="T282" s="613">
        <v>0</v>
      </c>
      <c r="U282" s="660">
        <v>0</v>
      </c>
      <c r="V282" s="660">
        <v>0</v>
      </c>
      <c r="W282" s="661">
        <v>0</v>
      </c>
      <c r="X282" s="660">
        <v>0</v>
      </c>
      <c r="Y282" s="612">
        <f t="shared" si="40"/>
        <v>0</v>
      </c>
      <c r="Z282" s="613">
        <f t="shared" si="41"/>
        <v>0</v>
      </c>
      <c r="AA282" s="612">
        <f t="shared" si="43"/>
        <v>0</v>
      </c>
      <c r="AB282" s="613">
        <f t="shared" si="44"/>
        <v>0</v>
      </c>
      <c r="AC282" s="614">
        <v>0</v>
      </c>
      <c r="AD282" s="615">
        <f t="shared" si="42"/>
        <v>0</v>
      </c>
      <c r="AE282" s="616">
        <v>0</v>
      </c>
      <c r="AF282" s="636" t="s">
        <v>1273</v>
      </c>
      <c r="AG282" s="445">
        <v>0</v>
      </c>
      <c r="AH282" s="13">
        <v>0</v>
      </c>
    </row>
    <row r="283" spans="1:34" s="377" customFormat="1" ht="77" hidden="1" x14ac:dyDescent="0.2">
      <c r="A283" s="608" t="s">
        <v>1356</v>
      </c>
      <c r="B283" s="620" t="s">
        <v>90</v>
      </c>
      <c r="C283" s="727" t="s">
        <v>2037</v>
      </c>
      <c r="D283" s="624" t="s">
        <v>1266</v>
      </c>
      <c r="E283" s="636">
        <v>2201</v>
      </c>
      <c r="F283" s="636" t="s">
        <v>1267</v>
      </c>
      <c r="G283" s="636" t="s">
        <v>1268</v>
      </c>
      <c r="H283" s="636">
        <v>295</v>
      </c>
      <c r="I283" s="636" t="s">
        <v>1282</v>
      </c>
      <c r="J283" s="636">
        <v>2201049</v>
      </c>
      <c r="K283" s="636" t="s">
        <v>266</v>
      </c>
      <c r="L283" s="610" t="s">
        <v>1283</v>
      </c>
      <c r="M283" s="610" t="s">
        <v>158</v>
      </c>
      <c r="N283" s="608">
        <v>1</v>
      </c>
      <c r="O283" s="608">
        <v>2023</v>
      </c>
      <c r="P283" s="608" t="s">
        <v>1272</v>
      </c>
      <c r="Q283" s="611">
        <v>1</v>
      </c>
      <c r="R283" s="608">
        <v>4</v>
      </c>
      <c r="S283" s="608">
        <v>1</v>
      </c>
      <c r="T283" s="613">
        <v>0</v>
      </c>
      <c r="U283" s="660">
        <v>0</v>
      </c>
      <c r="V283" s="660">
        <v>0</v>
      </c>
      <c r="W283" s="661">
        <v>0</v>
      </c>
      <c r="X283" s="660">
        <v>1</v>
      </c>
      <c r="Y283" s="612">
        <f t="shared" si="40"/>
        <v>1</v>
      </c>
      <c r="Z283" s="613">
        <f t="shared" si="41"/>
        <v>0.25</v>
      </c>
      <c r="AA283" s="612">
        <f t="shared" si="43"/>
        <v>2</v>
      </c>
      <c r="AB283" s="613">
        <f t="shared" si="44"/>
        <v>1</v>
      </c>
      <c r="AC283" s="618">
        <v>1</v>
      </c>
      <c r="AD283" s="615">
        <f t="shared" si="42"/>
        <v>0.5</v>
      </c>
      <c r="AE283" s="616">
        <v>568000000</v>
      </c>
      <c r="AF283" s="636" t="s">
        <v>1273</v>
      </c>
      <c r="AG283" s="445">
        <v>568000000</v>
      </c>
      <c r="AH283" s="13">
        <f t="shared" si="45"/>
        <v>1</v>
      </c>
    </row>
    <row r="284" spans="1:34" s="377" customFormat="1" ht="77" hidden="1" x14ac:dyDescent="0.2">
      <c r="A284" s="608" t="s">
        <v>1356</v>
      </c>
      <c r="B284" s="620" t="s">
        <v>90</v>
      </c>
      <c r="C284" s="727" t="s">
        <v>2037</v>
      </c>
      <c r="D284" s="624" t="s">
        <v>1266</v>
      </c>
      <c r="E284" s="636">
        <v>2201</v>
      </c>
      <c r="F284" s="636" t="s">
        <v>1267</v>
      </c>
      <c r="G284" s="636" t="s">
        <v>1268</v>
      </c>
      <c r="H284" s="636">
        <v>296</v>
      </c>
      <c r="I284" s="636" t="s">
        <v>1284</v>
      </c>
      <c r="J284" s="636">
        <v>2201056</v>
      </c>
      <c r="K284" s="636" t="s">
        <v>1285</v>
      </c>
      <c r="L284" s="610" t="s">
        <v>1286</v>
      </c>
      <c r="M284" s="610" t="s">
        <v>158</v>
      </c>
      <c r="N284" s="608">
        <v>10</v>
      </c>
      <c r="O284" s="608">
        <v>2023</v>
      </c>
      <c r="P284" s="608" t="s">
        <v>1272</v>
      </c>
      <c r="Q284" s="611">
        <v>6</v>
      </c>
      <c r="R284" s="608">
        <v>10</v>
      </c>
      <c r="S284" s="608">
        <v>0</v>
      </c>
      <c r="T284" s="613">
        <v>0</v>
      </c>
      <c r="U284" s="660">
        <v>0</v>
      </c>
      <c r="V284" s="660">
        <v>0</v>
      </c>
      <c r="W284" s="661">
        <v>0</v>
      </c>
      <c r="X284" s="660">
        <v>10</v>
      </c>
      <c r="Y284" s="612">
        <f t="shared" si="40"/>
        <v>10</v>
      </c>
      <c r="Z284" s="613">
        <f t="shared" si="41"/>
        <v>1</v>
      </c>
      <c r="AA284" s="612">
        <f t="shared" si="43"/>
        <v>10</v>
      </c>
      <c r="AB284" s="613">
        <f t="shared" si="44"/>
        <v>1.6666666666666667</v>
      </c>
      <c r="AC284" s="618">
        <v>1</v>
      </c>
      <c r="AD284" s="615">
        <f t="shared" si="42"/>
        <v>1</v>
      </c>
      <c r="AE284" s="616">
        <v>90000000</v>
      </c>
      <c r="AF284" s="636" t="s">
        <v>1273</v>
      </c>
      <c r="AG284" s="445">
        <v>88900000</v>
      </c>
      <c r="AH284" s="13">
        <f t="shared" si="45"/>
        <v>0.98777777777777775</v>
      </c>
    </row>
    <row r="285" spans="1:34" s="377" customFormat="1" ht="77" hidden="1" x14ac:dyDescent="0.2">
      <c r="A285" s="608" t="s">
        <v>1356</v>
      </c>
      <c r="B285" s="620" t="s">
        <v>90</v>
      </c>
      <c r="C285" s="727" t="s">
        <v>2037</v>
      </c>
      <c r="D285" s="624" t="s">
        <v>1266</v>
      </c>
      <c r="E285" s="636">
        <v>2201</v>
      </c>
      <c r="F285" s="636" t="s">
        <v>1267</v>
      </c>
      <c r="G285" s="636" t="s">
        <v>1268</v>
      </c>
      <c r="H285" s="636">
        <v>297</v>
      </c>
      <c r="I285" s="636" t="s">
        <v>1287</v>
      </c>
      <c r="J285" s="636">
        <v>2201061</v>
      </c>
      <c r="K285" s="636" t="s">
        <v>1288</v>
      </c>
      <c r="L285" s="610" t="s">
        <v>1289</v>
      </c>
      <c r="M285" s="610" t="s">
        <v>158</v>
      </c>
      <c r="N285" s="608" t="s">
        <v>354</v>
      </c>
      <c r="O285" s="608">
        <v>2023</v>
      </c>
      <c r="P285" s="608" t="s">
        <v>1272</v>
      </c>
      <c r="Q285" s="611">
        <v>7</v>
      </c>
      <c r="R285" s="608">
        <v>20</v>
      </c>
      <c r="S285" s="608">
        <v>0</v>
      </c>
      <c r="T285" s="613">
        <v>0</v>
      </c>
      <c r="U285" s="660">
        <v>0</v>
      </c>
      <c r="V285" s="660">
        <v>0</v>
      </c>
      <c r="W285" s="661">
        <v>0</v>
      </c>
      <c r="X285" s="660">
        <v>0</v>
      </c>
      <c r="Y285" s="612">
        <f t="shared" si="40"/>
        <v>0</v>
      </c>
      <c r="Z285" s="613">
        <f t="shared" si="41"/>
        <v>0</v>
      </c>
      <c r="AA285" s="612">
        <f t="shared" si="43"/>
        <v>0</v>
      </c>
      <c r="AB285" s="613">
        <f t="shared" si="44"/>
        <v>0</v>
      </c>
      <c r="AC285" s="614">
        <v>0</v>
      </c>
      <c r="AD285" s="615">
        <f t="shared" si="42"/>
        <v>0</v>
      </c>
      <c r="AE285" s="616">
        <v>311563000</v>
      </c>
      <c r="AF285" s="636" t="s">
        <v>1273</v>
      </c>
      <c r="AG285" s="445">
        <v>0</v>
      </c>
      <c r="AH285" s="13">
        <f t="shared" si="45"/>
        <v>0</v>
      </c>
    </row>
    <row r="286" spans="1:34" s="377" customFormat="1" ht="77" hidden="1" x14ac:dyDescent="0.2">
      <c r="A286" s="608" t="s">
        <v>1356</v>
      </c>
      <c r="B286" s="620" t="s">
        <v>90</v>
      </c>
      <c r="C286" s="727" t="s">
        <v>2037</v>
      </c>
      <c r="D286" s="624" t="s">
        <v>1266</v>
      </c>
      <c r="E286" s="636">
        <v>2201</v>
      </c>
      <c r="F286" s="636" t="s">
        <v>1267</v>
      </c>
      <c r="G286" s="636" t="s">
        <v>1268</v>
      </c>
      <c r="H286" s="636">
        <v>298</v>
      </c>
      <c r="I286" s="636" t="s">
        <v>1290</v>
      </c>
      <c r="J286" s="636">
        <v>2201067</v>
      </c>
      <c r="K286" s="636" t="s">
        <v>1291</v>
      </c>
      <c r="L286" s="610" t="s">
        <v>1292</v>
      </c>
      <c r="M286" s="610" t="s">
        <v>158</v>
      </c>
      <c r="N286" s="608">
        <v>15</v>
      </c>
      <c r="O286" s="608">
        <v>2023</v>
      </c>
      <c r="P286" s="608" t="s">
        <v>1272</v>
      </c>
      <c r="Q286" s="611">
        <v>30</v>
      </c>
      <c r="R286" s="608">
        <v>100</v>
      </c>
      <c r="S286" s="608">
        <v>15</v>
      </c>
      <c r="T286" s="613">
        <v>0</v>
      </c>
      <c r="U286" s="660">
        <v>48</v>
      </c>
      <c r="V286" s="660">
        <v>96</v>
      </c>
      <c r="W286" s="661">
        <v>0</v>
      </c>
      <c r="X286" s="660">
        <v>0</v>
      </c>
      <c r="Y286" s="612">
        <f t="shared" si="40"/>
        <v>144</v>
      </c>
      <c r="Z286" s="613">
        <f t="shared" si="41"/>
        <v>1.44</v>
      </c>
      <c r="AA286" s="612">
        <f t="shared" si="43"/>
        <v>159</v>
      </c>
      <c r="AB286" s="613">
        <f t="shared" si="44"/>
        <v>4.8</v>
      </c>
      <c r="AC286" s="618">
        <v>1</v>
      </c>
      <c r="AD286" s="615">
        <f t="shared" si="42"/>
        <v>1.59</v>
      </c>
      <c r="AE286" s="616">
        <v>66542500</v>
      </c>
      <c r="AF286" s="636" t="s">
        <v>1273</v>
      </c>
      <c r="AG286" s="445">
        <v>66542500</v>
      </c>
      <c r="AH286" s="13">
        <f t="shared" si="45"/>
        <v>1</v>
      </c>
    </row>
    <row r="287" spans="1:34" s="377" customFormat="1" ht="77" hidden="1" x14ac:dyDescent="0.2">
      <c r="A287" s="608" t="s">
        <v>1356</v>
      </c>
      <c r="B287" s="620" t="s">
        <v>90</v>
      </c>
      <c r="C287" s="727" t="s">
        <v>2037</v>
      </c>
      <c r="D287" s="624" t="s">
        <v>1266</v>
      </c>
      <c r="E287" s="636">
        <v>2201</v>
      </c>
      <c r="F287" s="636" t="s">
        <v>1267</v>
      </c>
      <c r="G287" s="636" t="s">
        <v>1268</v>
      </c>
      <c r="H287" s="636">
        <v>299</v>
      </c>
      <c r="I287" s="636" t="s">
        <v>1293</v>
      </c>
      <c r="J287" s="636">
        <v>2201074</v>
      </c>
      <c r="K287" s="636" t="s">
        <v>1294</v>
      </c>
      <c r="L287" s="610" t="s">
        <v>1295</v>
      </c>
      <c r="M287" s="610" t="s">
        <v>158</v>
      </c>
      <c r="N287" s="608" t="s">
        <v>354</v>
      </c>
      <c r="O287" s="608">
        <v>2023</v>
      </c>
      <c r="P287" s="608" t="s">
        <v>1272</v>
      </c>
      <c r="Q287" s="611">
        <v>380</v>
      </c>
      <c r="R287" s="608">
        <v>1130</v>
      </c>
      <c r="S287" s="608">
        <v>0</v>
      </c>
      <c r="T287" s="613">
        <v>0</v>
      </c>
      <c r="U287" s="660">
        <v>295</v>
      </c>
      <c r="V287" s="660">
        <v>780</v>
      </c>
      <c r="W287" s="661">
        <v>636</v>
      </c>
      <c r="X287" s="660">
        <v>0</v>
      </c>
      <c r="Y287" s="612">
        <f t="shared" si="40"/>
        <v>1711</v>
      </c>
      <c r="Z287" s="613">
        <f t="shared" si="41"/>
        <v>1.5141592920353983</v>
      </c>
      <c r="AA287" s="612">
        <f t="shared" si="43"/>
        <v>1711</v>
      </c>
      <c r="AB287" s="613">
        <f t="shared" si="44"/>
        <v>4.5026315789473683</v>
      </c>
      <c r="AC287" s="618">
        <v>1</v>
      </c>
      <c r="AD287" s="615">
        <f t="shared" si="42"/>
        <v>1.5141592920353983</v>
      </c>
      <c r="AE287" s="616">
        <v>107000000</v>
      </c>
      <c r="AF287" s="636" t="s">
        <v>1273</v>
      </c>
      <c r="AG287" s="445">
        <v>107000000</v>
      </c>
      <c r="AH287" s="13">
        <f t="shared" si="45"/>
        <v>1</v>
      </c>
    </row>
    <row r="288" spans="1:34" s="377" customFormat="1" ht="77" hidden="1" x14ac:dyDescent="0.2">
      <c r="A288" s="608" t="s">
        <v>1356</v>
      </c>
      <c r="B288" s="620" t="s">
        <v>90</v>
      </c>
      <c r="C288" s="727" t="s">
        <v>2030</v>
      </c>
      <c r="D288" s="624" t="s">
        <v>1266</v>
      </c>
      <c r="E288" s="636">
        <v>2201</v>
      </c>
      <c r="F288" s="636" t="s">
        <v>1267</v>
      </c>
      <c r="G288" s="636" t="s">
        <v>1268</v>
      </c>
      <c r="H288" s="636">
        <v>300</v>
      </c>
      <c r="I288" s="636" t="s">
        <v>1296</v>
      </c>
      <c r="J288" s="636">
        <v>2201073</v>
      </c>
      <c r="K288" s="636" t="s">
        <v>1297</v>
      </c>
      <c r="L288" s="610" t="s">
        <v>1298</v>
      </c>
      <c r="M288" s="610" t="s">
        <v>158</v>
      </c>
      <c r="N288" s="608" t="s">
        <v>354</v>
      </c>
      <c r="O288" s="608">
        <v>2023</v>
      </c>
      <c r="P288" s="608" t="s">
        <v>1272</v>
      </c>
      <c r="Q288" s="611">
        <v>12000</v>
      </c>
      <c r="R288" s="608">
        <v>12000</v>
      </c>
      <c r="S288" s="608">
        <v>0</v>
      </c>
      <c r="T288" s="613">
        <v>0</v>
      </c>
      <c r="U288" s="660">
        <v>12216</v>
      </c>
      <c r="V288" s="660">
        <v>10122</v>
      </c>
      <c r="W288" s="661">
        <v>8781</v>
      </c>
      <c r="X288" s="660">
        <v>0</v>
      </c>
      <c r="Y288" s="612">
        <f t="shared" si="40"/>
        <v>31119</v>
      </c>
      <c r="Z288" s="613">
        <f t="shared" si="41"/>
        <v>2.5932499999999998</v>
      </c>
      <c r="AA288" s="612">
        <f t="shared" si="43"/>
        <v>31119</v>
      </c>
      <c r="AB288" s="613">
        <f t="shared" si="44"/>
        <v>2.5932499999999998</v>
      </c>
      <c r="AC288" s="618">
        <v>1</v>
      </c>
      <c r="AD288" s="615">
        <f t="shared" si="42"/>
        <v>2.5932499999999998</v>
      </c>
      <c r="AE288" s="616">
        <v>0</v>
      </c>
      <c r="AF288" s="636" t="s">
        <v>1299</v>
      </c>
      <c r="AG288" s="445">
        <v>0</v>
      </c>
      <c r="AH288" s="13">
        <v>0</v>
      </c>
    </row>
    <row r="289" spans="1:34" s="377" customFormat="1" ht="121" hidden="1" x14ac:dyDescent="0.2">
      <c r="A289" s="608" t="s">
        <v>1356</v>
      </c>
      <c r="B289" s="620" t="s">
        <v>90</v>
      </c>
      <c r="C289" s="727" t="s">
        <v>2037</v>
      </c>
      <c r="D289" s="624" t="s">
        <v>1266</v>
      </c>
      <c r="E289" s="636">
        <v>2201</v>
      </c>
      <c r="F289" s="636" t="s">
        <v>1267</v>
      </c>
      <c r="G289" s="636" t="s">
        <v>1268</v>
      </c>
      <c r="H289" s="636">
        <v>302</v>
      </c>
      <c r="I289" s="636" t="s">
        <v>1302</v>
      </c>
      <c r="J289" s="636">
        <v>2201060</v>
      </c>
      <c r="K289" s="636" t="s">
        <v>1303</v>
      </c>
      <c r="L289" s="610" t="s">
        <v>1304</v>
      </c>
      <c r="M289" s="610" t="s">
        <v>158</v>
      </c>
      <c r="N289" s="608">
        <v>60</v>
      </c>
      <c r="O289" s="608">
        <v>2023</v>
      </c>
      <c r="P289" s="608" t="s">
        <v>1272</v>
      </c>
      <c r="Q289" s="611">
        <v>100</v>
      </c>
      <c r="R289" s="608">
        <v>300</v>
      </c>
      <c r="S289" s="608">
        <v>0</v>
      </c>
      <c r="T289" s="613">
        <v>0</v>
      </c>
      <c r="U289" s="660">
        <v>0</v>
      </c>
      <c r="V289" s="660">
        <v>0</v>
      </c>
      <c r="W289" s="661">
        <v>0</v>
      </c>
      <c r="X289" s="660">
        <v>0</v>
      </c>
      <c r="Y289" s="612">
        <f t="shared" si="40"/>
        <v>0</v>
      </c>
      <c r="Z289" s="613">
        <f t="shared" si="41"/>
        <v>0</v>
      </c>
      <c r="AA289" s="612">
        <f t="shared" si="43"/>
        <v>0</v>
      </c>
      <c r="AB289" s="613">
        <f t="shared" si="44"/>
        <v>0</v>
      </c>
      <c r="AC289" s="614">
        <v>0</v>
      </c>
      <c r="AD289" s="615">
        <f t="shared" si="42"/>
        <v>0</v>
      </c>
      <c r="AE289" s="616">
        <v>200000000</v>
      </c>
      <c r="AF289" s="636" t="s">
        <v>1273</v>
      </c>
      <c r="AG289" s="445">
        <v>0</v>
      </c>
      <c r="AH289" s="13">
        <f t="shared" si="45"/>
        <v>0</v>
      </c>
    </row>
    <row r="290" spans="1:34" s="377" customFormat="1" ht="77" hidden="1" x14ac:dyDescent="0.2">
      <c r="A290" s="608" t="s">
        <v>1356</v>
      </c>
      <c r="B290" s="620" t="s">
        <v>90</v>
      </c>
      <c r="C290" s="727" t="s">
        <v>2037</v>
      </c>
      <c r="D290" s="624" t="s">
        <v>1266</v>
      </c>
      <c r="E290" s="636">
        <v>2201</v>
      </c>
      <c r="F290" s="636" t="s">
        <v>1267</v>
      </c>
      <c r="G290" s="636" t="s">
        <v>1305</v>
      </c>
      <c r="H290" s="636">
        <v>303</v>
      </c>
      <c r="I290" s="636" t="s">
        <v>1306</v>
      </c>
      <c r="J290" s="636">
        <v>2201049</v>
      </c>
      <c r="K290" s="636" t="s">
        <v>266</v>
      </c>
      <c r="L290" s="610" t="s">
        <v>1307</v>
      </c>
      <c r="M290" s="610" t="s">
        <v>158</v>
      </c>
      <c r="N290" s="608">
        <v>5000</v>
      </c>
      <c r="O290" s="608">
        <v>2023</v>
      </c>
      <c r="P290" s="608" t="s">
        <v>1272</v>
      </c>
      <c r="Q290" s="611">
        <v>500</v>
      </c>
      <c r="R290" s="608">
        <v>2000</v>
      </c>
      <c r="S290" s="608">
        <v>342</v>
      </c>
      <c r="T290" s="613">
        <v>0</v>
      </c>
      <c r="U290" s="660">
        <v>0</v>
      </c>
      <c r="V290" s="660">
        <v>0</v>
      </c>
      <c r="W290" s="661">
        <v>0</v>
      </c>
      <c r="X290" s="660">
        <v>13</v>
      </c>
      <c r="Y290" s="612">
        <f t="shared" si="40"/>
        <v>13</v>
      </c>
      <c r="Z290" s="613">
        <f t="shared" si="41"/>
        <v>6.4999999999999997E-3</v>
      </c>
      <c r="AA290" s="612">
        <f t="shared" si="43"/>
        <v>355</v>
      </c>
      <c r="AB290" s="613">
        <f t="shared" si="44"/>
        <v>2.5999999999999999E-2</v>
      </c>
      <c r="AC290" s="614">
        <v>2.5999999999999999E-2</v>
      </c>
      <c r="AD290" s="615">
        <f t="shared" si="42"/>
        <v>0.17749999999999999</v>
      </c>
      <c r="AE290" s="616">
        <v>700000000</v>
      </c>
      <c r="AF290" s="636" t="s">
        <v>1273</v>
      </c>
      <c r="AG290" s="445">
        <v>0</v>
      </c>
      <c r="AH290" s="13">
        <f t="shared" si="45"/>
        <v>0</v>
      </c>
    </row>
    <row r="291" spans="1:34" s="377" customFormat="1" ht="88" hidden="1" x14ac:dyDescent="0.2">
      <c r="A291" s="608" t="s">
        <v>1356</v>
      </c>
      <c r="B291" s="620" t="s">
        <v>90</v>
      </c>
      <c r="C291" s="727" t="s">
        <v>2037</v>
      </c>
      <c r="D291" s="624" t="s">
        <v>1266</v>
      </c>
      <c r="E291" s="636">
        <v>2201</v>
      </c>
      <c r="F291" s="636" t="s">
        <v>1267</v>
      </c>
      <c r="G291" s="636" t="s">
        <v>1306</v>
      </c>
      <c r="H291" s="636">
        <v>304</v>
      </c>
      <c r="I291" s="636" t="s">
        <v>1308</v>
      </c>
      <c r="J291" s="636">
        <v>2201049</v>
      </c>
      <c r="K291" s="636" t="s">
        <v>266</v>
      </c>
      <c r="L291" s="610" t="s">
        <v>1307</v>
      </c>
      <c r="M291" s="610" t="s">
        <v>158</v>
      </c>
      <c r="N291" s="608" t="s">
        <v>354</v>
      </c>
      <c r="O291" s="608">
        <v>2023</v>
      </c>
      <c r="P291" s="608" t="s">
        <v>1272</v>
      </c>
      <c r="Q291" s="611">
        <v>300</v>
      </c>
      <c r="R291" s="608">
        <v>300</v>
      </c>
      <c r="S291" s="608">
        <v>262</v>
      </c>
      <c r="T291" s="613">
        <v>0</v>
      </c>
      <c r="U291" s="660">
        <v>0</v>
      </c>
      <c r="V291" s="660">
        <v>0</v>
      </c>
      <c r="W291" s="661">
        <v>0</v>
      </c>
      <c r="X291" s="660">
        <v>0</v>
      </c>
      <c r="Y291" s="612">
        <f t="shared" si="40"/>
        <v>0</v>
      </c>
      <c r="Z291" s="613">
        <f t="shared" si="41"/>
        <v>0</v>
      </c>
      <c r="AA291" s="612">
        <f t="shared" si="43"/>
        <v>262</v>
      </c>
      <c r="AB291" s="613">
        <f t="shared" si="44"/>
        <v>0</v>
      </c>
      <c r="AC291" s="614">
        <v>0</v>
      </c>
      <c r="AD291" s="615">
        <f t="shared" si="42"/>
        <v>0.87333333333333329</v>
      </c>
      <c r="AE291" s="616">
        <v>0</v>
      </c>
      <c r="AF291" s="636" t="s">
        <v>1273</v>
      </c>
      <c r="AG291" s="445">
        <v>0</v>
      </c>
      <c r="AH291" s="13">
        <v>0</v>
      </c>
    </row>
    <row r="292" spans="1:34" s="377" customFormat="1" ht="143" hidden="1" x14ac:dyDescent="0.2">
      <c r="A292" s="608" t="s">
        <v>1356</v>
      </c>
      <c r="B292" s="620" t="s">
        <v>90</v>
      </c>
      <c r="C292" s="727" t="s">
        <v>2030</v>
      </c>
      <c r="D292" s="624" t="s">
        <v>1266</v>
      </c>
      <c r="E292" s="636">
        <v>2201</v>
      </c>
      <c r="F292" s="636" t="s">
        <v>1267</v>
      </c>
      <c r="G292" s="636" t="s">
        <v>1268</v>
      </c>
      <c r="H292" s="636">
        <v>305</v>
      </c>
      <c r="I292" s="636" t="s">
        <v>1309</v>
      </c>
      <c r="J292" s="636">
        <v>2201070</v>
      </c>
      <c r="K292" s="636" t="s">
        <v>1270</v>
      </c>
      <c r="L292" s="610" t="s">
        <v>1310</v>
      </c>
      <c r="M292" s="610" t="s">
        <v>158</v>
      </c>
      <c r="N292" s="608">
        <v>226</v>
      </c>
      <c r="O292" s="608">
        <v>2023</v>
      </c>
      <c r="P292" s="608" t="s">
        <v>1272</v>
      </c>
      <c r="Q292" s="611">
        <v>226</v>
      </c>
      <c r="R292" s="608">
        <v>226</v>
      </c>
      <c r="S292" s="608">
        <v>226</v>
      </c>
      <c r="T292" s="613">
        <v>0</v>
      </c>
      <c r="U292" s="660">
        <v>0</v>
      </c>
      <c r="V292" s="660">
        <v>226</v>
      </c>
      <c r="W292" s="661">
        <v>226</v>
      </c>
      <c r="X292" s="660">
        <v>226</v>
      </c>
      <c r="Y292" s="612">
        <f t="shared" si="40"/>
        <v>678</v>
      </c>
      <c r="Z292" s="613">
        <f t="shared" si="41"/>
        <v>3</v>
      </c>
      <c r="AA292" s="612">
        <f t="shared" si="43"/>
        <v>904</v>
      </c>
      <c r="AB292" s="613">
        <f t="shared" si="44"/>
        <v>3</v>
      </c>
      <c r="AC292" s="618">
        <v>1</v>
      </c>
      <c r="AD292" s="615">
        <f t="shared" si="42"/>
        <v>4</v>
      </c>
      <c r="AE292" s="616">
        <v>2403998805</v>
      </c>
      <c r="AF292" s="636" t="s">
        <v>1273</v>
      </c>
      <c r="AG292" s="445">
        <v>2402931298</v>
      </c>
      <c r="AH292" s="13">
        <f t="shared" si="45"/>
        <v>0.99955594528675318</v>
      </c>
    </row>
    <row r="293" spans="1:34" s="377" customFormat="1" ht="198" hidden="1" x14ac:dyDescent="0.2">
      <c r="A293" s="608" t="s">
        <v>1356</v>
      </c>
      <c r="B293" s="620" t="s">
        <v>90</v>
      </c>
      <c r="C293" s="727" t="s">
        <v>2030</v>
      </c>
      <c r="D293" s="624" t="s">
        <v>1311</v>
      </c>
      <c r="E293" s="636">
        <v>2201</v>
      </c>
      <c r="F293" s="636" t="s">
        <v>1267</v>
      </c>
      <c r="G293" s="636" t="s">
        <v>1312</v>
      </c>
      <c r="H293" s="636">
        <v>306</v>
      </c>
      <c r="I293" s="636" t="s">
        <v>1313</v>
      </c>
      <c r="J293" s="636">
        <v>2201051</v>
      </c>
      <c r="K293" s="636" t="s">
        <v>1314</v>
      </c>
      <c r="L293" s="610" t="s">
        <v>1315</v>
      </c>
      <c r="M293" s="610" t="s">
        <v>280</v>
      </c>
      <c r="N293" s="608">
        <v>312</v>
      </c>
      <c r="O293" s="608">
        <v>2023</v>
      </c>
      <c r="P293" s="608" t="s">
        <v>1272</v>
      </c>
      <c r="Q293" s="611">
        <v>80</v>
      </c>
      <c r="R293" s="608">
        <v>720</v>
      </c>
      <c r="S293" s="608">
        <v>247</v>
      </c>
      <c r="T293" s="613">
        <v>0</v>
      </c>
      <c r="U293" s="660">
        <v>27</v>
      </c>
      <c r="V293" s="660">
        <v>0</v>
      </c>
      <c r="W293" s="661">
        <v>0</v>
      </c>
      <c r="X293" s="660">
        <v>53</v>
      </c>
      <c r="Y293" s="612">
        <f t="shared" si="40"/>
        <v>80</v>
      </c>
      <c r="Z293" s="613">
        <f t="shared" si="41"/>
        <v>0.1111111111111111</v>
      </c>
      <c r="AA293" s="612">
        <f t="shared" si="43"/>
        <v>327</v>
      </c>
      <c r="AB293" s="613">
        <f t="shared" si="44"/>
        <v>1</v>
      </c>
      <c r="AC293" s="618">
        <v>1</v>
      </c>
      <c r="AD293" s="615">
        <f t="shared" si="42"/>
        <v>0.45416666666666666</v>
      </c>
      <c r="AE293" s="616">
        <v>11985024086</v>
      </c>
      <c r="AF293" s="636" t="s">
        <v>1316</v>
      </c>
      <c r="AG293" s="445">
        <v>2126685064</v>
      </c>
      <c r="AH293" s="13">
        <f t="shared" si="45"/>
        <v>0.17744520567832925</v>
      </c>
    </row>
    <row r="294" spans="1:34" s="377" customFormat="1" ht="165" hidden="1" x14ac:dyDescent="0.2">
      <c r="A294" s="608" t="s">
        <v>1356</v>
      </c>
      <c r="B294" s="620" t="s">
        <v>90</v>
      </c>
      <c r="C294" s="727" t="s">
        <v>2030</v>
      </c>
      <c r="D294" s="624" t="s">
        <v>1311</v>
      </c>
      <c r="E294" s="636">
        <v>2201</v>
      </c>
      <c r="F294" s="636" t="s">
        <v>1267</v>
      </c>
      <c r="G294" s="636" t="s">
        <v>1312</v>
      </c>
      <c r="H294" s="636">
        <v>307</v>
      </c>
      <c r="I294" s="636" t="s">
        <v>1317</v>
      </c>
      <c r="J294" s="636">
        <v>2201051</v>
      </c>
      <c r="K294" s="636" t="s">
        <v>1314</v>
      </c>
      <c r="L294" s="610" t="s">
        <v>1318</v>
      </c>
      <c r="M294" s="610" t="s">
        <v>280</v>
      </c>
      <c r="N294" s="608">
        <v>62</v>
      </c>
      <c r="O294" s="608">
        <v>2023</v>
      </c>
      <c r="P294" s="608" t="s">
        <v>1272</v>
      </c>
      <c r="Q294" s="611">
        <v>20</v>
      </c>
      <c r="R294" s="608">
        <v>250</v>
      </c>
      <c r="S294" s="608">
        <v>161</v>
      </c>
      <c r="T294" s="613">
        <v>0</v>
      </c>
      <c r="U294" s="660">
        <v>4</v>
      </c>
      <c r="V294" s="660">
        <v>0</v>
      </c>
      <c r="W294" s="661">
        <v>0</v>
      </c>
      <c r="X294" s="660">
        <v>4</v>
      </c>
      <c r="Y294" s="612">
        <f t="shared" si="40"/>
        <v>8</v>
      </c>
      <c r="Z294" s="613">
        <f t="shared" si="41"/>
        <v>3.2000000000000001E-2</v>
      </c>
      <c r="AA294" s="612">
        <f t="shared" si="43"/>
        <v>169</v>
      </c>
      <c r="AB294" s="613">
        <f t="shared" si="44"/>
        <v>0.4</v>
      </c>
      <c r="AC294" s="614">
        <v>0.4</v>
      </c>
      <c r="AD294" s="615">
        <f t="shared" si="42"/>
        <v>0.67600000000000005</v>
      </c>
      <c r="AE294" s="616">
        <v>5496405835</v>
      </c>
      <c r="AF294" s="636" t="s">
        <v>1316</v>
      </c>
      <c r="AG294" s="445">
        <v>5327733779</v>
      </c>
      <c r="AH294" s="13">
        <f t="shared" si="45"/>
        <v>0.96931229951654396</v>
      </c>
    </row>
    <row r="295" spans="1:34" s="377" customFormat="1" ht="176" hidden="1" x14ac:dyDescent="0.2">
      <c r="A295" s="608" t="s">
        <v>1356</v>
      </c>
      <c r="B295" s="620" t="s">
        <v>90</v>
      </c>
      <c r="C295" s="727" t="s">
        <v>2030</v>
      </c>
      <c r="D295" s="624" t="s">
        <v>1311</v>
      </c>
      <c r="E295" s="636">
        <v>2201</v>
      </c>
      <c r="F295" s="636" t="s">
        <v>1267</v>
      </c>
      <c r="G295" s="636" t="s">
        <v>1312</v>
      </c>
      <c r="H295" s="636">
        <v>308</v>
      </c>
      <c r="I295" s="636" t="s">
        <v>1319</v>
      </c>
      <c r="J295" s="636">
        <v>2201052</v>
      </c>
      <c r="K295" s="636" t="s">
        <v>1320</v>
      </c>
      <c r="L295" s="610" t="s">
        <v>1321</v>
      </c>
      <c r="M295" s="610" t="s">
        <v>280</v>
      </c>
      <c r="N295" s="608">
        <v>450</v>
      </c>
      <c r="O295" s="608">
        <v>2023</v>
      </c>
      <c r="P295" s="608" t="s">
        <v>1272</v>
      </c>
      <c r="Q295" s="611">
        <v>50</v>
      </c>
      <c r="R295" s="608">
        <v>300</v>
      </c>
      <c r="S295" s="608">
        <v>76</v>
      </c>
      <c r="T295" s="613">
        <v>0</v>
      </c>
      <c r="U295" s="660">
        <v>0</v>
      </c>
      <c r="V295" s="660">
        <v>0</v>
      </c>
      <c r="W295" s="661">
        <v>0</v>
      </c>
      <c r="X295" s="660">
        <v>0</v>
      </c>
      <c r="Y295" s="612">
        <f t="shared" si="40"/>
        <v>0</v>
      </c>
      <c r="Z295" s="613">
        <f t="shared" si="41"/>
        <v>0</v>
      </c>
      <c r="AA295" s="612">
        <f t="shared" si="43"/>
        <v>76</v>
      </c>
      <c r="AB295" s="613">
        <f t="shared" si="44"/>
        <v>0</v>
      </c>
      <c r="AC295" s="614">
        <v>0</v>
      </c>
      <c r="AD295" s="615">
        <f t="shared" si="42"/>
        <v>0.25333333333333335</v>
      </c>
      <c r="AE295" s="616">
        <v>203776836</v>
      </c>
      <c r="AF295" s="636" t="s">
        <v>1316</v>
      </c>
      <c r="AG295" s="445">
        <v>203776836</v>
      </c>
      <c r="AH295" s="13">
        <f t="shared" si="45"/>
        <v>1</v>
      </c>
    </row>
    <row r="296" spans="1:34" s="377" customFormat="1" ht="176" hidden="1" x14ac:dyDescent="0.2">
      <c r="A296" s="608" t="s">
        <v>1356</v>
      </c>
      <c r="B296" s="620" t="s">
        <v>90</v>
      </c>
      <c r="C296" s="727" t="s">
        <v>2030</v>
      </c>
      <c r="D296" s="624" t="s">
        <v>1311</v>
      </c>
      <c r="E296" s="636">
        <v>2201</v>
      </c>
      <c r="F296" s="636" t="s">
        <v>1267</v>
      </c>
      <c r="G296" s="636" t="s">
        <v>1312</v>
      </c>
      <c r="H296" s="636">
        <v>309</v>
      </c>
      <c r="I296" s="636" t="s">
        <v>1319</v>
      </c>
      <c r="J296" s="636">
        <v>2201052</v>
      </c>
      <c r="K296" s="636" t="s">
        <v>1320</v>
      </c>
      <c r="L296" s="610" t="s">
        <v>1322</v>
      </c>
      <c r="M296" s="610" t="s">
        <v>280</v>
      </c>
      <c r="N296" s="608">
        <v>56</v>
      </c>
      <c r="O296" s="608">
        <v>2023</v>
      </c>
      <c r="P296" s="608" t="s">
        <v>1272</v>
      </c>
      <c r="Q296" s="611">
        <v>50</v>
      </c>
      <c r="R296" s="608">
        <v>250</v>
      </c>
      <c r="S296" s="608">
        <v>13</v>
      </c>
      <c r="T296" s="613">
        <v>0</v>
      </c>
      <c r="U296" s="660">
        <v>0</v>
      </c>
      <c r="V296" s="660">
        <v>0</v>
      </c>
      <c r="W296" s="661">
        <v>0</v>
      </c>
      <c r="X296" s="660">
        <v>0</v>
      </c>
      <c r="Y296" s="612">
        <f t="shared" si="40"/>
        <v>0</v>
      </c>
      <c r="Z296" s="613">
        <f t="shared" si="41"/>
        <v>0</v>
      </c>
      <c r="AA296" s="612">
        <f t="shared" si="43"/>
        <v>13</v>
      </c>
      <c r="AB296" s="613">
        <f t="shared" si="44"/>
        <v>0</v>
      </c>
      <c r="AC296" s="614">
        <v>0</v>
      </c>
      <c r="AD296" s="615">
        <f t="shared" si="42"/>
        <v>5.1999999999999998E-2</v>
      </c>
      <c r="AE296" s="616">
        <v>203776836</v>
      </c>
      <c r="AF296" s="636" t="s">
        <v>1316</v>
      </c>
      <c r="AG296" s="445">
        <v>203776836</v>
      </c>
      <c r="AH296" s="13">
        <f t="shared" si="45"/>
        <v>1</v>
      </c>
    </row>
    <row r="297" spans="1:34" s="377" customFormat="1" ht="77" hidden="1" x14ac:dyDescent="0.2">
      <c r="A297" s="608" t="s">
        <v>1356</v>
      </c>
      <c r="B297" s="620" t="s">
        <v>90</v>
      </c>
      <c r="C297" s="727" t="s">
        <v>2030</v>
      </c>
      <c r="D297" s="624" t="s">
        <v>1311</v>
      </c>
      <c r="E297" s="636">
        <v>2201</v>
      </c>
      <c r="F297" s="636" t="s">
        <v>1267</v>
      </c>
      <c r="G297" s="636" t="s">
        <v>1312</v>
      </c>
      <c r="H297" s="636">
        <v>310</v>
      </c>
      <c r="I297" s="636" t="s">
        <v>1323</v>
      </c>
      <c r="J297" s="636">
        <v>2201069</v>
      </c>
      <c r="K297" s="636" t="s">
        <v>1324</v>
      </c>
      <c r="L297" s="610" t="s">
        <v>1325</v>
      </c>
      <c r="M297" s="610" t="s">
        <v>280</v>
      </c>
      <c r="N297" s="608">
        <v>35</v>
      </c>
      <c r="O297" s="608">
        <v>2023</v>
      </c>
      <c r="P297" s="608" t="s">
        <v>1272</v>
      </c>
      <c r="Q297" s="611">
        <v>100</v>
      </c>
      <c r="R297" s="608">
        <v>600</v>
      </c>
      <c r="S297" s="608">
        <v>327</v>
      </c>
      <c r="T297" s="613">
        <v>0</v>
      </c>
      <c r="U297" s="660">
        <v>1</v>
      </c>
      <c r="V297" s="660">
        <v>0</v>
      </c>
      <c r="W297" s="661">
        <v>0</v>
      </c>
      <c r="X297" s="660">
        <v>69</v>
      </c>
      <c r="Y297" s="612">
        <f t="shared" si="40"/>
        <v>70</v>
      </c>
      <c r="Z297" s="613">
        <f t="shared" si="41"/>
        <v>0.11666666666666667</v>
      </c>
      <c r="AA297" s="612">
        <f t="shared" si="43"/>
        <v>397</v>
      </c>
      <c r="AB297" s="613">
        <f t="shared" si="44"/>
        <v>0.7</v>
      </c>
      <c r="AC297" s="634">
        <v>0.7</v>
      </c>
      <c r="AD297" s="615">
        <f t="shared" si="42"/>
        <v>0.66166666666666663</v>
      </c>
      <c r="AE297" s="616">
        <v>5111691705</v>
      </c>
      <c r="AF297" s="636" t="s">
        <v>1316</v>
      </c>
      <c r="AG297" s="445">
        <v>5101791705</v>
      </c>
      <c r="AH297" s="13">
        <f t="shared" si="45"/>
        <v>0.99806326348079322</v>
      </c>
    </row>
    <row r="298" spans="1:34" s="377" customFormat="1" ht="77" hidden="1" x14ac:dyDescent="0.2">
      <c r="A298" s="608" t="s">
        <v>1356</v>
      </c>
      <c r="B298" s="620" t="s">
        <v>90</v>
      </c>
      <c r="C298" s="727" t="s">
        <v>2030</v>
      </c>
      <c r="D298" s="624" t="s">
        <v>1311</v>
      </c>
      <c r="E298" s="636">
        <v>2201</v>
      </c>
      <c r="F298" s="636" t="s">
        <v>1267</v>
      </c>
      <c r="G298" s="636" t="s">
        <v>1312</v>
      </c>
      <c r="H298" s="636">
        <v>311</v>
      </c>
      <c r="I298" s="636" t="s">
        <v>1326</v>
      </c>
      <c r="J298" s="636">
        <v>2201022</v>
      </c>
      <c r="K298" s="636" t="s">
        <v>1327</v>
      </c>
      <c r="L298" s="610" t="s">
        <v>1328</v>
      </c>
      <c r="M298" s="610" t="s">
        <v>158</v>
      </c>
      <c r="N298" s="608">
        <v>12668</v>
      </c>
      <c r="O298" s="608">
        <v>2023</v>
      </c>
      <c r="P298" s="608" t="s">
        <v>1329</v>
      </c>
      <c r="Q298" s="611">
        <v>14000</v>
      </c>
      <c r="R298" s="608">
        <v>14000</v>
      </c>
      <c r="S298" s="608">
        <v>16420</v>
      </c>
      <c r="T298" s="613">
        <v>0</v>
      </c>
      <c r="U298" s="660">
        <v>15777</v>
      </c>
      <c r="V298" s="660">
        <v>16332</v>
      </c>
      <c r="W298" s="661">
        <v>16335</v>
      </c>
      <c r="X298" s="660">
        <v>15993</v>
      </c>
      <c r="Y298" s="612">
        <f t="shared" si="40"/>
        <v>64437</v>
      </c>
      <c r="Z298" s="613">
        <f t="shared" si="41"/>
        <v>4.6026428571428575</v>
      </c>
      <c r="AA298" s="612">
        <f t="shared" si="43"/>
        <v>80857</v>
      </c>
      <c r="AB298" s="613">
        <f t="shared" si="44"/>
        <v>4.6026428571428575</v>
      </c>
      <c r="AC298" s="618">
        <v>1</v>
      </c>
      <c r="AD298" s="615">
        <f t="shared" si="42"/>
        <v>5.7755000000000001</v>
      </c>
      <c r="AE298" s="616">
        <v>16964308216</v>
      </c>
      <c r="AF298" s="636" t="s">
        <v>1273</v>
      </c>
      <c r="AG298" s="445">
        <v>11400356783</v>
      </c>
      <c r="AH298" s="13">
        <f t="shared" si="45"/>
        <v>0.67202014004011534</v>
      </c>
    </row>
    <row r="299" spans="1:34" s="377" customFormat="1" ht="77" hidden="1" x14ac:dyDescent="0.2">
      <c r="A299" s="608" t="s">
        <v>1356</v>
      </c>
      <c r="B299" s="620" t="s">
        <v>90</v>
      </c>
      <c r="C299" s="727" t="s">
        <v>2030</v>
      </c>
      <c r="D299" s="624" t="s">
        <v>1311</v>
      </c>
      <c r="E299" s="636">
        <v>2201</v>
      </c>
      <c r="F299" s="636" t="s">
        <v>1267</v>
      </c>
      <c r="G299" s="636" t="s">
        <v>1312</v>
      </c>
      <c r="H299" s="636">
        <v>312</v>
      </c>
      <c r="I299" s="636" t="s">
        <v>1330</v>
      </c>
      <c r="J299" s="636">
        <v>2201017</v>
      </c>
      <c r="K299" s="636" t="s">
        <v>1331</v>
      </c>
      <c r="L299" s="610" t="s">
        <v>1328</v>
      </c>
      <c r="M299" s="610" t="s">
        <v>158</v>
      </c>
      <c r="N299" s="608">
        <v>219276</v>
      </c>
      <c r="O299" s="608">
        <v>2023</v>
      </c>
      <c r="P299" s="608" t="s">
        <v>1332</v>
      </c>
      <c r="Q299" s="611">
        <v>220276</v>
      </c>
      <c r="R299" s="608">
        <v>222276</v>
      </c>
      <c r="S299" s="608">
        <v>207867</v>
      </c>
      <c r="T299" s="613">
        <v>0</v>
      </c>
      <c r="U299" s="660">
        <v>225184</v>
      </c>
      <c r="V299" s="660">
        <v>211447</v>
      </c>
      <c r="W299" s="661">
        <v>208690</v>
      </c>
      <c r="X299" s="660">
        <v>214409</v>
      </c>
      <c r="Y299" s="612">
        <f t="shared" si="40"/>
        <v>859730</v>
      </c>
      <c r="Z299" s="613">
        <f t="shared" si="41"/>
        <v>3.8678489805467078</v>
      </c>
      <c r="AA299" s="612">
        <f t="shared" si="43"/>
        <v>1067597</v>
      </c>
      <c r="AB299" s="613">
        <f t="shared" si="44"/>
        <v>3.9029671866204216</v>
      </c>
      <c r="AC299" s="618">
        <v>1</v>
      </c>
      <c r="AD299" s="615">
        <f t="shared" si="42"/>
        <v>4.8030241681513077</v>
      </c>
      <c r="AE299" s="616">
        <v>1211533507556</v>
      </c>
      <c r="AF299" s="636" t="s">
        <v>1273</v>
      </c>
      <c r="AG299" s="445">
        <v>1207601032472</v>
      </c>
      <c r="AH299" s="13">
        <f t="shared" si="45"/>
        <v>0.99675413427736481</v>
      </c>
    </row>
    <row r="300" spans="1:34" s="377" customFormat="1" ht="121" hidden="1" x14ac:dyDescent="0.2">
      <c r="A300" s="608" t="s">
        <v>1356</v>
      </c>
      <c r="B300" s="620" t="s">
        <v>90</v>
      </c>
      <c r="C300" s="727" t="s">
        <v>2030</v>
      </c>
      <c r="D300" s="624" t="s">
        <v>1311</v>
      </c>
      <c r="E300" s="636">
        <v>2201</v>
      </c>
      <c r="F300" s="636" t="s">
        <v>1267</v>
      </c>
      <c r="G300" s="636" t="s">
        <v>1312</v>
      </c>
      <c r="H300" s="636">
        <v>313</v>
      </c>
      <c r="I300" s="636" t="s">
        <v>1333</v>
      </c>
      <c r="J300" s="636">
        <v>2201084</v>
      </c>
      <c r="K300" s="636" t="s">
        <v>1334</v>
      </c>
      <c r="L300" s="610" t="s">
        <v>1335</v>
      </c>
      <c r="M300" s="610" t="s">
        <v>1336</v>
      </c>
      <c r="N300" s="608">
        <v>100</v>
      </c>
      <c r="O300" s="608">
        <v>2023</v>
      </c>
      <c r="P300" s="608" t="s">
        <v>1332</v>
      </c>
      <c r="Q300" s="611">
        <v>100</v>
      </c>
      <c r="R300" s="608">
        <v>100</v>
      </c>
      <c r="S300" s="608">
        <v>66</v>
      </c>
      <c r="T300" s="613">
        <v>0</v>
      </c>
      <c r="U300" s="660">
        <v>25</v>
      </c>
      <c r="V300" s="660">
        <v>46.9</v>
      </c>
      <c r="W300" s="661">
        <v>0</v>
      </c>
      <c r="X300" s="660">
        <v>4.4400000000000004</v>
      </c>
      <c r="Y300" s="612">
        <f t="shared" si="40"/>
        <v>76.34</v>
      </c>
      <c r="Z300" s="613">
        <f t="shared" si="41"/>
        <v>0.76340000000000008</v>
      </c>
      <c r="AA300" s="612">
        <f t="shared" si="43"/>
        <v>142.34</v>
      </c>
      <c r="AB300" s="613">
        <f t="shared" si="44"/>
        <v>0.76340000000000008</v>
      </c>
      <c r="AC300" s="618">
        <v>0.76340000000000008</v>
      </c>
      <c r="AD300" s="615">
        <f t="shared" si="42"/>
        <v>1.4234</v>
      </c>
      <c r="AE300" s="616">
        <v>1732721604</v>
      </c>
      <c r="AF300" s="636" t="s">
        <v>1273</v>
      </c>
      <c r="AG300" s="445">
        <v>1496333332</v>
      </c>
      <c r="AH300" s="13">
        <f t="shared" si="45"/>
        <v>0.86357400320149758</v>
      </c>
    </row>
    <row r="301" spans="1:34" s="377" customFormat="1" ht="121" hidden="1" x14ac:dyDescent="0.2">
      <c r="A301" s="608" t="s">
        <v>1356</v>
      </c>
      <c r="B301" s="620" t="s">
        <v>90</v>
      </c>
      <c r="C301" s="727" t="s">
        <v>2030</v>
      </c>
      <c r="D301" s="624" t="s">
        <v>1311</v>
      </c>
      <c r="E301" s="636">
        <v>2201</v>
      </c>
      <c r="F301" s="636" t="s">
        <v>1267</v>
      </c>
      <c r="G301" s="636" t="s">
        <v>1312</v>
      </c>
      <c r="H301" s="636">
        <v>314</v>
      </c>
      <c r="I301" s="636" t="s">
        <v>1337</v>
      </c>
      <c r="J301" s="636">
        <v>2201084</v>
      </c>
      <c r="K301" s="636" t="s">
        <v>1334</v>
      </c>
      <c r="L301" s="610" t="s">
        <v>1335</v>
      </c>
      <c r="M301" s="610" t="s">
        <v>158</v>
      </c>
      <c r="N301" s="608">
        <v>100</v>
      </c>
      <c r="O301" s="608">
        <v>2023</v>
      </c>
      <c r="P301" s="608" t="s">
        <v>1332</v>
      </c>
      <c r="Q301" s="611">
        <v>100</v>
      </c>
      <c r="R301" s="608">
        <v>400</v>
      </c>
      <c r="S301" s="608">
        <v>0</v>
      </c>
      <c r="T301" s="613">
        <v>0</v>
      </c>
      <c r="U301" s="660">
        <v>0</v>
      </c>
      <c r="V301" s="660">
        <v>0</v>
      </c>
      <c r="W301" s="661">
        <v>139</v>
      </c>
      <c r="X301" s="660">
        <v>0</v>
      </c>
      <c r="Y301" s="612">
        <f t="shared" si="40"/>
        <v>139</v>
      </c>
      <c r="Z301" s="613">
        <f t="shared" si="41"/>
        <v>0.34749999999999998</v>
      </c>
      <c r="AA301" s="612">
        <f t="shared" si="43"/>
        <v>139</v>
      </c>
      <c r="AB301" s="613">
        <f t="shared" si="44"/>
        <v>1.39</v>
      </c>
      <c r="AC301" s="618">
        <v>1</v>
      </c>
      <c r="AD301" s="615">
        <f t="shared" si="42"/>
        <v>0.34749999999999998</v>
      </c>
      <c r="AE301" s="616">
        <v>331019020</v>
      </c>
      <c r="AF301" s="636" t="s">
        <v>1273</v>
      </c>
      <c r="AG301" s="445">
        <v>328954620</v>
      </c>
      <c r="AH301" s="13">
        <f t="shared" si="45"/>
        <v>0.99376350035716976</v>
      </c>
    </row>
    <row r="302" spans="1:34" s="377" customFormat="1" ht="88" hidden="1" x14ac:dyDescent="0.2">
      <c r="A302" s="608" t="s">
        <v>1356</v>
      </c>
      <c r="B302" s="620" t="s">
        <v>90</v>
      </c>
      <c r="C302" s="727" t="s">
        <v>2030</v>
      </c>
      <c r="D302" s="624" t="s">
        <v>1311</v>
      </c>
      <c r="E302" s="636">
        <v>2201</v>
      </c>
      <c r="F302" s="636" t="s">
        <v>1267</v>
      </c>
      <c r="G302" s="636" t="s">
        <v>1312</v>
      </c>
      <c r="H302" s="636">
        <v>315</v>
      </c>
      <c r="I302" s="636" t="s">
        <v>1338</v>
      </c>
      <c r="J302" s="636">
        <v>2201028</v>
      </c>
      <c r="K302" s="636" t="s">
        <v>1339</v>
      </c>
      <c r="L302" s="610" t="s">
        <v>1340</v>
      </c>
      <c r="M302" s="610" t="s">
        <v>158</v>
      </c>
      <c r="N302" s="608">
        <v>126000</v>
      </c>
      <c r="O302" s="608">
        <v>2023</v>
      </c>
      <c r="P302" s="608" t="s">
        <v>1332</v>
      </c>
      <c r="Q302" s="611">
        <v>127000</v>
      </c>
      <c r="R302" s="608">
        <v>127000</v>
      </c>
      <c r="S302" s="608">
        <v>129050</v>
      </c>
      <c r="T302" s="613">
        <v>0</v>
      </c>
      <c r="U302" s="660">
        <v>129700</v>
      </c>
      <c r="V302" s="660">
        <v>129700</v>
      </c>
      <c r="W302" s="661">
        <v>129700</v>
      </c>
      <c r="X302" s="660">
        <v>129700</v>
      </c>
      <c r="Y302" s="612">
        <f t="shared" ref="Y302:Y307" si="46">+U302+V302+W302+X302</f>
        <v>518800</v>
      </c>
      <c r="Z302" s="613">
        <f t="shared" ref="Z302:Z307" si="47">+Y302/R302</f>
        <v>4.0850393700787402</v>
      </c>
      <c r="AA302" s="612">
        <f t="shared" si="43"/>
        <v>647850</v>
      </c>
      <c r="AB302" s="613">
        <f t="shared" si="44"/>
        <v>4.0850393700787402</v>
      </c>
      <c r="AC302" s="618">
        <v>1</v>
      </c>
      <c r="AD302" s="615">
        <f t="shared" si="42"/>
        <v>5.1011811023622045</v>
      </c>
      <c r="AE302" s="616">
        <v>77939529067</v>
      </c>
      <c r="AF302" s="636" t="s">
        <v>1299</v>
      </c>
      <c r="AG302" s="445">
        <v>74215376159</v>
      </c>
      <c r="AH302" s="13">
        <f t="shared" si="45"/>
        <v>0.95221740556324674</v>
      </c>
    </row>
    <row r="303" spans="1:34" s="377" customFormat="1" ht="77" hidden="1" x14ac:dyDescent="0.2">
      <c r="A303" s="608" t="s">
        <v>1356</v>
      </c>
      <c r="B303" s="620" t="s">
        <v>90</v>
      </c>
      <c r="C303" s="727" t="s">
        <v>2030</v>
      </c>
      <c r="D303" s="624" t="s">
        <v>1311</v>
      </c>
      <c r="E303" s="636">
        <v>2201</v>
      </c>
      <c r="F303" s="636" t="s">
        <v>1267</v>
      </c>
      <c r="G303" s="636" t="s">
        <v>1312</v>
      </c>
      <c r="H303" s="636">
        <v>316</v>
      </c>
      <c r="I303" s="636" t="s">
        <v>1341</v>
      </c>
      <c r="J303" s="636">
        <v>2201082</v>
      </c>
      <c r="K303" s="636" t="s">
        <v>1342</v>
      </c>
      <c r="L303" s="610" t="s">
        <v>1343</v>
      </c>
      <c r="M303" s="610" t="s">
        <v>158</v>
      </c>
      <c r="N303" s="608">
        <v>6</v>
      </c>
      <c r="O303" s="608">
        <v>2023</v>
      </c>
      <c r="P303" s="608" t="s">
        <v>1332</v>
      </c>
      <c r="Q303" s="611">
        <v>6</v>
      </c>
      <c r="R303" s="608">
        <v>6</v>
      </c>
      <c r="S303" s="608">
        <v>6</v>
      </c>
      <c r="T303" s="613">
        <v>0</v>
      </c>
      <c r="U303" s="660">
        <v>6</v>
      </c>
      <c r="V303" s="660">
        <v>5</v>
      </c>
      <c r="W303" s="661">
        <v>5</v>
      </c>
      <c r="X303" s="660">
        <v>5</v>
      </c>
      <c r="Y303" s="612">
        <f t="shared" si="46"/>
        <v>21</v>
      </c>
      <c r="Z303" s="613">
        <f t="shared" si="47"/>
        <v>3.5</v>
      </c>
      <c r="AA303" s="612">
        <f t="shared" si="43"/>
        <v>27</v>
      </c>
      <c r="AB303" s="613">
        <f t="shared" si="44"/>
        <v>3.5</v>
      </c>
      <c r="AC303" s="618">
        <v>1</v>
      </c>
      <c r="AD303" s="615">
        <f t="shared" si="42"/>
        <v>4.5</v>
      </c>
      <c r="AE303" s="616">
        <v>309705320</v>
      </c>
      <c r="AF303" s="636" t="s">
        <v>1273</v>
      </c>
      <c r="AG303" s="445">
        <v>309705320</v>
      </c>
      <c r="AH303" s="13">
        <f t="shared" si="45"/>
        <v>1</v>
      </c>
    </row>
    <row r="304" spans="1:34" s="377" customFormat="1" ht="154" hidden="1" x14ac:dyDescent="0.2">
      <c r="A304" s="608" t="s">
        <v>1356</v>
      </c>
      <c r="B304" s="620" t="s">
        <v>90</v>
      </c>
      <c r="C304" s="727" t="s">
        <v>2030</v>
      </c>
      <c r="D304" s="624" t="s">
        <v>1311</v>
      </c>
      <c r="E304" s="636">
        <v>2201</v>
      </c>
      <c r="F304" s="636" t="s">
        <v>1267</v>
      </c>
      <c r="G304" s="636" t="s">
        <v>1312</v>
      </c>
      <c r="H304" s="636">
        <v>317</v>
      </c>
      <c r="I304" s="636" t="s">
        <v>1344</v>
      </c>
      <c r="J304" s="636">
        <v>2201033</v>
      </c>
      <c r="K304" s="636" t="s">
        <v>1345</v>
      </c>
      <c r="L304" s="610" t="s">
        <v>1346</v>
      </c>
      <c r="M304" s="610" t="s">
        <v>158</v>
      </c>
      <c r="N304" s="608">
        <v>114582</v>
      </c>
      <c r="O304" s="608">
        <v>2023</v>
      </c>
      <c r="P304" s="608" t="s">
        <v>1332</v>
      </c>
      <c r="Q304" s="611">
        <v>119582</v>
      </c>
      <c r="R304" s="608">
        <v>473328</v>
      </c>
      <c r="S304" s="608">
        <v>188963</v>
      </c>
      <c r="T304" s="613">
        <v>0</v>
      </c>
      <c r="U304" s="660">
        <v>121145</v>
      </c>
      <c r="V304" s="660">
        <v>153452</v>
      </c>
      <c r="W304" s="661">
        <v>189268</v>
      </c>
      <c r="X304" s="660">
        <v>189268</v>
      </c>
      <c r="Y304" s="612">
        <f t="shared" si="46"/>
        <v>653133</v>
      </c>
      <c r="Z304" s="613">
        <f t="shared" si="47"/>
        <v>1.3798739985802657</v>
      </c>
      <c r="AA304" s="612">
        <f t="shared" si="43"/>
        <v>842096</v>
      </c>
      <c r="AB304" s="613">
        <f t="shared" si="44"/>
        <v>5.4618002709437876</v>
      </c>
      <c r="AC304" s="618">
        <v>1</v>
      </c>
      <c r="AD304" s="615">
        <f t="shared" si="42"/>
        <v>1.7790961024912957</v>
      </c>
      <c r="AE304" s="616">
        <v>1740729000</v>
      </c>
      <c r="AF304" s="636" t="s">
        <v>1299</v>
      </c>
      <c r="AG304" s="445">
        <v>1724036400</v>
      </c>
      <c r="AH304" s="13">
        <f t="shared" si="45"/>
        <v>0.99041056936490401</v>
      </c>
    </row>
    <row r="305" spans="1:34" s="377" customFormat="1" ht="77" hidden="1" x14ac:dyDescent="0.2">
      <c r="A305" s="608" t="s">
        <v>1356</v>
      </c>
      <c r="B305" s="620" t="s">
        <v>90</v>
      </c>
      <c r="C305" s="727" t="s">
        <v>2030</v>
      </c>
      <c r="D305" s="624" t="s">
        <v>1266</v>
      </c>
      <c r="E305" s="636">
        <v>2201</v>
      </c>
      <c r="F305" s="636" t="s">
        <v>1267</v>
      </c>
      <c r="G305" s="636" t="s">
        <v>1347</v>
      </c>
      <c r="H305" s="636">
        <v>318</v>
      </c>
      <c r="I305" s="636" t="s">
        <v>1348</v>
      </c>
      <c r="J305" s="636">
        <v>2201015</v>
      </c>
      <c r="K305" s="636" t="s">
        <v>1350</v>
      </c>
      <c r="L305" s="610" t="s">
        <v>1351</v>
      </c>
      <c r="M305" s="610" t="s">
        <v>158</v>
      </c>
      <c r="N305" s="608">
        <v>226</v>
      </c>
      <c r="O305" s="608">
        <v>2023</v>
      </c>
      <c r="P305" s="608" t="s">
        <v>1352</v>
      </c>
      <c r="Q305" s="611">
        <v>60</v>
      </c>
      <c r="R305" s="608">
        <v>240</v>
      </c>
      <c r="S305" s="608">
        <v>52</v>
      </c>
      <c r="T305" s="613">
        <v>0</v>
      </c>
      <c r="U305" s="660">
        <v>1</v>
      </c>
      <c r="V305" s="660">
        <v>11.5</v>
      </c>
      <c r="W305" s="661">
        <v>17.5</v>
      </c>
      <c r="X305" s="660">
        <v>0</v>
      </c>
      <c r="Y305" s="612">
        <f t="shared" si="46"/>
        <v>30</v>
      </c>
      <c r="Z305" s="613">
        <f t="shared" si="47"/>
        <v>0.125</v>
      </c>
      <c r="AA305" s="612">
        <f t="shared" si="43"/>
        <v>82</v>
      </c>
      <c r="AB305" s="613">
        <f t="shared" si="44"/>
        <v>0.5</v>
      </c>
      <c r="AC305" s="614">
        <v>0.5</v>
      </c>
      <c r="AD305" s="615">
        <f t="shared" ref="AD305:AD354" si="48">AA305/R305</f>
        <v>0.34166666666666667</v>
      </c>
      <c r="AE305" s="616">
        <v>115000000</v>
      </c>
      <c r="AF305" s="636" t="s">
        <v>1273</v>
      </c>
      <c r="AG305" s="445">
        <f>230000000/2</f>
        <v>115000000</v>
      </c>
      <c r="AH305" s="13">
        <f t="shared" si="45"/>
        <v>1</v>
      </c>
    </row>
    <row r="306" spans="1:34" s="377" customFormat="1" ht="77" hidden="1" x14ac:dyDescent="0.2">
      <c r="A306" s="608" t="s">
        <v>1356</v>
      </c>
      <c r="B306" s="620" t="s">
        <v>90</v>
      </c>
      <c r="C306" s="727" t="s">
        <v>2030</v>
      </c>
      <c r="D306" s="624" t="s">
        <v>1266</v>
      </c>
      <c r="E306" s="636">
        <v>2201</v>
      </c>
      <c r="F306" s="636" t="s">
        <v>1267</v>
      </c>
      <c r="G306" s="636" t="s">
        <v>1347</v>
      </c>
      <c r="H306" s="636">
        <v>318</v>
      </c>
      <c r="I306" s="636" t="s">
        <v>1349</v>
      </c>
      <c r="J306" s="636">
        <v>2201015</v>
      </c>
      <c r="K306" s="636" t="s">
        <v>1350</v>
      </c>
      <c r="L306" s="610" t="s">
        <v>1351</v>
      </c>
      <c r="M306" s="610" t="s">
        <v>158</v>
      </c>
      <c r="N306" s="608">
        <v>226</v>
      </c>
      <c r="O306" s="608">
        <v>2023</v>
      </c>
      <c r="P306" s="608" t="s">
        <v>1352</v>
      </c>
      <c r="Q306" s="611">
        <v>60</v>
      </c>
      <c r="R306" s="608">
        <v>240</v>
      </c>
      <c r="S306" s="608">
        <v>52</v>
      </c>
      <c r="T306" s="613">
        <v>0</v>
      </c>
      <c r="U306" s="660">
        <v>1</v>
      </c>
      <c r="V306" s="660">
        <v>11.5</v>
      </c>
      <c r="W306" s="661">
        <v>17.5</v>
      </c>
      <c r="X306" s="660">
        <v>0</v>
      </c>
      <c r="Y306" s="612">
        <f t="shared" si="46"/>
        <v>30</v>
      </c>
      <c r="Z306" s="613">
        <f t="shared" si="47"/>
        <v>0.125</v>
      </c>
      <c r="AA306" s="612">
        <f t="shared" si="43"/>
        <v>82</v>
      </c>
      <c r="AB306" s="613">
        <f t="shared" si="44"/>
        <v>0.5</v>
      </c>
      <c r="AC306" s="614">
        <v>0.5</v>
      </c>
      <c r="AD306" s="615">
        <f t="shared" si="48"/>
        <v>0.34166666666666667</v>
      </c>
      <c r="AE306" s="616">
        <v>115000000</v>
      </c>
      <c r="AF306" s="636" t="s">
        <v>1273</v>
      </c>
      <c r="AG306" s="445">
        <f>230000000/2</f>
        <v>115000000</v>
      </c>
      <c r="AH306" s="13">
        <f t="shared" si="45"/>
        <v>1</v>
      </c>
    </row>
    <row r="307" spans="1:34" s="377" customFormat="1" ht="77" hidden="1" x14ac:dyDescent="0.2">
      <c r="A307" s="608" t="s">
        <v>1356</v>
      </c>
      <c r="B307" s="620" t="s">
        <v>90</v>
      </c>
      <c r="C307" s="727" t="s">
        <v>2030</v>
      </c>
      <c r="D307" s="624" t="s">
        <v>1266</v>
      </c>
      <c r="E307" s="636">
        <v>2201</v>
      </c>
      <c r="F307" s="636" t="s">
        <v>1267</v>
      </c>
      <c r="G307" s="636" t="s">
        <v>1347</v>
      </c>
      <c r="H307" s="636">
        <v>319</v>
      </c>
      <c r="I307" s="636" t="s">
        <v>1353</v>
      </c>
      <c r="J307" s="636">
        <v>2201013</v>
      </c>
      <c r="K307" s="636" t="s">
        <v>1354</v>
      </c>
      <c r="L307" s="610" t="s">
        <v>1355</v>
      </c>
      <c r="M307" s="610" t="s">
        <v>158</v>
      </c>
      <c r="N307" s="608">
        <v>226</v>
      </c>
      <c r="O307" s="608">
        <v>2023</v>
      </c>
      <c r="P307" s="608" t="s">
        <v>1352</v>
      </c>
      <c r="Q307" s="611">
        <v>226</v>
      </c>
      <c r="R307" s="608">
        <v>904</v>
      </c>
      <c r="S307" s="608">
        <v>226</v>
      </c>
      <c r="T307" s="613">
        <v>0</v>
      </c>
      <c r="U307" s="660">
        <v>53</v>
      </c>
      <c r="V307" s="660">
        <v>21</v>
      </c>
      <c r="W307" s="661">
        <v>159</v>
      </c>
      <c r="X307" s="660">
        <v>45</v>
      </c>
      <c r="Y307" s="612">
        <f t="shared" si="46"/>
        <v>278</v>
      </c>
      <c r="Z307" s="613">
        <f t="shared" si="47"/>
        <v>0.30752212389380529</v>
      </c>
      <c r="AA307" s="612">
        <f t="shared" si="43"/>
        <v>504</v>
      </c>
      <c r="AB307" s="613">
        <f t="shared" si="44"/>
        <v>1.2300884955752212</v>
      </c>
      <c r="AC307" s="618">
        <v>1</v>
      </c>
      <c r="AD307" s="615">
        <f t="shared" si="48"/>
        <v>0.55752212389380529</v>
      </c>
      <c r="AE307" s="616">
        <v>400000000</v>
      </c>
      <c r="AF307" s="636" t="s">
        <v>1273</v>
      </c>
      <c r="AG307" s="375">
        <v>320317500</v>
      </c>
      <c r="AH307" s="13">
        <f t="shared" si="45"/>
        <v>0.80079374999999997</v>
      </c>
    </row>
    <row r="308" spans="1:34" ht="77" hidden="1" x14ac:dyDescent="0.2">
      <c r="A308" s="662" t="s">
        <v>1830</v>
      </c>
      <c r="B308" s="671" t="s">
        <v>75</v>
      </c>
      <c r="C308" s="731" t="s">
        <v>84</v>
      </c>
      <c r="D308" s="692" t="s">
        <v>1739</v>
      </c>
      <c r="E308" s="692">
        <v>4503</v>
      </c>
      <c r="F308" s="692" t="s">
        <v>1740</v>
      </c>
      <c r="G308" s="692" t="s">
        <v>1741</v>
      </c>
      <c r="H308" s="692">
        <v>205</v>
      </c>
      <c r="I308" s="692" t="s">
        <v>1742</v>
      </c>
      <c r="J308" s="693">
        <v>4503035</v>
      </c>
      <c r="K308" s="694" t="s">
        <v>1743</v>
      </c>
      <c r="L308" s="692" t="s">
        <v>1744</v>
      </c>
      <c r="M308" s="692" t="s">
        <v>158</v>
      </c>
      <c r="N308" s="692">
        <v>25</v>
      </c>
      <c r="O308" s="692">
        <v>2023</v>
      </c>
      <c r="P308" s="692" t="s">
        <v>1745</v>
      </c>
      <c r="Q308" s="695">
        <v>1</v>
      </c>
      <c r="R308" s="696">
        <v>3</v>
      </c>
      <c r="S308" s="696">
        <v>0</v>
      </c>
      <c r="T308" s="613">
        <f>S308/R308</f>
        <v>0</v>
      </c>
      <c r="U308" s="696">
        <v>0</v>
      </c>
      <c r="V308" s="696">
        <v>0</v>
      </c>
      <c r="W308" s="697">
        <v>0</v>
      </c>
      <c r="X308" s="697">
        <v>0</v>
      </c>
      <c r="Y308" s="612">
        <f>SUM(U308:X308)</f>
        <v>0</v>
      </c>
      <c r="Z308" s="613">
        <f>Y308/R308</f>
        <v>0</v>
      </c>
      <c r="AA308" s="612">
        <f>S308+Y308</f>
        <v>0</v>
      </c>
      <c r="AB308" s="613">
        <f t="shared" si="44"/>
        <v>0</v>
      </c>
      <c r="AC308" s="614">
        <v>0</v>
      </c>
      <c r="AD308" s="615">
        <f t="shared" si="48"/>
        <v>0</v>
      </c>
      <c r="AE308" s="698">
        <v>200000000</v>
      </c>
      <c r="AF308" s="699" t="s">
        <v>1746</v>
      </c>
      <c r="AG308" s="745">
        <v>200000000</v>
      </c>
      <c r="AH308" s="12">
        <f>AG308/AE308</f>
        <v>1</v>
      </c>
    </row>
    <row r="309" spans="1:34" ht="77" hidden="1" x14ac:dyDescent="0.2">
      <c r="A309" s="662" t="s">
        <v>1830</v>
      </c>
      <c r="B309" s="671" t="s">
        <v>75</v>
      </c>
      <c r="C309" s="731" t="s">
        <v>84</v>
      </c>
      <c r="D309" s="692" t="s">
        <v>1739</v>
      </c>
      <c r="E309" s="692">
        <v>4501</v>
      </c>
      <c r="F309" s="692" t="s">
        <v>1740</v>
      </c>
      <c r="G309" s="692" t="s">
        <v>1741</v>
      </c>
      <c r="H309" s="692">
        <v>206</v>
      </c>
      <c r="I309" s="692" t="s">
        <v>1747</v>
      </c>
      <c r="J309" s="693">
        <v>4503003</v>
      </c>
      <c r="K309" s="694" t="s">
        <v>1748</v>
      </c>
      <c r="L309" s="692" t="s">
        <v>1749</v>
      </c>
      <c r="M309" s="692" t="s">
        <v>158</v>
      </c>
      <c r="N309" s="692">
        <v>18</v>
      </c>
      <c r="O309" s="692">
        <v>2023</v>
      </c>
      <c r="P309" s="692" t="s">
        <v>1745</v>
      </c>
      <c r="Q309" s="695">
        <v>5</v>
      </c>
      <c r="R309" s="696">
        <v>18</v>
      </c>
      <c r="S309" s="696">
        <v>3</v>
      </c>
      <c r="T309" s="613">
        <f t="shared" ref="T309:T325" si="49">S309/R309</f>
        <v>0.16666666666666666</v>
      </c>
      <c r="U309" s="696">
        <v>10</v>
      </c>
      <c r="V309" s="696">
        <v>0</v>
      </c>
      <c r="W309" s="697">
        <v>3</v>
      </c>
      <c r="X309" s="697">
        <v>0</v>
      </c>
      <c r="Y309" s="612">
        <f>SUM(U309:X309)</f>
        <v>13</v>
      </c>
      <c r="Z309" s="613">
        <f t="shared" ref="Z309:Z325" si="50">Y309/R309</f>
        <v>0.72222222222222221</v>
      </c>
      <c r="AA309" s="612">
        <f>S309+Y309</f>
        <v>16</v>
      </c>
      <c r="AB309" s="613">
        <f>Y309/Q309</f>
        <v>2.6</v>
      </c>
      <c r="AC309" s="618">
        <v>1</v>
      </c>
      <c r="AD309" s="615">
        <f t="shared" si="48"/>
        <v>0.88888888888888884</v>
      </c>
      <c r="AE309" s="700">
        <v>175984341</v>
      </c>
      <c r="AF309" s="699" t="s">
        <v>1746</v>
      </c>
      <c r="AG309" s="745">
        <v>175984341</v>
      </c>
      <c r="AH309" s="12">
        <f t="shared" ref="AH309:AH333" si="51">AG309/AE309</f>
        <v>1</v>
      </c>
    </row>
    <row r="310" spans="1:34" ht="66" hidden="1" x14ac:dyDescent="0.2">
      <c r="A310" s="662" t="s">
        <v>1830</v>
      </c>
      <c r="B310" s="636" t="s">
        <v>869</v>
      </c>
      <c r="C310" s="731" t="s">
        <v>1368</v>
      </c>
      <c r="D310" s="692" t="s">
        <v>1752</v>
      </c>
      <c r="E310" s="692" t="s">
        <v>594</v>
      </c>
      <c r="F310" s="692" t="s">
        <v>595</v>
      </c>
      <c r="G310" s="692" t="s">
        <v>1753</v>
      </c>
      <c r="H310" s="692">
        <v>207</v>
      </c>
      <c r="I310" s="692" t="s">
        <v>1754</v>
      </c>
      <c r="J310" s="693" t="s">
        <v>1755</v>
      </c>
      <c r="K310" s="694" t="s">
        <v>1756</v>
      </c>
      <c r="L310" s="692" t="s">
        <v>1757</v>
      </c>
      <c r="M310" s="692" t="s">
        <v>158</v>
      </c>
      <c r="N310" s="692" t="s">
        <v>141</v>
      </c>
      <c r="O310" s="692">
        <v>2023</v>
      </c>
      <c r="P310" s="692" t="s">
        <v>1758</v>
      </c>
      <c r="Q310" s="695">
        <v>1</v>
      </c>
      <c r="R310" s="696">
        <v>5</v>
      </c>
      <c r="S310" s="696">
        <v>0</v>
      </c>
      <c r="T310" s="613">
        <f t="shared" si="49"/>
        <v>0</v>
      </c>
      <c r="U310" s="696">
        <v>0</v>
      </c>
      <c r="V310" s="696">
        <v>0</v>
      </c>
      <c r="W310" s="697">
        <v>0</v>
      </c>
      <c r="X310" s="697">
        <v>1</v>
      </c>
      <c r="Y310" s="612">
        <f t="shared" ref="Y310:Y325" si="52">SUM(U310:X310)</f>
        <v>1</v>
      </c>
      <c r="Z310" s="613">
        <f t="shared" si="50"/>
        <v>0.2</v>
      </c>
      <c r="AA310" s="612">
        <f t="shared" ref="AA310:AA325" si="53">S310+Y310</f>
        <v>1</v>
      </c>
      <c r="AB310" s="613">
        <f>Y310/Q310</f>
        <v>1</v>
      </c>
      <c r="AC310" s="618">
        <v>1</v>
      </c>
      <c r="AD310" s="615">
        <f t="shared" si="48"/>
        <v>0.2</v>
      </c>
      <c r="AE310" s="616">
        <v>0</v>
      </c>
      <c r="AF310" s="697" t="s">
        <v>141</v>
      </c>
      <c r="AG310" s="445">
        <v>0</v>
      </c>
      <c r="AH310" s="13">
        <v>0</v>
      </c>
    </row>
    <row r="311" spans="1:34" ht="88" hidden="1" x14ac:dyDescent="0.2">
      <c r="A311" s="662" t="s">
        <v>1830</v>
      </c>
      <c r="B311" s="636" t="s">
        <v>869</v>
      </c>
      <c r="C311" s="731" t="s">
        <v>1368</v>
      </c>
      <c r="D311" s="692" t="s">
        <v>1759</v>
      </c>
      <c r="E311" s="692" t="s">
        <v>594</v>
      </c>
      <c r="F311" s="692" t="s">
        <v>595</v>
      </c>
      <c r="G311" s="692" t="s">
        <v>1753</v>
      </c>
      <c r="H311" s="692">
        <v>208</v>
      </c>
      <c r="I311" s="692" t="s">
        <v>1760</v>
      </c>
      <c r="J311" s="693">
        <v>4502001</v>
      </c>
      <c r="K311" s="694" t="s">
        <v>1761</v>
      </c>
      <c r="L311" s="692" t="s">
        <v>1762</v>
      </c>
      <c r="M311" s="692" t="s">
        <v>158</v>
      </c>
      <c r="N311" s="692">
        <v>1484</v>
      </c>
      <c r="O311" s="692">
        <v>2023</v>
      </c>
      <c r="P311" s="692" t="s">
        <v>1763</v>
      </c>
      <c r="Q311" s="695">
        <v>100</v>
      </c>
      <c r="R311" s="696">
        <v>400</v>
      </c>
      <c r="S311" s="696">
        <v>109</v>
      </c>
      <c r="T311" s="613">
        <f t="shared" si="49"/>
        <v>0.27250000000000002</v>
      </c>
      <c r="U311" s="696">
        <v>8</v>
      </c>
      <c r="V311" s="696">
        <v>10</v>
      </c>
      <c r="W311" s="697">
        <v>22</v>
      </c>
      <c r="X311" s="697">
        <v>11</v>
      </c>
      <c r="Y311" s="612">
        <f t="shared" si="52"/>
        <v>51</v>
      </c>
      <c r="Z311" s="613">
        <f t="shared" si="50"/>
        <v>0.1275</v>
      </c>
      <c r="AA311" s="612">
        <f t="shared" si="53"/>
        <v>160</v>
      </c>
      <c r="AB311" s="613">
        <f>Y311/Q311</f>
        <v>0.51</v>
      </c>
      <c r="AC311" s="634">
        <v>0.51</v>
      </c>
      <c r="AD311" s="615">
        <f t="shared" si="48"/>
        <v>0.4</v>
      </c>
      <c r="AE311" s="701">
        <v>135000000</v>
      </c>
      <c r="AF311" s="702" t="s">
        <v>211</v>
      </c>
      <c r="AG311" s="463">
        <v>114250000</v>
      </c>
      <c r="AH311" s="12">
        <f t="shared" si="51"/>
        <v>0.84629629629629632</v>
      </c>
    </row>
    <row r="312" spans="1:34" ht="66" hidden="1" x14ac:dyDescent="0.2">
      <c r="A312" s="662" t="s">
        <v>1830</v>
      </c>
      <c r="B312" s="636" t="s">
        <v>869</v>
      </c>
      <c r="C312" s="731" t="s">
        <v>1368</v>
      </c>
      <c r="D312" s="692" t="s">
        <v>1759</v>
      </c>
      <c r="E312" s="692" t="s">
        <v>594</v>
      </c>
      <c r="F312" s="692" t="s">
        <v>595</v>
      </c>
      <c r="G312" s="692" t="s">
        <v>1753</v>
      </c>
      <c r="H312" s="692">
        <v>209</v>
      </c>
      <c r="I312" s="692" t="s">
        <v>1764</v>
      </c>
      <c r="J312" s="693" t="s">
        <v>1765</v>
      </c>
      <c r="K312" s="694" t="s">
        <v>1748</v>
      </c>
      <c r="L312" s="692" t="s">
        <v>1355</v>
      </c>
      <c r="M312" s="692" t="s">
        <v>158</v>
      </c>
      <c r="N312" s="692">
        <v>0</v>
      </c>
      <c r="O312" s="692">
        <v>2023</v>
      </c>
      <c r="P312" s="692" t="s">
        <v>1763</v>
      </c>
      <c r="Q312" s="695">
        <v>15</v>
      </c>
      <c r="R312" s="696">
        <v>45</v>
      </c>
      <c r="S312" s="696">
        <v>5</v>
      </c>
      <c r="T312" s="613">
        <f t="shared" si="49"/>
        <v>0.1111111111111111</v>
      </c>
      <c r="U312" s="696">
        <v>0</v>
      </c>
      <c r="V312" s="696">
        <v>8</v>
      </c>
      <c r="W312" s="697">
        <v>4</v>
      </c>
      <c r="X312" s="697">
        <v>2</v>
      </c>
      <c r="Y312" s="612">
        <f t="shared" si="52"/>
        <v>14</v>
      </c>
      <c r="Z312" s="613">
        <f t="shared" si="50"/>
        <v>0.31111111111111112</v>
      </c>
      <c r="AA312" s="612">
        <f t="shared" si="53"/>
        <v>19</v>
      </c>
      <c r="AB312" s="613">
        <f>Y312/Q312</f>
        <v>0.93333333333333335</v>
      </c>
      <c r="AC312" s="618">
        <v>0.93333333333333335</v>
      </c>
      <c r="AD312" s="615">
        <f t="shared" si="48"/>
        <v>0.42222222222222222</v>
      </c>
      <c r="AE312" s="701">
        <v>400000000</v>
      </c>
      <c r="AF312" s="702" t="s">
        <v>211</v>
      </c>
      <c r="AG312" s="464">
        <v>400000000</v>
      </c>
      <c r="AH312" s="12">
        <f t="shared" si="51"/>
        <v>1</v>
      </c>
    </row>
    <row r="313" spans="1:34" ht="55" hidden="1" x14ac:dyDescent="0.2">
      <c r="A313" s="662" t="s">
        <v>1830</v>
      </c>
      <c r="B313" s="636" t="s">
        <v>869</v>
      </c>
      <c r="C313" s="731" t="s">
        <v>1368</v>
      </c>
      <c r="D313" s="692" t="s">
        <v>1766</v>
      </c>
      <c r="E313" s="692">
        <v>4599</v>
      </c>
      <c r="F313" s="692" t="s">
        <v>690</v>
      </c>
      <c r="G313" s="692" t="s">
        <v>1753</v>
      </c>
      <c r="H313" s="692">
        <v>210</v>
      </c>
      <c r="I313" s="692" t="s">
        <v>1767</v>
      </c>
      <c r="J313" s="693" t="s">
        <v>1768</v>
      </c>
      <c r="K313" s="694" t="s">
        <v>1769</v>
      </c>
      <c r="L313" s="692" t="s">
        <v>1770</v>
      </c>
      <c r="M313" s="692" t="s">
        <v>158</v>
      </c>
      <c r="N313" s="692">
        <v>0</v>
      </c>
      <c r="O313" s="692">
        <v>2023</v>
      </c>
      <c r="P313" s="692" t="s">
        <v>1771</v>
      </c>
      <c r="Q313" s="695">
        <v>1</v>
      </c>
      <c r="R313" s="696">
        <v>2</v>
      </c>
      <c r="S313" s="696">
        <v>0</v>
      </c>
      <c r="T313" s="613">
        <f t="shared" si="49"/>
        <v>0</v>
      </c>
      <c r="U313" s="696">
        <v>0</v>
      </c>
      <c r="V313" s="696">
        <v>0</v>
      </c>
      <c r="W313" s="697">
        <v>0</v>
      </c>
      <c r="X313" s="697">
        <v>0</v>
      </c>
      <c r="Y313" s="612">
        <f t="shared" si="52"/>
        <v>0</v>
      </c>
      <c r="Z313" s="613">
        <f t="shared" si="50"/>
        <v>0</v>
      </c>
      <c r="AA313" s="612">
        <f t="shared" si="53"/>
        <v>0</v>
      </c>
      <c r="AB313" s="613">
        <f>+Y313/Q313</f>
        <v>0</v>
      </c>
      <c r="AC313" s="614">
        <v>0</v>
      </c>
      <c r="AD313" s="615">
        <f t="shared" si="48"/>
        <v>0</v>
      </c>
      <c r="AE313" s="701">
        <v>150000000</v>
      </c>
      <c r="AF313" s="702" t="s">
        <v>211</v>
      </c>
      <c r="AG313" s="445">
        <v>0</v>
      </c>
      <c r="AH313" s="13">
        <f t="shared" si="51"/>
        <v>0</v>
      </c>
    </row>
    <row r="314" spans="1:34" ht="66" hidden="1" x14ac:dyDescent="0.2">
      <c r="A314" s="662" t="s">
        <v>1830</v>
      </c>
      <c r="B314" s="636" t="s">
        <v>869</v>
      </c>
      <c r="C314" s="731" t="s">
        <v>1368</v>
      </c>
      <c r="D314" s="692" t="s">
        <v>1772</v>
      </c>
      <c r="E314" s="692" t="s">
        <v>594</v>
      </c>
      <c r="F314" s="692" t="s">
        <v>595</v>
      </c>
      <c r="G314" s="692" t="s">
        <v>1773</v>
      </c>
      <c r="H314" s="692">
        <v>211</v>
      </c>
      <c r="I314" s="692" t="s">
        <v>1774</v>
      </c>
      <c r="J314" s="693">
        <v>4502001</v>
      </c>
      <c r="K314" s="694" t="s">
        <v>1761</v>
      </c>
      <c r="L314" s="692" t="s">
        <v>1775</v>
      </c>
      <c r="M314" s="692" t="s">
        <v>158</v>
      </c>
      <c r="N314" s="692">
        <v>38</v>
      </c>
      <c r="O314" s="692">
        <v>2023</v>
      </c>
      <c r="P314" s="692" t="s">
        <v>1776</v>
      </c>
      <c r="Q314" s="695">
        <v>15</v>
      </c>
      <c r="R314" s="696">
        <v>48</v>
      </c>
      <c r="S314" s="696">
        <v>33</v>
      </c>
      <c r="T314" s="613">
        <f t="shared" si="49"/>
        <v>0.6875</v>
      </c>
      <c r="U314" s="696">
        <v>1</v>
      </c>
      <c r="V314" s="696">
        <v>6</v>
      </c>
      <c r="W314" s="697">
        <v>10</v>
      </c>
      <c r="X314" s="697">
        <v>11</v>
      </c>
      <c r="Y314" s="612">
        <f t="shared" si="52"/>
        <v>28</v>
      </c>
      <c r="Z314" s="613">
        <f t="shared" si="50"/>
        <v>0.58333333333333337</v>
      </c>
      <c r="AA314" s="612">
        <f t="shared" si="53"/>
        <v>61</v>
      </c>
      <c r="AB314" s="613">
        <f t="shared" ref="AB314:AB321" si="54">Y314/Q314</f>
        <v>1.8666666666666667</v>
      </c>
      <c r="AC314" s="618">
        <v>1</v>
      </c>
      <c r="AD314" s="615">
        <f t="shared" si="48"/>
        <v>1.2708333333333333</v>
      </c>
      <c r="AE314" s="700">
        <v>159984519</v>
      </c>
      <c r="AF314" s="702" t="s">
        <v>211</v>
      </c>
      <c r="AG314" s="746">
        <v>159984519</v>
      </c>
      <c r="AH314" s="12">
        <f t="shared" si="51"/>
        <v>1</v>
      </c>
    </row>
    <row r="315" spans="1:34" ht="44" hidden="1" x14ac:dyDescent="0.2">
      <c r="A315" s="662" t="s">
        <v>1830</v>
      </c>
      <c r="B315" s="636" t="s">
        <v>869</v>
      </c>
      <c r="C315" s="731" t="s">
        <v>2038</v>
      </c>
      <c r="D315" s="692" t="s">
        <v>1778</v>
      </c>
      <c r="E315" s="692">
        <v>4599</v>
      </c>
      <c r="F315" s="692" t="s">
        <v>690</v>
      </c>
      <c r="G315" s="692" t="s">
        <v>1779</v>
      </c>
      <c r="H315" s="692">
        <v>212</v>
      </c>
      <c r="I315" s="692" t="s">
        <v>1780</v>
      </c>
      <c r="J315" s="693" t="s">
        <v>1781</v>
      </c>
      <c r="K315" s="694" t="s">
        <v>1782</v>
      </c>
      <c r="L315" s="692" t="s">
        <v>363</v>
      </c>
      <c r="M315" s="692" t="s">
        <v>158</v>
      </c>
      <c r="N315" s="692">
        <v>0</v>
      </c>
      <c r="O315" s="692">
        <v>2023</v>
      </c>
      <c r="P315" s="692" t="s">
        <v>141</v>
      </c>
      <c r="Q315" s="695">
        <v>2</v>
      </c>
      <c r="R315" s="696">
        <v>8</v>
      </c>
      <c r="S315" s="696">
        <v>12</v>
      </c>
      <c r="T315" s="613">
        <f t="shared" si="49"/>
        <v>1.5</v>
      </c>
      <c r="U315" s="696">
        <v>1</v>
      </c>
      <c r="V315" s="696">
        <v>7</v>
      </c>
      <c r="W315" s="697">
        <v>9</v>
      </c>
      <c r="X315" s="697">
        <v>8</v>
      </c>
      <c r="Y315" s="612">
        <f t="shared" si="52"/>
        <v>25</v>
      </c>
      <c r="Z315" s="613">
        <f t="shared" si="50"/>
        <v>3.125</v>
      </c>
      <c r="AA315" s="612">
        <f t="shared" si="53"/>
        <v>37</v>
      </c>
      <c r="AB315" s="613">
        <f t="shared" si="54"/>
        <v>12.5</v>
      </c>
      <c r="AC315" s="618">
        <v>1</v>
      </c>
      <c r="AD315" s="615">
        <f t="shared" si="48"/>
        <v>4.625</v>
      </c>
      <c r="AE315" s="698">
        <v>100000000</v>
      </c>
      <c r="AF315" s="699" t="s">
        <v>1783</v>
      </c>
      <c r="AG315" s="745">
        <v>58200000</v>
      </c>
      <c r="AH315" s="12">
        <f t="shared" si="51"/>
        <v>0.58199999999999996</v>
      </c>
    </row>
    <row r="316" spans="1:34" ht="44" hidden="1" x14ac:dyDescent="0.2">
      <c r="A316" s="662" t="s">
        <v>1830</v>
      </c>
      <c r="B316" s="636" t="s">
        <v>869</v>
      </c>
      <c r="C316" s="731" t="s">
        <v>2038</v>
      </c>
      <c r="D316" s="692" t="s">
        <v>1778</v>
      </c>
      <c r="E316" s="692" t="s">
        <v>594</v>
      </c>
      <c r="F316" s="692" t="s">
        <v>595</v>
      </c>
      <c r="G316" s="692" t="s">
        <v>1753</v>
      </c>
      <c r="H316" s="692">
        <v>213</v>
      </c>
      <c r="I316" s="692" t="s">
        <v>1784</v>
      </c>
      <c r="J316" s="693">
        <v>4502001</v>
      </c>
      <c r="K316" s="694" t="s">
        <v>1761</v>
      </c>
      <c r="L316" s="692" t="s">
        <v>1785</v>
      </c>
      <c r="M316" s="692" t="s">
        <v>158</v>
      </c>
      <c r="N316" s="692">
        <v>0</v>
      </c>
      <c r="O316" s="692">
        <v>2024</v>
      </c>
      <c r="P316" s="692" t="s">
        <v>141</v>
      </c>
      <c r="Q316" s="695">
        <v>2</v>
      </c>
      <c r="R316" s="696">
        <v>6</v>
      </c>
      <c r="S316" s="696">
        <v>4</v>
      </c>
      <c r="T316" s="613">
        <f t="shared" si="49"/>
        <v>0.66666666666666663</v>
      </c>
      <c r="U316" s="696">
        <v>1</v>
      </c>
      <c r="V316" s="696">
        <v>4</v>
      </c>
      <c r="W316" s="697">
        <v>1</v>
      </c>
      <c r="X316" s="697">
        <v>0</v>
      </c>
      <c r="Y316" s="612">
        <f t="shared" si="52"/>
        <v>6</v>
      </c>
      <c r="Z316" s="613">
        <f t="shared" si="50"/>
        <v>1</v>
      </c>
      <c r="AA316" s="612">
        <f t="shared" si="53"/>
        <v>10</v>
      </c>
      <c r="AB316" s="613">
        <f t="shared" si="54"/>
        <v>3</v>
      </c>
      <c r="AC316" s="618">
        <v>1</v>
      </c>
      <c r="AD316" s="615">
        <f t="shared" si="48"/>
        <v>1.6666666666666667</v>
      </c>
      <c r="AE316" s="698">
        <v>700000000</v>
      </c>
      <c r="AF316" s="699" t="s">
        <v>1783</v>
      </c>
      <c r="AG316" s="745">
        <v>574778750</v>
      </c>
      <c r="AH316" s="12">
        <f t="shared" si="51"/>
        <v>0.82111250000000002</v>
      </c>
    </row>
    <row r="317" spans="1:34" ht="55" hidden="1" x14ac:dyDescent="0.2">
      <c r="A317" s="662" t="s">
        <v>1830</v>
      </c>
      <c r="B317" s="636" t="s">
        <v>869</v>
      </c>
      <c r="C317" s="731" t="s">
        <v>2038</v>
      </c>
      <c r="D317" s="692" t="s">
        <v>1778</v>
      </c>
      <c r="E317" s="692" t="s">
        <v>594</v>
      </c>
      <c r="F317" s="692" t="s">
        <v>595</v>
      </c>
      <c r="G317" s="692" t="s">
        <v>1753</v>
      </c>
      <c r="H317" s="692">
        <v>214</v>
      </c>
      <c r="I317" s="692" t="s">
        <v>1786</v>
      </c>
      <c r="J317" s="693" t="s">
        <v>1787</v>
      </c>
      <c r="K317" s="694" t="s">
        <v>1782</v>
      </c>
      <c r="L317" s="692" t="s">
        <v>1788</v>
      </c>
      <c r="M317" s="692" t="s">
        <v>158</v>
      </c>
      <c r="N317" s="692">
        <v>0</v>
      </c>
      <c r="O317" s="692">
        <v>2024</v>
      </c>
      <c r="P317" s="692" t="s">
        <v>141</v>
      </c>
      <c r="Q317" s="695">
        <v>30</v>
      </c>
      <c r="R317" s="696">
        <v>100</v>
      </c>
      <c r="S317" s="696">
        <v>20</v>
      </c>
      <c r="T317" s="613">
        <f t="shared" si="49"/>
        <v>0.2</v>
      </c>
      <c r="U317" s="696">
        <v>6</v>
      </c>
      <c r="V317" s="696">
        <v>19</v>
      </c>
      <c r="W317" s="697">
        <v>14</v>
      </c>
      <c r="X317" s="697">
        <v>8</v>
      </c>
      <c r="Y317" s="612">
        <f t="shared" si="52"/>
        <v>47</v>
      </c>
      <c r="Z317" s="613">
        <f t="shared" si="50"/>
        <v>0.47</v>
      </c>
      <c r="AA317" s="612">
        <f t="shared" si="53"/>
        <v>67</v>
      </c>
      <c r="AB317" s="613">
        <f t="shared" si="54"/>
        <v>1.5666666666666667</v>
      </c>
      <c r="AC317" s="618">
        <v>1</v>
      </c>
      <c r="AD317" s="615">
        <f t="shared" si="48"/>
        <v>0.67</v>
      </c>
      <c r="AE317" s="698">
        <v>200000000</v>
      </c>
      <c r="AF317" s="699" t="s">
        <v>1783</v>
      </c>
      <c r="AG317" s="745">
        <v>81000000</v>
      </c>
      <c r="AH317" s="12">
        <f t="shared" si="51"/>
        <v>0.40500000000000003</v>
      </c>
    </row>
    <row r="318" spans="1:34" ht="88" hidden="1" x14ac:dyDescent="0.2">
      <c r="A318" s="662" t="s">
        <v>1830</v>
      </c>
      <c r="B318" s="620" t="s">
        <v>90</v>
      </c>
      <c r="C318" s="731" t="s">
        <v>2039</v>
      </c>
      <c r="D318" s="692" t="s">
        <v>1791</v>
      </c>
      <c r="E318" s="692">
        <v>1202</v>
      </c>
      <c r="F318" s="692" t="s">
        <v>755</v>
      </c>
      <c r="G318" s="692" t="s">
        <v>1792</v>
      </c>
      <c r="H318" s="692">
        <v>215</v>
      </c>
      <c r="I318" s="692" t="s">
        <v>1793</v>
      </c>
      <c r="J318" s="693" t="s">
        <v>250</v>
      </c>
      <c r="K318" s="694" t="s">
        <v>1794</v>
      </c>
      <c r="L318" s="692" t="s">
        <v>1795</v>
      </c>
      <c r="M318" s="692" t="s">
        <v>158</v>
      </c>
      <c r="N318" s="692">
        <v>0</v>
      </c>
      <c r="O318" s="692">
        <v>2024</v>
      </c>
      <c r="P318" s="692" t="s">
        <v>1796</v>
      </c>
      <c r="Q318" s="695">
        <v>1500</v>
      </c>
      <c r="R318" s="696">
        <v>5000</v>
      </c>
      <c r="S318" s="696">
        <v>28940</v>
      </c>
      <c r="T318" s="613">
        <f t="shared" si="49"/>
        <v>5.7880000000000003</v>
      </c>
      <c r="U318" s="696">
        <v>0</v>
      </c>
      <c r="V318" s="696">
        <v>5586</v>
      </c>
      <c r="W318" s="697">
        <v>9102</v>
      </c>
      <c r="X318" s="697">
        <v>824</v>
      </c>
      <c r="Y318" s="612">
        <f t="shared" si="52"/>
        <v>15512</v>
      </c>
      <c r="Z318" s="613">
        <f t="shared" si="50"/>
        <v>3.1023999999999998</v>
      </c>
      <c r="AA318" s="612">
        <f t="shared" si="53"/>
        <v>44452</v>
      </c>
      <c r="AB318" s="613">
        <f t="shared" si="54"/>
        <v>10.341333333333333</v>
      </c>
      <c r="AC318" s="618">
        <v>1</v>
      </c>
      <c r="AD318" s="615">
        <f t="shared" si="48"/>
        <v>8.8903999999999996</v>
      </c>
      <c r="AE318" s="698">
        <v>317895545</v>
      </c>
      <c r="AF318" s="699" t="s">
        <v>1797</v>
      </c>
      <c r="AG318" s="747">
        <v>317895545</v>
      </c>
      <c r="AH318" s="12">
        <f t="shared" si="51"/>
        <v>1</v>
      </c>
    </row>
    <row r="319" spans="1:34" ht="77" hidden="1" x14ac:dyDescent="0.2">
      <c r="A319" s="662" t="s">
        <v>1830</v>
      </c>
      <c r="B319" s="620" t="s">
        <v>90</v>
      </c>
      <c r="C319" s="731" t="s">
        <v>2039</v>
      </c>
      <c r="D319" s="692" t="s">
        <v>1791</v>
      </c>
      <c r="E319" s="692">
        <v>1202</v>
      </c>
      <c r="F319" s="692" t="s">
        <v>755</v>
      </c>
      <c r="G319" s="692" t="s">
        <v>1792</v>
      </c>
      <c r="H319" s="692">
        <v>216</v>
      </c>
      <c r="I319" s="692" t="s">
        <v>1798</v>
      </c>
      <c r="J319" s="693" t="s">
        <v>1799</v>
      </c>
      <c r="K319" s="694" t="s">
        <v>1800</v>
      </c>
      <c r="L319" s="692" t="s">
        <v>1801</v>
      </c>
      <c r="M319" s="692" t="s">
        <v>158</v>
      </c>
      <c r="N319" s="692">
        <v>0</v>
      </c>
      <c r="O319" s="692">
        <v>2024</v>
      </c>
      <c r="P319" s="692" t="s">
        <v>1796</v>
      </c>
      <c r="Q319" s="695">
        <v>8</v>
      </c>
      <c r="R319" s="696">
        <v>24</v>
      </c>
      <c r="S319" s="696">
        <v>5</v>
      </c>
      <c r="T319" s="613">
        <f t="shared" si="49"/>
        <v>0.20833333333333334</v>
      </c>
      <c r="U319" s="696">
        <v>0</v>
      </c>
      <c r="V319" s="696">
        <v>0</v>
      </c>
      <c r="W319" s="697">
        <v>0</v>
      </c>
      <c r="X319" s="697">
        <v>9</v>
      </c>
      <c r="Y319" s="612">
        <f t="shared" si="52"/>
        <v>9</v>
      </c>
      <c r="Z319" s="613">
        <f t="shared" si="50"/>
        <v>0.375</v>
      </c>
      <c r="AA319" s="612">
        <f t="shared" si="53"/>
        <v>14</v>
      </c>
      <c r="AB319" s="613">
        <f t="shared" si="54"/>
        <v>1.125</v>
      </c>
      <c r="AC319" s="618">
        <v>1</v>
      </c>
      <c r="AD319" s="615">
        <f t="shared" si="48"/>
        <v>0.58333333333333337</v>
      </c>
      <c r="AE319" s="698">
        <v>607902214</v>
      </c>
      <c r="AF319" s="699" t="s">
        <v>1802</v>
      </c>
      <c r="AG319" s="747">
        <v>607902214</v>
      </c>
      <c r="AH319" s="12">
        <f t="shared" si="51"/>
        <v>1</v>
      </c>
    </row>
    <row r="320" spans="1:34" ht="77" hidden="1" x14ac:dyDescent="0.2">
      <c r="A320" s="662" t="s">
        <v>1830</v>
      </c>
      <c r="B320" s="620" t="s">
        <v>90</v>
      </c>
      <c r="C320" s="731" t="s">
        <v>2039</v>
      </c>
      <c r="D320" s="692" t="s">
        <v>1791</v>
      </c>
      <c r="E320" s="692">
        <v>1202</v>
      </c>
      <c r="F320" s="692" t="s">
        <v>755</v>
      </c>
      <c r="G320" s="692" t="s">
        <v>1792</v>
      </c>
      <c r="H320" s="692">
        <v>217</v>
      </c>
      <c r="I320" s="692" t="s">
        <v>1803</v>
      </c>
      <c r="J320" s="693" t="s">
        <v>1804</v>
      </c>
      <c r="K320" s="694" t="s">
        <v>1805</v>
      </c>
      <c r="L320" s="692" t="s">
        <v>1806</v>
      </c>
      <c r="M320" s="692" t="s">
        <v>158</v>
      </c>
      <c r="N320" s="692">
        <v>0</v>
      </c>
      <c r="O320" s="692">
        <v>2024</v>
      </c>
      <c r="P320" s="692" t="s">
        <v>1796</v>
      </c>
      <c r="Q320" s="695">
        <v>5</v>
      </c>
      <c r="R320" s="696">
        <v>20</v>
      </c>
      <c r="S320" s="696">
        <v>29</v>
      </c>
      <c r="T320" s="613">
        <f t="shared" si="49"/>
        <v>1.45</v>
      </c>
      <c r="U320" s="696">
        <v>0</v>
      </c>
      <c r="V320" s="696">
        <v>14</v>
      </c>
      <c r="W320" s="697">
        <v>14</v>
      </c>
      <c r="X320" s="697">
        <v>2</v>
      </c>
      <c r="Y320" s="612">
        <f t="shared" si="52"/>
        <v>30</v>
      </c>
      <c r="Z320" s="613">
        <f t="shared" si="50"/>
        <v>1.5</v>
      </c>
      <c r="AA320" s="612">
        <f t="shared" si="53"/>
        <v>59</v>
      </c>
      <c r="AB320" s="613">
        <f t="shared" si="54"/>
        <v>6</v>
      </c>
      <c r="AC320" s="618">
        <v>1</v>
      </c>
      <c r="AD320" s="615">
        <f t="shared" si="48"/>
        <v>2.95</v>
      </c>
      <c r="AE320" s="698">
        <v>450000000</v>
      </c>
      <c r="AF320" s="699" t="s">
        <v>1807</v>
      </c>
      <c r="AG320" s="745">
        <v>450000000</v>
      </c>
      <c r="AH320" s="12">
        <f t="shared" si="51"/>
        <v>1</v>
      </c>
    </row>
    <row r="321" spans="1:34" ht="66" hidden="1" x14ac:dyDescent="0.2">
      <c r="A321" s="662" t="s">
        <v>1830</v>
      </c>
      <c r="B321" s="636" t="s">
        <v>869</v>
      </c>
      <c r="C321" s="731" t="s">
        <v>1368</v>
      </c>
      <c r="D321" s="692" t="s">
        <v>1808</v>
      </c>
      <c r="E321" s="692" t="s">
        <v>594</v>
      </c>
      <c r="F321" s="692" t="s">
        <v>595</v>
      </c>
      <c r="G321" s="692" t="s">
        <v>1753</v>
      </c>
      <c r="H321" s="692">
        <v>367</v>
      </c>
      <c r="I321" s="703" t="s">
        <v>1809</v>
      </c>
      <c r="J321" s="693">
        <v>4502001</v>
      </c>
      <c r="K321" s="694" t="s">
        <v>1761</v>
      </c>
      <c r="L321" s="692" t="s">
        <v>1810</v>
      </c>
      <c r="M321" s="692" t="s">
        <v>158</v>
      </c>
      <c r="N321" s="692">
        <v>0</v>
      </c>
      <c r="O321" s="692">
        <v>2023</v>
      </c>
      <c r="P321" s="692" t="s">
        <v>1771</v>
      </c>
      <c r="Q321" s="695">
        <v>45</v>
      </c>
      <c r="R321" s="696">
        <v>180</v>
      </c>
      <c r="S321" s="696">
        <v>17</v>
      </c>
      <c r="T321" s="613">
        <f t="shared" si="49"/>
        <v>9.4444444444444442E-2</v>
      </c>
      <c r="U321" s="696">
        <v>0</v>
      </c>
      <c r="V321" s="696">
        <v>12</v>
      </c>
      <c r="W321" s="697">
        <v>5</v>
      </c>
      <c r="X321" s="697">
        <v>3</v>
      </c>
      <c r="Y321" s="612">
        <f t="shared" si="52"/>
        <v>20</v>
      </c>
      <c r="Z321" s="613">
        <f t="shared" si="50"/>
        <v>0.1111111111111111</v>
      </c>
      <c r="AA321" s="612">
        <f t="shared" si="53"/>
        <v>37</v>
      </c>
      <c r="AB321" s="613">
        <f t="shared" si="54"/>
        <v>0.44444444444444442</v>
      </c>
      <c r="AC321" s="614">
        <v>0.44444444444444442</v>
      </c>
      <c r="AD321" s="615">
        <f t="shared" si="48"/>
        <v>0.20555555555555555</v>
      </c>
      <c r="AE321" s="702">
        <v>10678600000</v>
      </c>
      <c r="AF321" s="702" t="s">
        <v>1811</v>
      </c>
      <c r="AG321" s="464">
        <v>9087664798</v>
      </c>
      <c r="AH321" s="12">
        <f t="shared" si="51"/>
        <v>0.85101650010300978</v>
      </c>
    </row>
    <row r="322" spans="1:34" ht="55" hidden="1" x14ac:dyDescent="0.2">
      <c r="A322" s="662" t="s">
        <v>1830</v>
      </c>
      <c r="B322" s="699" t="s">
        <v>1865</v>
      </c>
      <c r="C322" s="731" t="s">
        <v>2040</v>
      </c>
      <c r="D322" s="694" t="s">
        <v>1814</v>
      </c>
      <c r="E322" s="694">
        <v>4502</v>
      </c>
      <c r="F322" s="694" t="s">
        <v>595</v>
      </c>
      <c r="G322" s="694" t="s">
        <v>1792</v>
      </c>
      <c r="H322" s="692">
        <v>384</v>
      </c>
      <c r="I322" s="694" t="s">
        <v>1815</v>
      </c>
      <c r="J322" s="693">
        <v>4502038</v>
      </c>
      <c r="K322" s="694" t="s">
        <v>597</v>
      </c>
      <c r="L322" s="694" t="s">
        <v>598</v>
      </c>
      <c r="M322" s="692" t="s">
        <v>158</v>
      </c>
      <c r="N322" s="704" t="s">
        <v>141</v>
      </c>
      <c r="O322" s="694">
        <v>2023</v>
      </c>
      <c r="P322" s="694" t="s">
        <v>1816</v>
      </c>
      <c r="Q322" s="695">
        <v>1</v>
      </c>
      <c r="R322" s="696">
        <v>4</v>
      </c>
      <c r="S322" s="696">
        <v>0</v>
      </c>
      <c r="T322" s="613">
        <f t="shared" si="49"/>
        <v>0</v>
      </c>
      <c r="U322" s="696">
        <v>0</v>
      </c>
      <c r="V322" s="696">
        <v>0</v>
      </c>
      <c r="W322" s="697">
        <v>0</v>
      </c>
      <c r="X322" s="697">
        <v>0</v>
      </c>
      <c r="Y322" s="612">
        <f t="shared" si="52"/>
        <v>0</v>
      </c>
      <c r="Z322" s="613">
        <f t="shared" si="50"/>
        <v>0</v>
      </c>
      <c r="AA322" s="612">
        <f t="shared" si="53"/>
        <v>0</v>
      </c>
      <c r="AB322" s="613">
        <f>+Y322/Q322</f>
        <v>0</v>
      </c>
      <c r="AC322" s="614">
        <v>0</v>
      </c>
      <c r="AD322" s="615">
        <f t="shared" si="48"/>
        <v>0</v>
      </c>
      <c r="AE322" s="616">
        <v>0</v>
      </c>
      <c r="AF322" s="697" t="s">
        <v>141</v>
      </c>
      <c r="AG322" s="445">
        <v>0</v>
      </c>
      <c r="AH322" s="13">
        <v>0</v>
      </c>
    </row>
    <row r="323" spans="1:34" ht="88" hidden="1" x14ac:dyDescent="0.2">
      <c r="A323" s="662" t="s">
        <v>1830</v>
      </c>
      <c r="B323" s="699" t="s">
        <v>1865</v>
      </c>
      <c r="C323" s="731" t="s">
        <v>2040</v>
      </c>
      <c r="D323" s="694" t="s">
        <v>1814</v>
      </c>
      <c r="E323" s="694">
        <v>4102</v>
      </c>
      <c r="F323" s="694" t="s">
        <v>730</v>
      </c>
      <c r="G323" s="694" t="s">
        <v>1792</v>
      </c>
      <c r="H323" s="692">
        <v>385</v>
      </c>
      <c r="I323" s="694" t="s">
        <v>1817</v>
      </c>
      <c r="J323" s="693">
        <v>4102052</v>
      </c>
      <c r="K323" s="694" t="s">
        <v>732</v>
      </c>
      <c r="L323" s="694" t="s">
        <v>1818</v>
      </c>
      <c r="M323" s="692" t="s">
        <v>158</v>
      </c>
      <c r="N323" s="694">
        <v>0</v>
      </c>
      <c r="O323" s="694">
        <v>2023</v>
      </c>
      <c r="P323" s="694" t="s">
        <v>1819</v>
      </c>
      <c r="Q323" s="695">
        <v>135</v>
      </c>
      <c r="R323" s="696">
        <v>135</v>
      </c>
      <c r="S323" s="696">
        <v>151</v>
      </c>
      <c r="T323" s="613">
        <f t="shared" si="49"/>
        <v>1.1185185185185185</v>
      </c>
      <c r="U323" s="696">
        <v>0</v>
      </c>
      <c r="V323" s="696">
        <v>0</v>
      </c>
      <c r="W323" s="697">
        <v>0</v>
      </c>
      <c r="X323" s="697">
        <v>135</v>
      </c>
      <c r="Y323" s="612">
        <f t="shared" si="52"/>
        <v>135</v>
      </c>
      <c r="Z323" s="613">
        <f t="shared" si="50"/>
        <v>1</v>
      </c>
      <c r="AA323" s="612">
        <f t="shared" si="53"/>
        <v>286</v>
      </c>
      <c r="AB323" s="613">
        <f>Y323/Q323</f>
        <v>1</v>
      </c>
      <c r="AC323" s="618">
        <v>1</v>
      </c>
      <c r="AD323" s="615">
        <f t="shared" si="48"/>
        <v>2.1185185185185187</v>
      </c>
      <c r="AE323" s="698">
        <v>173984519</v>
      </c>
      <c r="AF323" s="697" t="s">
        <v>211</v>
      </c>
      <c r="AG323" s="748">
        <v>173984519</v>
      </c>
      <c r="AH323" s="12">
        <f t="shared" si="51"/>
        <v>1</v>
      </c>
    </row>
    <row r="324" spans="1:34" ht="55" hidden="1" x14ac:dyDescent="0.2">
      <c r="A324" s="662" t="s">
        <v>1830</v>
      </c>
      <c r="B324" s="699" t="s">
        <v>1865</v>
      </c>
      <c r="C324" s="731" t="s">
        <v>2040</v>
      </c>
      <c r="D324" s="694" t="s">
        <v>1820</v>
      </c>
      <c r="E324" s="694">
        <v>4502</v>
      </c>
      <c r="F324" s="694" t="s">
        <v>595</v>
      </c>
      <c r="G324" s="694" t="s">
        <v>1792</v>
      </c>
      <c r="H324" s="692">
        <v>386</v>
      </c>
      <c r="I324" s="706" t="s">
        <v>1821</v>
      </c>
      <c r="J324" s="693">
        <v>4502038</v>
      </c>
      <c r="K324" s="707" t="s">
        <v>597</v>
      </c>
      <c r="L324" s="707" t="s">
        <v>602</v>
      </c>
      <c r="M324" s="692" t="s">
        <v>158</v>
      </c>
      <c r="N324" s="706" t="s">
        <v>276</v>
      </c>
      <c r="O324" s="706">
        <v>2023</v>
      </c>
      <c r="P324" s="706" t="s">
        <v>1816</v>
      </c>
      <c r="Q324" s="695">
        <v>12</v>
      </c>
      <c r="R324" s="696">
        <v>12</v>
      </c>
      <c r="S324" s="696">
        <v>5</v>
      </c>
      <c r="T324" s="613">
        <f t="shared" si="49"/>
        <v>0.41666666666666669</v>
      </c>
      <c r="U324" s="696">
        <v>0</v>
      </c>
      <c r="V324" s="696">
        <v>8</v>
      </c>
      <c r="W324" s="697">
        <v>12</v>
      </c>
      <c r="X324" s="697">
        <v>7</v>
      </c>
      <c r="Y324" s="612">
        <f t="shared" si="52"/>
        <v>27</v>
      </c>
      <c r="Z324" s="613">
        <f t="shared" si="50"/>
        <v>2.25</v>
      </c>
      <c r="AA324" s="612">
        <f t="shared" si="53"/>
        <v>32</v>
      </c>
      <c r="AB324" s="613">
        <f>Y324/Q324</f>
        <v>2.25</v>
      </c>
      <c r="AC324" s="618">
        <v>1</v>
      </c>
      <c r="AD324" s="615">
        <f t="shared" si="48"/>
        <v>2.6666666666666665</v>
      </c>
      <c r="AE324" s="698">
        <v>184500000</v>
      </c>
      <c r="AF324" s="697" t="s">
        <v>211</v>
      </c>
      <c r="AG324" s="749">
        <v>184500000</v>
      </c>
      <c r="AH324" s="12">
        <f t="shared" si="51"/>
        <v>1</v>
      </c>
    </row>
    <row r="325" spans="1:34" ht="88" hidden="1" x14ac:dyDescent="0.2">
      <c r="A325" s="662" t="s">
        <v>1830</v>
      </c>
      <c r="B325" s="699" t="s">
        <v>1865</v>
      </c>
      <c r="C325" s="727" t="s">
        <v>1419</v>
      </c>
      <c r="D325" s="694" t="s">
        <v>1823</v>
      </c>
      <c r="E325" s="694" t="s">
        <v>1421</v>
      </c>
      <c r="F325" s="694" t="s">
        <v>1824</v>
      </c>
      <c r="G325" s="694" t="s">
        <v>1792</v>
      </c>
      <c r="H325" s="692">
        <v>387</v>
      </c>
      <c r="I325" s="706" t="s">
        <v>1825</v>
      </c>
      <c r="J325" s="693" t="s">
        <v>1826</v>
      </c>
      <c r="K325" s="707" t="s">
        <v>1827</v>
      </c>
      <c r="L325" s="707" t="s">
        <v>1828</v>
      </c>
      <c r="M325" s="692" t="s">
        <v>158</v>
      </c>
      <c r="N325" s="706">
        <v>1</v>
      </c>
      <c r="O325" s="692">
        <v>2023</v>
      </c>
      <c r="P325" s="694" t="s">
        <v>1829</v>
      </c>
      <c r="Q325" s="695">
        <v>2</v>
      </c>
      <c r="R325" s="696">
        <v>8</v>
      </c>
      <c r="S325" s="696">
        <v>2</v>
      </c>
      <c r="T325" s="613">
        <f t="shared" si="49"/>
        <v>0.25</v>
      </c>
      <c r="U325" s="696">
        <v>0</v>
      </c>
      <c r="V325" s="696">
        <v>0</v>
      </c>
      <c r="W325" s="697">
        <v>0</v>
      </c>
      <c r="X325" s="697">
        <v>3</v>
      </c>
      <c r="Y325" s="612">
        <f t="shared" si="52"/>
        <v>3</v>
      </c>
      <c r="Z325" s="613">
        <f t="shared" si="50"/>
        <v>0.375</v>
      </c>
      <c r="AA325" s="612">
        <f t="shared" si="53"/>
        <v>5</v>
      </c>
      <c r="AB325" s="613">
        <f>Y325/Q325</f>
        <v>1.5</v>
      </c>
      <c r="AC325" s="618">
        <v>1</v>
      </c>
      <c r="AD325" s="615">
        <f t="shared" si="48"/>
        <v>0.625</v>
      </c>
      <c r="AE325" s="705">
        <v>2000000000</v>
      </c>
      <c r="AF325" s="697" t="s">
        <v>211</v>
      </c>
      <c r="AG325" s="83">
        <v>1778800000</v>
      </c>
      <c r="AH325" s="12">
        <f t="shared" si="51"/>
        <v>0.88939999999999997</v>
      </c>
    </row>
    <row r="326" spans="1:34" ht="55" hidden="1" x14ac:dyDescent="0.2">
      <c r="A326" s="662" t="s">
        <v>1864</v>
      </c>
      <c r="B326" s="699" t="s">
        <v>1865</v>
      </c>
      <c r="C326" s="731" t="s">
        <v>2040</v>
      </c>
      <c r="D326" s="663" t="s">
        <v>1834</v>
      </c>
      <c r="E326" s="663">
        <v>4501</v>
      </c>
      <c r="F326" s="663" t="s">
        <v>1824</v>
      </c>
      <c r="G326" s="663" t="s">
        <v>1835</v>
      </c>
      <c r="H326" s="663">
        <v>218</v>
      </c>
      <c r="I326" s="663" t="s">
        <v>1836</v>
      </c>
      <c r="J326" s="663">
        <v>4501026</v>
      </c>
      <c r="K326" s="663" t="s">
        <v>1837</v>
      </c>
      <c r="L326" s="708" t="s">
        <v>1838</v>
      </c>
      <c r="M326" s="708" t="s">
        <v>158</v>
      </c>
      <c r="N326" s="663" t="s">
        <v>141</v>
      </c>
      <c r="O326" s="663">
        <v>2024</v>
      </c>
      <c r="P326" s="663" t="s">
        <v>122</v>
      </c>
      <c r="Q326" s="664">
        <v>1</v>
      </c>
      <c r="R326" s="665">
        <v>1</v>
      </c>
      <c r="S326" s="612">
        <v>1</v>
      </c>
      <c r="T326" s="613">
        <f>+S326/R326</f>
        <v>1</v>
      </c>
      <c r="U326" s="621">
        <v>0</v>
      </c>
      <c r="V326" s="621">
        <v>0</v>
      </c>
      <c r="W326" s="621">
        <v>0</v>
      </c>
      <c r="X326" s="621">
        <v>1</v>
      </c>
      <c r="Y326" s="621">
        <f>+U326+V326+W326+X326</f>
        <v>1</v>
      </c>
      <c r="Z326" s="613">
        <f>+Y326/R326</f>
        <v>1</v>
      </c>
      <c r="AA326" s="612">
        <f>S326+Y326</f>
        <v>2</v>
      </c>
      <c r="AB326" s="613">
        <f>+Y326/Q326</f>
        <v>1</v>
      </c>
      <c r="AC326" s="618">
        <v>1</v>
      </c>
      <c r="AD326" s="615">
        <f t="shared" si="48"/>
        <v>2</v>
      </c>
      <c r="AE326" s="619">
        <v>5619527872</v>
      </c>
      <c r="AF326" s="699" t="s">
        <v>1839</v>
      </c>
      <c r="AG326" s="14">
        <v>5619527872</v>
      </c>
      <c r="AH326" s="12">
        <f t="shared" si="51"/>
        <v>1</v>
      </c>
    </row>
    <row r="327" spans="1:34" ht="99" hidden="1" x14ac:dyDescent="0.2">
      <c r="A327" s="662" t="s">
        <v>1864</v>
      </c>
      <c r="B327" s="699" t="s">
        <v>1865</v>
      </c>
      <c r="C327" s="731" t="s">
        <v>2040</v>
      </c>
      <c r="D327" s="663" t="s">
        <v>1834</v>
      </c>
      <c r="E327" s="663">
        <v>4501</v>
      </c>
      <c r="F327" s="663" t="s">
        <v>1824</v>
      </c>
      <c r="G327" s="663" t="s">
        <v>1835</v>
      </c>
      <c r="H327" s="663">
        <v>219</v>
      </c>
      <c r="I327" s="663" t="s">
        <v>1840</v>
      </c>
      <c r="J327" s="663">
        <v>4501029</v>
      </c>
      <c r="K327" s="663" t="s">
        <v>1841</v>
      </c>
      <c r="L327" s="708" t="s">
        <v>1842</v>
      </c>
      <c r="M327" s="708" t="s">
        <v>158</v>
      </c>
      <c r="N327" s="663">
        <v>3</v>
      </c>
      <c r="O327" s="663">
        <v>2024</v>
      </c>
      <c r="P327" s="663" t="s">
        <v>122</v>
      </c>
      <c r="Q327" s="664">
        <v>1</v>
      </c>
      <c r="R327" s="665">
        <v>4</v>
      </c>
      <c r="S327" s="612">
        <v>1</v>
      </c>
      <c r="T327" s="613">
        <f t="shared" ref="T327:T333" si="55">+S327/R327</f>
        <v>0.25</v>
      </c>
      <c r="U327" s="621">
        <v>0.25</v>
      </c>
      <c r="V327" s="621">
        <v>0</v>
      </c>
      <c r="W327" s="621">
        <v>0</v>
      </c>
      <c r="X327" s="621">
        <v>0.75</v>
      </c>
      <c r="Y327" s="621">
        <f t="shared" ref="Y327:Y333" si="56">+U327+V327+W327+X327</f>
        <v>1</v>
      </c>
      <c r="Z327" s="613">
        <f t="shared" ref="Z327:Z333" si="57">+Y327/R327</f>
        <v>0.25</v>
      </c>
      <c r="AA327" s="612">
        <f t="shared" ref="AA327:AA333" si="58">S327+Y327</f>
        <v>2</v>
      </c>
      <c r="AB327" s="613">
        <f t="shared" ref="AB327:AB333" si="59">+Y327/Q327</f>
        <v>1</v>
      </c>
      <c r="AC327" s="618">
        <v>1</v>
      </c>
      <c r="AD327" s="615">
        <f t="shared" si="48"/>
        <v>0.5</v>
      </c>
      <c r="AE327" s="619">
        <v>1916000000</v>
      </c>
      <c r="AF327" s="699" t="s">
        <v>1839</v>
      </c>
      <c r="AG327" s="14">
        <v>1472093337</v>
      </c>
      <c r="AH327" s="12">
        <f>AG327/AE327</f>
        <v>0.76831593789144048</v>
      </c>
    </row>
    <row r="328" spans="1:34" ht="99" hidden="1" x14ac:dyDescent="0.2">
      <c r="A328" s="662" t="s">
        <v>1864</v>
      </c>
      <c r="B328" s="699" t="s">
        <v>1865</v>
      </c>
      <c r="C328" s="731" t="s">
        <v>2040</v>
      </c>
      <c r="D328" s="663" t="s">
        <v>1834</v>
      </c>
      <c r="E328" s="663">
        <v>4501</v>
      </c>
      <c r="F328" s="663" t="s">
        <v>1824</v>
      </c>
      <c r="G328" s="663" t="s">
        <v>1835</v>
      </c>
      <c r="H328" s="663">
        <v>220</v>
      </c>
      <c r="I328" s="663" t="s">
        <v>1840</v>
      </c>
      <c r="J328" s="663">
        <v>4501079</v>
      </c>
      <c r="K328" s="663" t="s">
        <v>1843</v>
      </c>
      <c r="L328" s="708" t="s">
        <v>1844</v>
      </c>
      <c r="M328" s="708" t="s">
        <v>158</v>
      </c>
      <c r="N328" s="663">
        <v>0</v>
      </c>
      <c r="O328" s="663">
        <v>2024</v>
      </c>
      <c r="P328" s="663" t="s">
        <v>122</v>
      </c>
      <c r="Q328" s="664">
        <v>1</v>
      </c>
      <c r="R328" s="665">
        <v>2</v>
      </c>
      <c r="S328" s="612">
        <v>1</v>
      </c>
      <c r="T328" s="613">
        <f t="shared" si="55"/>
        <v>0.5</v>
      </c>
      <c r="U328" s="621">
        <v>0</v>
      </c>
      <c r="V328" s="621">
        <v>0</v>
      </c>
      <c r="W328" s="621">
        <v>0</v>
      </c>
      <c r="X328" s="621">
        <v>1</v>
      </c>
      <c r="Y328" s="621">
        <f t="shared" si="56"/>
        <v>1</v>
      </c>
      <c r="Z328" s="613">
        <f t="shared" si="57"/>
        <v>0.5</v>
      </c>
      <c r="AA328" s="612">
        <f t="shared" si="58"/>
        <v>2</v>
      </c>
      <c r="AB328" s="613">
        <f t="shared" si="59"/>
        <v>1</v>
      </c>
      <c r="AC328" s="618">
        <v>1</v>
      </c>
      <c r="AD328" s="615">
        <f t="shared" si="48"/>
        <v>1</v>
      </c>
      <c r="AE328" s="619">
        <v>3500000000</v>
      </c>
      <c r="AF328" s="699" t="s">
        <v>1839</v>
      </c>
      <c r="AG328" s="14">
        <v>3176215792</v>
      </c>
      <c r="AH328" s="12">
        <f t="shared" si="51"/>
        <v>0.9074902262857143</v>
      </c>
    </row>
    <row r="329" spans="1:34" ht="99" hidden="1" x14ac:dyDescent="0.2">
      <c r="A329" s="662" t="s">
        <v>1864</v>
      </c>
      <c r="B329" s="699" t="s">
        <v>1865</v>
      </c>
      <c r="C329" s="731" t="s">
        <v>2040</v>
      </c>
      <c r="D329" s="663" t="s">
        <v>1834</v>
      </c>
      <c r="E329" s="663">
        <v>4501</v>
      </c>
      <c r="F329" s="663" t="s">
        <v>1824</v>
      </c>
      <c r="G329" s="663" t="s">
        <v>1835</v>
      </c>
      <c r="H329" s="663">
        <v>221</v>
      </c>
      <c r="I329" s="663" t="s">
        <v>1840</v>
      </c>
      <c r="J329" s="663">
        <v>4501077</v>
      </c>
      <c r="K329" s="663" t="s">
        <v>1843</v>
      </c>
      <c r="L329" s="708" t="s">
        <v>1844</v>
      </c>
      <c r="M329" s="708" t="s">
        <v>158</v>
      </c>
      <c r="N329" s="663">
        <v>0</v>
      </c>
      <c r="O329" s="663">
        <v>2024</v>
      </c>
      <c r="P329" s="663" t="s">
        <v>122</v>
      </c>
      <c r="Q329" s="664">
        <v>1</v>
      </c>
      <c r="R329" s="665">
        <v>2</v>
      </c>
      <c r="S329" s="612">
        <v>1</v>
      </c>
      <c r="T329" s="613">
        <f t="shared" si="55"/>
        <v>0.5</v>
      </c>
      <c r="U329" s="621">
        <v>0.4</v>
      </c>
      <c r="V329" s="621">
        <v>0</v>
      </c>
      <c r="W329" s="621">
        <v>0</v>
      </c>
      <c r="X329" s="621">
        <v>0.6</v>
      </c>
      <c r="Y329" s="621">
        <f t="shared" si="56"/>
        <v>1</v>
      </c>
      <c r="Z329" s="613">
        <f t="shared" si="57"/>
        <v>0.5</v>
      </c>
      <c r="AA329" s="612">
        <f t="shared" si="58"/>
        <v>2</v>
      </c>
      <c r="AB329" s="613">
        <f t="shared" si="59"/>
        <v>1</v>
      </c>
      <c r="AC329" s="618">
        <v>1</v>
      </c>
      <c r="AD329" s="615">
        <f t="shared" si="48"/>
        <v>1</v>
      </c>
      <c r="AE329" s="619">
        <v>500000000</v>
      </c>
      <c r="AF329" s="699" t="s">
        <v>1839</v>
      </c>
      <c r="AG329" s="14">
        <v>268102115.10000038</v>
      </c>
      <c r="AH329" s="12">
        <f t="shared" si="51"/>
        <v>0.53620423020000074</v>
      </c>
    </row>
    <row r="330" spans="1:34" ht="143" hidden="1" x14ac:dyDescent="0.2">
      <c r="A330" s="662" t="s">
        <v>1864</v>
      </c>
      <c r="B330" s="699" t="s">
        <v>1865</v>
      </c>
      <c r="C330" s="731" t="s">
        <v>2040</v>
      </c>
      <c r="D330" s="663" t="s">
        <v>1834</v>
      </c>
      <c r="E330" s="663">
        <v>3205</v>
      </c>
      <c r="F330" s="663" t="s">
        <v>1845</v>
      </c>
      <c r="G330" s="663" t="s">
        <v>1792</v>
      </c>
      <c r="H330" s="663">
        <v>222</v>
      </c>
      <c r="I330" s="663" t="s">
        <v>1846</v>
      </c>
      <c r="J330" s="663" t="s">
        <v>1847</v>
      </c>
      <c r="K330" s="663" t="s">
        <v>1848</v>
      </c>
      <c r="L330" s="708" t="s">
        <v>343</v>
      </c>
      <c r="M330" s="708" t="s">
        <v>275</v>
      </c>
      <c r="N330" s="663">
        <v>100</v>
      </c>
      <c r="O330" s="663">
        <v>2024</v>
      </c>
      <c r="P330" s="663" t="s">
        <v>1849</v>
      </c>
      <c r="Q330" s="664">
        <v>50</v>
      </c>
      <c r="R330" s="665">
        <v>200</v>
      </c>
      <c r="S330" s="612">
        <v>50</v>
      </c>
      <c r="T330" s="613">
        <f t="shared" si="55"/>
        <v>0.25</v>
      </c>
      <c r="U330" s="621">
        <v>0</v>
      </c>
      <c r="V330" s="621">
        <v>0</v>
      </c>
      <c r="W330" s="621">
        <v>0</v>
      </c>
      <c r="X330" s="621">
        <v>0</v>
      </c>
      <c r="Y330" s="621">
        <f t="shared" si="56"/>
        <v>0</v>
      </c>
      <c r="Z330" s="613">
        <f t="shared" si="57"/>
        <v>0</v>
      </c>
      <c r="AA330" s="612">
        <f t="shared" si="58"/>
        <v>50</v>
      </c>
      <c r="AB330" s="613">
        <f t="shared" si="59"/>
        <v>0</v>
      </c>
      <c r="AC330" s="614">
        <v>0</v>
      </c>
      <c r="AD330" s="615">
        <f t="shared" si="48"/>
        <v>0.25</v>
      </c>
      <c r="AE330" s="619">
        <v>200000000</v>
      </c>
      <c r="AF330" s="699" t="s">
        <v>1839</v>
      </c>
      <c r="AG330" s="14">
        <v>200000000</v>
      </c>
      <c r="AH330" s="12">
        <f t="shared" si="51"/>
        <v>1</v>
      </c>
    </row>
    <row r="331" spans="1:34" ht="55" hidden="1" x14ac:dyDescent="0.2">
      <c r="A331" s="662" t="s">
        <v>1864</v>
      </c>
      <c r="B331" s="699" t="s">
        <v>1865</v>
      </c>
      <c r="C331" s="731" t="s">
        <v>2040</v>
      </c>
      <c r="D331" s="663" t="s">
        <v>1834</v>
      </c>
      <c r="E331" s="663">
        <v>4503</v>
      </c>
      <c r="F331" s="663" t="s">
        <v>1740</v>
      </c>
      <c r="G331" s="663" t="s">
        <v>1792</v>
      </c>
      <c r="H331" s="663">
        <v>223</v>
      </c>
      <c r="I331" s="663" t="s">
        <v>1850</v>
      </c>
      <c r="J331" s="663">
        <v>4503018</v>
      </c>
      <c r="K331" s="663" t="s">
        <v>1851</v>
      </c>
      <c r="L331" s="708" t="s">
        <v>1852</v>
      </c>
      <c r="M331" s="708" t="s">
        <v>280</v>
      </c>
      <c r="N331" s="663">
        <v>24</v>
      </c>
      <c r="O331" s="663">
        <v>2024</v>
      </c>
      <c r="P331" s="663" t="s">
        <v>1853</v>
      </c>
      <c r="Q331" s="664">
        <v>1</v>
      </c>
      <c r="R331" s="665">
        <v>20</v>
      </c>
      <c r="S331" s="612">
        <v>0</v>
      </c>
      <c r="T331" s="613">
        <f t="shared" si="55"/>
        <v>0</v>
      </c>
      <c r="U331" s="621">
        <v>0</v>
      </c>
      <c r="V331" s="621">
        <v>0</v>
      </c>
      <c r="W331" s="621">
        <v>0</v>
      </c>
      <c r="X331" s="621">
        <v>0</v>
      </c>
      <c r="Y331" s="621">
        <f t="shared" si="56"/>
        <v>0</v>
      </c>
      <c r="Z331" s="613">
        <f t="shared" si="57"/>
        <v>0</v>
      </c>
      <c r="AA331" s="612">
        <f t="shared" si="58"/>
        <v>0</v>
      </c>
      <c r="AB331" s="613">
        <f t="shared" si="59"/>
        <v>0</v>
      </c>
      <c r="AC331" s="614">
        <v>0</v>
      </c>
      <c r="AD331" s="615">
        <f t="shared" si="48"/>
        <v>0</v>
      </c>
      <c r="AE331" s="619">
        <v>100000000</v>
      </c>
      <c r="AF331" s="699" t="s">
        <v>1839</v>
      </c>
      <c r="AG331" s="14">
        <v>100000000</v>
      </c>
      <c r="AH331" s="12">
        <f t="shared" si="51"/>
        <v>1</v>
      </c>
    </row>
    <row r="332" spans="1:34" ht="55" hidden="1" x14ac:dyDescent="0.2">
      <c r="A332" s="662" t="s">
        <v>1864</v>
      </c>
      <c r="B332" s="699" t="s">
        <v>1865</v>
      </c>
      <c r="C332" s="731" t="s">
        <v>2040</v>
      </c>
      <c r="D332" s="663" t="s">
        <v>1834</v>
      </c>
      <c r="E332" s="663">
        <v>4501</v>
      </c>
      <c r="F332" s="663" t="s">
        <v>1824</v>
      </c>
      <c r="G332" s="663" t="s">
        <v>1792</v>
      </c>
      <c r="H332" s="663">
        <v>224</v>
      </c>
      <c r="I332" s="663" t="s">
        <v>1854</v>
      </c>
      <c r="J332" s="663">
        <v>4501056</v>
      </c>
      <c r="K332" s="663" t="s">
        <v>1855</v>
      </c>
      <c r="L332" s="708" t="s">
        <v>1856</v>
      </c>
      <c r="M332" s="708" t="s">
        <v>280</v>
      </c>
      <c r="N332" s="663">
        <v>0</v>
      </c>
      <c r="O332" s="663">
        <v>2024</v>
      </c>
      <c r="P332" s="663" t="s">
        <v>1857</v>
      </c>
      <c r="Q332" s="664">
        <v>1</v>
      </c>
      <c r="R332" s="665">
        <v>8</v>
      </c>
      <c r="S332" s="612">
        <v>2</v>
      </c>
      <c r="T332" s="613">
        <f t="shared" si="55"/>
        <v>0.25</v>
      </c>
      <c r="U332" s="621">
        <v>0</v>
      </c>
      <c r="V332" s="621">
        <v>0</v>
      </c>
      <c r="W332" s="621">
        <v>0</v>
      </c>
      <c r="X332" s="621">
        <v>2</v>
      </c>
      <c r="Y332" s="621">
        <f t="shared" si="56"/>
        <v>2</v>
      </c>
      <c r="Z332" s="613">
        <f t="shared" si="57"/>
        <v>0.25</v>
      </c>
      <c r="AA332" s="612">
        <f t="shared" si="58"/>
        <v>4</v>
      </c>
      <c r="AB332" s="613">
        <f t="shared" si="59"/>
        <v>2</v>
      </c>
      <c r="AC332" s="618">
        <v>1</v>
      </c>
      <c r="AD332" s="615">
        <f t="shared" si="48"/>
        <v>0.5</v>
      </c>
      <c r="AE332" s="619">
        <v>150000000</v>
      </c>
      <c r="AF332" s="699" t="s">
        <v>1839</v>
      </c>
      <c r="AG332" s="14">
        <v>150000000</v>
      </c>
      <c r="AH332" s="12">
        <f t="shared" si="51"/>
        <v>1</v>
      </c>
    </row>
    <row r="333" spans="1:34" ht="77" hidden="1" x14ac:dyDescent="0.2">
      <c r="A333" s="662" t="s">
        <v>1864</v>
      </c>
      <c r="B333" s="699" t="s">
        <v>1865</v>
      </c>
      <c r="C333" s="731" t="s">
        <v>2040</v>
      </c>
      <c r="D333" s="663" t="s">
        <v>1859</v>
      </c>
      <c r="E333" s="663">
        <v>4501</v>
      </c>
      <c r="F333" s="663" t="s">
        <v>1824</v>
      </c>
      <c r="G333" s="663" t="s">
        <v>1835</v>
      </c>
      <c r="H333" s="663">
        <v>225</v>
      </c>
      <c r="I333" s="663" t="s">
        <v>1860</v>
      </c>
      <c r="J333" s="663" t="s">
        <v>1861</v>
      </c>
      <c r="K333" s="663" t="s">
        <v>266</v>
      </c>
      <c r="L333" s="708" t="s">
        <v>1862</v>
      </c>
      <c r="M333" s="662" t="s">
        <v>158</v>
      </c>
      <c r="N333" s="663" t="s">
        <v>141</v>
      </c>
      <c r="O333" s="663">
        <v>2024</v>
      </c>
      <c r="P333" s="663" t="s">
        <v>1863</v>
      </c>
      <c r="Q333" s="664">
        <v>15</v>
      </c>
      <c r="R333" s="665">
        <v>35</v>
      </c>
      <c r="S333" s="612">
        <v>9</v>
      </c>
      <c r="T333" s="613">
        <f t="shared" si="55"/>
        <v>0.25714285714285712</v>
      </c>
      <c r="U333" s="621">
        <v>0</v>
      </c>
      <c r="V333" s="621">
        <v>0</v>
      </c>
      <c r="W333" s="621">
        <v>0</v>
      </c>
      <c r="X333" s="621">
        <v>9</v>
      </c>
      <c r="Y333" s="621">
        <f t="shared" si="56"/>
        <v>9</v>
      </c>
      <c r="Z333" s="613">
        <f t="shared" si="57"/>
        <v>0.25714285714285712</v>
      </c>
      <c r="AA333" s="612">
        <f t="shared" si="58"/>
        <v>18</v>
      </c>
      <c r="AB333" s="613">
        <f t="shared" si="59"/>
        <v>0.6</v>
      </c>
      <c r="AC333" s="634">
        <v>0.6</v>
      </c>
      <c r="AD333" s="615">
        <f t="shared" si="48"/>
        <v>0.51428571428571423</v>
      </c>
      <c r="AE333" s="619">
        <v>1081000000</v>
      </c>
      <c r="AF333" s="699" t="s">
        <v>1839</v>
      </c>
      <c r="AG333" s="14">
        <v>695023235</v>
      </c>
      <c r="AH333" s="12">
        <f t="shared" si="51"/>
        <v>0.64294471322849212</v>
      </c>
    </row>
    <row r="334" spans="1:34" ht="77" hidden="1" x14ac:dyDescent="0.2">
      <c r="A334" s="662" t="s">
        <v>905</v>
      </c>
      <c r="B334" s="699" t="s">
        <v>90</v>
      </c>
      <c r="C334" s="726" t="s">
        <v>906</v>
      </c>
      <c r="D334" s="663" t="s">
        <v>907</v>
      </c>
      <c r="E334" s="663" t="s">
        <v>908</v>
      </c>
      <c r="F334" s="663" t="s">
        <v>909</v>
      </c>
      <c r="G334" s="663" t="s">
        <v>910</v>
      </c>
      <c r="H334" s="663">
        <v>396</v>
      </c>
      <c r="I334" s="663" t="s">
        <v>911</v>
      </c>
      <c r="J334" s="663">
        <v>4103052</v>
      </c>
      <c r="K334" s="663" t="s">
        <v>912</v>
      </c>
      <c r="L334" s="708" t="s">
        <v>913</v>
      </c>
      <c r="M334" s="662" t="s">
        <v>121</v>
      </c>
      <c r="N334" s="663">
        <v>0</v>
      </c>
      <c r="O334" s="608" t="s">
        <v>141</v>
      </c>
      <c r="P334" s="663" t="s">
        <v>141</v>
      </c>
      <c r="Q334" s="664">
        <v>100</v>
      </c>
      <c r="R334" s="665">
        <v>400</v>
      </c>
      <c r="S334" s="612">
        <v>80</v>
      </c>
      <c r="T334" s="613">
        <v>0.2</v>
      </c>
      <c r="U334" s="621">
        <v>80</v>
      </c>
      <c r="V334" s="621">
        <v>100</v>
      </c>
      <c r="W334" s="621">
        <v>150</v>
      </c>
      <c r="X334" s="621">
        <v>150</v>
      </c>
      <c r="Y334" s="621">
        <v>480</v>
      </c>
      <c r="Z334" s="613">
        <v>1.2</v>
      </c>
      <c r="AA334" s="612">
        <v>560</v>
      </c>
      <c r="AB334" s="613">
        <v>4.8</v>
      </c>
      <c r="AC334" s="618">
        <v>1</v>
      </c>
      <c r="AD334" s="615">
        <f t="shared" si="48"/>
        <v>1.4</v>
      </c>
      <c r="AE334" s="619">
        <v>102000000</v>
      </c>
      <c r="AF334" s="699" t="s">
        <v>1871</v>
      </c>
      <c r="AG334" s="14">
        <v>102000000</v>
      </c>
      <c r="AH334" s="12">
        <v>1</v>
      </c>
    </row>
    <row r="335" spans="1:34" ht="77" hidden="1" x14ac:dyDescent="0.2">
      <c r="A335" s="662" t="s">
        <v>905</v>
      </c>
      <c r="B335" s="699" t="s">
        <v>90</v>
      </c>
      <c r="C335" s="726" t="s">
        <v>906</v>
      </c>
      <c r="D335" s="663" t="s">
        <v>907</v>
      </c>
      <c r="E335" s="663" t="s">
        <v>908</v>
      </c>
      <c r="F335" s="663" t="s">
        <v>909</v>
      </c>
      <c r="G335" s="663" t="s">
        <v>910</v>
      </c>
      <c r="H335" s="663">
        <v>407</v>
      </c>
      <c r="I335" s="663" t="s">
        <v>915</v>
      </c>
      <c r="J335" s="663">
        <v>4103057</v>
      </c>
      <c r="K335" s="663" t="s">
        <v>916</v>
      </c>
      <c r="L335" s="708" t="s">
        <v>915</v>
      </c>
      <c r="M335" s="662" t="s">
        <v>121</v>
      </c>
      <c r="N335" s="663">
        <v>0</v>
      </c>
      <c r="O335" s="608" t="s">
        <v>141</v>
      </c>
      <c r="P335" s="663" t="s">
        <v>141</v>
      </c>
      <c r="Q335" s="664">
        <v>4</v>
      </c>
      <c r="R335" s="665">
        <v>12</v>
      </c>
      <c r="S335" s="612">
        <v>19</v>
      </c>
      <c r="T335" s="613">
        <v>1.58</v>
      </c>
      <c r="U335" s="621">
        <v>5</v>
      </c>
      <c r="V335" s="621">
        <v>11</v>
      </c>
      <c r="W335" s="621">
        <v>8</v>
      </c>
      <c r="X335" s="621">
        <v>2</v>
      </c>
      <c r="Y335" s="621">
        <v>26</v>
      </c>
      <c r="Z335" s="613">
        <v>2.17</v>
      </c>
      <c r="AA335" s="612">
        <v>45</v>
      </c>
      <c r="AB335" s="613">
        <v>6.5</v>
      </c>
      <c r="AC335" s="618">
        <v>1</v>
      </c>
      <c r="AD335" s="615">
        <f t="shared" si="48"/>
        <v>3.75</v>
      </c>
      <c r="AE335" s="619">
        <v>102000000</v>
      </c>
      <c r="AF335" s="699" t="s">
        <v>1871</v>
      </c>
      <c r="AG335" s="14">
        <v>97500000</v>
      </c>
      <c r="AH335" s="12">
        <v>0.96</v>
      </c>
    </row>
    <row r="336" spans="1:34" ht="77" hidden="1" x14ac:dyDescent="0.2">
      <c r="A336" s="662" t="s">
        <v>905</v>
      </c>
      <c r="B336" s="699" t="s">
        <v>90</v>
      </c>
      <c r="C336" s="726" t="s">
        <v>906</v>
      </c>
      <c r="D336" s="663" t="s">
        <v>917</v>
      </c>
      <c r="E336" s="663" t="s">
        <v>918</v>
      </c>
      <c r="F336" s="663" t="s">
        <v>909</v>
      </c>
      <c r="G336" s="663" t="s">
        <v>910</v>
      </c>
      <c r="H336" s="663">
        <v>408</v>
      </c>
      <c r="I336" s="663" t="s">
        <v>919</v>
      </c>
      <c r="J336" s="663">
        <v>3702021</v>
      </c>
      <c r="K336" s="663" t="s">
        <v>920</v>
      </c>
      <c r="L336" s="708">
        <v>0</v>
      </c>
      <c r="M336" s="662" t="s">
        <v>121</v>
      </c>
      <c r="N336" s="663">
        <v>0</v>
      </c>
      <c r="O336" s="608" t="s">
        <v>141</v>
      </c>
      <c r="P336" s="663" t="s">
        <v>141</v>
      </c>
      <c r="Q336" s="664">
        <v>3</v>
      </c>
      <c r="R336" s="665">
        <v>12</v>
      </c>
      <c r="S336" s="612">
        <v>13</v>
      </c>
      <c r="T336" s="613">
        <v>1.08</v>
      </c>
      <c r="U336" s="621">
        <v>4</v>
      </c>
      <c r="V336" s="621">
        <v>3</v>
      </c>
      <c r="W336" s="621">
        <v>0</v>
      </c>
      <c r="X336" s="621">
        <v>1</v>
      </c>
      <c r="Y336" s="621">
        <v>8</v>
      </c>
      <c r="Z336" s="613">
        <v>0.67</v>
      </c>
      <c r="AA336" s="612">
        <v>21</v>
      </c>
      <c r="AB336" s="613">
        <v>2.67</v>
      </c>
      <c r="AC336" s="618">
        <v>1</v>
      </c>
      <c r="AD336" s="615">
        <f t="shared" si="48"/>
        <v>1.75</v>
      </c>
      <c r="AE336" s="616">
        <v>0</v>
      </c>
      <c r="AF336" s="699" t="s">
        <v>1871</v>
      </c>
      <c r="AG336" s="445">
        <v>0</v>
      </c>
      <c r="AH336" s="13">
        <v>0</v>
      </c>
    </row>
    <row r="337" spans="1:34" ht="99" hidden="1" x14ac:dyDescent="0.2">
      <c r="A337" s="662" t="s">
        <v>905</v>
      </c>
      <c r="B337" s="699" t="s">
        <v>90</v>
      </c>
      <c r="C337" s="726" t="s">
        <v>906</v>
      </c>
      <c r="D337" s="663" t="s">
        <v>917</v>
      </c>
      <c r="E337" s="663" t="s">
        <v>918</v>
      </c>
      <c r="F337" s="663" t="s">
        <v>909</v>
      </c>
      <c r="G337" s="663" t="s">
        <v>910</v>
      </c>
      <c r="H337" s="663">
        <v>409</v>
      </c>
      <c r="I337" s="663" t="s">
        <v>921</v>
      </c>
      <c r="J337" s="663">
        <v>204019</v>
      </c>
      <c r="K337" s="663" t="s">
        <v>922</v>
      </c>
      <c r="L337" s="708" t="s">
        <v>923</v>
      </c>
      <c r="M337" s="662" t="s">
        <v>121</v>
      </c>
      <c r="N337" s="663">
        <v>0</v>
      </c>
      <c r="O337" s="608" t="s">
        <v>141</v>
      </c>
      <c r="P337" s="663" t="s">
        <v>141</v>
      </c>
      <c r="Q337" s="664">
        <v>5</v>
      </c>
      <c r="R337" s="665">
        <v>12</v>
      </c>
      <c r="S337" s="612">
        <v>1</v>
      </c>
      <c r="T337" s="613">
        <v>0.08</v>
      </c>
      <c r="U337" s="621">
        <v>0</v>
      </c>
      <c r="V337" s="621">
        <v>1</v>
      </c>
      <c r="W337" s="621">
        <v>1</v>
      </c>
      <c r="X337" s="621">
        <v>1</v>
      </c>
      <c r="Y337" s="621">
        <v>3</v>
      </c>
      <c r="Z337" s="613">
        <v>0.25</v>
      </c>
      <c r="AA337" s="612">
        <v>4</v>
      </c>
      <c r="AB337" s="613">
        <v>0.6</v>
      </c>
      <c r="AC337" s="634">
        <v>0.6</v>
      </c>
      <c r="AD337" s="615">
        <f t="shared" si="48"/>
        <v>0.33333333333333331</v>
      </c>
      <c r="AE337" s="619">
        <v>68000000</v>
      </c>
      <c r="AF337" s="699" t="s">
        <v>1871</v>
      </c>
      <c r="AG337" s="14">
        <v>68000000</v>
      </c>
      <c r="AH337" s="12">
        <v>1</v>
      </c>
    </row>
    <row r="338" spans="1:34" ht="121" hidden="1" x14ac:dyDescent="0.2">
      <c r="A338" s="662" t="s">
        <v>905</v>
      </c>
      <c r="B338" s="699" t="s">
        <v>90</v>
      </c>
      <c r="C338" s="726" t="s">
        <v>906</v>
      </c>
      <c r="D338" s="663" t="s">
        <v>917</v>
      </c>
      <c r="E338" s="663" t="s">
        <v>918</v>
      </c>
      <c r="F338" s="663" t="s">
        <v>909</v>
      </c>
      <c r="G338" s="663" t="s">
        <v>910</v>
      </c>
      <c r="H338" s="663">
        <v>410</v>
      </c>
      <c r="I338" s="663" t="s">
        <v>924</v>
      </c>
      <c r="J338" s="663">
        <v>204019</v>
      </c>
      <c r="K338" s="663" t="s">
        <v>925</v>
      </c>
      <c r="L338" s="708" t="s">
        <v>926</v>
      </c>
      <c r="M338" s="662" t="s">
        <v>121</v>
      </c>
      <c r="N338" s="663">
        <v>0</v>
      </c>
      <c r="O338" s="608" t="s">
        <v>141</v>
      </c>
      <c r="P338" s="663" t="s">
        <v>141</v>
      </c>
      <c r="Q338" s="664">
        <v>18</v>
      </c>
      <c r="R338" s="665">
        <v>60</v>
      </c>
      <c r="S338" s="612">
        <v>4</v>
      </c>
      <c r="T338" s="613">
        <v>7.0000000000000007E-2</v>
      </c>
      <c r="U338" s="621">
        <v>9</v>
      </c>
      <c r="V338" s="621">
        <v>6</v>
      </c>
      <c r="W338" s="621">
        <v>8</v>
      </c>
      <c r="X338" s="621">
        <v>4</v>
      </c>
      <c r="Y338" s="621">
        <v>27</v>
      </c>
      <c r="Z338" s="613">
        <v>0.45</v>
      </c>
      <c r="AA338" s="612">
        <v>31</v>
      </c>
      <c r="AB338" s="613">
        <v>1.5</v>
      </c>
      <c r="AC338" s="618">
        <v>1</v>
      </c>
      <c r="AD338" s="615">
        <f t="shared" si="48"/>
        <v>0.51666666666666672</v>
      </c>
      <c r="AE338" s="616">
        <v>0</v>
      </c>
      <c r="AF338" s="699" t="s">
        <v>1871</v>
      </c>
      <c r="AG338" s="445">
        <v>0</v>
      </c>
      <c r="AH338" s="13">
        <v>0</v>
      </c>
    </row>
    <row r="339" spans="1:34" ht="143" hidden="1" x14ac:dyDescent="0.2">
      <c r="A339" s="662" t="s">
        <v>905</v>
      </c>
      <c r="B339" s="699" t="s">
        <v>90</v>
      </c>
      <c r="C339" s="726" t="s">
        <v>906</v>
      </c>
      <c r="D339" s="663" t="s">
        <v>927</v>
      </c>
      <c r="E339" s="663" t="s">
        <v>928</v>
      </c>
      <c r="F339" s="663" t="s">
        <v>909</v>
      </c>
      <c r="G339" s="663" t="s">
        <v>910</v>
      </c>
      <c r="H339" s="663">
        <v>411</v>
      </c>
      <c r="I339" s="663" t="s">
        <v>929</v>
      </c>
      <c r="J339" s="663">
        <v>4102043</v>
      </c>
      <c r="K339" s="663" t="s">
        <v>930</v>
      </c>
      <c r="L339" s="708" t="s">
        <v>931</v>
      </c>
      <c r="M339" s="662" t="s">
        <v>121</v>
      </c>
      <c r="N339" s="663">
        <v>0</v>
      </c>
      <c r="O339" s="663">
        <v>120</v>
      </c>
      <c r="P339" s="663" t="s">
        <v>141</v>
      </c>
      <c r="Q339" s="664">
        <v>120</v>
      </c>
      <c r="R339" s="665">
        <v>120</v>
      </c>
      <c r="S339" s="612">
        <v>120</v>
      </c>
      <c r="T339" s="613">
        <v>1</v>
      </c>
      <c r="U339" s="621">
        <v>50</v>
      </c>
      <c r="V339" s="621">
        <v>250</v>
      </c>
      <c r="W339" s="621">
        <v>150</v>
      </c>
      <c r="X339" s="621">
        <v>110</v>
      </c>
      <c r="Y339" s="621">
        <v>560</v>
      </c>
      <c r="Z339" s="613">
        <v>4.67</v>
      </c>
      <c r="AA339" s="612">
        <v>680</v>
      </c>
      <c r="AB339" s="613">
        <v>4.67</v>
      </c>
      <c r="AC339" s="618">
        <v>1</v>
      </c>
      <c r="AD339" s="615">
        <f t="shared" si="48"/>
        <v>5.666666666666667</v>
      </c>
      <c r="AE339" s="616">
        <v>0</v>
      </c>
      <c r="AF339" s="699" t="s">
        <v>1871</v>
      </c>
      <c r="AG339" s="445">
        <v>0</v>
      </c>
      <c r="AH339" s="13">
        <v>0</v>
      </c>
    </row>
    <row r="340" spans="1:34" ht="154" hidden="1" x14ac:dyDescent="0.2">
      <c r="A340" s="662" t="s">
        <v>905</v>
      </c>
      <c r="B340" s="699" t="s">
        <v>90</v>
      </c>
      <c r="C340" s="726" t="s">
        <v>906</v>
      </c>
      <c r="D340" s="663" t="s">
        <v>932</v>
      </c>
      <c r="E340" s="663" t="s">
        <v>933</v>
      </c>
      <c r="F340" s="663" t="s">
        <v>909</v>
      </c>
      <c r="G340" s="663" t="s">
        <v>910</v>
      </c>
      <c r="H340" s="663">
        <v>412</v>
      </c>
      <c r="I340" s="663" t="s">
        <v>934</v>
      </c>
      <c r="J340" s="663">
        <v>2502002</v>
      </c>
      <c r="K340" s="663" t="s">
        <v>935</v>
      </c>
      <c r="L340" s="708" t="s">
        <v>936</v>
      </c>
      <c r="M340" s="662" t="s">
        <v>121</v>
      </c>
      <c r="N340" s="663">
        <v>0</v>
      </c>
      <c r="O340" s="663">
        <v>20</v>
      </c>
      <c r="P340" s="663" t="s">
        <v>141</v>
      </c>
      <c r="Q340" s="664">
        <v>5</v>
      </c>
      <c r="R340" s="665">
        <v>20</v>
      </c>
      <c r="S340" s="612">
        <v>9</v>
      </c>
      <c r="T340" s="613">
        <v>0.45</v>
      </c>
      <c r="U340" s="621">
        <v>5</v>
      </c>
      <c r="V340" s="621">
        <v>3</v>
      </c>
      <c r="W340" s="621">
        <v>5</v>
      </c>
      <c r="X340" s="621">
        <v>0</v>
      </c>
      <c r="Y340" s="621">
        <v>13</v>
      </c>
      <c r="Z340" s="613">
        <v>0.65</v>
      </c>
      <c r="AA340" s="612">
        <v>22</v>
      </c>
      <c r="AB340" s="613">
        <v>2.6</v>
      </c>
      <c r="AC340" s="618">
        <v>1</v>
      </c>
      <c r="AD340" s="615">
        <f t="shared" si="48"/>
        <v>1.1000000000000001</v>
      </c>
      <c r="AE340" s="616">
        <v>0</v>
      </c>
      <c r="AF340" s="699" t="s">
        <v>1871</v>
      </c>
      <c r="AG340" s="445">
        <v>0</v>
      </c>
      <c r="AH340" s="13">
        <v>0</v>
      </c>
    </row>
    <row r="341" spans="1:34" ht="77" hidden="1" x14ac:dyDescent="0.2">
      <c r="A341" s="662" t="s">
        <v>905</v>
      </c>
      <c r="B341" s="699" t="s">
        <v>90</v>
      </c>
      <c r="C341" s="726" t="s">
        <v>906</v>
      </c>
      <c r="D341" s="663" t="s">
        <v>937</v>
      </c>
      <c r="E341" s="663" t="s">
        <v>938</v>
      </c>
      <c r="F341" s="663" t="s">
        <v>909</v>
      </c>
      <c r="G341" s="663" t="s">
        <v>910</v>
      </c>
      <c r="H341" s="663">
        <v>413</v>
      </c>
      <c r="I341" s="663" t="s">
        <v>939</v>
      </c>
      <c r="J341" s="663">
        <v>4601012</v>
      </c>
      <c r="K341" s="663" t="s">
        <v>920</v>
      </c>
      <c r="L341" s="708" t="s">
        <v>940</v>
      </c>
      <c r="M341" s="662" t="s">
        <v>121</v>
      </c>
      <c r="N341" s="663">
        <v>0</v>
      </c>
      <c r="O341" s="608" t="s">
        <v>141</v>
      </c>
      <c r="P341" s="663" t="s">
        <v>141</v>
      </c>
      <c r="Q341" s="664">
        <v>11</v>
      </c>
      <c r="R341" s="665">
        <v>60</v>
      </c>
      <c r="S341" s="612">
        <v>24</v>
      </c>
      <c r="T341" s="613">
        <v>0.4</v>
      </c>
      <c r="U341" s="621">
        <v>9</v>
      </c>
      <c r="V341" s="621">
        <v>10</v>
      </c>
      <c r="W341" s="621">
        <v>9</v>
      </c>
      <c r="X341" s="621">
        <v>6</v>
      </c>
      <c r="Y341" s="621">
        <v>34</v>
      </c>
      <c r="Z341" s="613">
        <v>0.56999999999999995</v>
      </c>
      <c r="AA341" s="612">
        <v>58</v>
      </c>
      <c r="AB341" s="613">
        <v>3.09</v>
      </c>
      <c r="AC341" s="618">
        <v>1</v>
      </c>
      <c r="AD341" s="615">
        <f t="shared" si="48"/>
        <v>0.96666666666666667</v>
      </c>
      <c r="AE341" s="616">
        <v>0</v>
      </c>
      <c r="AF341" s="699" t="s">
        <v>1871</v>
      </c>
      <c r="AG341" s="445">
        <v>0</v>
      </c>
      <c r="AH341" s="13">
        <v>0</v>
      </c>
    </row>
    <row r="342" spans="1:34" ht="220" hidden="1" x14ac:dyDescent="0.2">
      <c r="A342" s="662" t="s">
        <v>905</v>
      </c>
      <c r="B342" s="699" t="s">
        <v>90</v>
      </c>
      <c r="C342" s="726" t="s">
        <v>906</v>
      </c>
      <c r="D342" s="663" t="s">
        <v>937</v>
      </c>
      <c r="E342" s="663" t="s">
        <v>938</v>
      </c>
      <c r="F342" s="663" t="s">
        <v>909</v>
      </c>
      <c r="G342" s="663" t="s">
        <v>910</v>
      </c>
      <c r="H342" s="663">
        <v>414</v>
      </c>
      <c r="I342" s="663" t="s">
        <v>941</v>
      </c>
      <c r="J342" s="663">
        <v>4501007</v>
      </c>
      <c r="K342" s="663" t="s">
        <v>942</v>
      </c>
      <c r="L342" s="708" t="s">
        <v>943</v>
      </c>
      <c r="M342" s="662" t="s">
        <v>121</v>
      </c>
      <c r="N342" s="663">
        <v>0</v>
      </c>
      <c r="O342" s="608" t="s">
        <v>141</v>
      </c>
      <c r="P342" s="663" t="s">
        <v>141</v>
      </c>
      <c r="Q342" s="664">
        <v>1</v>
      </c>
      <c r="R342" s="665">
        <v>1</v>
      </c>
      <c r="S342" s="612">
        <v>0</v>
      </c>
      <c r="T342" s="613">
        <v>0</v>
      </c>
      <c r="U342" s="621">
        <v>0</v>
      </c>
      <c r="V342" s="621">
        <v>0</v>
      </c>
      <c r="W342" s="621">
        <v>0</v>
      </c>
      <c r="X342" s="621">
        <v>0</v>
      </c>
      <c r="Y342" s="621">
        <v>0</v>
      </c>
      <c r="Z342" s="613">
        <v>0</v>
      </c>
      <c r="AA342" s="612">
        <v>0</v>
      </c>
      <c r="AB342" s="613">
        <v>0</v>
      </c>
      <c r="AC342" s="614">
        <v>0</v>
      </c>
      <c r="AD342" s="615">
        <f t="shared" si="48"/>
        <v>0</v>
      </c>
      <c r="AE342" s="616">
        <v>0</v>
      </c>
      <c r="AF342" s="699" t="s">
        <v>1871</v>
      </c>
      <c r="AG342" s="445">
        <v>0</v>
      </c>
      <c r="AH342" s="13">
        <v>0</v>
      </c>
    </row>
    <row r="343" spans="1:34" ht="77" hidden="1" x14ac:dyDescent="0.2">
      <c r="A343" s="662" t="s">
        <v>905</v>
      </c>
      <c r="B343" s="699" t="s">
        <v>90</v>
      </c>
      <c r="C343" s="726" t="s">
        <v>1878</v>
      </c>
      <c r="D343" s="663" t="s">
        <v>1873</v>
      </c>
      <c r="E343" s="663">
        <v>301</v>
      </c>
      <c r="F343" s="663" t="s">
        <v>909</v>
      </c>
      <c r="G343" s="663" t="s">
        <v>910</v>
      </c>
      <c r="H343" s="663">
        <v>400</v>
      </c>
      <c r="I343" s="663" t="s">
        <v>1874</v>
      </c>
      <c r="J343" s="663">
        <v>301011</v>
      </c>
      <c r="K343" s="663" t="s">
        <v>1875</v>
      </c>
      <c r="L343" s="708" t="s">
        <v>1876</v>
      </c>
      <c r="M343" s="662" t="s">
        <v>121</v>
      </c>
      <c r="N343" s="663">
        <v>0</v>
      </c>
      <c r="O343" s="663">
        <v>2010</v>
      </c>
      <c r="P343" s="663" t="s">
        <v>1877</v>
      </c>
      <c r="Q343" s="664">
        <v>1</v>
      </c>
      <c r="R343" s="665">
        <v>1</v>
      </c>
      <c r="S343" s="612">
        <v>1</v>
      </c>
      <c r="T343" s="613">
        <v>1</v>
      </c>
      <c r="U343" s="621">
        <v>0</v>
      </c>
      <c r="V343" s="621">
        <v>0</v>
      </c>
      <c r="W343" s="621">
        <v>0</v>
      </c>
      <c r="X343" s="621">
        <v>0</v>
      </c>
      <c r="Y343" s="621">
        <v>0</v>
      </c>
      <c r="Z343" s="613">
        <v>0</v>
      </c>
      <c r="AA343" s="612">
        <v>1</v>
      </c>
      <c r="AB343" s="613">
        <v>0</v>
      </c>
      <c r="AC343" s="614">
        <v>0</v>
      </c>
      <c r="AD343" s="615">
        <f t="shared" si="48"/>
        <v>1</v>
      </c>
      <c r="AE343" s="619">
        <v>49000000</v>
      </c>
      <c r="AF343" s="699" t="s">
        <v>1157</v>
      </c>
      <c r="AG343" s="14">
        <v>49000000</v>
      </c>
      <c r="AH343" s="12">
        <v>1</v>
      </c>
    </row>
    <row r="344" spans="1:34" ht="77" hidden="1" x14ac:dyDescent="0.2">
      <c r="A344" s="662" t="s">
        <v>905</v>
      </c>
      <c r="B344" s="699" t="s">
        <v>90</v>
      </c>
      <c r="C344" s="726" t="s">
        <v>1878</v>
      </c>
      <c r="D344" s="663" t="s">
        <v>1873</v>
      </c>
      <c r="E344" s="663">
        <v>301</v>
      </c>
      <c r="F344" s="663" t="s">
        <v>909</v>
      </c>
      <c r="G344" s="663" t="s">
        <v>910</v>
      </c>
      <c r="H344" s="663">
        <v>400</v>
      </c>
      <c r="I344" s="663" t="s">
        <v>1874</v>
      </c>
      <c r="J344" s="663">
        <v>301011</v>
      </c>
      <c r="K344" s="663" t="s">
        <v>1875</v>
      </c>
      <c r="L344" s="708" t="s">
        <v>1876</v>
      </c>
      <c r="M344" s="662" t="s">
        <v>121</v>
      </c>
      <c r="N344" s="663">
        <v>0</v>
      </c>
      <c r="O344" s="663">
        <v>2010</v>
      </c>
      <c r="P344" s="663" t="s">
        <v>1877</v>
      </c>
      <c r="Q344" s="664">
        <v>1</v>
      </c>
      <c r="R344" s="665">
        <v>1</v>
      </c>
      <c r="S344" s="612">
        <v>1</v>
      </c>
      <c r="T344" s="613">
        <v>1</v>
      </c>
      <c r="U344" s="621">
        <v>0</v>
      </c>
      <c r="V344" s="621">
        <v>0</v>
      </c>
      <c r="W344" s="621">
        <v>0</v>
      </c>
      <c r="X344" s="621">
        <v>1</v>
      </c>
      <c r="Y344" s="621">
        <v>1</v>
      </c>
      <c r="Z344" s="613">
        <v>1</v>
      </c>
      <c r="AA344" s="612">
        <v>2</v>
      </c>
      <c r="AB344" s="613">
        <v>1</v>
      </c>
      <c r="AC344" s="618">
        <v>1</v>
      </c>
      <c r="AD344" s="615">
        <f t="shared" si="48"/>
        <v>2</v>
      </c>
      <c r="AE344" s="616">
        <v>0</v>
      </c>
      <c r="AF344" s="699" t="s">
        <v>1157</v>
      </c>
      <c r="AG344" s="445">
        <v>0</v>
      </c>
      <c r="AH344" s="13">
        <v>0</v>
      </c>
    </row>
    <row r="345" spans="1:34" ht="77" hidden="1" x14ac:dyDescent="0.2">
      <c r="A345" s="662" t="s">
        <v>905</v>
      </c>
      <c r="B345" s="699" t="s">
        <v>90</v>
      </c>
      <c r="C345" s="726" t="s">
        <v>1878</v>
      </c>
      <c r="D345" s="663" t="s">
        <v>1879</v>
      </c>
      <c r="E345" s="663">
        <v>4502</v>
      </c>
      <c r="F345" s="663" t="s">
        <v>909</v>
      </c>
      <c r="G345" s="663" t="s">
        <v>910</v>
      </c>
      <c r="H345" s="663">
        <v>402</v>
      </c>
      <c r="I345" s="663" t="s">
        <v>1880</v>
      </c>
      <c r="J345" s="663">
        <v>4502039</v>
      </c>
      <c r="K345" s="663" t="s">
        <v>1881</v>
      </c>
      <c r="L345" s="708" t="s">
        <v>1882</v>
      </c>
      <c r="M345" s="662" t="s">
        <v>121</v>
      </c>
      <c r="N345" s="663">
        <v>0</v>
      </c>
      <c r="O345" s="663">
        <v>2018</v>
      </c>
      <c r="P345" s="663" t="s">
        <v>1883</v>
      </c>
      <c r="Q345" s="664">
        <v>60</v>
      </c>
      <c r="R345" s="665">
        <v>240</v>
      </c>
      <c r="S345" s="612">
        <v>60</v>
      </c>
      <c r="T345" s="613">
        <v>0.25</v>
      </c>
      <c r="U345" s="621">
        <v>16</v>
      </c>
      <c r="V345" s="621">
        <v>28</v>
      </c>
      <c r="W345" s="621">
        <v>38</v>
      </c>
      <c r="X345" s="621">
        <v>62</v>
      </c>
      <c r="Y345" s="621">
        <v>144</v>
      </c>
      <c r="Z345" s="613">
        <v>0.6</v>
      </c>
      <c r="AA345" s="612">
        <v>204</v>
      </c>
      <c r="AB345" s="613">
        <v>2.4</v>
      </c>
      <c r="AC345" s="618">
        <v>1</v>
      </c>
      <c r="AD345" s="615">
        <f t="shared" si="48"/>
        <v>0.85</v>
      </c>
      <c r="AE345" s="619">
        <v>53000000</v>
      </c>
      <c r="AF345" s="699" t="s">
        <v>1157</v>
      </c>
      <c r="AG345" s="14">
        <v>53000000</v>
      </c>
      <c r="AH345" s="12">
        <v>1</v>
      </c>
    </row>
    <row r="346" spans="1:34" ht="77" hidden="1" x14ac:dyDescent="0.2">
      <c r="A346" s="662" t="s">
        <v>905</v>
      </c>
      <c r="B346" s="699" t="s">
        <v>90</v>
      </c>
      <c r="C346" s="726" t="s">
        <v>1878</v>
      </c>
      <c r="D346" s="663" t="s">
        <v>1884</v>
      </c>
      <c r="E346" s="663">
        <v>4102</v>
      </c>
      <c r="F346" s="663" t="s">
        <v>909</v>
      </c>
      <c r="G346" s="663" t="s">
        <v>910</v>
      </c>
      <c r="H346" s="663">
        <v>403</v>
      </c>
      <c r="I346" s="663" t="s">
        <v>1885</v>
      </c>
      <c r="J346" s="663">
        <v>4102042</v>
      </c>
      <c r="K346" s="663" t="s">
        <v>1886</v>
      </c>
      <c r="L346" s="708" t="s">
        <v>1887</v>
      </c>
      <c r="M346" s="662" t="s">
        <v>121</v>
      </c>
      <c r="N346" s="663">
        <v>0</v>
      </c>
      <c r="O346" s="663">
        <v>2018</v>
      </c>
      <c r="P346" s="663" t="s">
        <v>1883</v>
      </c>
      <c r="Q346" s="664">
        <v>1</v>
      </c>
      <c r="R346" s="665">
        <v>4</v>
      </c>
      <c r="S346" s="612">
        <v>1</v>
      </c>
      <c r="T346" s="613">
        <v>0.25</v>
      </c>
      <c r="U346" s="621">
        <v>1</v>
      </c>
      <c r="V346" s="621">
        <v>1</v>
      </c>
      <c r="W346" s="621">
        <v>1</v>
      </c>
      <c r="X346" s="621">
        <v>1</v>
      </c>
      <c r="Y346" s="621">
        <v>4</v>
      </c>
      <c r="Z346" s="613">
        <v>1</v>
      </c>
      <c r="AA346" s="612">
        <v>5</v>
      </c>
      <c r="AB346" s="613">
        <v>4</v>
      </c>
      <c r="AC346" s="618">
        <v>1</v>
      </c>
      <c r="AD346" s="615">
        <f t="shared" si="48"/>
        <v>1.25</v>
      </c>
      <c r="AE346" s="616">
        <v>0</v>
      </c>
      <c r="AF346" s="699" t="s">
        <v>1888</v>
      </c>
      <c r="AG346" s="445">
        <v>0</v>
      </c>
      <c r="AH346" s="13">
        <v>0</v>
      </c>
    </row>
    <row r="347" spans="1:34" ht="77" hidden="1" x14ac:dyDescent="0.2">
      <c r="A347" s="662" t="s">
        <v>905</v>
      </c>
      <c r="B347" s="699" t="s">
        <v>90</v>
      </c>
      <c r="C347" s="726" t="s">
        <v>1878</v>
      </c>
      <c r="D347" s="663" t="s">
        <v>1889</v>
      </c>
      <c r="E347" s="663">
        <v>4101</v>
      </c>
      <c r="F347" s="663" t="s">
        <v>909</v>
      </c>
      <c r="G347" s="663" t="s">
        <v>910</v>
      </c>
      <c r="H347" s="663">
        <v>404</v>
      </c>
      <c r="I347" s="663" t="s">
        <v>1890</v>
      </c>
      <c r="J347" s="663">
        <v>4102043</v>
      </c>
      <c r="K347" s="663" t="s">
        <v>1891</v>
      </c>
      <c r="L347" s="708" t="s">
        <v>1892</v>
      </c>
      <c r="M347" s="662" t="s">
        <v>121</v>
      </c>
      <c r="N347" s="663">
        <v>0</v>
      </c>
      <c r="O347" s="663">
        <v>2018</v>
      </c>
      <c r="P347" s="663" t="s">
        <v>1883</v>
      </c>
      <c r="Q347" s="664">
        <v>25</v>
      </c>
      <c r="R347" s="665">
        <v>100</v>
      </c>
      <c r="S347" s="612">
        <v>25</v>
      </c>
      <c r="T347" s="613">
        <v>0.25</v>
      </c>
      <c r="U347" s="621">
        <v>0</v>
      </c>
      <c r="V347" s="621">
        <v>15</v>
      </c>
      <c r="W347" s="621">
        <v>60</v>
      </c>
      <c r="X347" s="621">
        <v>20</v>
      </c>
      <c r="Y347" s="621">
        <v>95</v>
      </c>
      <c r="Z347" s="613">
        <v>0.95</v>
      </c>
      <c r="AA347" s="612">
        <v>120</v>
      </c>
      <c r="AB347" s="613">
        <v>3.8</v>
      </c>
      <c r="AC347" s="618">
        <v>1</v>
      </c>
      <c r="AD347" s="615">
        <f t="shared" si="48"/>
        <v>1.2</v>
      </c>
      <c r="AE347" s="616">
        <v>0</v>
      </c>
      <c r="AF347" s="699" t="s">
        <v>1888</v>
      </c>
      <c r="AG347" s="445">
        <v>0</v>
      </c>
      <c r="AH347" s="13">
        <v>0</v>
      </c>
    </row>
    <row r="348" spans="1:34" ht="77" hidden="1" x14ac:dyDescent="0.2">
      <c r="A348" s="662" t="s">
        <v>905</v>
      </c>
      <c r="B348" s="699" t="s">
        <v>90</v>
      </c>
      <c r="C348" s="726" t="s">
        <v>1878</v>
      </c>
      <c r="D348" s="663" t="s">
        <v>1893</v>
      </c>
      <c r="E348" s="663">
        <v>4101</v>
      </c>
      <c r="F348" s="663" t="s">
        <v>909</v>
      </c>
      <c r="G348" s="663" t="s">
        <v>910</v>
      </c>
      <c r="H348" s="663">
        <v>405</v>
      </c>
      <c r="I348" s="663" t="s">
        <v>1894</v>
      </c>
      <c r="J348" s="663">
        <v>4101025</v>
      </c>
      <c r="K348" s="663" t="s">
        <v>1895</v>
      </c>
      <c r="L348" s="708" t="s">
        <v>1896</v>
      </c>
      <c r="M348" s="662" t="s">
        <v>121</v>
      </c>
      <c r="N348" s="663">
        <v>0</v>
      </c>
      <c r="O348" s="663">
        <v>2018</v>
      </c>
      <c r="P348" s="663" t="s">
        <v>1883</v>
      </c>
      <c r="Q348" s="664">
        <v>50</v>
      </c>
      <c r="R348" s="665">
        <v>200</v>
      </c>
      <c r="S348" s="612">
        <v>50</v>
      </c>
      <c r="T348" s="613">
        <v>0.25</v>
      </c>
      <c r="U348" s="621">
        <v>0</v>
      </c>
      <c r="V348" s="621">
        <v>2</v>
      </c>
      <c r="W348" s="621">
        <v>10</v>
      </c>
      <c r="X348" s="621">
        <v>20</v>
      </c>
      <c r="Y348" s="621">
        <v>32</v>
      </c>
      <c r="Z348" s="613">
        <v>0.16</v>
      </c>
      <c r="AA348" s="612">
        <v>82</v>
      </c>
      <c r="AB348" s="613">
        <v>0.64</v>
      </c>
      <c r="AC348" s="634">
        <v>0.64</v>
      </c>
      <c r="AD348" s="615">
        <f t="shared" si="48"/>
        <v>0.41</v>
      </c>
      <c r="AE348" s="616">
        <v>0</v>
      </c>
      <c r="AF348" s="699" t="s">
        <v>1888</v>
      </c>
      <c r="AG348" s="445">
        <v>0</v>
      </c>
      <c r="AH348" s="13">
        <v>0</v>
      </c>
    </row>
    <row r="349" spans="1:34" ht="88" hidden="1" x14ac:dyDescent="0.2">
      <c r="A349" s="662" t="s">
        <v>905</v>
      </c>
      <c r="B349" s="699" t="s">
        <v>90</v>
      </c>
      <c r="C349" s="726" t="s">
        <v>1878</v>
      </c>
      <c r="D349" s="663" t="s">
        <v>1897</v>
      </c>
      <c r="E349" s="663">
        <v>2202</v>
      </c>
      <c r="F349" s="663" t="s">
        <v>909</v>
      </c>
      <c r="G349" s="663" t="s">
        <v>910</v>
      </c>
      <c r="H349" s="663">
        <v>406</v>
      </c>
      <c r="I349" s="663" t="s">
        <v>1898</v>
      </c>
      <c r="J349" s="663">
        <v>503026</v>
      </c>
      <c r="K349" s="663" t="s">
        <v>1899</v>
      </c>
      <c r="L349" s="708" t="s">
        <v>1900</v>
      </c>
      <c r="M349" s="662" t="s">
        <v>121</v>
      </c>
      <c r="N349" s="663">
        <v>0</v>
      </c>
      <c r="O349" s="663">
        <v>2018</v>
      </c>
      <c r="P349" s="663" t="s">
        <v>1883</v>
      </c>
      <c r="Q349" s="664">
        <v>10</v>
      </c>
      <c r="R349" s="665">
        <v>30</v>
      </c>
      <c r="S349" s="612">
        <v>0</v>
      </c>
      <c r="T349" s="613">
        <v>0</v>
      </c>
      <c r="U349" s="621">
        <v>0</v>
      </c>
      <c r="V349" s="621">
        <v>2</v>
      </c>
      <c r="W349" s="621">
        <v>0</v>
      </c>
      <c r="X349" s="621">
        <v>4</v>
      </c>
      <c r="Y349" s="621">
        <v>6</v>
      </c>
      <c r="Z349" s="613">
        <v>0.2</v>
      </c>
      <c r="AA349" s="612">
        <v>6</v>
      </c>
      <c r="AB349" s="613">
        <v>0.6</v>
      </c>
      <c r="AC349" s="634">
        <v>0.6</v>
      </c>
      <c r="AD349" s="615">
        <f t="shared" si="48"/>
        <v>0.2</v>
      </c>
      <c r="AE349" s="616">
        <v>0</v>
      </c>
      <c r="AF349" s="699" t="s">
        <v>1901</v>
      </c>
      <c r="AG349" s="445">
        <v>0</v>
      </c>
      <c r="AH349" s="13">
        <v>0</v>
      </c>
    </row>
    <row r="350" spans="1:34" ht="110" hidden="1" x14ac:dyDescent="0.2">
      <c r="A350" s="662" t="s">
        <v>905</v>
      </c>
      <c r="B350" s="699" t="s">
        <v>90</v>
      </c>
      <c r="C350" s="726" t="s">
        <v>1902</v>
      </c>
      <c r="D350" s="663" t="s">
        <v>1903</v>
      </c>
      <c r="E350" s="663" t="s">
        <v>1904</v>
      </c>
      <c r="F350" s="663" t="s">
        <v>103</v>
      </c>
      <c r="G350" s="663" t="s">
        <v>1905</v>
      </c>
      <c r="H350" s="663" t="s">
        <v>1906</v>
      </c>
      <c r="I350" s="663" t="s">
        <v>1961</v>
      </c>
      <c r="J350" s="663">
        <v>4102046</v>
      </c>
      <c r="K350" s="663" t="s">
        <v>1962</v>
      </c>
      <c r="L350" s="708" t="s">
        <v>1963</v>
      </c>
      <c r="M350" s="662" t="s">
        <v>121</v>
      </c>
      <c r="N350" s="663">
        <v>0</v>
      </c>
      <c r="O350" s="663">
        <v>2025</v>
      </c>
      <c r="P350" s="663" t="s">
        <v>1883</v>
      </c>
      <c r="Q350" s="664">
        <v>4</v>
      </c>
      <c r="R350" s="665">
        <v>16</v>
      </c>
      <c r="S350" s="612">
        <v>4</v>
      </c>
      <c r="T350" s="613">
        <v>0.25</v>
      </c>
      <c r="U350" s="621">
        <v>1</v>
      </c>
      <c r="V350" s="621">
        <v>1</v>
      </c>
      <c r="W350" s="621">
        <v>1</v>
      </c>
      <c r="X350" s="621">
        <v>1</v>
      </c>
      <c r="Y350" s="621">
        <v>4</v>
      </c>
      <c r="Z350" s="613">
        <v>0.25</v>
      </c>
      <c r="AA350" s="612">
        <v>8</v>
      </c>
      <c r="AB350" s="613">
        <v>1</v>
      </c>
      <c r="AC350" s="618">
        <v>1</v>
      </c>
      <c r="AD350" s="615">
        <f t="shared" si="48"/>
        <v>0.5</v>
      </c>
      <c r="AE350" s="619">
        <v>41988550</v>
      </c>
      <c r="AF350" s="699" t="s">
        <v>1919</v>
      </c>
      <c r="AG350" s="14">
        <v>41988550</v>
      </c>
      <c r="AH350" s="12">
        <v>1</v>
      </c>
    </row>
    <row r="351" spans="1:34" ht="77" hidden="1" x14ac:dyDescent="0.2">
      <c r="A351" s="662" t="s">
        <v>905</v>
      </c>
      <c r="B351" s="699" t="s">
        <v>90</v>
      </c>
      <c r="C351" s="726" t="s">
        <v>1902</v>
      </c>
      <c r="D351" s="663" t="s">
        <v>1964</v>
      </c>
      <c r="E351" s="663" t="s">
        <v>1904</v>
      </c>
      <c r="F351" s="663" t="s">
        <v>1965</v>
      </c>
      <c r="G351" s="663" t="s">
        <v>1905</v>
      </c>
      <c r="H351" s="663" t="s">
        <v>1926</v>
      </c>
      <c r="I351" s="663" t="s">
        <v>1966</v>
      </c>
      <c r="J351" s="663">
        <v>301008</v>
      </c>
      <c r="K351" s="663" t="s">
        <v>1967</v>
      </c>
      <c r="L351" s="708" t="s">
        <v>1968</v>
      </c>
      <c r="M351" s="662" t="s">
        <v>121</v>
      </c>
      <c r="N351" s="663">
        <v>0</v>
      </c>
      <c r="O351" s="663">
        <v>2025</v>
      </c>
      <c r="P351" s="663" t="s">
        <v>1883</v>
      </c>
      <c r="Q351" s="664">
        <v>1</v>
      </c>
      <c r="R351" s="665">
        <v>1</v>
      </c>
      <c r="S351" s="612">
        <v>0</v>
      </c>
      <c r="T351" s="613">
        <v>0</v>
      </c>
      <c r="U351" s="621">
        <v>0</v>
      </c>
      <c r="V351" s="621">
        <v>1</v>
      </c>
      <c r="W351" s="621">
        <v>1</v>
      </c>
      <c r="X351" s="621">
        <v>1</v>
      </c>
      <c r="Y351" s="621">
        <v>3</v>
      </c>
      <c r="Z351" s="613">
        <v>3</v>
      </c>
      <c r="AA351" s="612">
        <v>3</v>
      </c>
      <c r="AB351" s="613">
        <v>3</v>
      </c>
      <c r="AC351" s="618">
        <v>1</v>
      </c>
      <c r="AD351" s="615">
        <f t="shared" si="48"/>
        <v>3</v>
      </c>
      <c r="AE351" s="619">
        <v>132045800</v>
      </c>
      <c r="AF351" s="699" t="s">
        <v>1919</v>
      </c>
      <c r="AG351" s="14">
        <v>132045800</v>
      </c>
      <c r="AH351" s="12">
        <v>1</v>
      </c>
    </row>
    <row r="352" spans="1:34" ht="77" hidden="1" x14ac:dyDescent="0.2">
      <c r="A352" s="662" t="s">
        <v>905</v>
      </c>
      <c r="B352" s="699" t="s">
        <v>90</v>
      </c>
      <c r="C352" s="726" t="s">
        <v>1902</v>
      </c>
      <c r="D352" s="663" t="s">
        <v>1936</v>
      </c>
      <c r="E352" s="663" t="s">
        <v>1904</v>
      </c>
      <c r="F352" s="663" t="s">
        <v>226</v>
      </c>
      <c r="G352" s="663" t="s">
        <v>1905</v>
      </c>
      <c r="H352" s="663" t="s">
        <v>1937</v>
      </c>
      <c r="I352" s="663" t="s">
        <v>1938</v>
      </c>
      <c r="J352" s="663">
        <v>3603002</v>
      </c>
      <c r="K352" s="663" t="s">
        <v>1969</v>
      </c>
      <c r="L352" s="708" t="s">
        <v>1970</v>
      </c>
      <c r="M352" s="662" t="s">
        <v>121</v>
      </c>
      <c r="N352" s="663">
        <v>0</v>
      </c>
      <c r="O352" s="663">
        <v>2025</v>
      </c>
      <c r="P352" s="663" t="s">
        <v>1883</v>
      </c>
      <c r="Q352" s="664">
        <v>100</v>
      </c>
      <c r="R352" s="665">
        <v>400</v>
      </c>
      <c r="S352" s="612">
        <v>80</v>
      </c>
      <c r="T352" s="613">
        <v>0.2</v>
      </c>
      <c r="U352" s="621">
        <v>100</v>
      </c>
      <c r="V352" s="621">
        <v>50</v>
      </c>
      <c r="W352" s="621">
        <v>80</v>
      </c>
      <c r="X352" s="621">
        <v>20</v>
      </c>
      <c r="Y352" s="621">
        <v>250</v>
      </c>
      <c r="Z352" s="613">
        <v>0.63</v>
      </c>
      <c r="AA352" s="612">
        <v>330</v>
      </c>
      <c r="AB352" s="613">
        <v>2.5</v>
      </c>
      <c r="AC352" s="618">
        <v>1</v>
      </c>
      <c r="AD352" s="615">
        <f t="shared" si="48"/>
        <v>0.82499999999999996</v>
      </c>
      <c r="AE352" s="619">
        <v>41988550</v>
      </c>
      <c r="AF352" s="699" t="s">
        <v>1919</v>
      </c>
      <c r="AG352" s="14">
        <v>41988550</v>
      </c>
      <c r="AH352" s="12">
        <v>1</v>
      </c>
    </row>
    <row r="353" spans="1:34" ht="154" hidden="1" x14ac:dyDescent="0.2">
      <c r="A353" s="662" t="s">
        <v>905</v>
      </c>
      <c r="B353" s="699" t="s">
        <v>90</v>
      </c>
      <c r="C353" s="726" t="s">
        <v>1902</v>
      </c>
      <c r="D353" s="663" t="s">
        <v>1936</v>
      </c>
      <c r="E353" s="663" t="s">
        <v>1904</v>
      </c>
      <c r="F353" s="663" t="s">
        <v>226</v>
      </c>
      <c r="G353" s="663" t="s">
        <v>1905</v>
      </c>
      <c r="H353" s="663" t="s">
        <v>1945</v>
      </c>
      <c r="I353" s="663" t="s">
        <v>1971</v>
      </c>
      <c r="J353" s="663">
        <v>4103010</v>
      </c>
      <c r="K353" s="663" t="s">
        <v>1953</v>
      </c>
      <c r="L353" s="708" t="s">
        <v>1954</v>
      </c>
      <c r="M353" s="662" t="s">
        <v>121</v>
      </c>
      <c r="N353" s="663">
        <v>0</v>
      </c>
      <c r="O353" s="663">
        <v>2025</v>
      </c>
      <c r="P353" s="663" t="s">
        <v>1883</v>
      </c>
      <c r="Q353" s="664">
        <v>200</v>
      </c>
      <c r="R353" s="665">
        <v>800</v>
      </c>
      <c r="S353" s="612">
        <v>80</v>
      </c>
      <c r="T353" s="613">
        <v>0.1</v>
      </c>
      <c r="U353" s="621">
        <v>0</v>
      </c>
      <c r="V353" s="621">
        <v>5</v>
      </c>
      <c r="W353" s="621">
        <v>20</v>
      </c>
      <c r="X353" s="621">
        <v>25</v>
      </c>
      <c r="Y353" s="621">
        <v>50</v>
      </c>
      <c r="Z353" s="613">
        <v>0.06</v>
      </c>
      <c r="AA353" s="612">
        <v>130</v>
      </c>
      <c r="AB353" s="613">
        <v>0.25</v>
      </c>
      <c r="AC353" s="614">
        <v>0.25</v>
      </c>
      <c r="AD353" s="615">
        <f t="shared" si="48"/>
        <v>0.16250000000000001</v>
      </c>
      <c r="AE353" s="619">
        <v>41988550</v>
      </c>
      <c r="AF353" s="699" t="s">
        <v>1919</v>
      </c>
      <c r="AG353" s="14">
        <v>991998550</v>
      </c>
      <c r="AH353" s="12">
        <v>1</v>
      </c>
    </row>
    <row r="354" spans="1:34" ht="88" hidden="1" x14ac:dyDescent="0.2">
      <c r="A354" s="662" t="s">
        <v>905</v>
      </c>
      <c r="B354" s="699" t="s">
        <v>90</v>
      </c>
      <c r="C354" s="726" t="s">
        <v>1902</v>
      </c>
      <c r="D354" s="663" t="s">
        <v>1955</v>
      </c>
      <c r="E354" s="663" t="s">
        <v>1904</v>
      </c>
      <c r="F354" s="663" t="s">
        <v>226</v>
      </c>
      <c r="G354" s="663" t="s">
        <v>1956</v>
      </c>
      <c r="H354" s="663" t="s">
        <v>1957</v>
      </c>
      <c r="I354" s="663" t="s">
        <v>1958</v>
      </c>
      <c r="J354" s="663">
        <v>3602004</v>
      </c>
      <c r="K354" s="663" t="s">
        <v>1959</v>
      </c>
      <c r="L354" s="708" t="s">
        <v>1960</v>
      </c>
      <c r="M354" s="662" t="s">
        <v>121</v>
      </c>
      <c r="N354" s="663">
        <v>0</v>
      </c>
      <c r="O354" s="663">
        <v>2025</v>
      </c>
      <c r="P354" s="663" t="s">
        <v>1883</v>
      </c>
      <c r="Q354" s="664">
        <v>16</v>
      </c>
      <c r="R354" s="665">
        <v>65</v>
      </c>
      <c r="S354" s="612">
        <v>20</v>
      </c>
      <c r="T354" s="613">
        <v>0.31</v>
      </c>
      <c r="U354" s="621">
        <v>10</v>
      </c>
      <c r="V354" s="621">
        <v>10</v>
      </c>
      <c r="W354" s="621">
        <v>10</v>
      </c>
      <c r="X354" s="621">
        <v>143</v>
      </c>
      <c r="Y354" s="621">
        <v>173</v>
      </c>
      <c r="Z354" s="613">
        <v>2.66</v>
      </c>
      <c r="AA354" s="612">
        <v>193</v>
      </c>
      <c r="AB354" s="613">
        <v>10.81</v>
      </c>
      <c r="AC354" s="618">
        <v>1</v>
      </c>
      <c r="AD354" s="615">
        <f t="shared" si="48"/>
        <v>2.9692307692307693</v>
      </c>
      <c r="AE354" s="619">
        <v>41988550</v>
      </c>
      <c r="AF354" s="699" t="s">
        <v>914</v>
      </c>
      <c r="AG354" s="14">
        <v>41988550</v>
      </c>
      <c r="AH354" s="12">
        <v>1</v>
      </c>
    </row>
    <row r="355" spans="1:34" s="377" customFormat="1" ht="77" hidden="1" x14ac:dyDescent="0.2">
      <c r="A355" s="608" t="s">
        <v>1195</v>
      </c>
      <c r="B355" s="620" t="s">
        <v>61</v>
      </c>
      <c r="C355" s="727" t="s">
        <v>1000</v>
      </c>
      <c r="D355" s="620" t="s">
        <v>1001</v>
      </c>
      <c r="E355" s="620">
        <v>3602</v>
      </c>
      <c r="F355" s="620" t="s">
        <v>1002</v>
      </c>
      <c r="G355" s="620" t="s">
        <v>1003</v>
      </c>
      <c r="H355" s="620">
        <v>360</v>
      </c>
      <c r="I355" s="620" t="s">
        <v>1004</v>
      </c>
      <c r="J355" s="620">
        <v>3602013</v>
      </c>
      <c r="K355" s="620" t="s">
        <v>1005</v>
      </c>
      <c r="L355" s="620" t="s">
        <v>1006</v>
      </c>
      <c r="M355" s="620" t="s">
        <v>49</v>
      </c>
      <c r="N355" s="620">
        <v>0</v>
      </c>
      <c r="O355" s="608" t="s">
        <v>141</v>
      </c>
      <c r="P355" s="620" t="s">
        <v>141</v>
      </c>
      <c r="Q355" s="611">
        <v>25</v>
      </c>
      <c r="R355" s="608">
        <v>100</v>
      </c>
      <c r="S355" s="608">
        <v>53</v>
      </c>
      <c r="T355" s="666">
        <v>0.53</v>
      </c>
      <c r="U355" s="608">
        <v>3</v>
      </c>
      <c r="V355" s="620">
        <v>150</v>
      </c>
      <c r="W355" s="612">
        <v>0</v>
      </c>
      <c r="X355" s="608">
        <v>15</v>
      </c>
      <c r="Y355" s="612">
        <f t="shared" ref="Y355:Y378" si="60">+U355+V355+W355+X355</f>
        <v>168</v>
      </c>
      <c r="Z355" s="613">
        <f t="shared" ref="Z355:Z378" si="61">+Y355/R355</f>
        <v>1.68</v>
      </c>
      <c r="AA355" s="612">
        <f t="shared" ref="AA355:AA378" si="62">S355+Y355</f>
        <v>221</v>
      </c>
      <c r="AB355" s="613">
        <f t="shared" ref="AB355:AB378" si="63">+Y355/Q355</f>
        <v>6.72</v>
      </c>
      <c r="AC355" s="618">
        <v>1</v>
      </c>
      <c r="AD355" s="615">
        <f t="shared" ref="AD355:AD378" si="64">AA355/R355</f>
        <v>2.21</v>
      </c>
      <c r="AE355" s="616">
        <v>50000000</v>
      </c>
      <c r="AF355" s="608">
        <v>0</v>
      </c>
      <c r="AG355" s="445">
        <v>0</v>
      </c>
      <c r="AH355" s="13">
        <f>+AG355/AE355</f>
        <v>0</v>
      </c>
    </row>
    <row r="356" spans="1:34" s="377" customFormat="1" ht="77" hidden="1" x14ac:dyDescent="0.2">
      <c r="A356" s="608" t="s">
        <v>1195</v>
      </c>
      <c r="B356" s="620" t="s">
        <v>61</v>
      </c>
      <c r="C356" s="727" t="s">
        <v>1000</v>
      </c>
      <c r="D356" s="620" t="s">
        <v>1008</v>
      </c>
      <c r="E356" s="620">
        <v>3502</v>
      </c>
      <c r="F356" s="620" t="s">
        <v>1009</v>
      </c>
      <c r="G356" s="620" t="s">
        <v>1010</v>
      </c>
      <c r="H356" s="620">
        <v>350</v>
      </c>
      <c r="I356" s="620" t="s">
        <v>1011</v>
      </c>
      <c r="J356" s="620">
        <v>3502004</v>
      </c>
      <c r="K356" s="620" t="s">
        <v>1012</v>
      </c>
      <c r="L356" s="620" t="s">
        <v>1013</v>
      </c>
      <c r="M356" s="620" t="s">
        <v>49</v>
      </c>
      <c r="N356" s="620">
        <v>0</v>
      </c>
      <c r="O356" s="608" t="s">
        <v>141</v>
      </c>
      <c r="P356" s="620" t="s">
        <v>141</v>
      </c>
      <c r="Q356" s="611">
        <v>200</v>
      </c>
      <c r="R356" s="608">
        <v>200</v>
      </c>
      <c r="S356" s="608">
        <v>0</v>
      </c>
      <c r="T356" s="666">
        <v>0</v>
      </c>
      <c r="U356" s="608">
        <v>0</v>
      </c>
      <c r="V356" s="620">
        <v>0</v>
      </c>
      <c r="W356" s="608">
        <v>46</v>
      </c>
      <c r="X356" s="608">
        <v>13</v>
      </c>
      <c r="Y356" s="612">
        <f t="shared" si="60"/>
        <v>59</v>
      </c>
      <c r="Z356" s="613">
        <f t="shared" si="61"/>
        <v>0.29499999999999998</v>
      </c>
      <c r="AA356" s="612">
        <f t="shared" si="62"/>
        <v>59</v>
      </c>
      <c r="AB356" s="613">
        <f t="shared" si="63"/>
        <v>0.29499999999999998</v>
      </c>
      <c r="AC356" s="614">
        <v>0.29499999999999998</v>
      </c>
      <c r="AD356" s="615">
        <f t="shared" si="64"/>
        <v>0.29499999999999998</v>
      </c>
      <c r="AE356" s="616">
        <v>400000000</v>
      </c>
      <c r="AF356" s="608" t="s">
        <v>211</v>
      </c>
      <c r="AG356" s="445">
        <v>400000000</v>
      </c>
      <c r="AH356" s="13">
        <f>+AG356/AE356</f>
        <v>1</v>
      </c>
    </row>
    <row r="357" spans="1:34" s="377" customFormat="1" ht="77" hidden="1" x14ac:dyDescent="0.2">
      <c r="A357" s="608" t="s">
        <v>1195</v>
      </c>
      <c r="B357" s="620" t="s">
        <v>61</v>
      </c>
      <c r="C357" s="727" t="s">
        <v>1000</v>
      </c>
      <c r="D357" s="620" t="s">
        <v>1008</v>
      </c>
      <c r="E357" s="620">
        <v>3903</v>
      </c>
      <c r="F357" s="620" t="s">
        <v>1014</v>
      </c>
      <c r="G357" s="620" t="s">
        <v>1015</v>
      </c>
      <c r="H357" s="620">
        <v>358</v>
      </c>
      <c r="I357" s="620" t="s">
        <v>1016</v>
      </c>
      <c r="J357" s="620">
        <v>3903002</v>
      </c>
      <c r="K357" s="620" t="s">
        <v>1017</v>
      </c>
      <c r="L357" s="620" t="s">
        <v>1018</v>
      </c>
      <c r="M357" s="620" t="s">
        <v>49</v>
      </c>
      <c r="N357" s="620">
        <v>0</v>
      </c>
      <c r="O357" s="608" t="s">
        <v>141</v>
      </c>
      <c r="P357" s="620" t="s">
        <v>141</v>
      </c>
      <c r="Q357" s="611">
        <v>10</v>
      </c>
      <c r="R357" s="608">
        <v>20</v>
      </c>
      <c r="S357" s="608">
        <v>0</v>
      </c>
      <c r="T357" s="666">
        <v>0</v>
      </c>
      <c r="U357" s="608">
        <v>0</v>
      </c>
      <c r="V357" s="620">
        <v>13</v>
      </c>
      <c r="W357" s="612">
        <v>0</v>
      </c>
      <c r="X357" s="612">
        <v>0</v>
      </c>
      <c r="Y357" s="612">
        <f t="shared" si="60"/>
        <v>13</v>
      </c>
      <c r="Z357" s="613">
        <f t="shared" si="61"/>
        <v>0.65</v>
      </c>
      <c r="AA357" s="612">
        <f t="shared" si="62"/>
        <v>13</v>
      </c>
      <c r="AB357" s="613">
        <f t="shared" si="63"/>
        <v>1.3</v>
      </c>
      <c r="AC357" s="618">
        <v>1</v>
      </c>
      <c r="AD357" s="615">
        <f t="shared" si="64"/>
        <v>0.65</v>
      </c>
      <c r="AE357" s="616">
        <v>0</v>
      </c>
      <c r="AF357" s="608" t="s">
        <v>141</v>
      </c>
      <c r="AG357" s="445">
        <v>0</v>
      </c>
      <c r="AH357" s="13">
        <v>0</v>
      </c>
    </row>
    <row r="358" spans="1:34" s="377" customFormat="1" ht="77" hidden="1" x14ac:dyDescent="0.2">
      <c r="A358" s="608" t="s">
        <v>1195</v>
      </c>
      <c r="B358" s="620" t="s">
        <v>61</v>
      </c>
      <c r="C358" s="727" t="s">
        <v>1000</v>
      </c>
      <c r="D358" s="620" t="s">
        <v>1021</v>
      </c>
      <c r="E358" s="620">
        <v>3502</v>
      </c>
      <c r="F358" s="620" t="s">
        <v>1009</v>
      </c>
      <c r="G358" s="620" t="s">
        <v>1010</v>
      </c>
      <c r="H358" s="620">
        <v>351</v>
      </c>
      <c r="I358" s="620" t="s">
        <v>1022</v>
      </c>
      <c r="J358" s="620">
        <v>3502047</v>
      </c>
      <c r="K358" s="620" t="s">
        <v>197</v>
      </c>
      <c r="L358" s="620" t="s">
        <v>1023</v>
      </c>
      <c r="M358" s="620" t="s">
        <v>49</v>
      </c>
      <c r="N358" s="620">
        <v>0</v>
      </c>
      <c r="O358" s="608" t="s">
        <v>141</v>
      </c>
      <c r="P358" s="620" t="s">
        <v>141</v>
      </c>
      <c r="Q358" s="611">
        <v>1</v>
      </c>
      <c r="R358" s="608">
        <v>1</v>
      </c>
      <c r="S358" s="608">
        <v>0</v>
      </c>
      <c r="T358" s="666">
        <v>0</v>
      </c>
      <c r="U358" s="608">
        <v>0</v>
      </c>
      <c r="V358" s="620">
        <v>0</v>
      </c>
      <c r="W358" s="608">
        <v>1</v>
      </c>
      <c r="X358" s="612">
        <v>0</v>
      </c>
      <c r="Y358" s="612">
        <f t="shared" si="60"/>
        <v>1</v>
      </c>
      <c r="Z358" s="613">
        <f t="shared" si="61"/>
        <v>1</v>
      </c>
      <c r="AA358" s="612">
        <f t="shared" si="62"/>
        <v>1</v>
      </c>
      <c r="AB358" s="613">
        <f t="shared" si="63"/>
        <v>1</v>
      </c>
      <c r="AC358" s="618">
        <v>1</v>
      </c>
      <c r="AD358" s="615">
        <f t="shared" si="64"/>
        <v>1</v>
      </c>
      <c r="AE358" s="616">
        <v>200000000</v>
      </c>
      <c r="AF358" s="608" t="s">
        <v>211</v>
      </c>
      <c r="AG358" s="445">
        <v>200000000</v>
      </c>
      <c r="AH358" s="13">
        <f>+AG358/AE358</f>
        <v>1</v>
      </c>
    </row>
    <row r="359" spans="1:34" s="377" customFormat="1" ht="77" hidden="1" x14ac:dyDescent="0.2">
      <c r="A359" s="608" t="s">
        <v>1195</v>
      </c>
      <c r="B359" s="620" t="s">
        <v>61</v>
      </c>
      <c r="C359" s="727" t="s">
        <v>1000</v>
      </c>
      <c r="D359" s="620" t="s">
        <v>1021</v>
      </c>
      <c r="E359" s="620">
        <v>4599</v>
      </c>
      <c r="F359" s="620" t="s">
        <v>1024</v>
      </c>
      <c r="G359" s="620" t="s">
        <v>1010</v>
      </c>
      <c r="H359" s="620">
        <v>352</v>
      </c>
      <c r="I359" s="620" t="s">
        <v>1025</v>
      </c>
      <c r="J359" s="620">
        <v>4599025</v>
      </c>
      <c r="K359" s="620" t="s">
        <v>874</v>
      </c>
      <c r="L359" s="620" t="s">
        <v>875</v>
      </c>
      <c r="M359" s="620" t="s">
        <v>49</v>
      </c>
      <c r="N359" s="620">
        <v>0</v>
      </c>
      <c r="O359" s="608" t="s">
        <v>141</v>
      </c>
      <c r="P359" s="620" t="s">
        <v>141</v>
      </c>
      <c r="Q359" s="611">
        <v>1</v>
      </c>
      <c r="R359" s="608">
        <v>1</v>
      </c>
      <c r="S359" s="608">
        <v>0</v>
      </c>
      <c r="T359" s="666">
        <v>0</v>
      </c>
      <c r="U359" s="608">
        <v>0</v>
      </c>
      <c r="V359" s="620">
        <v>0</v>
      </c>
      <c r="W359" s="608">
        <v>0</v>
      </c>
      <c r="X359" s="608">
        <v>1</v>
      </c>
      <c r="Y359" s="612">
        <f t="shared" si="60"/>
        <v>1</v>
      </c>
      <c r="Z359" s="613">
        <f t="shared" si="61"/>
        <v>1</v>
      </c>
      <c r="AA359" s="612">
        <f t="shared" si="62"/>
        <v>1</v>
      </c>
      <c r="AB359" s="613">
        <f t="shared" si="63"/>
        <v>1</v>
      </c>
      <c r="AC359" s="618">
        <v>1</v>
      </c>
      <c r="AD359" s="615">
        <f t="shared" si="64"/>
        <v>1</v>
      </c>
      <c r="AE359" s="616">
        <v>0</v>
      </c>
      <c r="AF359" s="608" t="s">
        <v>141</v>
      </c>
      <c r="AG359" s="445">
        <v>0</v>
      </c>
      <c r="AH359" s="13">
        <v>0</v>
      </c>
    </row>
    <row r="360" spans="1:34" s="377" customFormat="1" ht="77" hidden="1" x14ac:dyDescent="0.2">
      <c r="A360" s="608" t="s">
        <v>1195</v>
      </c>
      <c r="B360" s="620" t="s">
        <v>61</v>
      </c>
      <c r="C360" s="727" t="s">
        <v>1000</v>
      </c>
      <c r="D360" s="620" t="s">
        <v>1021</v>
      </c>
      <c r="E360" s="620">
        <v>3502</v>
      </c>
      <c r="F360" s="620" t="s">
        <v>206</v>
      </c>
      <c r="G360" s="620" t="s">
        <v>1010</v>
      </c>
      <c r="H360" s="620">
        <v>353</v>
      </c>
      <c r="I360" s="620" t="s">
        <v>1026</v>
      </c>
      <c r="J360" s="620">
        <v>1702038</v>
      </c>
      <c r="K360" s="620" t="s">
        <v>213</v>
      </c>
      <c r="L360" s="620" t="s">
        <v>1027</v>
      </c>
      <c r="M360" s="620" t="s">
        <v>49</v>
      </c>
      <c r="N360" s="620">
        <v>0</v>
      </c>
      <c r="O360" s="608" t="s">
        <v>141</v>
      </c>
      <c r="P360" s="620" t="s">
        <v>141</v>
      </c>
      <c r="Q360" s="611">
        <v>2</v>
      </c>
      <c r="R360" s="608">
        <v>6</v>
      </c>
      <c r="S360" s="608">
        <v>3</v>
      </c>
      <c r="T360" s="666">
        <v>0.5</v>
      </c>
      <c r="U360" s="608">
        <v>0</v>
      </c>
      <c r="V360" s="620">
        <v>2</v>
      </c>
      <c r="W360" s="608">
        <v>1</v>
      </c>
      <c r="X360" s="608">
        <v>2</v>
      </c>
      <c r="Y360" s="612">
        <f t="shared" si="60"/>
        <v>5</v>
      </c>
      <c r="Z360" s="613">
        <f t="shared" si="61"/>
        <v>0.83333333333333337</v>
      </c>
      <c r="AA360" s="612">
        <f t="shared" si="62"/>
        <v>8</v>
      </c>
      <c r="AB360" s="613">
        <f t="shared" si="63"/>
        <v>2.5</v>
      </c>
      <c r="AC360" s="618">
        <v>1</v>
      </c>
      <c r="AD360" s="615">
        <f t="shared" si="64"/>
        <v>1.3333333333333333</v>
      </c>
      <c r="AE360" s="616">
        <v>200000000</v>
      </c>
      <c r="AF360" s="608" t="s">
        <v>211</v>
      </c>
      <c r="AG360" s="445">
        <v>200000000</v>
      </c>
      <c r="AH360" s="13">
        <f>+AG360/AE360</f>
        <v>1</v>
      </c>
    </row>
    <row r="361" spans="1:34" s="377" customFormat="1" ht="77" hidden="1" x14ac:dyDescent="0.2">
      <c r="A361" s="608" t="s">
        <v>1195</v>
      </c>
      <c r="B361" s="620" t="s">
        <v>61</v>
      </c>
      <c r="C361" s="727" t="s">
        <v>1000</v>
      </c>
      <c r="D361" s="620" t="s">
        <v>1028</v>
      </c>
      <c r="E361" s="620">
        <v>2022</v>
      </c>
      <c r="F361" s="620" t="s">
        <v>1029</v>
      </c>
      <c r="G361" s="620" t="s">
        <v>387</v>
      </c>
      <c r="H361" s="620">
        <v>354</v>
      </c>
      <c r="I361" s="620" t="s">
        <v>1030</v>
      </c>
      <c r="J361" s="620">
        <v>2202067</v>
      </c>
      <c r="K361" s="620" t="s">
        <v>1031</v>
      </c>
      <c r="L361" s="620" t="s">
        <v>1032</v>
      </c>
      <c r="M361" s="620" t="s">
        <v>49</v>
      </c>
      <c r="N361" s="620">
        <v>0</v>
      </c>
      <c r="O361" s="608" t="s">
        <v>141</v>
      </c>
      <c r="P361" s="620" t="s">
        <v>141</v>
      </c>
      <c r="Q361" s="611">
        <v>2</v>
      </c>
      <c r="R361" s="608">
        <v>5</v>
      </c>
      <c r="S361" s="608">
        <v>1</v>
      </c>
      <c r="T361" s="666">
        <v>0.2</v>
      </c>
      <c r="U361" s="608">
        <v>0</v>
      </c>
      <c r="V361" s="620">
        <v>0</v>
      </c>
      <c r="W361" s="612">
        <v>0</v>
      </c>
      <c r="X361" s="612">
        <v>0</v>
      </c>
      <c r="Y361" s="612">
        <f t="shared" si="60"/>
        <v>0</v>
      </c>
      <c r="Z361" s="613">
        <f t="shared" si="61"/>
        <v>0</v>
      </c>
      <c r="AA361" s="612">
        <f t="shared" si="62"/>
        <v>1</v>
      </c>
      <c r="AB361" s="613">
        <f t="shared" si="63"/>
        <v>0</v>
      </c>
      <c r="AC361" s="614">
        <v>0</v>
      </c>
      <c r="AD361" s="615">
        <f t="shared" si="64"/>
        <v>0.2</v>
      </c>
      <c r="AE361" s="616">
        <v>0</v>
      </c>
      <c r="AF361" s="608" t="s">
        <v>141</v>
      </c>
      <c r="AG361" s="445">
        <v>0</v>
      </c>
      <c r="AH361" s="13">
        <v>0</v>
      </c>
    </row>
    <row r="362" spans="1:34" s="377" customFormat="1" ht="77" hidden="1" x14ac:dyDescent="0.2">
      <c r="A362" s="608" t="s">
        <v>1195</v>
      </c>
      <c r="B362" s="620" t="s">
        <v>61</v>
      </c>
      <c r="C362" s="727" t="s">
        <v>1000</v>
      </c>
      <c r="D362" s="620" t="s">
        <v>1033</v>
      </c>
      <c r="E362" s="620">
        <v>3502</v>
      </c>
      <c r="F362" s="620" t="s">
        <v>1009</v>
      </c>
      <c r="G362" s="620" t="s">
        <v>1010</v>
      </c>
      <c r="H362" s="620">
        <v>355</v>
      </c>
      <c r="I362" s="620" t="s">
        <v>1034</v>
      </c>
      <c r="J362" s="620">
        <v>3603002</v>
      </c>
      <c r="K362" s="620" t="s">
        <v>1035</v>
      </c>
      <c r="L362" s="620" t="s">
        <v>1036</v>
      </c>
      <c r="M362" s="620" t="s">
        <v>49</v>
      </c>
      <c r="N362" s="620">
        <v>0</v>
      </c>
      <c r="O362" s="608" t="s">
        <v>141</v>
      </c>
      <c r="P362" s="620" t="s">
        <v>141</v>
      </c>
      <c r="Q362" s="611">
        <v>75</v>
      </c>
      <c r="R362" s="608">
        <v>100</v>
      </c>
      <c r="S362" s="608">
        <v>0</v>
      </c>
      <c r="T362" s="666">
        <v>0</v>
      </c>
      <c r="U362" s="608">
        <v>0</v>
      </c>
      <c r="V362" s="620">
        <v>0</v>
      </c>
      <c r="W362" s="612">
        <v>0</v>
      </c>
      <c r="X362" s="608">
        <v>75</v>
      </c>
      <c r="Y362" s="612">
        <f t="shared" si="60"/>
        <v>75</v>
      </c>
      <c r="Z362" s="613">
        <f t="shared" si="61"/>
        <v>0.75</v>
      </c>
      <c r="AA362" s="612">
        <f t="shared" si="62"/>
        <v>75</v>
      </c>
      <c r="AB362" s="613">
        <f t="shared" si="63"/>
        <v>1</v>
      </c>
      <c r="AC362" s="618">
        <v>1</v>
      </c>
      <c r="AD362" s="615">
        <f t="shared" si="64"/>
        <v>0.75</v>
      </c>
      <c r="AE362" s="616">
        <v>0</v>
      </c>
      <c r="AF362" s="608" t="s">
        <v>141</v>
      </c>
      <c r="AG362" s="445">
        <v>0</v>
      </c>
      <c r="AH362" s="13">
        <v>0</v>
      </c>
    </row>
    <row r="363" spans="1:34" s="377" customFormat="1" ht="77" hidden="1" x14ac:dyDescent="0.2">
      <c r="A363" s="608" t="s">
        <v>1195</v>
      </c>
      <c r="B363" s="620" t="s">
        <v>61</v>
      </c>
      <c r="C363" s="727" t="s">
        <v>1000</v>
      </c>
      <c r="D363" s="620" t="s">
        <v>1038</v>
      </c>
      <c r="E363" s="620">
        <v>3602</v>
      </c>
      <c r="F363" s="620" t="s">
        <v>1002</v>
      </c>
      <c r="G363" s="620" t="s">
        <v>1003</v>
      </c>
      <c r="H363" s="620">
        <v>357</v>
      </c>
      <c r="I363" s="620" t="s">
        <v>1039</v>
      </c>
      <c r="J363" s="620">
        <v>3603002</v>
      </c>
      <c r="K363" s="620" t="s">
        <v>1035</v>
      </c>
      <c r="L363" s="620" t="s">
        <v>1036</v>
      </c>
      <c r="M363" s="620" t="s">
        <v>49</v>
      </c>
      <c r="N363" s="620">
        <v>0</v>
      </c>
      <c r="O363" s="608" t="s">
        <v>141</v>
      </c>
      <c r="P363" s="620" t="s">
        <v>141</v>
      </c>
      <c r="Q363" s="611">
        <v>100</v>
      </c>
      <c r="R363" s="608">
        <v>250</v>
      </c>
      <c r="S363" s="608">
        <v>83</v>
      </c>
      <c r="T363" s="666">
        <v>0.33200000000000002</v>
      </c>
      <c r="U363" s="608">
        <v>0</v>
      </c>
      <c r="V363" s="620">
        <v>86</v>
      </c>
      <c r="W363" s="612">
        <v>0</v>
      </c>
      <c r="X363" s="608">
        <v>58</v>
      </c>
      <c r="Y363" s="612">
        <f t="shared" si="60"/>
        <v>144</v>
      </c>
      <c r="Z363" s="613">
        <f t="shared" si="61"/>
        <v>0.57599999999999996</v>
      </c>
      <c r="AA363" s="612">
        <f t="shared" si="62"/>
        <v>227</v>
      </c>
      <c r="AB363" s="613">
        <f t="shared" si="63"/>
        <v>1.44</v>
      </c>
      <c r="AC363" s="618">
        <v>1</v>
      </c>
      <c r="AD363" s="615">
        <f t="shared" si="64"/>
        <v>0.90800000000000003</v>
      </c>
      <c r="AE363" s="616">
        <v>191832034</v>
      </c>
      <c r="AF363" s="608" t="s">
        <v>1462</v>
      </c>
      <c r="AG363" s="445">
        <v>0</v>
      </c>
      <c r="AH363" s="13">
        <f>+AG363/AE363</f>
        <v>0</v>
      </c>
    </row>
    <row r="364" spans="1:34" s="377" customFormat="1" ht="88" hidden="1" x14ac:dyDescent="0.2">
      <c r="A364" s="608" t="s">
        <v>1195</v>
      </c>
      <c r="B364" s="620" t="s">
        <v>61</v>
      </c>
      <c r="C364" s="727" t="s">
        <v>1000</v>
      </c>
      <c r="D364" s="620" t="s">
        <v>1038</v>
      </c>
      <c r="E364" s="620">
        <v>3602</v>
      </c>
      <c r="F364" s="620" t="s">
        <v>1002</v>
      </c>
      <c r="G364" s="620" t="s">
        <v>1003</v>
      </c>
      <c r="H364" s="620">
        <v>361</v>
      </c>
      <c r="I364" s="620" t="s">
        <v>1042</v>
      </c>
      <c r="J364" s="620">
        <v>3603002</v>
      </c>
      <c r="K364" s="620" t="s">
        <v>1043</v>
      </c>
      <c r="L364" s="620" t="s">
        <v>1044</v>
      </c>
      <c r="M364" s="620" t="s">
        <v>49</v>
      </c>
      <c r="N364" s="620">
        <v>0</v>
      </c>
      <c r="O364" s="608" t="s">
        <v>141</v>
      </c>
      <c r="P364" s="620" t="s">
        <v>141</v>
      </c>
      <c r="Q364" s="611">
        <v>0.5</v>
      </c>
      <c r="R364" s="608">
        <v>1</v>
      </c>
      <c r="S364" s="608">
        <v>0</v>
      </c>
      <c r="T364" s="666">
        <v>0</v>
      </c>
      <c r="U364" s="608">
        <v>0</v>
      </c>
      <c r="V364" s="620">
        <v>1</v>
      </c>
      <c r="W364" s="612">
        <v>0</v>
      </c>
      <c r="X364" s="608">
        <v>1</v>
      </c>
      <c r="Y364" s="612">
        <f t="shared" si="60"/>
        <v>2</v>
      </c>
      <c r="Z364" s="613">
        <f t="shared" si="61"/>
        <v>2</v>
      </c>
      <c r="AA364" s="612">
        <f t="shared" si="62"/>
        <v>2</v>
      </c>
      <c r="AB364" s="613">
        <f t="shared" si="63"/>
        <v>4</v>
      </c>
      <c r="AC364" s="618">
        <v>1</v>
      </c>
      <c r="AD364" s="615">
        <f t="shared" si="64"/>
        <v>2</v>
      </c>
      <c r="AE364" s="616">
        <v>0</v>
      </c>
      <c r="AF364" s="608" t="s">
        <v>141</v>
      </c>
      <c r="AG364" s="445">
        <v>0</v>
      </c>
      <c r="AH364" s="13">
        <v>0</v>
      </c>
    </row>
    <row r="365" spans="1:34" s="377" customFormat="1" ht="77" hidden="1" x14ac:dyDescent="0.2">
      <c r="A365" s="608" t="s">
        <v>1195</v>
      </c>
      <c r="B365" s="620" t="s">
        <v>61</v>
      </c>
      <c r="C365" s="727" t="s">
        <v>1000</v>
      </c>
      <c r="D365" s="620" t="s">
        <v>1045</v>
      </c>
      <c r="E365" s="620">
        <v>3502</v>
      </c>
      <c r="F365" s="620" t="s">
        <v>1009</v>
      </c>
      <c r="G365" s="620" t="s">
        <v>1010</v>
      </c>
      <c r="H365" s="620">
        <v>356</v>
      </c>
      <c r="I365" s="620" t="s">
        <v>1046</v>
      </c>
      <c r="J365" s="620">
        <v>3502015</v>
      </c>
      <c r="K365" s="620" t="s">
        <v>1047</v>
      </c>
      <c r="L365" s="620" t="s">
        <v>1048</v>
      </c>
      <c r="M365" s="620" t="s">
        <v>49</v>
      </c>
      <c r="N365" s="620">
        <v>0</v>
      </c>
      <c r="O365" s="608" t="s">
        <v>141</v>
      </c>
      <c r="P365" s="620" t="s">
        <v>141</v>
      </c>
      <c r="Q365" s="611">
        <v>30</v>
      </c>
      <c r="R365" s="608">
        <v>100</v>
      </c>
      <c r="S365" s="608">
        <v>53</v>
      </c>
      <c r="T365" s="666">
        <v>0.53</v>
      </c>
      <c r="U365" s="608">
        <v>3</v>
      </c>
      <c r="V365" s="620">
        <v>46</v>
      </c>
      <c r="W365" s="612">
        <v>0</v>
      </c>
      <c r="X365" s="612">
        <v>0</v>
      </c>
      <c r="Y365" s="612">
        <f t="shared" si="60"/>
        <v>49</v>
      </c>
      <c r="Z365" s="613">
        <f t="shared" si="61"/>
        <v>0.49</v>
      </c>
      <c r="AA365" s="612">
        <f t="shared" si="62"/>
        <v>102</v>
      </c>
      <c r="AB365" s="613">
        <f t="shared" si="63"/>
        <v>1.6333333333333333</v>
      </c>
      <c r="AC365" s="618">
        <v>1</v>
      </c>
      <c r="AD365" s="615">
        <f t="shared" si="64"/>
        <v>1.02</v>
      </c>
      <c r="AE365" s="616">
        <v>0</v>
      </c>
      <c r="AF365" s="608" t="s">
        <v>141</v>
      </c>
      <c r="AG365" s="445">
        <v>0</v>
      </c>
      <c r="AH365" s="13">
        <v>0</v>
      </c>
    </row>
    <row r="366" spans="1:34" s="377" customFormat="1" ht="77" hidden="1" x14ac:dyDescent="0.2">
      <c r="A366" s="608" t="s">
        <v>1195</v>
      </c>
      <c r="B366" s="620" t="s">
        <v>90</v>
      </c>
      <c r="C366" s="727" t="s">
        <v>1050</v>
      </c>
      <c r="D366" s="671" t="s">
        <v>1051</v>
      </c>
      <c r="E366" s="671">
        <v>4599</v>
      </c>
      <c r="F366" s="671" t="s">
        <v>1024</v>
      </c>
      <c r="G366" s="671" t="s">
        <v>816</v>
      </c>
      <c r="H366" s="671" t="s">
        <v>1052</v>
      </c>
      <c r="I366" s="671" t="s">
        <v>1053</v>
      </c>
      <c r="J366" s="671" t="s">
        <v>1054</v>
      </c>
      <c r="K366" s="671" t="s">
        <v>959</v>
      </c>
      <c r="L366" s="671" t="s">
        <v>1055</v>
      </c>
      <c r="M366" s="671" t="s">
        <v>49</v>
      </c>
      <c r="N366" s="671" t="s">
        <v>142</v>
      </c>
      <c r="O366" s="608" t="s">
        <v>141</v>
      </c>
      <c r="P366" s="671" t="s">
        <v>141</v>
      </c>
      <c r="Q366" s="639">
        <v>1</v>
      </c>
      <c r="R366" s="608">
        <v>1</v>
      </c>
      <c r="S366" s="667">
        <v>0</v>
      </c>
      <c r="T366" s="666">
        <v>0</v>
      </c>
      <c r="U366" s="608">
        <v>0</v>
      </c>
      <c r="V366" s="620">
        <v>0.1</v>
      </c>
      <c r="W366" s="667">
        <v>0</v>
      </c>
      <c r="X366" s="667">
        <v>0</v>
      </c>
      <c r="Y366" s="612">
        <f t="shared" si="60"/>
        <v>0.1</v>
      </c>
      <c r="Z366" s="613">
        <f t="shared" si="61"/>
        <v>0.1</v>
      </c>
      <c r="AA366" s="612">
        <f t="shared" si="62"/>
        <v>0.1</v>
      </c>
      <c r="AB366" s="613">
        <f t="shared" si="63"/>
        <v>0.1</v>
      </c>
      <c r="AC366" s="614">
        <v>0.1</v>
      </c>
      <c r="AD366" s="615">
        <f t="shared" si="64"/>
        <v>0.1</v>
      </c>
      <c r="AE366" s="616">
        <v>0</v>
      </c>
      <c r="AF366" s="608" t="s">
        <v>141</v>
      </c>
      <c r="AG366" s="445">
        <v>0</v>
      </c>
      <c r="AH366" s="13">
        <v>0</v>
      </c>
    </row>
    <row r="367" spans="1:34" s="377" customFormat="1" ht="77" hidden="1" x14ac:dyDescent="0.2">
      <c r="A367" s="608" t="s">
        <v>1195</v>
      </c>
      <c r="B367" s="620" t="s">
        <v>90</v>
      </c>
      <c r="C367" s="727" t="s">
        <v>1050</v>
      </c>
      <c r="D367" s="671" t="s">
        <v>1051</v>
      </c>
      <c r="E367" s="671">
        <v>4599</v>
      </c>
      <c r="F367" s="671" t="s">
        <v>1024</v>
      </c>
      <c r="G367" s="671" t="s">
        <v>1015</v>
      </c>
      <c r="H367" s="671" t="s">
        <v>1057</v>
      </c>
      <c r="I367" s="671" t="s">
        <v>1058</v>
      </c>
      <c r="J367" s="671" t="s">
        <v>1059</v>
      </c>
      <c r="K367" s="671" t="s">
        <v>1060</v>
      </c>
      <c r="L367" s="671" t="s">
        <v>1061</v>
      </c>
      <c r="M367" s="671" t="s">
        <v>49</v>
      </c>
      <c r="N367" s="671" t="s">
        <v>142</v>
      </c>
      <c r="O367" s="608" t="s">
        <v>141</v>
      </c>
      <c r="P367" s="671" t="s">
        <v>141</v>
      </c>
      <c r="Q367" s="639">
        <v>4</v>
      </c>
      <c r="R367" s="608">
        <v>12</v>
      </c>
      <c r="S367" s="667">
        <v>0</v>
      </c>
      <c r="T367" s="666">
        <v>0</v>
      </c>
      <c r="U367" s="608">
        <v>0</v>
      </c>
      <c r="V367" s="620">
        <v>0.05</v>
      </c>
      <c r="W367" s="608">
        <v>1</v>
      </c>
      <c r="X367" s="608">
        <v>4</v>
      </c>
      <c r="Y367" s="612">
        <f t="shared" si="60"/>
        <v>5.05</v>
      </c>
      <c r="Z367" s="613">
        <f t="shared" si="61"/>
        <v>0.42083333333333334</v>
      </c>
      <c r="AA367" s="612">
        <f t="shared" si="62"/>
        <v>5.05</v>
      </c>
      <c r="AB367" s="613">
        <f t="shared" si="63"/>
        <v>1.2625</v>
      </c>
      <c r="AC367" s="618">
        <v>1</v>
      </c>
      <c r="AD367" s="615">
        <f t="shared" si="64"/>
        <v>0.42083333333333334</v>
      </c>
      <c r="AE367" s="616">
        <v>95000000</v>
      </c>
      <c r="AF367" s="608" t="s">
        <v>1062</v>
      </c>
      <c r="AG367" s="445">
        <v>95000000</v>
      </c>
      <c r="AH367" s="13">
        <f>+AG367/AE367</f>
        <v>1</v>
      </c>
    </row>
    <row r="368" spans="1:34" s="377" customFormat="1" ht="77" hidden="1" x14ac:dyDescent="0.2">
      <c r="A368" s="608" t="s">
        <v>1195</v>
      </c>
      <c r="B368" s="671" t="s">
        <v>75</v>
      </c>
      <c r="C368" s="727" t="s">
        <v>1064</v>
      </c>
      <c r="D368" s="671" t="s">
        <v>1065</v>
      </c>
      <c r="E368" s="671">
        <v>3202</v>
      </c>
      <c r="F368" s="671" t="s">
        <v>1066</v>
      </c>
      <c r="G368" s="671" t="s">
        <v>1067</v>
      </c>
      <c r="H368" s="671" t="s">
        <v>1068</v>
      </c>
      <c r="I368" s="671" t="s">
        <v>1069</v>
      </c>
      <c r="J368" s="671" t="s">
        <v>1070</v>
      </c>
      <c r="K368" s="671" t="s">
        <v>1071</v>
      </c>
      <c r="L368" s="671" t="s">
        <v>1072</v>
      </c>
      <c r="M368" s="671" t="s">
        <v>49</v>
      </c>
      <c r="N368" s="671" t="s">
        <v>1073</v>
      </c>
      <c r="O368" s="671" t="s">
        <v>1074</v>
      </c>
      <c r="P368" s="671" t="s">
        <v>1075</v>
      </c>
      <c r="Q368" s="639">
        <v>75000</v>
      </c>
      <c r="R368" s="667">
        <v>225000</v>
      </c>
      <c r="S368" s="667">
        <v>12800</v>
      </c>
      <c r="T368" s="686">
        <v>5.6888888888888892E-2</v>
      </c>
      <c r="U368" s="709">
        <v>650</v>
      </c>
      <c r="V368" s="636">
        <v>3500</v>
      </c>
      <c r="W368" s="667">
        <v>80</v>
      </c>
      <c r="X368" s="667">
        <v>500</v>
      </c>
      <c r="Y368" s="612">
        <f t="shared" si="60"/>
        <v>4730</v>
      </c>
      <c r="Z368" s="613">
        <f t="shared" si="61"/>
        <v>2.1022222222222223E-2</v>
      </c>
      <c r="AA368" s="612">
        <f t="shared" si="62"/>
        <v>17530</v>
      </c>
      <c r="AB368" s="613">
        <f t="shared" si="63"/>
        <v>6.306666666666666E-2</v>
      </c>
      <c r="AC368" s="614">
        <v>6.306666666666666E-2</v>
      </c>
      <c r="AD368" s="615">
        <f t="shared" si="64"/>
        <v>7.7911111111111112E-2</v>
      </c>
      <c r="AE368" s="616">
        <v>0</v>
      </c>
      <c r="AF368" s="624" t="s">
        <v>141</v>
      </c>
      <c r="AG368" s="445">
        <v>0</v>
      </c>
      <c r="AH368" s="13">
        <v>0</v>
      </c>
    </row>
    <row r="369" spans="1:34" s="377" customFormat="1" ht="77" hidden="1" x14ac:dyDescent="0.2">
      <c r="A369" s="608" t="s">
        <v>1195</v>
      </c>
      <c r="B369" s="671" t="s">
        <v>75</v>
      </c>
      <c r="C369" s="727" t="s">
        <v>1064</v>
      </c>
      <c r="D369" s="671" t="s">
        <v>1065</v>
      </c>
      <c r="E369" s="671">
        <v>3202</v>
      </c>
      <c r="F369" s="671" t="s">
        <v>1066</v>
      </c>
      <c r="G369" s="671" t="s">
        <v>1067</v>
      </c>
      <c r="H369" s="671" t="s">
        <v>1076</v>
      </c>
      <c r="I369" s="671" t="s">
        <v>1077</v>
      </c>
      <c r="J369" s="671" t="s">
        <v>1078</v>
      </c>
      <c r="K369" s="671" t="s">
        <v>1079</v>
      </c>
      <c r="L369" s="671" t="s">
        <v>1080</v>
      </c>
      <c r="M369" s="671" t="s">
        <v>49</v>
      </c>
      <c r="N369" s="671" t="s">
        <v>393</v>
      </c>
      <c r="O369" s="671" t="s">
        <v>1074</v>
      </c>
      <c r="P369" s="671" t="s">
        <v>1081</v>
      </c>
      <c r="Q369" s="639">
        <v>6</v>
      </c>
      <c r="R369" s="710">
        <v>18</v>
      </c>
      <c r="S369" s="667">
        <v>0</v>
      </c>
      <c r="T369" s="686">
        <v>0</v>
      </c>
      <c r="U369" s="667">
        <v>0</v>
      </c>
      <c r="V369" s="636">
        <v>3</v>
      </c>
      <c r="W369" s="636">
        <v>3</v>
      </c>
      <c r="X369" s="667">
        <v>2</v>
      </c>
      <c r="Y369" s="612">
        <f t="shared" si="60"/>
        <v>8</v>
      </c>
      <c r="Z369" s="613">
        <f t="shared" si="61"/>
        <v>0.44444444444444442</v>
      </c>
      <c r="AA369" s="612">
        <f t="shared" si="62"/>
        <v>8</v>
      </c>
      <c r="AB369" s="613">
        <f t="shared" si="63"/>
        <v>1.3333333333333333</v>
      </c>
      <c r="AC369" s="618">
        <v>1</v>
      </c>
      <c r="AD369" s="615">
        <f t="shared" si="64"/>
        <v>0.44444444444444442</v>
      </c>
      <c r="AE369" s="616">
        <v>0</v>
      </c>
      <c r="AF369" s="711">
        <v>0</v>
      </c>
      <c r="AG369" s="445">
        <v>0</v>
      </c>
      <c r="AH369" s="13">
        <v>0</v>
      </c>
    </row>
    <row r="370" spans="1:34" s="377" customFormat="1" ht="88" hidden="1" x14ac:dyDescent="0.2">
      <c r="A370" s="608" t="s">
        <v>1195</v>
      </c>
      <c r="B370" s="671" t="s">
        <v>75</v>
      </c>
      <c r="C370" s="727" t="s">
        <v>1064</v>
      </c>
      <c r="D370" s="671" t="s">
        <v>1065</v>
      </c>
      <c r="E370" s="671">
        <v>3202</v>
      </c>
      <c r="F370" s="671" t="s">
        <v>1066</v>
      </c>
      <c r="G370" s="671" t="s">
        <v>1067</v>
      </c>
      <c r="H370" s="671" t="s">
        <v>1082</v>
      </c>
      <c r="I370" s="671" t="s">
        <v>1083</v>
      </c>
      <c r="J370" s="671" t="s">
        <v>1084</v>
      </c>
      <c r="K370" s="671" t="s">
        <v>1085</v>
      </c>
      <c r="L370" s="671" t="s">
        <v>1086</v>
      </c>
      <c r="M370" s="671" t="s">
        <v>49</v>
      </c>
      <c r="N370" s="671" t="s">
        <v>400</v>
      </c>
      <c r="O370" s="671" t="s">
        <v>1087</v>
      </c>
      <c r="P370" s="671" t="s">
        <v>1088</v>
      </c>
      <c r="Q370" s="639">
        <v>0.33</v>
      </c>
      <c r="R370" s="667">
        <v>1</v>
      </c>
      <c r="S370" s="667">
        <v>0</v>
      </c>
      <c r="T370" s="686">
        <v>0</v>
      </c>
      <c r="U370" s="636">
        <v>0</v>
      </c>
      <c r="V370" s="636">
        <v>0</v>
      </c>
      <c r="W370" s="667">
        <v>0</v>
      </c>
      <c r="X370" s="667">
        <v>0</v>
      </c>
      <c r="Y370" s="612">
        <f t="shared" si="60"/>
        <v>0</v>
      </c>
      <c r="Z370" s="613">
        <f t="shared" si="61"/>
        <v>0</v>
      </c>
      <c r="AA370" s="612">
        <f t="shared" si="62"/>
        <v>0</v>
      </c>
      <c r="AB370" s="613">
        <f t="shared" si="63"/>
        <v>0</v>
      </c>
      <c r="AC370" s="614">
        <v>0</v>
      </c>
      <c r="AD370" s="615">
        <f t="shared" si="64"/>
        <v>0</v>
      </c>
      <c r="AE370" s="616">
        <v>0</v>
      </c>
      <c r="AF370" s="617" t="s">
        <v>141</v>
      </c>
      <c r="AG370" s="445">
        <v>0</v>
      </c>
      <c r="AH370" s="13">
        <v>0</v>
      </c>
    </row>
    <row r="371" spans="1:34" s="377" customFormat="1" ht="77" hidden="1" x14ac:dyDescent="0.2">
      <c r="A371" s="608" t="s">
        <v>1195</v>
      </c>
      <c r="B371" s="671" t="s">
        <v>75</v>
      </c>
      <c r="C371" s="727" t="s">
        <v>1064</v>
      </c>
      <c r="D371" s="671" t="s">
        <v>1065</v>
      </c>
      <c r="E371" s="671">
        <v>3201</v>
      </c>
      <c r="F371" s="671" t="s">
        <v>1089</v>
      </c>
      <c r="G371" s="671" t="s">
        <v>1067</v>
      </c>
      <c r="H371" s="671" t="s">
        <v>1090</v>
      </c>
      <c r="I371" s="671" t="s">
        <v>1091</v>
      </c>
      <c r="J371" s="671" t="s">
        <v>1092</v>
      </c>
      <c r="K371" s="671" t="s">
        <v>1093</v>
      </c>
      <c r="L371" s="671" t="s">
        <v>1094</v>
      </c>
      <c r="M371" s="671" t="s">
        <v>49</v>
      </c>
      <c r="N371" s="671" t="s">
        <v>1095</v>
      </c>
      <c r="O371" s="671" t="s">
        <v>1074</v>
      </c>
      <c r="P371" s="671" t="s">
        <v>1096</v>
      </c>
      <c r="Q371" s="639">
        <v>14</v>
      </c>
      <c r="R371" s="667">
        <v>44</v>
      </c>
      <c r="S371" s="667">
        <v>0</v>
      </c>
      <c r="T371" s="686">
        <v>0</v>
      </c>
      <c r="U371" s="636">
        <v>0</v>
      </c>
      <c r="V371" s="636">
        <v>0</v>
      </c>
      <c r="W371" s="667">
        <v>0</v>
      </c>
      <c r="X371" s="667">
        <v>0</v>
      </c>
      <c r="Y371" s="612">
        <f t="shared" si="60"/>
        <v>0</v>
      </c>
      <c r="Z371" s="613">
        <f t="shared" si="61"/>
        <v>0</v>
      </c>
      <c r="AA371" s="612">
        <f t="shared" si="62"/>
        <v>0</v>
      </c>
      <c r="AB371" s="613">
        <f t="shared" si="63"/>
        <v>0</v>
      </c>
      <c r="AC371" s="614">
        <v>0</v>
      </c>
      <c r="AD371" s="615">
        <f t="shared" si="64"/>
        <v>0</v>
      </c>
      <c r="AE371" s="616">
        <v>0</v>
      </c>
      <c r="AF371" s="617" t="s">
        <v>141</v>
      </c>
      <c r="AG371" s="445">
        <v>0</v>
      </c>
      <c r="AH371" s="13">
        <v>0</v>
      </c>
    </row>
    <row r="372" spans="1:34" s="377" customFormat="1" ht="77" hidden="1" x14ac:dyDescent="0.2">
      <c r="A372" s="608" t="s">
        <v>1195</v>
      </c>
      <c r="B372" s="671" t="s">
        <v>75</v>
      </c>
      <c r="C372" s="727" t="s">
        <v>1064</v>
      </c>
      <c r="D372" s="671" t="s">
        <v>1065</v>
      </c>
      <c r="E372" s="671">
        <v>3201</v>
      </c>
      <c r="F372" s="671" t="s">
        <v>1089</v>
      </c>
      <c r="G372" s="671" t="s">
        <v>1067</v>
      </c>
      <c r="H372" s="671" t="s">
        <v>1097</v>
      </c>
      <c r="I372" s="671" t="s">
        <v>1098</v>
      </c>
      <c r="J372" s="671" t="s">
        <v>1099</v>
      </c>
      <c r="K372" s="671" t="s">
        <v>1100</v>
      </c>
      <c r="L372" s="671" t="s">
        <v>1101</v>
      </c>
      <c r="M372" s="671" t="s">
        <v>49</v>
      </c>
      <c r="N372" s="671" t="s">
        <v>1102</v>
      </c>
      <c r="O372" s="671" t="s">
        <v>1074</v>
      </c>
      <c r="P372" s="671" t="s">
        <v>1096</v>
      </c>
      <c r="Q372" s="639">
        <v>14</v>
      </c>
      <c r="R372" s="712">
        <v>44</v>
      </c>
      <c r="S372" s="712">
        <v>6</v>
      </c>
      <c r="T372" s="686">
        <v>0.13636363636363635</v>
      </c>
      <c r="U372" s="624">
        <v>1</v>
      </c>
      <c r="V372" s="620">
        <v>1</v>
      </c>
      <c r="W372" s="712">
        <v>5</v>
      </c>
      <c r="X372" s="712">
        <v>4</v>
      </c>
      <c r="Y372" s="612">
        <f t="shared" si="60"/>
        <v>11</v>
      </c>
      <c r="Z372" s="613">
        <f t="shared" si="61"/>
        <v>0.25</v>
      </c>
      <c r="AA372" s="612">
        <f t="shared" si="62"/>
        <v>17</v>
      </c>
      <c r="AB372" s="613">
        <f t="shared" si="63"/>
        <v>0.7857142857142857</v>
      </c>
      <c r="AC372" s="618">
        <v>0.7857142857142857</v>
      </c>
      <c r="AD372" s="615">
        <f t="shared" si="64"/>
        <v>0.38636363636363635</v>
      </c>
      <c r="AE372" s="616">
        <v>200000000</v>
      </c>
      <c r="AF372" s="617" t="s">
        <v>211</v>
      </c>
      <c r="AG372" s="445">
        <v>0</v>
      </c>
      <c r="AH372" s="13">
        <f>+AG372/AE372</f>
        <v>0</v>
      </c>
    </row>
    <row r="373" spans="1:34" s="377" customFormat="1" ht="77" hidden="1" x14ac:dyDescent="0.2">
      <c r="A373" s="608" t="s">
        <v>1195</v>
      </c>
      <c r="B373" s="671" t="s">
        <v>75</v>
      </c>
      <c r="C373" s="727" t="s">
        <v>1064</v>
      </c>
      <c r="D373" s="671" t="s">
        <v>1065</v>
      </c>
      <c r="E373" s="671">
        <v>3204</v>
      </c>
      <c r="F373" s="671" t="s">
        <v>1104</v>
      </c>
      <c r="G373" s="671" t="s">
        <v>1067</v>
      </c>
      <c r="H373" s="671" t="s">
        <v>1105</v>
      </c>
      <c r="I373" s="671" t="s">
        <v>1106</v>
      </c>
      <c r="J373" s="671" t="s">
        <v>1107</v>
      </c>
      <c r="K373" s="671" t="s">
        <v>1108</v>
      </c>
      <c r="L373" s="671" t="s">
        <v>1109</v>
      </c>
      <c r="M373" s="671" t="s">
        <v>49</v>
      </c>
      <c r="N373" s="671" t="s">
        <v>400</v>
      </c>
      <c r="O373" s="671" t="s">
        <v>1074</v>
      </c>
      <c r="P373" s="671" t="s">
        <v>1081</v>
      </c>
      <c r="Q373" s="639">
        <v>0.33</v>
      </c>
      <c r="R373" s="712">
        <v>1</v>
      </c>
      <c r="S373" s="712">
        <v>0</v>
      </c>
      <c r="T373" s="686">
        <v>0</v>
      </c>
      <c r="U373" s="636">
        <v>0</v>
      </c>
      <c r="V373" s="636">
        <v>0</v>
      </c>
      <c r="W373" s="712">
        <v>0</v>
      </c>
      <c r="X373" s="712">
        <v>0</v>
      </c>
      <c r="Y373" s="612">
        <f t="shared" si="60"/>
        <v>0</v>
      </c>
      <c r="Z373" s="613">
        <f t="shared" si="61"/>
        <v>0</v>
      </c>
      <c r="AA373" s="612">
        <f t="shared" si="62"/>
        <v>0</v>
      </c>
      <c r="AB373" s="613">
        <f t="shared" si="63"/>
        <v>0</v>
      </c>
      <c r="AC373" s="614">
        <v>0</v>
      </c>
      <c r="AD373" s="615">
        <f t="shared" si="64"/>
        <v>0</v>
      </c>
      <c r="AE373" s="616">
        <v>0</v>
      </c>
      <c r="AF373" s="617" t="s">
        <v>141</v>
      </c>
      <c r="AG373" s="445">
        <v>0</v>
      </c>
      <c r="AH373" s="13">
        <v>0</v>
      </c>
    </row>
    <row r="374" spans="1:34" s="377" customFormat="1" ht="77" hidden="1" x14ac:dyDescent="0.2">
      <c r="A374" s="608" t="s">
        <v>1195</v>
      </c>
      <c r="B374" s="671" t="s">
        <v>75</v>
      </c>
      <c r="C374" s="727" t="s">
        <v>1064</v>
      </c>
      <c r="D374" s="671" t="s">
        <v>1110</v>
      </c>
      <c r="E374" s="671">
        <v>3206</v>
      </c>
      <c r="F374" s="671" t="s">
        <v>1111</v>
      </c>
      <c r="G374" s="671" t="s">
        <v>1067</v>
      </c>
      <c r="H374" s="671" t="s">
        <v>1112</v>
      </c>
      <c r="I374" s="671" t="s">
        <v>1113</v>
      </c>
      <c r="J374" s="671" t="s">
        <v>1114</v>
      </c>
      <c r="K374" s="671" t="s">
        <v>1115</v>
      </c>
      <c r="L374" s="671" t="s">
        <v>1116</v>
      </c>
      <c r="M374" s="671" t="s">
        <v>49</v>
      </c>
      <c r="N374" s="671" t="s">
        <v>142</v>
      </c>
      <c r="O374" s="608" t="s">
        <v>141</v>
      </c>
      <c r="P374" s="671" t="s">
        <v>141</v>
      </c>
      <c r="Q374" s="639">
        <v>1</v>
      </c>
      <c r="R374" s="712">
        <v>2</v>
      </c>
      <c r="S374" s="712">
        <v>1</v>
      </c>
      <c r="T374" s="686">
        <v>0.5</v>
      </c>
      <c r="U374" s="636">
        <v>0</v>
      </c>
      <c r="V374" s="636">
        <v>0</v>
      </c>
      <c r="W374" s="712">
        <v>0</v>
      </c>
      <c r="X374" s="712">
        <v>0</v>
      </c>
      <c r="Y374" s="612">
        <f t="shared" si="60"/>
        <v>0</v>
      </c>
      <c r="Z374" s="613">
        <f t="shared" si="61"/>
        <v>0</v>
      </c>
      <c r="AA374" s="612">
        <f t="shared" si="62"/>
        <v>1</v>
      </c>
      <c r="AB374" s="613">
        <f t="shared" si="63"/>
        <v>0</v>
      </c>
      <c r="AC374" s="614">
        <v>0</v>
      </c>
      <c r="AD374" s="615">
        <f t="shared" si="64"/>
        <v>0.5</v>
      </c>
      <c r="AE374" s="616">
        <v>0</v>
      </c>
      <c r="AF374" s="617" t="s">
        <v>141</v>
      </c>
      <c r="AG374" s="445">
        <v>0</v>
      </c>
      <c r="AH374" s="13">
        <v>0</v>
      </c>
    </row>
    <row r="375" spans="1:34" s="377" customFormat="1" ht="77" hidden="1" x14ac:dyDescent="0.2">
      <c r="A375" s="608" t="s">
        <v>1195</v>
      </c>
      <c r="B375" s="671" t="s">
        <v>75</v>
      </c>
      <c r="C375" s="727" t="s">
        <v>1064</v>
      </c>
      <c r="D375" s="671" t="s">
        <v>1110</v>
      </c>
      <c r="E375" s="671">
        <v>3206</v>
      </c>
      <c r="F375" s="671" t="s">
        <v>1111</v>
      </c>
      <c r="G375" s="671" t="s">
        <v>1067</v>
      </c>
      <c r="H375" s="671" t="s">
        <v>1117</v>
      </c>
      <c r="I375" s="671" t="s">
        <v>1118</v>
      </c>
      <c r="J375" s="671" t="s">
        <v>1119</v>
      </c>
      <c r="K375" s="671" t="s">
        <v>1120</v>
      </c>
      <c r="L375" s="671" t="s">
        <v>1121</v>
      </c>
      <c r="M375" s="671" t="s">
        <v>49</v>
      </c>
      <c r="N375" s="671" t="s">
        <v>400</v>
      </c>
      <c r="O375" s="671" t="s">
        <v>1074</v>
      </c>
      <c r="P375" s="671" t="s">
        <v>1096</v>
      </c>
      <c r="Q375" s="639">
        <v>0.66</v>
      </c>
      <c r="R375" s="712">
        <v>2</v>
      </c>
      <c r="S375" s="712">
        <v>0</v>
      </c>
      <c r="T375" s="686">
        <v>0</v>
      </c>
      <c r="U375" s="636">
        <v>0</v>
      </c>
      <c r="V375" s="636">
        <v>0</v>
      </c>
      <c r="W375" s="712">
        <v>0</v>
      </c>
      <c r="X375" s="712">
        <v>0</v>
      </c>
      <c r="Y375" s="612">
        <f t="shared" si="60"/>
        <v>0</v>
      </c>
      <c r="Z375" s="613">
        <f t="shared" si="61"/>
        <v>0</v>
      </c>
      <c r="AA375" s="612">
        <f t="shared" si="62"/>
        <v>0</v>
      </c>
      <c r="AB375" s="613">
        <f t="shared" si="63"/>
        <v>0</v>
      </c>
      <c r="AC375" s="614">
        <v>0</v>
      </c>
      <c r="AD375" s="615">
        <f t="shared" si="64"/>
        <v>0</v>
      </c>
      <c r="AE375" s="616">
        <v>0</v>
      </c>
      <c r="AF375" s="617" t="s">
        <v>141</v>
      </c>
      <c r="AG375" s="445">
        <v>0</v>
      </c>
      <c r="AH375" s="13">
        <v>0</v>
      </c>
    </row>
    <row r="376" spans="1:34" s="377" customFormat="1" ht="77" hidden="1" x14ac:dyDescent="0.2">
      <c r="A376" s="608" t="s">
        <v>1195</v>
      </c>
      <c r="B376" s="671" t="s">
        <v>75</v>
      </c>
      <c r="C376" s="727" t="s">
        <v>1064</v>
      </c>
      <c r="D376" s="671" t="s">
        <v>1110</v>
      </c>
      <c r="E376" s="671">
        <v>3502</v>
      </c>
      <c r="F376" s="671" t="s">
        <v>1009</v>
      </c>
      <c r="G376" s="671" t="s">
        <v>1010</v>
      </c>
      <c r="H376" s="671" t="s">
        <v>1122</v>
      </c>
      <c r="I376" s="671" t="s">
        <v>1123</v>
      </c>
      <c r="J376" s="671" t="s">
        <v>1124</v>
      </c>
      <c r="K376" s="671" t="s">
        <v>1125</v>
      </c>
      <c r="L376" s="671" t="s">
        <v>1126</v>
      </c>
      <c r="M376" s="671" t="s">
        <v>49</v>
      </c>
      <c r="N376" s="671" t="s">
        <v>1127</v>
      </c>
      <c r="O376" s="671" t="s">
        <v>1074</v>
      </c>
      <c r="P376" s="671" t="s">
        <v>1081</v>
      </c>
      <c r="Q376" s="639">
        <v>200</v>
      </c>
      <c r="R376" s="712">
        <v>500</v>
      </c>
      <c r="S376" s="712">
        <v>90</v>
      </c>
      <c r="T376" s="686">
        <v>0.18</v>
      </c>
      <c r="U376" s="636">
        <v>0</v>
      </c>
      <c r="V376" s="636">
        <v>50</v>
      </c>
      <c r="W376" s="712">
        <v>212</v>
      </c>
      <c r="X376" s="712">
        <v>31</v>
      </c>
      <c r="Y376" s="612">
        <f t="shared" si="60"/>
        <v>293</v>
      </c>
      <c r="Z376" s="613">
        <f t="shared" si="61"/>
        <v>0.58599999999999997</v>
      </c>
      <c r="AA376" s="612">
        <f t="shared" si="62"/>
        <v>383</v>
      </c>
      <c r="AB376" s="613">
        <f t="shared" si="63"/>
        <v>1.4650000000000001</v>
      </c>
      <c r="AC376" s="618">
        <v>1</v>
      </c>
      <c r="AD376" s="615">
        <f t="shared" si="64"/>
        <v>0.76600000000000001</v>
      </c>
      <c r="AE376" s="616">
        <v>0</v>
      </c>
      <c r="AF376" s="617" t="s">
        <v>141</v>
      </c>
      <c r="AG376" s="445">
        <v>0</v>
      </c>
      <c r="AH376" s="13">
        <v>0</v>
      </c>
    </row>
    <row r="377" spans="1:34" s="377" customFormat="1" ht="77" hidden="1" x14ac:dyDescent="0.2">
      <c r="A377" s="608" t="s">
        <v>1195</v>
      </c>
      <c r="B377" s="671" t="s">
        <v>75</v>
      </c>
      <c r="C377" s="727" t="s">
        <v>1064</v>
      </c>
      <c r="D377" s="671" t="s">
        <v>1128</v>
      </c>
      <c r="E377" s="671">
        <v>4501</v>
      </c>
      <c r="F377" s="671" t="s">
        <v>1129</v>
      </c>
      <c r="G377" s="671" t="s">
        <v>816</v>
      </c>
      <c r="H377" s="671" t="s">
        <v>1130</v>
      </c>
      <c r="I377" s="671" t="s">
        <v>1131</v>
      </c>
      <c r="J377" s="671" t="s">
        <v>1132</v>
      </c>
      <c r="K377" s="671" t="s">
        <v>1133</v>
      </c>
      <c r="L377" s="671" t="s">
        <v>1134</v>
      </c>
      <c r="M377" s="671" t="s">
        <v>49</v>
      </c>
      <c r="N377" s="671" t="s">
        <v>1135</v>
      </c>
      <c r="O377" s="671" t="s">
        <v>1074</v>
      </c>
      <c r="P377" s="671" t="s">
        <v>1081</v>
      </c>
      <c r="Q377" s="639">
        <v>3000</v>
      </c>
      <c r="R377" s="712">
        <v>12000</v>
      </c>
      <c r="S377" s="712">
        <v>8869</v>
      </c>
      <c r="T377" s="686">
        <v>0.73908333333333331</v>
      </c>
      <c r="U377" s="636">
        <v>815</v>
      </c>
      <c r="V377" s="636">
        <v>910</v>
      </c>
      <c r="W377" s="712">
        <v>1664</v>
      </c>
      <c r="X377" s="712">
        <v>1539</v>
      </c>
      <c r="Y377" s="612">
        <f t="shared" si="60"/>
        <v>4928</v>
      </c>
      <c r="Z377" s="613">
        <f t="shared" si="61"/>
        <v>0.41066666666666668</v>
      </c>
      <c r="AA377" s="612">
        <f t="shared" si="62"/>
        <v>13797</v>
      </c>
      <c r="AB377" s="613">
        <f t="shared" si="63"/>
        <v>1.6426666666666667</v>
      </c>
      <c r="AC377" s="618">
        <v>1</v>
      </c>
      <c r="AD377" s="615">
        <f t="shared" si="64"/>
        <v>1.14975</v>
      </c>
      <c r="AE377" s="616">
        <v>1108400000</v>
      </c>
      <c r="AF377" s="617" t="s">
        <v>211</v>
      </c>
      <c r="AG377" s="445">
        <v>1099663580</v>
      </c>
      <c r="AH377" s="13">
        <f>+AG377/AE377</f>
        <v>0.99211798989534461</v>
      </c>
    </row>
    <row r="378" spans="1:34" s="377" customFormat="1" ht="77" hidden="1" x14ac:dyDescent="0.2">
      <c r="A378" s="608" t="s">
        <v>1195</v>
      </c>
      <c r="B378" s="671" t="s">
        <v>75</v>
      </c>
      <c r="C378" s="727" t="s">
        <v>1064</v>
      </c>
      <c r="D378" s="671" t="s">
        <v>1128</v>
      </c>
      <c r="E378" s="671">
        <v>3208</v>
      </c>
      <c r="F378" s="671" t="s">
        <v>1136</v>
      </c>
      <c r="G378" s="671" t="s">
        <v>1067</v>
      </c>
      <c r="H378" s="671" t="s">
        <v>1137</v>
      </c>
      <c r="I378" s="671" t="s">
        <v>1138</v>
      </c>
      <c r="J378" s="671" t="s">
        <v>1139</v>
      </c>
      <c r="K378" s="671" t="s">
        <v>1140</v>
      </c>
      <c r="L378" s="671" t="s">
        <v>1141</v>
      </c>
      <c r="M378" s="671" t="s">
        <v>49</v>
      </c>
      <c r="N378" s="671" t="s">
        <v>1142</v>
      </c>
      <c r="O378" s="671" t="s">
        <v>1074</v>
      </c>
      <c r="P378" s="671" t="s">
        <v>1096</v>
      </c>
      <c r="Q378" s="639">
        <v>0.33</v>
      </c>
      <c r="R378" s="712">
        <v>1</v>
      </c>
      <c r="S378" s="712">
        <v>0</v>
      </c>
      <c r="T378" s="686">
        <v>0</v>
      </c>
      <c r="U378" s="636">
        <v>0</v>
      </c>
      <c r="V378" s="636">
        <v>2</v>
      </c>
      <c r="W378" s="712">
        <v>0</v>
      </c>
      <c r="X378" s="712">
        <v>6</v>
      </c>
      <c r="Y378" s="612">
        <f t="shared" si="60"/>
        <v>8</v>
      </c>
      <c r="Z378" s="613">
        <f t="shared" si="61"/>
        <v>8</v>
      </c>
      <c r="AA378" s="612">
        <f t="shared" si="62"/>
        <v>8</v>
      </c>
      <c r="AB378" s="613">
        <f t="shared" si="63"/>
        <v>24.242424242424242</v>
      </c>
      <c r="AC378" s="618">
        <v>1</v>
      </c>
      <c r="AD378" s="615">
        <f t="shared" si="64"/>
        <v>8</v>
      </c>
      <c r="AE378" s="616">
        <v>40000000</v>
      </c>
      <c r="AF378" s="617" t="s">
        <v>211</v>
      </c>
      <c r="AG378" s="445">
        <v>39994000</v>
      </c>
      <c r="AH378" s="13">
        <f>+AG378/AE378</f>
        <v>0.99985000000000002</v>
      </c>
    </row>
    <row r="379" spans="1:34" ht="77" hidden="1" x14ac:dyDescent="0.2">
      <c r="A379" s="608" t="s">
        <v>1195</v>
      </c>
      <c r="B379" s="713" t="s">
        <v>90</v>
      </c>
      <c r="C379" s="728" t="s">
        <v>1972</v>
      </c>
      <c r="D379" s="713" t="s">
        <v>1973</v>
      </c>
      <c r="E379" s="713">
        <v>4001</v>
      </c>
      <c r="F379" s="713" t="s">
        <v>1412</v>
      </c>
      <c r="G379" s="713" t="s">
        <v>1974</v>
      </c>
      <c r="H379" s="714" t="s">
        <v>1975</v>
      </c>
      <c r="I379" s="713" t="s">
        <v>1976</v>
      </c>
      <c r="J379" s="713" t="s">
        <v>1977</v>
      </c>
      <c r="K379" s="713" t="s">
        <v>1978</v>
      </c>
      <c r="L379" s="713" t="s">
        <v>1978</v>
      </c>
      <c r="M379" s="713" t="s">
        <v>121</v>
      </c>
      <c r="N379" s="713" t="s">
        <v>142</v>
      </c>
      <c r="O379" s="713" t="s">
        <v>1979</v>
      </c>
      <c r="P379" s="713" t="s">
        <v>141</v>
      </c>
      <c r="Q379" s="713">
        <v>23</v>
      </c>
      <c r="R379" s="713">
        <v>100</v>
      </c>
      <c r="S379" s="715">
        <v>0</v>
      </c>
      <c r="T379" s="716">
        <v>0</v>
      </c>
      <c r="U379" s="717">
        <v>0</v>
      </c>
      <c r="V379" s="718">
        <v>0.17</v>
      </c>
      <c r="W379" s="719">
        <v>0.42</v>
      </c>
      <c r="X379" s="720">
        <v>0.41</v>
      </c>
      <c r="Y379" s="720">
        <f>U379+V379+W379+X379</f>
        <v>1</v>
      </c>
      <c r="Z379" s="720">
        <v>0.23</v>
      </c>
      <c r="AA379" s="720">
        <v>0.23</v>
      </c>
      <c r="AB379" s="720">
        <v>1</v>
      </c>
      <c r="AC379" s="618">
        <v>1</v>
      </c>
      <c r="AD379" s="720">
        <f>T379+Z379</f>
        <v>0.23</v>
      </c>
      <c r="AE379" s="668">
        <v>6000000000</v>
      </c>
      <c r="AF379" s="721" t="s">
        <v>1980</v>
      </c>
      <c r="AG379" s="580">
        <v>600000000</v>
      </c>
      <c r="AH379" s="722">
        <f>AG379/AE379</f>
        <v>0.1</v>
      </c>
    </row>
    <row r="380" spans="1:34" ht="165" hidden="1" x14ac:dyDescent="0.2">
      <c r="A380" s="608" t="s">
        <v>1195</v>
      </c>
      <c r="B380" s="713" t="s">
        <v>90</v>
      </c>
      <c r="C380" s="730" t="s">
        <v>1972</v>
      </c>
      <c r="D380" s="713" t="s">
        <v>1973</v>
      </c>
      <c r="E380" s="713">
        <v>4001</v>
      </c>
      <c r="F380" s="713" t="s">
        <v>1412</v>
      </c>
      <c r="G380" s="713" t="s">
        <v>1974</v>
      </c>
      <c r="H380" s="714" t="s">
        <v>1981</v>
      </c>
      <c r="I380" s="713" t="s">
        <v>1982</v>
      </c>
      <c r="J380" s="713" t="s">
        <v>1983</v>
      </c>
      <c r="K380" s="713" t="s">
        <v>1984</v>
      </c>
      <c r="L380" s="713" t="s">
        <v>1985</v>
      </c>
      <c r="M380" s="713" t="s">
        <v>121</v>
      </c>
      <c r="N380" s="713" t="s">
        <v>142</v>
      </c>
      <c r="O380" s="713" t="s">
        <v>1979</v>
      </c>
      <c r="P380" s="713" t="s">
        <v>141</v>
      </c>
      <c r="Q380" s="713">
        <v>15</v>
      </c>
      <c r="R380" s="713">
        <v>60</v>
      </c>
      <c r="S380" s="720">
        <v>1</v>
      </c>
      <c r="T380" s="720">
        <v>0.25</v>
      </c>
      <c r="U380" s="723">
        <v>0.5</v>
      </c>
      <c r="V380" s="723">
        <v>0.5</v>
      </c>
      <c r="W380" s="720">
        <v>1</v>
      </c>
      <c r="X380" s="720">
        <v>0</v>
      </c>
      <c r="Y380" s="720">
        <v>1</v>
      </c>
      <c r="Z380" s="720">
        <v>0.25</v>
      </c>
      <c r="AA380" s="720">
        <v>0.5</v>
      </c>
      <c r="AB380" s="720">
        <v>1</v>
      </c>
      <c r="AC380" s="618">
        <v>1</v>
      </c>
      <c r="AD380" s="720">
        <f>T380+Z380</f>
        <v>0.5</v>
      </c>
      <c r="AE380" s="668">
        <v>499200000</v>
      </c>
      <c r="AF380" s="721" t="s">
        <v>211</v>
      </c>
      <c r="AG380" s="580">
        <v>499200000</v>
      </c>
      <c r="AH380" s="722">
        <f>AG380/AE380</f>
        <v>1</v>
      </c>
    </row>
    <row r="381" spans="1:34" x14ac:dyDescent="0.2">
      <c r="A381" s="724">
        <f>+SUBTOTAL(2,A2:A380)</f>
        <v>0</v>
      </c>
      <c r="B381" s="724"/>
      <c r="C381" s="724"/>
      <c r="D381" s="724"/>
      <c r="E381" s="724"/>
      <c r="F381" s="724"/>
      <c r="G381" s="724"/>
      <c r="H381" s="724"/>
      <c r="I381" s="724"/>
      <c r="J381" s="724"/>
      <c r="K381" s="724"/>
      <c r="L381" s="724"/>
      <c r="M381" s="724"/>
      <c r="N381" s="724"/>
      <c r="O381" s="724"/>
      <c r="P381" s="724"/>
      <c r="Q381" s="724"/>
      <c r="R381" s="724"/>
      <c r="S381" s="724"/>
      <c r="T381" s="724"/>
      <c r="U381" s="724"/>
      <c r="V381" s="724"/>
      <c r="W381" s="724"/>
      <c r="X381" s="724"/>
      <c r="Y381" s="724"/>
      <c r="Z381" s="724"/>
      <c r="AA381" s="724"/>
      <c r="AB381" s="670">
        <f>SUBTOTAL(1,AB2:AB380)</f>
        <v>1.0020965166080553</v>
      </c>
      <c r="AC381" s="670">
        <f>SUBTOTAL(1,AC2:AC380)</f>
        <v>0.97736073674752921</v>
      </c>
      <c r="AD381" s="724"/>
      <c r="AE381" s="734">
        <f>SUBTOTAL(9,AE2:AE380)</f>
        <v>261436213362</v>
      </c>
      <c r="AF381" s="724"/>
      <c r="AG381" s="897">
        <f>SUBTOTAL(9,AG2:AG380)</f>
        <v>199716853216.31998</v>
      </c>
      <c r="AH381" s="725"/>
    </row>
  </sheetData>
  <autoFilter ref="A1:AH380">
    <filterColumn colId="0">
      <filters>
        <filter val="SALUD"/>
      </filters>
    </filterColumn>
  </autoFilter>
  <mergeCells count="1">
    <mergeCell ref="AF205:AF207"/>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382"/>
  <sheetViews>
    <sheetView zoomScale="140" zoomScaleNormal="140" workbookViewId="0">
      <pane ySplit="1" topLeftCell="A272" activePane="bottomLeft" state="frozen"/>
      <selection pane="bottomLeft" activeCell="AC273" sqref="AC273"/>
    </sheetView>
  </sheetViews>
  <sheetFormatPr baseColWidth="10" defaultRowHeight="14" x14ac:dyDescent="0.2"/>
  <cols>
    <col min="1" max="1" width="15.33203125" style="376" bestFit="1" customWidth="1"/>
    <col min="2" max="4" width="15.1640625" style="376" bestFit="1" customWidth="1"/>
    <col min="5" max="5" width="11" style="376" bestFit="1" customWidth="1"/>
    <col min="6" max="7" width="15.33203125" style="376" bestFit="1" customWidth="1"/>
    <col min="8" max="8" width="11" style="376" bestFit="1" customWidth="1"/>
    <col min="9" max="9" width="16.33203125" style="376" bestFit="1" customWidth="1"/>
    <col min="10" max="10" width="11" style="376" bestFit="1" customWidth="1"/>
    <col min="11" max="11" width="14.6640625" style="376" bestFit="1" customWidth="1"/>
    <col min="12" max="12" width="15.33203125" style="376" bestFit="1" customWidth="1"/>
    <col min="13" max="13" width="15" style="376" bestFit="1" customWidth="1"/>
    <col min="14" max="14" width="11.33203125" style="376" bestFit="1" customWidth="1"/>
    <col min="15" max="15" width="5.1640625" style="376" bestFit="1" customWidth="1"/>
    <col min="16" max="16" width="25.83203125" style="376" bestFit="1" customWidth="1"/>
    <col min="17" max="17" width="13" style="376" bestFit="1" customWidth="1"/>
    <col min="18" max="18" width="11.33203125" style="376" bestFit="1" customWidth="1"/>
    <col min="19" max="19" width="14.83203125" style="376" bestFit="1" customWidth="1"/>
    <col min="20" max="20" width="11.33203125" style="376" bestFit="1" customWidth="1"/>
    <col min="21" max="21" width="15.5" style="376" hidden="1" customWidth="1"/>
    <col min="22" max="23" width="13.6640625" style="376" hidden="1" customWidth="1"/>
    <col min="24" max="24" width="14.6640625" style="376" hidden="1" customWidth="1"/>
    <col min="25" max="25" width="15.33203125" style="376" bestFit="1" customWidth="1"/>
    <col min="26" max="26" width="11.33203125" style="376" bestFit="1" customWidth="1"/>
    <col min="27" max="27" width="15.33203125" style="376" bestFit="1" customWidth="1"/>
    <col min="28" max="28" width="15.1640625" style="376" bestFit="1" customWidth="1"/>
    <col min="29" max="29" width="12.5" style="376" bestFit="1" customWidth="1"/>
    <col min="30" max="30" width="30.6640625" style="376" customWidth="1"/>
    <col min="31" max="31" width="27" style="376" bestFit="1" customWidth="1"/>
    <col min="32" max="32" width="19" style="376" bestFit="1" customWidth="1"/>
    <col min="33" max="33" width="16" style="376" bestFit="1" customWidth="1"/>
    <col min="34" max="34" width="18.6640625" style="376" customWidth="1"/>
    <col min="35" max="16384" width="10.83203125" style="376"/>
  </cols>
  <sheetData>
    <row r="1" spans="1:35" ht="84" x14ac:dyDescent="0.2">
      <c r="A1" s="7" t="s">
        <v>38</v>
      </c>
      <c r="B1" s="25" t="s">
        <v>2</v>
      </c>
      <c r="C1" s="25" t="s">
        <v>4</v>
      </c>
      <c r="D1" s="25"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5" s="377" customFormat="1" ht="71" customHeight="1" x14ac:dyDescent="0.2">
      <c r="A2" s="300" t="s">
        <v>60</v>
      </c>
      <c r="B2" s="303" t="s">
        <v>107</v>
      </c>
      <c r="C2" s="37" t="s">
        <v>108</v>
      </c>
      <c r="D2" s="37" t="s">
        <v>109</v>
      </c>
      <c r="E2" s="37" t="s">
        <v>110</v>
      </c>
      <c r="F2" s="37" t="s">
        <v>109</v>
      </c>
      <c r="G2" s="37" t="s">
        <v>111</v>
      </c>
      <c r="H2" s="302">
        <v>120</v>
      </c>
      <c r="I2" s="302" t="s">
        <v>112</v>
      </c>
      <c r="J2" s="302">
        <v>4101017</v>
      </c>
      <c r="K2" s="302" t="s">
        <v>113</v>
      </c>
      <c r="L2" s="37" t="s">
        <v>120</v>
      </c>
      <c r="M2" s="304" t="s">
        <v>121</v>
      </c>
      <c r="N2" s="382">
        <v>4.3999999999999997E-2</v>
      </c>
      <c r="O2" s="305">
        <v>2020</v>
      </c>
      <c r="P2" s="305" t="s">
        <v>122</v>
      </c>
      <c r="Q2" s="399">
        <v>1</v>
      </c>
      <c r="R2" s="300">
        <v>1</v>
      </c>
      <c r="S2" s="11">
        <v>0</v>
      </c>
      <c r="T2" s="12">
        <f>+S2/R2</f>
        <v>0</v>
      </c>
      <c r="U2" s="11" t="s">
        <v>142</v>
      </c>
      <c r="V2" s="11">
        <v>0</v>
      </c>
      <c r="W2" s="11">
        <v>0</v>
      </c>
      <c r="X2" s="11">
        <v>0</v>
      </c>
      <c r="Y2" s="11">
        <f>+U2+V2+W2+X2</f>
        <v>0</v>
      </c>
      <c r="Z2" s="12">
        <f>+Y2/R2</f>
        <v>0</v>
      </c>
      <c r="AA2" s="11">
        <f>S2+Y2</f>
        <v>0</v>
      </c>
      <c r="AB2" s="12">
        <f>+Y2/Q2</f>
        <v>0</v>
      </c>
      <c r="AC2" s="13">
        <f>AA2/R2</f>
        <v>0</v>
      </c>
      <c r="AD2" s="445">
        <v>4500000000</v>
      </c>
      <c r="AE2" s="24" t="s">
        <v>141</v>
      </c>
      <c r="AF2" s="445">
        <v>0</v>
      </c>
      <c r="AG2" s="13">
        <f>+AF2/AD2</f>
        <v>0</v>
      </c>
    </row>
    <row r="3" spans="1:35" s="377" customFormat="1" ht="182" x14ac:dyDescent="0.2">
      <c r="A3" s="300" t="s">
        <v>60</v>
      </c>
      <c r="B3" s="303" t="s">
        <v>107</v>
      </c>
      <c r="C3" s="37" t="s">
        <v>108</v>
      </c>
      <c r="D3" s="37" t="s">
        <v>109</v>
      </c>
      <c r="E3" s="37" t="s">
        <v>110</v>
      </c>
      <c r="F3" s="37" t="s">
        <v>109</v>
      </c>
      <c r="G3" s="37" t="s">
        <v>111</v>
      </c>
      <c r="H3" s="302">
        <v>121</v>
      </c>
      <c r="I3" s="302" t="s">
        <v>114</v>
      </c>
      <c r="J3" s="302">
        <v>4101018</v>
      </c>
      <c r="K3" s="302" t="s">
        <v>115</v>
      </c>
      <c r="L3" s="37" t="s">
        <v>123</v>
      </c>
      <c r="M3" s="304" t="s">
        <v>121</v>
      </c>
      <c r="N3" s="382">
        <v>4.3999999999999997E-2</v>
      </c>
      <c r="O3" s="305">
        <v>2020</v>
      </c>
      <c r="P3" s="305" t="s">
        <v>122</v>
      </c>
      <c r="Q3" s="399">
        <v>1</v>
      </c>
      <c r="R3" s="300">
        <v>1</v>
      </c>
      <c r="S3" s="11">
        <v>0</v>
      </c>
      <c r="T3" s="12">
        <f t="shared" ref="T3:T13" si="0">+S3/R3</f>
        <v>0</v>
      </c>
      <c r="U3" s="11" t="s">
        <v>142</v>
      </c>
      <c r="V3" s="11">
        <v>0</v>
      </c>
      <c r="W3" s="11">
        <v>0</v>
      </c>
      <c r="X3" s="11">
        <v>0</v>
      </c>
      <c r="Y3" s="11">
        <f t="shared" ref="Y3:Y59" si="1">+U3+V3+W3+X3</f>
        <v>0</v>
      </c>
      <c r="Z3" s="12">
        <f t="shared" ref="Z3:Z59" si="2">+Y3/R3</f>
        <v>0</v>
      </c>
      <c r="AA3" s="11">
        <f t="shared" ref="AA3:AA59" si="3">S3+Y3</f>
        <v>0</v>
      </c>
      <c r="AB3" s="12">
        <f>+Y3/Q3</f>
        <v>0</v>
      </c>
      <c r="AC3" s="13">
        <f t="shared" ref="AC3:AC66" si="4">AA3/R3</f>
        <v>0</v>
      </c>
      <c r="AD3" s="445">
        <v>500000000</v>
      </c>
      <c r="AE3" s="24" t="s">
        <v>141</v>
      </c>
      <c r="AF3" s="445">
        <v>0</v>
      </c>
      <c r="AG3" s="13">
        <f t="shared" ref="AG3:AG59" si="5">+AF3/AD3</f>
        <v>0</v>
      </c>
    </row>
    <row r="4" spans="1:35" s="377" customFormat="1" ht="112" x14ac:dyDescent="0.2">
      <c r="A4" s="300" t="s">
        <v>60</v>
      </c>
      <c r="B4" s="303" t="s">
        <v>107</v>
      </c>
      <c r="C4" s="37" t="s">
        <v>108</v>
      </c>
      <c r="D4" s="37" t="s">
        <v>109</v>
      </c>
      <c r="E4" s="37" t="s">
        <v>110</v>
      </c>
      <c r="F4" s="37" t="s">
        <v>109</v>
      </c>
      <c r="G4" s="37" t="s">
        <v>116</v>
      </c>
      <c r="H4" s="302">
        <v>122</v>
      </c>
      <c r="I4" s="302" t="s">
        <v>117</v>
      </c>
      <c r="J4" s="302">
        <v>4101018</v>
      </c>
      <c r="K4" s="302" t="s">
        <v>115</v>
      </c>
      <c r="L4" s="37" t="s">
        <v>124</v>
      </c>
      <c r="M4" s="304" t="s">
        <v>121</v>
      </c>
      <c r="N4" s="382">
        <v>4.3999999999999997E-2</v>
      </c>
      <c r="O4" s="305">
        <v>2020</v>
      </c>
      <c r="P4" s="305" t="s">
        <v>122</v>
      </c>
      <c r="Q4" s="399">
        <v>2</v>
      </c>
      <c r="R4" s="300">
        <v>4</v>
      </c>
      <c r="S4" s="11">
        <v>0</v>
      </c>
      <c r="T4" s="12">
        <f t="shared" si="0"/>
        <v>0</v>
      </c>
      <c r="U4" s="11" t="s">
        <v>142</v>
      </c>
      <c r="V4" s="11">
        <v>0</v>
      </c>
      <c r="W4" s="11">
        <v>0</v>
      </c>
      <c r="X4" s="11">
        <v>0</v>
      </c>
      <c r="Y4" s="11">
        <f t="shared" si="1"/>
        <v>0</v>
      </c>
      <c r="Z4" s="12">
        <f t="shared" si="2"/>
        <v>0</v>
      </c>
      <c r="AA4" s="11">
        <f t="shared" si="3"/>
        <v>0</v>
      </c>
      <c r="AB4" s="12">
        <f>+Y4/Q4</f>
        <v>0</v>
      </c>
      <c r="AC4" s="13">
        <f t="shared" si="4"/>
        <v>0</v>
      </c>
      <c r="AD4" s="445">
        <v>20000000</v>
      </c>
      <c r="AE4" s="24" t="s">
        <v>141</v>
      </c>
      <c r="AF4" s="445">
        <v>0</v>
      </c>
      <c r="AG4" s="13">
        <f t="shared" si="5"/>
        <v>0</v>
      </c>
    </row>
    <row r="5" spans="1:35" s="377" customFormat="1" ht="98" x14ac:dyDescent="0.2">
      <c r="A5" s="300" t="s">
        <v>60</v>
      </c>
      <c r="B5" s="383" t="s">
        <v>61</v>
      </c>
      <c r="C5" s="37" t="s">
        <v>62</v>
      </c>
      <c r="D5" s="37" t="s">
        <v>63</v>
      </c>
      <c r="E5" s="37">
        <v>2402</v>
      </c>
      <c r="F5" s="37" t="s">
        <v>64</v>
      </c>
      <c r="G5" s="37" t="s">
        <v>65</v>
      </c>
      <c r="H5" s="302">
        <v>280</v>
      </c>
      <c r="I5" s="302" t="s">
        <v>118</v>
      </c>
      <c r="J5" s="302">
        <v>2402041</v>
      </c>
      <c r="K5" s="302" t="s">
        <v>119</v>
      </c>
      <c r="L5" s="37" t="s">
        <v>119</v>
      </c>
      <c r="M5" s="37" t="s">
        <v>125</v>
      </c>
      <c r="N5" s="305">
        <v>3.4</v>
      </c>
      <c r="O5" s="305">
        <v>2023</v>
      </c>
      <c r="P5" s="305" t="s">
        <v>126</v>
      </c>
      <c r="Q5" s="399">
        <v>50</v>
      </c>
      <c r="R5" s="300">
        <v>200</v>
      </c>
      <c r="S5" s="11">
        <v>82</v>
      </c>
      <c r="T5" s="12">
        <f>+S5/R5</f>
        <v>0.41</v>
      </c>
      <c r="U5" s="11">
        <v>5.66</v>
      </c>
      <c r="V5" s="11">
        <f>16.81-5.66</f>
        <v>11.149999999999999</v>
      </c>
      <c r="W5" s="11">
        <v>14.5</v>
      </c>
      <c r="X5" s="11">
        <v>5</v>
      </c>
      <c r="Y5" s="11">
        <f t="shared" si="1"/>
        <v>36.31</v>
      </c>
      <c r="Z5" s="12">
        <f t="shared" si="2"/>
        <v>0.18155000000000002</v>
      </c>
      <c r="AA5" s="11">
        <f t="shared" si="3"/>
        <v>118.31</v>
      </c>
      <c r="AB5" s="12">
        <f t="shared" ref="AB5:AB59" si="6">+Y5/Q5</f>
        <v>0.72620000000000007</v>
      </c>
      <c r="AC5" s="13">
        <f t="shared" si="4"/>
        <v>0.59155000000000002</v>
      </c>
      <c r="AD5" s="445">
        <v>278000000000</v>
      </c>
      <c r="AE5" s="24" t="s">
        <v>147</v>
      </c>
      <c r="AF5" s="740">
        <v>138140806913</v>
      </c>
      <c r="AG5" s="13">
        <f t="shared" si="5"/>
        <v>0.4969093773848921</v>
      </c>
      <c r="AH5" s="384"/>
      <c r="AI5" s="385"/>
    </row>
    <row r="6" spans="1:35" s="377" customFormat="1" ht="98" x14ac:dyDescent="0.2">
      <c r="A6" s="300" t="s">
        <v>60</v>
      </c>
      <c r="B6" s="383" t="s">
        <v>61</v>
      </c>
      <c r="C6" s="37" t="s">
        <v>62</v>
      </c>
      <c r="D6" s="37" t="s">
        <v>63</v>
      </c>
      <c r="E6" s="37">
        <v>2402</v>
      </c>
      <c r="F6" s="37" t="s">
        <v>64</v>
      </c>
      <c r="G6" s="37" t="s">
        <v>65</v>
      </c>
      <c r="H6" s="302">
        <v>281</v>
      </c>
      <c r="I6" s="302" t="s">
        <v>66</v>
      </c>
      <c r="J6" s="302">
        <v>2402006</v>
      </c>
      <c r="K6" s="302" t="s">
        <v>67</v>
      </c>
      <c r="L6" s="37" t="s">
        <v>67</v>
      </c>
      <c r="M6" s="37" t="s">
        <v>125</v>
      </c>
      <c r="N6" s="305">
        <v>3.4</v>
      </c>
      <c r="O6" s="305">
        <v>2023</v>
      </c>
      <c r="P6" s="305" t="s">
        <v>126</v>
      </c>
      <c r="Q6" s="399">
        <v>4</v>
      </c>
      <c r="R6" s="300">
        <v>12</v>
      </c>
      <c r="S6" s="11">
        <v>0</v>
      </c>
      <c r="T6" s="12">
        <f t="shared" si="0"/>
        <v>0</v>
      </c>
      <c r="U6" s="11" t="s">
        <v>142</v>
      </c>
      <c r="V6" s="11">
        <v>0</v>
      </c>
      <c r="W6" s="11">
        <v>0</v>
      </c>
      <c r="X6" s="11">
        <v>4</v>
      </c>
      <c r="Y6" s="11">
        <f t="shared" si="1"/>
        <v>4</v>
      </c>
      <c r="Z6" s="12">
        <f t="shared" si="2"/>
        <v>0.33333333333333331</v>
      </c>
      <c r="AA6" s="11">
        <f t="shared" si="3"/>
        <v>4</v>
      </c>
      <c r="AB6" s="12">
        <f t="shared" si="6"/>
        <v>1</v>
      </c>
      <c r="AC6" s="13">
        <f t="shared" si="4"/>
        <v>0.33333333333333331</v>
      </c>
      <c r="AD6" s="445">
        <v>30000000000</v>
      </c>
      <c r="AE6" s="24" t="s">
        <v>146</v>
      </c>
      <c r="AF6" s="14">
        <v>264021938311</v>
      </c>
      <c r="AG6" s="13">
        <f t="shared" si="5"/>
        <v>8.8007312770333339</v>
      </c>
      <c r="AH6" s="384"/>
    </row>
    <row r="7" spans="1:35" s="377" customFormat="1" ht="98" x14ac:dyDescent="0.2">
      <c r="A7" s="300" t="s">
        <v>60</v>
      </c>
      <c r="B7" s="383" t="s">
        <v>61</v>
      </c>
      <c r="C7" s="37" t="s">
        <v>62</v>
      </c>
      <c r="D7" s="37" t="s">
        <v>63</v>
      </c>
      <c r="E7" s="37">
        <v>2402</v>
      </c>
      <c r="F7" s="37" t="s">
        <v>64</v>
      </c>
      <c r="G7" s="37" t="s">
        <v>65</v>
      </c>
      <c r="H7" s="302">
        <v>282</v>
      </c>
      <c r="I7" s="302" t="s">
        <v>68</v>
      </c>
      <c r="J7" s="302">
        <v>2402113</v>
      </c>
      <c r="K7" s="302" t="s">
        <v>69</v>
      </c>
      <c r="L7" s="37" t="s">
        <v>127</v>
      </c>
      <c r="M7" s="37" t="s">
        <v>125</v>
      </c>
      <c r="N7" s="305">
        <v>3.4</v>
      </c>
      <c r="O7" s="305">
        <v>2023</v>
      </c>
      <c r="P7" s="305" t="s">
        <v>126</v>
      </c>
      <c r="Q7" s="399">
        <v>10</v>
      </c>
      <c r="R7" s="300">
        <v>30</v>
      </c>
      <c r="S7" s="11">
        <v>0</v>
      </c>
      <c r="T7" s="12">
        <f t="shared" si="0"/>
        <v>0</v>
      </c>
      <c r="U7" s="11">
        <v>1.7</v>
      </c>
      <c r="V7" s="11">
        <f>6.3-1.7</f>
        <v>4.5999999999999996</v>
      </c>
      <c r="W7" s="11">
        <v>4</v>
      </c>
      <c r="X7" s="11">
        <v>5</v>
      </c>
      <c r="Y7" s="11">
        <f t="shared" si="1"/>
        <v>15.3</v>
      </c>
      <c r="Z7" s="12">
        <f t="shared" si="2"/>
        <v>0.51</v>
      </c>
      <c r="AA7" s="11">
        <f t="shared" si="3"/>
        <v>15.3</v>
      </c>
      <c r="AB7" s="12">
        <f t="shared" si="6"/>
        <v>1.53</v>
      </c>
      <c r="AC7" s="13">
        <f t="shared" si="4"/>
        <v>0.51</v>
      </c>
      <c r="AD7" s="445">
        <v>30000000000</v>
      </c>
      <c r="AE7" s="24" t="s">
        <v>143</v>
      </c>
      <c r="AF7" s="739">
        <v>6622929351434</v>
      </c>
      <c r="AG7" s="13">
        <f t="shared" si="5"/>
        <v>220.76431171446666</v>
      </c>
      <c r="AH7" s="386"/>
    </row>
    <row r="8" spans="1:35" s="377" customFormat="1" ht="98" x14ac:dyDescent="0.2">
      <c r="A8" s="300" t="s">
        <v>60</v>
      </c>
      <c r="B8" s="383" t="s">
        <v>61</v>
      </c>
      <c r="C8" s="37" t="s">
        <v>62</v>
      </c>
      <c r="D8" s="37" t="s">
        <v>63</v>
      </c>
      <c r="E8" s="37">
        <v>2402</v>
      </c>
      <c r="F8" s="37" t="s">
        <v>64</v>
      </c>
      <c r="G8" s="37" t="s">
        <v>65</v>
      </c>
      <c r="H8" s="302">
        <v>283</v>
      </c>
      <c r="I8" s="302" t="s">
        <v>70</v>
      </c>
      <c r="J8" s="302" t="s">
        <v>71</v>
      </c>
      <c r="K8" s="302" t="s">
        <v>72</v>
      </c>
      <c r="L8" s="37" t="s">
        <v>128</v>
      </c>
      <c r="M8" s="37" t="s">
        <v>129</v>
      </c>
      <c r="N8" s="305">
        <v>3.4</v>
      </c>
      <c r="O8" s="305">
        <v>2023</v>
      </c>
      <c r="P8" s="305" t="s">
        <v>126</v>
      </c>
      <c r="Q8" s="399">
        <v>2</v>
      </c>
      <c r="R8" s="300">
        <v>3</v>
      </c>
      <c r="S8" s="11">
        <v>0</v>
      </c>
      <c r="T8" s="12">
        <f t="shared" si="0"/>
        <v>0</v>
      </c>
      <c r="U8" s="11">
        <v>0</v>
      </c>
      <c r="V8" s="11">
        <v>0</v>
      </c>
      <c r="W8" s="11">
        <v>4</v>
      </c>
      <c r="X8" s="11">
        <v>0</v>
      </c>
      <c r="Y8" s="11">
        <f t="shared" si="1"/>
        <v>4</v>
      </c>
      <c r="Z8" s="12">
        <f t="shared" si="2"/>
        <v>1.3333333333333333</v>
      </c>
      <c r="AA8" s="11">
        <f t="shared" si="3"/>
        <v>4</v>
      </c>
      <c r="AB8" s="12">
        <f t="shared" si="6"/>
        <v>2</v>
      </c>
      <c r="AC8" s="13">
        <f t="shared" si="4"/>
        <v>1.3333333333333333</v>
      </c>
      <c r="AD8" s="445">
        <v>7000000000</v>
      </c>
      <c r="AE8" s="24" t="s">
        <v>144</v>
      </c>
      <c r="AF8" s="14">
        <v>9799496654</v>
      </c>
      <c r="AG8" s="13">
        <f t="shared" si="5"/>
        <v>1.3999280934285714</v>
      </c>
    </row>
    <row r="9" spans="1:35" s="377" customFormat="1" ht="98" x14ac:dyDescent="0.2">
      <c r="A9" s="300" t="s">
        <v>60</v>
      </c>
      <c r="B9" s="303" t="s">
        <v>75</v>
      </c>
      <c r="C9" s="37" t="s">
        <v>76</v>
      </c>
      <c r="D9" s="37" t="s">
        <v>77</v>
      </c>
      <c r="E9" s="37" t="s">
        <v>78</v>
      </c>
      <c r="F9" s="37" t="s">
        <v>79</v>
      </c>
      <c r="G9" s="37" t="s">
        <v>80</v>
      </c>
      <c r="H9" s="302">
        <v>285</v>
      </c>
      <c r="I9" s="302" t="s">
        <v>81</v>
      </c>
      <c r="J9" s="302" t="s">
        <v>82</v>
      </c>
      <c r="K9" s="302" t="s">
        <v>83</v>
      </c>
      <c r="L9" s="37" t="s">
        <v>132</v>
      </c>
      <c r="M9" s="300" t="s">
        <v>133</v>
      </c>
      <c r="N9" s="305">
        <v>31.96</v>
      </c>
      <c r="O9" s="305">
        <v>2016</v>
      </c>
      <c r="P9" s="305" t="s">
        <v>122</v>
      </c>
      <c r="Q9" s="399">
        <v>15</v>
      </c>
      <c r="R9" s="300">
        <v>15</v>
      </c>
      <c r="S9" s="11">
        <v>0</v>
      </c>
      <c r="T9" s="12">
        <f t="shared" si="0"/>
        <v>0</v>
      </c>
      <c r="U9" s="11" t="s">
        <v>142</v>
      </c>
      <c r="V9" s="11">
        <v>0</v>
      </c>
      <c r="W9" s="11">
        <v>0</v>
      </c>
      <c r="X9" s="11">
        <v>0</v>
      </c>
      <c r="Y9" s="11">
        <f t="shared" si="1"/>
        <v>0</v>
      </c>
      <c r="Z9" s="12">
        <f t="shared" si="2"/>
        <v>0</v>
      </c>
      <c r="AA9" s="11">
        <f t="shared" si="3"/>
        <v>0</v>
      </c>
      <c r="AB9" s="12">
        <f t="shared" si="6"/>
        <v>0</v>
      </c>
      <c r="AC9" s="13">
        <f t="shared" si="4"/>
        <v>0</v>
      </c>
      <c r="AD9" s="445">
        <v>14000000000</v>
      </c>
      <c r="AE9" s="24" t="s">
        <v>141</v>
      </c>
      <c r="AF9" s="14">
        <v>84500000</v>
      </c>
      <c r="AG9" s="13">
        <f t="shared" si="5"/>
        <v>6.0357142857142857E-3</v>
      </c>
    </row>
    <row r="10" spans="1:35" s="377" customFormat="1" ht="98" x14ac:dyDescent="0.2">
      <c r="A10" s="300" t="s">
        <v>60</v>
      </c>
      <c r="B10" s="303" t="s">
        <v>75</v>
      </c>
      <c r="C10" s="37" t="s">
        <v>84</v>
      </c>
      <c r="D10" s="37" t="s">
        <v>85</v>
      </c>
      <c r="E10" s="37" t="s">
        <v>78</v>
      </c>
      <c r="F10" s="37" t="s">
        <v>79</v>
      </c>
      <c r="G10" s="37" t="s">
        <v>86</v>
      </c>
      <c r="H10" s="302">
        <v>286</v>
      </c>
      <c r="I10" s="302" t="s">
        <v>87</v>
      </c>
      <c r="J10" s="302" t="s">
        <v>88</v>
      </c>
      <c r="K10" s="302" t="s">
        <v>89</v>
      </c>
      <c r="L10" s="37" t="s">
        <v>134</v>
      </c>
      <c r="M10" s="304" t="s">
        <v>135</v>
      </c>
      <c r="N10" s="305" t="s">
        <v>136</v>
      </c>
      <c r="O10" s="305">
        <v>2019</v>
      </c>
      <c r="P10" s="305" t="s">
        <v>122</v>
      </c>
      <c r="Q10" s="399">
        <v>1</v>
      </c>
      <c r="R10" s="300">
        <v>2</v>
      </c>
      <c r="S10" s="11">
        <v>0.47</v>
      </c>
      <c r="T10" s="12">
        <f t="shared" si="0"/>
        <v>0.23499999999999999</v>
      </c>
      <c r="U10" s="11">
        <v>0</v>
      </c>
      <c r="V10" s="11">
        <v>0</v>
      </c>
      <c r="W10" s="11">
        <v>0</v>
      </c>
      <c r="X10" s="11">
        <f>2-S10</f>
        <v>1.53</v>
      </c>
      <c r="Y10" s="11">
        <f t="shared" si="1"/>
        <v>1.53</v>
      </c>
      <c r="Z10" s="12">
        <f t="shared" si="2"/>
        <v>0.76500000000000001</v>
      </c>
      <c r="AA10" s="11">
        <f t="shared" si="3"/>
        <v>2</v>
      </c>
      <c r="AB10" s="12">
        <f t="shared" si="6"/>
        <v>1.53</v>
      </c>
      <c r="AC10" s="13">
        <f t="shared" si="4"/>
        <v>1</v>
      </c>
      <c r="AD10" s="445">
        <v>37000000000</v>
      </c>
      <c r="AE10" s="24" t="s">
        <v>145</v>
      </c>
      <c r="AF10" s="14">
        <v>25200344066</v>
      </c>
      <c r="AG10" s="13">
        <f t="shared" si="5"/>
        <v>0.68109038016216217</v>
      </c>
    </row>
    <row r="11" spans="1:35" s="377" customFormat="1" ht="84" x14ac:dyDescent="0.2">
      <c r="A11" s="300" t="s">
        <v>60</v>
      </c>
      <c r="B11" s="387" t="s">
        <v>90</v>
      </c>
      <c r="C11" s="302" t="s">
        <v>91</v>
      </c>
      <c r="D11" s="302" t="s">
        <v>92</v>
      </c>
      <c r="E11" s="302">
        <v>4301</v>
      </c>
      <c r="F11" s="302" t="s">
        <v>93</v>
      </c>
      <c r="G11" s="303" t="s">
        <v>94</v>
      </c>
      <c r="H11" s="302">
        <v>287</v>
      </c>
      <c r="I11" s="302" t="s">
        <v>95</v>
      </c>
      <c r="J11" s="302" t="s">
        <v>96</v>
      </c>
      <c r="K11" s="302" t="s">
        <v>97</v>
      </c>
      <c r="L11" s="302" t="s">
        <v>137</v>
      </c>
      <c r="M11" s="304" t="s">
        <v>135</v>
      </c>
      <c r="N11" s="300">
        <v>5</v>
      </c>
      <c r="O11" s="300">
        <v>2023</v>
      </c>
      <c r="P11" s="300" t="s">
        <v>138</v>
      </c>
      <c r="Q11" s="399">
        <v>0</v>
      </c>
      <c r="R11" s="300">
        <v>1</v>
      </c>
      <c r="S11" s="11">
        <v>0.95</v>
      </c>
      <c r="T11" s="12">
        <f t="shared" si="0"/>
        <v>0.95</v>
      </c>
      <c r="U11" s="26">
        <f>1-S11</f>
        <v>5.0000000000000044E-2</v>
      </c>
      <c r="V11" s="11">
        <v>0</v>
      </c>
      <c r="W11" s="11">
        <v>0</v>
      </c>
      <c r="X11" s="11">
        <v>0</v>
      </c>
      <c r="Y11" s="26">
        <f t="shared" si="1"/>
        <v>5.0000000000000044E-2</v>
      </c>
      <c r="Z11" s="12">
        <f t="shared" si="2"/>
        <v>5.0000000000000044E-2</v>
      </c>
      <c r="AA11" s="11">
        <f t="shared" si="3"/>
        <v>1</v>
      </c>
      <c r="AB11" s="12">
        <v>0.05</v>
      </c>
      <c r="AC11" s="13">
        <f t="shared" si="4"/>
        <v>1</v>
      </c>
      <c r="AD11" s="445">
        <v>0</v>
      </c>
      <c r="AE11" s="24" t="s">
        <v>141</v>
      </c>
      <c r="AF11" s="14">
        <v>1800000000</v>
      </c>
      <c r="AG11" s="13">
        <v>0</v>
      </c>
    </row>
    <row r="12" spans="1:35" s="377" customFormat="1" ht="84" x14ac:dyDescent="0.2">
      <c r="A12" s="300" t="s">
        <v>60</v>
      </c>
      <c r="B12" s="387" t="s">
        <v>90</v>
      </c>
      <c r="C12" s="302" t="s">
        <v>91</v>
      </c>
      <c r="D12" s="302" t="s">
        <v>92</v>
      </c>
      <c r="E12" s="302">
        <v>4301</v>
      </c>
      <c r="F12" s="302" t="s">
        <v>93</v>
      </c>
      <c r="G12" s="303" t="s">
        <v>94</v>
      </c>
      <c r="H12" s="302">
        <v>288</v>
      </c>
      <c r="I12" s="302" t="s">
        <v>98</v>
      </c>
      <c r="J12" s="302" t="s">
        <v>99</v>
      </c>
      <c r="K12" s="302" t="s">
        <v>100</v>
      </c>
      <c r="L12" s="302" t="s">
        <v>100</v>
      </c>
      <c r="M12" s="304" t="s">
        <v>135</v>
      </c>
      <c r="N12" s="300">
        <v>5</v>
      </c>
      <c r="O12" s="300">
        <v>2023</v>
      </c>
      <c r="P12" s="300" t="s">
        <v>138</v>
      </c>
      <c r="Q12" s="399">
        <v>0</v>
      </c>
      <c r="R12" s="300">
        <v>1</v>
      </c>
      <c r="S12" s="11">
        <v>0.75</v>
      </c>
      <c r="T12" s="12">
        <f t="shared" si="0"/>
        <v>0.75</v>
      </c>
      <c r="U12" s="11">
        <v>0</v>
      </c>
      <c r="V12" s="11">
        <v>0</v>
      </c>
      <c r="W12" s="26">
        <f>1-S12</f>
        <v>0.25</v>
      </c>
      <c r="X12" s="11">
        <v>0</v>
      </c>
      <c r="Y12" s="26">
        <f t="shared" si="1"/>
        <v>0.25</v>
      </c>
      <c r="Z12" s="12">
        <f t="shared" si="2"/>
        <v>0.25</v>
      </c>
      <c r="AA12" s="11">
        <f t="shared" si="3"/>
        <v>1</v>
      </c>
      <c r="AB12" s="12">
        <v>0.25</v>
      </c>
      <c r="AC12" s="13">
        <f t="shared" si="4"/>
        <v>1</v>
      </c>
      <c r="AD12" s="445">
        <v>0</v>
      </c>
      <c r="AE12" s="24" t="s">
        <v>146</v>
      </c>
      <c r="AF12" s="14">
        <v>858673576079</v>
      </c>
      <c r="AG12" s="13">
        <v>0</v>
      </c>
    </row>
    <row r="13" spans="1:35" s="377" customFormat="1" ht="140" x14ac:dyDescent="0.2">
      <c r="A13" s="300" t="s">
        <v>60</v>
      </c>
      <c r="B13" s="387" t="s">
        <v>90</v>
      </c>
      <c r="C13" s="37" t="s">
        <v>101</v>
      </c>
      <c r="D13" s="37" t="s">
        <v>102</v>
      </c>
      <c r="E13" s="302">
        <v>4102</v>
      </c>
      <c r="F13" s="302" t="s">
        <v>103</v>
      </c>
      <c r="G13" s="37" t="s">
        <v>104</v>
      </c>
      <c r="H13" s="302">
        <v>289</v>
      </c>
      <c r="I13" s="302" t="s">
        <v>105</v>
      </c>
      <c r="J13" s="302">
        <v>4102004</v>
      </c>
      <c r="K13" s="302" t="s">
        <v>106</v>
      </c>
      <c r="L13" s="302" t="s">
        <v>139</v>
      </c>
      <c r="M13" s="37" t="s">
        <v>140</v>
      </c>
      <c r="N13" s="300">
        <v>9</v>
      </c>
      <c r="O13" s="300">
        <v>2023</v>
      </c>
      <c r="P13" s="300" t="s">
        <v>141</v>
      </c>
      <c r="Q13" s="399">
        <v>5</v>
      </c>
      <c r="R13" s="300">
        <v>12</v>
      </c>
      <c r="S13" s="11">
        <v>0</v>
      </c>
      <c r="T13" s="12">
        <f t="shared" si="0"/>
        <v>0</v>
      </c>
      <c r="U13" s="11" t="s">
        <v>142</v>
      </c>
      <c r="V13" s="11">
        <v>0</v>
      </c>
      <c r="W13" s="11">
        <v>0</v>
      </c>
      <c r="X13" s="11">
        <v>0</v>
      </c>
      <c r="Y13" s="11">
        <f t="shared" si="1"/>
        <v>0</v>
      </c>
      <c r="Z13" s="12">
        <f t="shared" si="2"/>
        <v>0</v>
      </c>
      <c r="AA13" s="11">
        <f t="shared" si="3"/>
        <v>0</v>
      </c>
      <c r="AB13" s="12">
        <f t="shared" si="6"/>
        <v>0</v>
      </c>
      <c r="AC13" s="13">
        <f t="shared" si="4"/>
        <v>0</v>
      </c>
      <c r="AD13" s="445">
        <v>20000000000</v>
      </c>
      <c r="AE13" s="24" t="s">
        <v>141</v>
      </c>
      <c r="AF13" s="14">
        <v>75252676367</v>
      </c>
      <c r="AG13" s="13">
        <f t="shared" si="5"/>
        <v>3.7626338183499999</v>
      </c>
    </row>
    <row r="14" spans="1:35" s="377" customFormat="1" ht="126" x14ac:dyDescent="0.2">
      <c r="A14" s="300" t="s">
        <v>173</v>
      </c>
      <c r="B14" s="383" t="s">
        <v>61</v>
      </c>
      <c r="C14" s="302" t="s">
        <v>174</v>
      </c>
      <c r="D14" s="302" t="s">
        <v>175</v>
      </c>
      <c r="E14" s="302" t="s">
        <v>176</v>
      </c>
      <c r="F14" s="37" t="s">
        <v>177</v>
      </c>
      <c r="G14" s="305" t="s">
        <v>178</v>
      </c>
      <c r="H14" s="302">
        <v>11</v>
      </c>
      <c r="I14" s="302" t="s">
        <v>179</v>
      </c>
      <c r="J14" s="302">
        <v>1702022</v>
      </c>
      <c r="K14" s="302" t="s">
        <v>180</v>
      </c>
      <c r="L14" s="302" t="s">
        <v>181</v>
      </c>
      <c r="M14" s="304" t="s">
        <v>121</v>
      </c>
      <c r="N14" s="300">
        <v>0</v>
      </c>
      <c r="O14" s="300" t="s">
        <v>141</v>
      </c>
      <c r="P14" s="300" t="s">
        <v>141</v>
      </c>
      <c r="Q14" s="399">
        <v>1</v>
      </c>
      <c r="R14" s="300">
        <v>1</v>
      </c>
      <c r="S14" s="11">
        <v>0</v>
      </c>
      <c r="T14" s="12">
        <v>0</v>
      </c>
      <c r="U14" s="11" t="s">
        <v>142</v>
      </c>
      <c r="V14" s="11">
        <v>1</v>
      </c>
      <c r="W14" s="388">
        <v>0</v>
      </c>
      <c r="X14" s="11">
        <v>0</v>
      </c>
      <c r="Y14" s="11">
        <f t="shared" si="1"/>
        <v>1</v>
      </c>
      <c r="Z14" s="12">
        <f t="shared" si="2"/>
        <v>1</v>
      </c>
      <c r="AA14" s="11">
        <f t="shared" si="3"/>
        <v>1</v>
      </c>
      <c r="AB14" s="12">
        <f t="shared" si="6"/>
        <v>1</v>
      </c>
      <c r="AC14" s="13">
        <f t="shared" si="4"/>
        <v>1</v>
      </c>
      <c r="AD14" s="445">
        <v>0</v>
      </c>
      <c r="AE14" s="24" t="s">
        <v>141</v>
      </c>
      <c r="AF14" s="445">
        <v>0</v>
      </c>
      <c r="AG14" s="13">
        <v>0</v>
      </c>
    </row>
    <row r="15" spans="1:35" s="377" customFormat="1" ht="98" x14ac:dyDescent="0.2">
      <c r="A15" s="300" t="s">
        <v>173</v>
      </c>
      <c r="B15" s="383" t="s">
        <v>61</v>
      </c>
      <c r="C15" s="302" t="s">
        <v>174</v>
      </c>
      <c r="D15" s="302" t="s">
        <v>175</v>
      </c>
      <c r="E15" s="302" t="s">
        <v>176</v>
      </c>
      <c r="F15" s="37" t="s">
        <v>182</v>
      </c>
      <c r="G15" s="37" t="s">
        <v>178</v>
      </c>
      <c r="H15" s="37">
        <v>12</v>
      </c>
      <c r="I15" s="37" t="s">
        <v>183</v>
      </c>
      <c r="J15" s="302">
        <v>1702022</v>
      </c>
      <c r="K15" s="302" t="s">
        <v>184</v>
      </c>
      <c r="L15" s="302" t="s">
        <v>185</v>
      </c>
      <c r="M15" s="300" t="s">
        <v>133</v>
      </c>
      <c r="N15" s="389">
        <v>6900</v>
      </c>
      <c r="O15" s="300">
        <v>2023</v>
      </c>
      <c r="P15" s="300" t="s">
        <v>186</v>
      </c>
      <c r="Q15" s="399">
        <v>250</v>
      </c>
      <c r="R15" s="300">
        <v>1000</v>
      </c>
      <c r="S15" s="11">
        <v>0</v>
      </c>
      <c r="T15" s="12">
        <v>0</v>
      </c>
      <c r="U15" s="11" t="s">
        <v>142</v>
      </c>
      <c r="V15" s="11">
        <v>0</v>
      </c>
      <c r="W15" s="388">
        <v>0</v>
      </c>
      <c r="X15" s="11">
        <v>0</v>
      </c>
      <c r="Y15" s="11">
        <f t="shared" si="1"/>
        <v>0</v>
      </c>
      <c r="Z15" s="12">
        <f t="shared" si="2"/>
        <v>0</v>
      </c>
      <c r="AA15" s="11">
        <f t="shared" si="3"/>
        <v>0</v>
      </c>
      <c r="AB15" s="12">
        <f t="shared" si="6"/>
        <v>0</v>
      </c>
      <c r="AC15" s="13">
        <f t="shared" si="4"/>
        <v>0</v>
      </c>
      <c r="AD15" s="445">
        <v>4550000001</v>
      </c>
      <c r="AE15" s="24" t="s">
        <v>187</v>
      </c>
      <c r="AF15" s="445">
        <v>0</v>
      </c>
      <c r="AG15" s="13">
        <f t="shared" si="5"/>
        <v>0</v>
      </c>
    </row>
    <row r="16" spans="1:35" s="377" customFormat="1" ht="98" x14ac:dyDescent="0.2">
      <c r="A16" s="300" t="s">
        <v>173</v>
      </c>
      <c r="B16" s="383" t="s">
        <v>61</v>
      </c>
      <c r="C16" s="302" t="s">
        <v>174</v>
      </c>
      <c r="D16" s="302" t="s">
        <v>175</v>
      </c>
      <c r="E16" s="302" t="s">
        <v>176</v>
      </c>
      <c r="F16" s="37" t="s">
        <v>177</v>
      </c>
      <c r="G16" s="37" t="s">
        <v>178</v>
      </c>
      <c r="H16" s="37">
        <v>13</v>
      </c>
      <c r="I16" s="37" t="s">
        <v>188</v>
      </c>
      <c r="J16" s="302">
        <v>1702014</v>
      </c>
      <c r="K16" s="302" t="s">
        <v>189</v>
      </c>
      <c r="L16" s="302" t="s">
        <v>190</v>
      </c>
      <c r="M16" s="304" t="s">
        <v>121</v>
      </c>
      <c r="N16" s="390" t="s">
        <v>141</v>
      </c>
      <c r="O16" s="300" t="s">
        <v>141</v>
      </c>
      <c r="P16" s="300" t="s">
        <v>141</v>
      </c>
      <c r="Q16" s="399">
        <v>2</v>
      </c>
      <c r="R16" s="300">
        <v>5</v>
      </c>
      <c r="S16" s="11">
        <v>0</v>
      </c>
      <c r="T16" s="12">
        <v>0</v>
      </c>
      <c r="U16" s="11" t="s">
        <v>142</v>
      </c>
      <c r="V16" s="11">
        <v>0</v>
      </c>
      <c r="W16" s="388">
        <v>0</v>
      </c>
      <c r="X16" s="11">
        <v>0</v>
      </c>
      <c r="Y16" s="11">
        <f t="shared" si="1"/>
        <v>0</v>
      </c>
      <c r="Z16" s="12">
        <f t="shared" si="2"/>
        <v>0</v>
      </c>
      <c r="AA16" s="11">
        <f t="shared" si="3"/>
        <v>0</v>
      </c>
      <c r="AB16" s="12">
        <f t="shared" si="6"/>
        <v>0</v>
      </c>
      <c r="AC16" s="13">
        <f t="shared" si="4"/>
        <v>0</v>
      </c>
      <c r="AD16" s="445">
        <v>0</v>
      </c>
      <c r="AE16" s="24" t="s">
        <v>141</v>
      </c>
      <c r="AF16" s="445">
        <v>0</v>
      </c>
      <c r="AG16" s="13">
        <v>0</v>
      </c>
    </row>
    <row r="17" spans="1:33" s="377" customFormat="1" ht="98" x14ac:dyDescent="0.2">
      <c r="A17" s="300" t="s">
        <v>173</v>
      </c>
      <c r="B17" s="383" t="s">
        <v>61</v>
      </c>
      <c r="C17" s="302" t="s">
        <v>174</v>
      </c>
      <c r="D17" s="302" t="s">
        <v>175</v>
      </c>
      <c r="E17" s="302" t="s">
        <v>176</v>
      </c>
      <c r="F17" s="37" t="s">
        <v>177</v>
      </c>
      <c r="G17" s="37" t="s">
        <v>178</v>
      </c>
      <c r="H17" s="37">
        <v>14</v>
      </c>
      <c r="I17" s="37" t="s">
        <v>191</v>
      </c>
      <c r="J17" s="302">
        <v>1702016</v>
      </c>
      <c r="K17" s="302" t="s">
        <v>192</v>
      </c>
      <c r="L17" s="302" t="s">
        <v>193</v>
      </c>
      <c r="M17" s="304" t="s">
        <v>121</v>
      </c>
      <c r="N17" s="300">
        <v>1</v>
      </c>
      <c r="O17" s="300">
        <v>2023</v>
      </c>
      <c r="P17" s="300" t="s">
        <v>186</v>
      </c>
      <c r="Q17" s="399">
        <v>7</v>
      </c>
      <c r="R17" s="300">
        <v>20</v>
      </c>
      <c r="S17" s="11">
        <v>0</v>
      </c>
      <c r="T17" s="12">
        <v>0</v>
      </c>
      <c r="U17" s="11" t="s">
        <v>142</v>
      </c>
      <c r="V17" s="11">
        <v>8</v>
      </c>
      <c r="W17" s="388">
        <v>0</v>
      </c>
      <c r="X17" s="11">
        <v>0</v>
      </c>
      <c r="Y17" s="11">
        <f t="shared" si="1"/>
        <v>8</v>
      </c>
      <c r="Z17" s="12">
        <f t="shared" si="2"/>
        <v>0.4</v>
      </c>
      <c r="AA17" s="11">
        <f t="shared" si="3"/>
        <v>8</v>
      </c>
      <c r="AB17" s="12">
        <f t="shared" si="6"/>
        <v>1.1428571428571428</v>
      </c>
      <c r="AC17" s="13">
        <f t="shared" si="4"/>
        <v>0.4</v>
      </c>
      <c r="AD17" s="445">
        <v>0</v>
      </c>
      <c r="AE17" s="24" t="s">
        <v>141</v>
      </c>
      <c r="AF17" s="445">
        <v>0</v>
      </c>
      <c r="AG17" s="13">
        <v>0</v>
      </c>
    </row>
    <row r="18" spans="1:33" s="377" customFormat="1" ht="126" x14ac:dyDescent="0.2">
      <c r="A18" s="300" t="s">
        <v>173</v>
      </c>
      <c r="B18" s="383" t="s">
        <v>61</v>
      </c>
      <c r="C18" s="300" t="s">
        <v>174</v>
      </c>
      <c r="D18" s="302" t="s">
        <v>194</v>
      </c>
      <c r="E18" s="303" t="s">
        <v>176</v>
      </c>
      <c r="F18" s="37" t="s">
        <v>199</v>
      </c>
      <c r="G18" s="37" t="s">
        <v>178</v>
      </c>
      <c r="H18" s="37">
        <v>16</v>
      </c>
      <c r="I18" s="37" t="s">
        <v>200</v>
      </c>
      <c r="J18" s="302">
        <v>1708041</v>
      </c>
      <c r="K18" s="302" t="s">
        <v>201</v>
      </c>
      <c r="L18" s="302" t="s">
        <v>202</v>
      </c>
      <c r="M18" s="304" t="s">
        <v>121</v>
      </c>
      <c r="N18" s="389">
        <v>11565</v>
      </c>
      <c r="O18" s="300">
        <v>2023</v>
      </c>
      <c r="P18" s="300" t="s">
        <v>203</v>
      </c>
      <c r="Q18" s="399">
        <v>1000</v>
      </c>
      <c r="R18" s="391">
        <v>4000</v>
      </c>
      <c r="S18" s="11">
        <v>0</v>
      </c>
      <c r="T18" s="12">
        <v>0</v>
      </c>
      <c r="U18" s="11" t="s">
        <v>142</v>
      </c>
      <c r="V18" s="11">
        <v>0</v>
      </c>
      <c r="W18" s="36">
        <v>5568</v>
      </c>
      <c r="X18" s="11">
        <v>0</v>
      </c>
      <c r="Y18" s="11">
        <f t="shared" si="1"/>
        <v>5568</v>
      </c>
      <c r="Z18" s="12">
        <f t="shared" si="2"/>
        <v>1.3919999999999999</v>
      </c>
      <c r="AA18" s="11">
        <f t="shared" si="3"/>
        <v>5568</v>
      </c>
      <c r="AB18" s="12">
        <f t="shared" si="6"/>
        <v>5.5679999999999996</v>
      </c>
      <c r="AC18" s="13">
        <f t="shared" si="4"/>
        <v>1.3919999999999999</v>
      </c>
      <c r="AD18" s="445">
        <v>0</v>
      </c>
      <c r="AE18" s="24" t="s">
        <v>204</v>
      </c>
      <c r="AF18" s="445">
        <v>6346929808</v>
      </c>
      <c r="AG18" s="13">
        <v>0</v>
      </c>
    </row>
    <row r="19" spans="1:33" s="377" customFormat="1" ht="98" x14ac:dyDescent="0.2">
      <c r="A19" s="300" t="s">
        <v>173</v>
      </c>
      <c r="B19" s="383" t="s">
        <v>61</v>
      </c>
      <c r="C19" s="300" t="s">
        <v>174</v>
      </c>
      <c r="D19" s="300" t="s">
        <v>205</v>
      </c>
      <c r="E19" s="302" t="s">
        <v>176</v>
      </c>
      <c r="F19" s="37" t="s">
        <v>206</v>
      </c>
      <c r="G19" s="37" t="s">
        <v>178</v>
      </c>
      <c r="H19" s="37">
        <v>17</v>
      </c>
      <c r="I19" s="37" t="s">
        <v>207</v>
      </c>
      <c r="J19" s="302">
        <v>1702007</v>
      </c>
      <c r="K19" s="302" t="s">
        <v>208</v>
      </c>
      <c r="L19" s="302" t="s">
        <v>209</v>
      </c>
      <c r="M19" s="304" t="s">
        <v>121</v>
      </c>
      <c r="N19" s="300">
        <v>30</v>
      </c>
      <c r="O19" s="300">
        <v>2023</v>
      </c>
      <c r="P19" s="300" t="s">
        <v>186</v>
      </c>
      <c r="Q19" s="399">
        <v>7</v>
      </c>
      <c r="R19" s="300">
        <v>20</v>
      </c>
      <c r="S19" s="11">
        <v>1</v>
      </c>
      <c r="T19" s="12">
        <v>0.05</v>
      </c>
      <c r="U19" s="11">
        <v>0</v>
      </c>
      <c r="V19" s="11">
        <v>0</v>
      </c>
      <c r="W19" s="388">
        <v>0</v>
      </c>
      <c r="X19" s="11">
        <v>1</v>
      </c>
      <c r="Y19" s="11">
        <f t="shared" si="1"/>
        <v>1</v>
      </c>
      <c r="Z19" s="12">
        <f t="shared" si="2"/>
        <v>0.05</v>
      </c>
      <c r="AA19" s="11">
        <f t="shared" si="3"/>
        <v>2</v>
      </c>
      <c r="AB19" s="12">
        <f t="shared" si="6"/>
        <v>0.14285714285714285</v>
      </c>
      <c r="AC19" s="13">
        <f t="shared" si="4"/>
        <v>0.1</v>
      </c>
      <c r="AD19" s="445">
        <v>456000000</v>
      </c>
      <c r="AE19" s="300" t="s">
        <v>211</v>
      </c>
      <c r="AF19" s="445">
        <v>156000000</v>
      </c>
      <c r="AG19" s="13">
        <f t="shared" si="5"/>
        <v>0.34210526315789475</v>
      </c>
    </row>
    <row r="20" spans="1:33" s="377" customFormat="1" ht="98" x14ac:dyDescent="0.2">
      <c r="A20" s="300" t="s">
        <v>173</v>
      </c>
      <c r="B20" s="383" t="s">
        <v>61</v>
      </c>
      <c r="C20" s="300" t="s">
        <v>174</v>
      </c>
      <c r="D20" s="300" t="s">
        <v>205</v>
      </c>
      <c r="E20" s="302" t="s">
        <v>176</v>
      </c>
      <c r="F20" s="37" t="s">
        <v>206</v>
      </c>
      <c r="G20" s="37" t="s">
        <v>178</v>
      </c>
      <c r="H20" s="37">
        <v>18</v>
      </c>
      <c r="I20" s="37" t="s">
        <v>212</v>
      </c>
      <c r="J20" s="302">
        <v>1702038</v>
      </c>
      <c r="K20" s="302" t="s">
        <v>213</v>
      </c>
      <c r="L20" s="302" t="s">
        <v>214</v>
      </c>
      <c r="M20" s="304" t="s">
        <v>121</v>
      </c>
      <c r="N20" s="300">
        <v>10</v>
      </c>
      <c r="O20" s="300">
        <v>2023</v>
      </c>
      <c r="P20" s="300" t="s">
        <v>186</v>
      </c>
      <c r="Q20" s="399">
        <v>5</v>
      </c>
      <c r="R20" s="300">
        <v>15</v>
      </c>
      <c r="S20" s="11">
        <v>2</v>
      </c>
      <c r="T20" s="12">
        <v>0.13333333333333333</v>
      </c>
      <c r="U20" s="11">
        <v>1</v>
      </c>
      <c r="V20" s="11">
        <v>1</v>
      </c>
      <c r="W20" s="388">
        <v>1</v>
      </c>
      <c r="X20" s="11">
        <v>2</v>
      </c>
      <c r="Y20" s="11">
        <f t="shared" si="1"/>
        <v>5</v>
      </c>
      <c r="Z20" s="12">
        <f t="shared" si="2"/>
        <v>0.33333333333333331</v>
      </c>
      <c r="AA20" s="11">
        <f t="shared" si="3"/>
        <v>7</v>
      </c>
      <c r="AB20" s="12">
        <f t="shared" si="6"/>
        <v>1</v>
      </c>
      <c r="AC20" s="13">
        <f t="shared" si="4"/>
        <v>0.46666666666666667</v>
      </c>
      <c r="AD20" s="445">
        <v>340000000</v>
      </c>
      <c r="AE20" s="24" t="s">
        <v>211</v>
      </c>
      <c r="AF20" s="14">
        <v>253410000</v>
      </c>
      <c r="AG20" s="13">
        <f t="shared" si="5"/>
        <v>0.74532352941176472</v>
      </c>
    </row>
    <row r="21" spans="1:33" s="377" customFormat="1" ht="98" x14ac:dyDescent="0.2">
      <c r="A21" s="300" t="s">
        <v>173</v>
      </c>
      <c r="B21" s="383" t="s">
        <v>61</v>
      </c>
      <c r="C21" s="300" t="s">
        <v>174</v>
      </c>
      <c r="D21" s="300" t="s">
        <v>205</v>
      </c>
      <c r="E21" s="302" t="s">
        <v>176</v>
      </c>
      <c r="F21" s="37" t="s">
        <v>206</v>
      </c>
      <c r="G21" s="37" t="s">
        <v>178</v>
      </c>
      <c r="H21" s="37">
        <v>19</v>
      </c>
      <c r="I21" s="37" t="s">
        <v>215</v>
      </c>
      <c r="J21" s="302">
        <v>1702038</v>
      </c>
      <c r="K21" s="302" t="s">
        <v>213</v>
      </c>
      <c r="L21" s="302" t="s">
        <v>216</v>
      </c>
      <c r="M21" s="304" t="s">
        <v>121</v>
      </c>
      <c r="N21" s="300">
        <v>4</v>
      </c>
      <c r="O21" s="300">
        <v>2023</v>
      </c>
      <c r="P21" s="300" t="s">
        <v>186</v>
      </c>
      <c r="Q21" s="399">
        <v>2</v>
      </c>
      <c r="R21" s="300">
        <v>7</v>
      </c>
      <c r="S21" s="11">
        <v>2</v>
      </c>
      <c r="T21" s="12">
        <v>0.2857142857142857</v>
      </c>
      <c r="U21" s="11" t="s">
        <v>142</v>
      </c>
      <c r="V21" s="11">
        <v>1</v>
      </c>
      <c r="W21" s="388">
        <v>0</v>
      </c>
      <c r="X21" s="11">
        <v>1</v>
      </c>
      <c r="Y21" s="11">
        <f t="shared" si="1"/>
        <v>2</v>
      </c>
      <c r="Z21" s="12">
        <f t="shared" si="2"/>
        <v>0.2857142857142857</v>
      </c>
      <c r="AA21" s="11">
        <f t="shared" si="3"/>
        <v>4</v>
      </c>
      <c r="AB21" s="12">
        <f t="shared" si="6"/>
        <v>1</v>
      </c>
      <c r="AC21" s="13">
        <f t="shared" si="4"/>
        <v>0.5714285714285714</v>
      </c>
      <c r="AD21" s="445">
        <v>0</v>
      </c>
      <c r="AE21" s="24" t="s">
        <v>141</v>
      </c>
      <c r="AF21" s="445">
        <v>17430000</v>
      </c>
      <c r="AG21" s="13">
        <v>0</v>
      </c>
    </row>
    <row r="22" spans="1:33" s="377" customFormat="1" ht="98" x14ac:dyDescent="0.2">
      <c r="A22" s="300" t="s">
        <v>173</v>
      </c>
      <c r="B22" s="383" t="s">
        <v>61</v>
      </c>
      <c r="C22" s="300" t="s">
        <v>174</v>
      </c>
      <c r="D22" s="300" t="s">
        <v>205</v>
      </c>
      <c r="E22" s="302" t="s">
        <v>176</v>
      </c>
      <c r="F22" s="37" t="s">
        <v>206</v>
      </c>
      <c r="G22" s="37" t="s">
        <v>178</v>
      </c>
      <c r="H22" s="37">
        <v>20</v>
      </c>
      <c r="I22" s="37" t="s">
        <v>217</v>
      </c>
      <c r="J22" s="302">
        <v>1709001</v>
      </c>
      <c r="K22" s="302" t="s">
        <v>218</v>
      </c>
      <c r="L22" s="302" t="s">
        <v>219</v>
      </c>
      <c r="M22" s="304" t="s">
        <v>121</v>
      </c>
      <c r="N22" s="389">
        <v>4000000</v>
      </c>
      <c r="O22" s="300">
        <v>2023</v>
      </c>
      <c r="P22" s="300" t="s">
        <v>220</v>
      </c>
      <c r="Q22" s="399">
        <v>1500000</v>
      </c>
      <c r="R22" s="389">
        <v>5000000</v>
      </c>
      <c r="S22" s="11">
        <v>400000</v>
      </c>
      <c r="T22" s="12">
        <v>0.08</v>
      </c>
      <c r="U22" s="11" t="s">
        <v>142</v>
      </c>
      <c r="V22" s="11">
        <v>0</v>
      </c>
      <c r="W22" s="388">
        <v>0</v>
      </c>
      <c r="X22" s="11" t="s">
        <v>221</v>
      </c>
      <c r="Y22" s="11">
        <f t="shared" si="1"/>
        <v>1730000</v>
      </c>
      <c r="Z22" s="12">
        <f t="shared" si="2"/>
        <v>0.34599999999999997</v>
      </c>
      <c r="AA22" s="11">
        <f t="shared" si="3"/>
        <v>2130000</v>
      </c>
      <c r="AB22" s="12">
        <f t="shared" si="6"/>
        <v>1.1533333333333333</v>
      </c>
      <c r="AC22" s="13">
        <f t="shared" si="4"/>
        <v>0.42599999999999999</v>
      </c>
      <c r="AD22" s="445">
        <v>0</v>
      </c>
      <c r="AE22" s="24" t="s">
        <v>141</v>
      </c>
      <c r="AF22" s="445">
        <v>0</v>
      </c>
      <c r="AG22" s="13">
        <v>0</v>
      </c>
    </row>
    <row r="23" spans="1:33" s="377" customFormat="1" ht="98" x14ac:dyDescent="0.2">
      <c r="A23" s="300" t="s">
        <v>173</v>
      </c>
      <c r="B23" s="301" t="s">
        <v>107</v>
      </c>
      <c r="C23" s="37" t="s">
        <v>223</v>
      </c>
      <c r="D23" s="37" t="s">
        <v>224</v>
      </c>
      <c r="E23" s="37" t="s">
        <v>225</v>
      </c>
      <c r="F23" s="37" t="s">
        <v>226</v>
      </c>
      <c r="G23" s="37" t="s">
        <v>227</v>
      </c>
      <c r="H23" s="37">
        <v>124</v>
      </c>
      <c r="I23" s="37" t="s">
        <v>228</v>
      </c>
      <c r="J23" s="38">
        <v>4103005</v>
      </c>
      <c r="K23" s="302" t="s">
        <v>229</v>
      </c>
      <c r="L23" s="37" t="s">
        <v>230</v>
      </c>
      <c r="M23" s="304" t="s">
        <v>121</v>
      </c>
      <c r="N23" s="300">
        <v>1365</v>
      </c>
      <c r="O23" s="300">
        <v>2023</v>
      </c>
      <c r="P23" s="300" t="s">
        <v>231</v>
      </c>
      <c r="Q23" s="496">
        <v>50</v>
      </c>
      <c r="R23" s="305">
        <v>200</v>
      </c>
      <c r="S23" s="11">
        <v>0</v>
      </c>
      <c r="T23" s="12">
        <v>0</v>
      </c>
      <c r="U23" s="11" t="s">
        <v>142</v>
      </c>
      <c r="V23" s="11">
        <v>0</v>
      </c>
      <c r="W23" s="388">
        <v>0</v>
      </c>
      <c r="X23" s="11">
        <v>57</v>
      </c>
      <c r="Y23" s="11">
        <f t="shared" si="1"/>
        <v>57</v>
      </c>
      <c r="Z23" s="12">
        <f t="shared" si="2"/>
        <v>0.28499999999999998</v>
      </c>
      <c r="AA23" s="11">
        <f t="shared" si="3"/>
        <v>57</v>
      </c>
      <c r="AB23" s="12">
        <f t="shared" si="6"/>
        <v>1.1399999999999999</v>
      </c>
      <c r="AC23" s="13">
        <f t="shared" si="4"/>
        <v>0.28499999999999998</v>
      </c>
      <c r="AD23" s="445">
        <v>408000</v>
      </c>
      <c r="AE23" s="24" t="s">
        <v>211</v>
      </c>
      <c r="AF23" s="445">
        <v>394916667</v>
      </c>
      <c r="AG23" s="13">
        <f t="shared" si="5"/>
        <v>967.93300735294122</v>
      </c>
    </row>
    <row r="24" spans="1:33" s="377" customFormat="1" ht="84" x14ac:dyDescent="0.2">
      <c r="A24" s="300" t="s">
        <v>173</v>
      </c>
      <c r="B24" s="301" t="s">
        <v>107</v>
      </c>
      <c r="C24" s="37" t="s">
        <v>223</v>
      </c>
      <c r="D24" s="37" t="s">
        <v>224</v>
      </c>
      <c r="E24" s="37" t="s">
        <v>110</v>
      </c>
      <c r="F24" s="37" t="s">
        <v>226</v>
      </c>
      <c r="G24" s="37" t="s">
        <v>227</v>
      </c>
      <c r="H24" s="37">
        <v>125</v>
      </c>
      <c r="I24" s="37" t="s">
        <v>232</v>
      </c>
      <c r="J24" s="38" t="s">
        <v>233</v>
      </c>
      <c r="K24" s="302" t="s">
        <v>234</v>
      </c>
      <c r="L24" s="37" t="s">
        <v>235</v>
      </c>
      <c r="M24" s="304" t="s">
        <v>121</v>
      </c>
      <c r="N24" s="300">
        <v>10</v>
      </c>
      <c r="O24" s="300">
        <v>2023</v>
      </c>
      <c r="P24" s="300" t="s">
        <v>231</v>
      </c>
      <c r="Q24" s="496">
        <v>20</v>
      </c>
      <c r="R24" s="305">
        <v>50</v>
      </c>
      <c r="S24" s="11">
        <v>0</v>
      </c>
      <c r="T24" s="12">
        <v>0</v>
      </c>
      <c r="U24" s="11" t="s">
        <v>142</v>
      </c>
      <c r="V24" s="11">
        <v>0</v>
      </c>
      <c r="W24" s="388">
        <v>0</v>
      </c>
      <c r="X24" s="11">
        <v>90</v>
      </c>
      <c r="Y24" s="11">
        <f t="shared" si="1"/>
        <v>90</v>
      </c>
      <c r="Z24" s="12">
        <f t="shared" si="2"/>
        <v>1.8</v>
      </c>
      <c r="AA24" s="11">
        <f t="shared" si="3"/>
        <v>90</v>
      </c>
      <c r="AB24" s="12">
        <f t="shared" si="6"/>
        <v>4.5</v>
      </c>
      <c r="AC24" s="13">
        <f t="shared" si="4"/>
        <v>1.8</v>
      </c>
      <c r="AD24" s="445">
        <v>0</v>
      </c>
      <c r="AE24" s="24" t="s">
        <v>141</v>
      </c>
      <c r="AF24" s="445">
        <v>0</v>
      </c>
      <c r="AG24" s="13">
        <v>0</v>
      </c>
    </row>
    <row r="25" spans="1:33" s="377" customFormat="1" ht="84" x14ac:dyDescent="0.2">
      <c r="A25" s="300" t="s">
        <v>173</v>
      </c>
      <c r="B25" s="301" t="s">
        <v>107</v>
      </c>
      <c r="C25" s="37" t="s">
        <v>223</v>
      </c>
      <c r="D25" s="37" t="s">
        <v>224</v>
      </c>
      <c r="E25" s="37" t="s">
        <v>225</v>
      </c>
      <c r="F25" s="37" t="s">
        <v>226</v>
      </c>
      <c r="G25" s="37" t="s">
        <v>116</v>
      </c>
      <c r="H25" s="37">
        <v>130</v>
      </c>
      <c r="I25" s="37" t="s">
        <v>236</v>
      </c>
      <c r="J25" s="38">
        <v>4101042</v>
      </c>
      <c r="K25" s="302" t="s">
        <v>237</v>
      </c>
      <c r="L25" s="37" t="s">
        <v>238</v>
      </c>
      <c r="M25" s="304" t="s">
        <v>121</v>
      </c>
      <c r="N25" s="300">
        <v>926</v>
      </c>
      <c r="O25" s="300">
        <v>2023</v>
      </c>
      <c r="P25" s="300" t="s">
        <v>231</v>
      </c>
      <c r="Q25" s="496">
        <v>500</v>
      </c>
      <c r="R25" s="305">
        <v>1500</v>
      </c>
      <c r="S25" s="11">
        <v>0</v>
      </c>
      <c r="T25" s="12">
        <v>0</v>
      </c>
      <c r="U25" s="11" t="s">
        <v>142</v>
      </c>
      <c r="V25" s="11">
        <v>0</v>
      </c>
      <c r="W25" s="388">
        <v>0</v>
      </c>
      <c r="X25" s="11">
        <v>0</v>
      </c>
      <c r="Y25" s="11">
        <f t="shared" si="1"/>
        <v>0</v>
      </c>
      <c r="Z25" s="12">
        <f t="shared" si="2"/>
        <v>0</v>
      </c>
      <c r="AA25" s="11">
        <f t="shared" si="3"/>
        <v>0</v>
      </c>
      <c r="AB25" s="12">
        <f>+Y25/Q25</f>
        <v>0</v>
      </c>
      <c r="AC25" s="13">
        <f t="shared" si="4"/>
        <v>0</v>
      </c>
      <c r="AD25" s="445">
        <v>0</v>
      </c>
      <c r="AE25" s="24" t="s">
        <v>141</v>
      </c>
      <c r="AF25" s="445">
        <v>0</v>
      </c>
      <c r="AG25" s="13">
        <v>0</v>
      </c>
    </row>
    <row r="26" spans="1:33" s="377" customFormat="1" ht="98" x14ac:dyDescent="0.2">
      <c r="A26" s="300" t="s">
        <v>173</v>
      </c>
      <c r="B26" s="301" t="s">
        <v>107</v>
      </c>
      <c r="C26" s="37" t="s">
        <v>223</v>
      </c>
      <c r="D26" s="37" t="s">
        <v>239</v>
      </c>
      <c r="E26" s="302">
        <v>1704</v>
      </c>
      <c r="F26" s="302" t="s">
        <v>240</v>
      </c>
      <c r="G26" s="302" t="s">
        <v>178</v>
      </c>
      <c r="H26" s="37">
        <v>290</v>
      </c>
      <c r="I26" s="302" t="s">
        <v>241</v>
      </c>
      <c r="J26" s="38" t="s">
        <v>242</v>
      </c>
      <c r="K26" s="302" t="s">
        <v>243</v>
      </c>
      <c r="L26" s="37" t="s">
        <v>244</v>
      </c>
      <c r="M26" s="304" t="s">
        <v>121</v>
      </c>
      <c r="N26" s="390" t="s">
        <v>141</v>
      </c>
      <c r="O26" s="300" t="s">
        <v>141</v>
      </c>
      <c r="P26" s="300" t="s">
        <v>141</v>
      </c>
      <c r="Q26" s="399">
        <v>1</v>
      </c>
      <c r="R26" s="300">
        <v>4</v>
      </c>
      <c r="S26" s="11">
        <v>0</v>
      </c>
      <c r="T26" s="12">
        <v>0</v>
      </c>
      <c r="U26" s="11" t="s">
        <v>142</v>
      </c>
      <c r="V26" s="11">
        <v>0</v>
      </c>
      <c r="W26" s="388">
        <v>2</v>
      </c>
      <c r="X26" s="11">
        <v>0</v>
      </c>
      <c r="Y26" s="11">
        <f t="shared" si="1"/>
        <v>2</v>
      </c>
      <c r="Z26" s="12">
        <f t="shared" si="2"/>
        <v>0.5</v>
      </c>
      <c r="AA26" s="11">
        <f t="shared" si="3"/>
        <v>2</v>
      </c>
      <c r="AB26" s="12">
        <f t="shared" si="6"/>
        <v>2</v>
      </c>
      <c r="AC26" s="13">
        <f t="shared" si="4"/>
        <v>0.5</v>
      </c>
      <c r="AD26" s="445">
        <v>0</v>
      </c>
      <c r="AE26" s="24" t="s">
        <v>141</v>
      </c>
      <c r="AF26" s="445">
        <v>0</v>
      </c>
      <c r="AG26" s="13">
        <v>0</v>
      </c>
    </row>
    <row r="27" spans="1:33" s="377" customFormat="1" ht="70" x14ac:dyDescent="0.2">
      <c r="A27" s="300" t="s">
        <v>173</v>
      </c>
      <c r="B27" s="301" t="s">
        <v>107</v>
      </c>
      <c r="C27" s="37" t="s">
        <v>223</v>
      </c>
      <c r="D27" s="37" t="s">
        <v>239</v>
      </c>
      <c r="E27" s="303" t="s">
        <v>245</v>
      </c>
      <c r="F27" s="302" t="s">
        <v>240</v>
      </c>
      <c r="G27" s="302" t="s">
        <v>178</v>
      </c>
      <c r="H27" s="37">
        <v>291</v>
      </c>
      <c r="I27" s="302" t="s">
        <v>246</v>
      </c>
      <c r="J27" s="38" t="s">
        <v>247</v>
      </c>
      <c r="K27" s="302" t="s">
        <v>248</v>
      </c>
      <c r="L27" s="37" t="s">
        <v>249</v>
      </c>
      <c r="M27" s="304" t="s">
        <v>121</v>
      </c>
      <c r="N27" s="390" t="s">
        <v>141</v>
      </c>
      <c r="O27" s="300" t="s">
        <v>141</v>
      </c>
      <c r="P27" s="300" t="s">
        <v>141</v>
      </c>
      <c r="Q27" s="399">
        <v>50</v>
      </c>
      <c r="R27" s="300">
        <v>150</v>
      </c>
      <c r="S27" s="11">
        <v>0</v>
      </c>
      <c r="T27" s="12">
        <v>0</v>
      </c>
      <c r="U27" s="11" t="s">
        <v>142</v>
      </c>
      <c r="V27" s="11">
        <v>0</v>
      </c>
      <c r="W27" s="388">
        <v>0</v>
      </c>
      <c r="X27" s="11">
        <v>146</v>
      </c>
      <c r="Y27" s="11">
        <f t="shared" si="1"/>
        <v>146</v>
      </c>
      <c r="Z27" s="12">
        <f t="shared" si="2"/>
        <v>0.97333333333333338</v>
      </c>
      <c r="AA27" s="11">
        <f t="shared" si="3"/>
        <v>146</v>
      </c>
      <c r="AB27" s="12">
        <f t="shared" si="6"/>
        <v>2.92</v>
      </c>
      <c r="AC27" s="13">
        <f t="shared" si="4"/>
        <v>0.97333333333333338</v>
      </c>
      <c r="AD27" s="445">
        <v>0</v>
      </c>
      <c r="AE27" s="24" t="s">
        <v>141</v>
      </c>
      <c r="AF27" s="445">
        <v>0</v>
      </c>
      <c r="AG27" s="13">
        <v>0</v>
      </c>
    </row>
    <row r="28" spans="1:33" s="377" customFormat="1" ht="70" x14ac:dyDescent="0.2">
      <c r="A28" s="300" t="s">
        <v>173</v>
      </c>
      <c r="B28" s="301" t="s">
        <v>107</v>
      </c>
      <c r="C28" s="37" t="s">
        <v>223</v>
      </c>
      <c r="D28" s="37" t="s">
        <v>239</v>
      </c>
      <c r="E28" s="303" t="s">
        <v>245</v>
      </c>
      <c r="F28" s="302" t="s">
        <v>240</v>
      </c>
      <c r="G28" s="302" t="s">
        <v>178</v>
      </c>
      <c r="H28" s="37">
        <v>336</v>
      </c>
      <c r="I28" s="302" t="s">
        <v>246</v>
      </c>
      <c r="J28" s="302" t="s">
        <v>250</v>
      </c>
      <c r="K28" s="302" t="s">
        <v>251</v>
      </c>
      <c r="L28" s="302" t="s">
        <v>252</v>
      </c>
      <c r="M28" s="304" t="s">
        <v>121</v>
      </c>
      <c r="N28" s="390" t="s">
        <v>141</v>
      </c>
      <c r="O28" s="300" t="s">
        <v>141</v>
      </c>
      <c r="P28" s="300" t="s">
        <v>141</v>
      </c>
      <c r="Q28" s="399">
        <v>130</v>
      </c>
      <c r="R28" s="300">
        <v>400</v>
      </c>
      <c r="S28" s="11">
        <v>0</v>
      </c>
      <c r="T28" s="12">
        <v>0</v>
      </c>
      <c r="U28" s="11">
        <v>152</v>
      </c>
      <c r="V28" s="11">
        <v>0</v>
      </c>
      <c r="W28" s="388">
        <v>0</v>
      </c>
      <c r="X28" s="11">
        <v>0</v>
      </c>
      <c r="Y28" s="11">
        <f t="shared" si="1"/>
        <v>152</v>
      </c>
      <c r="Z28" s="12">
        <f t="shared" si="2"/>
        <v>0.38</v>
      </c>
      <c r="AA28" s="11">
        <f t="shared" si="3"/>
        <v>152</v>
      </c>
      <c r="AB28" s="12">
        <f t="shared" si="6"/>
        <v>1.1692307692307693</v>
      </c>
      <c r="AC28" s="13">
        <f t="shared" si="4"/>
        <v>0.38</v>
      </c>
      <c r="AD28" s="445">
        <v>0</v>
      </c>
      <c r="AE28" s="24" t="s">
        <v>141</v>
      </c>
      <c r="AF28" s="445">
        <v>0</v>
      </c>
      <c r="AG28" s="13">
        <v>0</v>
      </c>
    </row>
    <row r="29" spans="1:33" s="377" customFormat="1" ht="182" x14ac:dyDescent="0.2">
      <c r="A29" s="300" t="s">
        <v>254</v>
      </c>
      <c r="B29" s="383" t="s">
        <v>61</v>
      </c>
      <c r="C29" s="302" t="s">
        <v>256</v>
      </c>
      <c r="D29" s="300" t="s">
        <v>257</v>
      </c>
      <c r="E29" s="302">
        <v>2409</v>
      </c>
      <c r="F29" s="302" t="s">
        <v>258</v>
      </c>
      <c r="G29" s="303" t="s">
        <v>259</v>
      </c>
      <c r="H29" s="302">
        <v>76</v>
      </c>
      <c r="I29" s="302" t="s">
        <v>260</v>
      </c>
      <c r="J29" s="301">
        <v>2409003</v>
      </c>
      <c r="K29" s="302" t="s">
        <v>261</v>
      </c>
      <c r="L29" s="37" t="s">
        <v>262</v>
      </c>
      <c r="M29" s="37" t="s">
        <v>263</v>
      </c>
      <c r="N29" s="301">
        <v>15</v>
      </c>
      <c r="O29" s="301">
        <v>2023</v>
      </c>
      <c r="P29" s="301" t="s">
        <v>264</v>
      </c>
      <c r="Q29" s="497">
        <v>5</v>
      </c>
      <c r="R29" s="301">
        <v>20</v>
      </c>
      <c r="S29" s="301">
        <v>20</v>
      </c>
      <c r="T29" s="12">
        <f>+S29/R29</f>
        <v>1</v>
      </c>
      <c r="U29" s="301">
        <v>0</v>
      </c>
      <c r="V29" s="301">
        <v>5</v>
      </c>
      <c r="W29" s="11">
        <v>0</v>
      </c>
      <c r="X29" s="11">
        <v>0</v>
      </c>
      <c r="Y29" s="11">
        <f t="shared" si="1"/>
        <v>5</v>
      </c>
      <c r="Z29" s="12">
        <f t="shared" si="2"/>
        <v>0.25</v>
      </c>
      <c r="AA29" s="11">
        <f t="shared" si="3"/>
        <v>25</v>
      </c>
      <c r="AB29" s="12">
        <f t="shared" si="6"/>
        <v>1</v>
      </c>
      <c r="AC29" s="13">
        <f t="shared" si="4"/>
        <v>1.25</v>
      </c>
      <c r="AD29" s="375">
        <v>500000000</v>
      </c>
      <c r="AE29" s="301" t="s">
        <v>211</v>
      </c>
      <c r="AF29" s="445">
        <v>168576694</v>
      </c>
      <c r="AG29" s="13">
        <f t="shared" si="5"/>
        <v>0.337153388</v>
      </c>
    </row>
    <row r="30" spans="1:33" s="377" customFormat="1" ht="210" x14ac:dyDescent="0.2">
      <c r="A30" s="300" t="s">
        <v>254</v>
      </c>
      <c r="B30" s="383" t="s">
        <v>61</v>
      </c>
      <c r="C30" s="302" t="s">
        <v>256</v>
      </c>
      <c r="D30" s="302" t="s">
        <v>257</v>
      </c>
      <c r="E30" s="302">
        <v>2409</v>
      </c>
      <c r="F30" s="302" t="s">
        <v>258</v>
      </c>
      <c r="G30" s="303" t="s">
        <v>259</v>
      </c>
      <c r="H30" s="302">
        <v>77</v>
      </c>
      <c r="I30" s="302" t="s">
        <v>265</v>
      </c>
      <c r="J30" s="301">
        <v>2409063</v>
      </c>
      <c r="K30" s="302" t="s">
        <v>266</v>
      </c>
      <c r="L30" s="37" t="s">
        <v>267</v>
      </c>
      <c r="M30" s="37" t="s">
        <v>158</v>
      </c>
      <c r="N30" s="301">
        <v>11</v>
      </c>
      <c r="O30" s="301">
        <v>2023</v>
      </c>
      <c r="P30" s="301" t="s">
        <v>264</v>
      </c>
      <c r="Q30" s="497">
        <v>4</v>
      </c>
      <c r="R30" s="301">
        <v>15</v>
      </c>
      <c r="S30" s="301">
        <v>4</v>
      </c>
      <c r="T30" s="12">
        <f>+S30/R30</f>
        <v>0.26666666666666666</v>
      </c>
      <c r="U30" s="301">
        <v>1</v>
      </c>
      <c r="V30" s="301">
        <v>3</v>
      </c>
      <c r="W30" s="301">
        <v>2</v>
      </c>
      <c r="X30" s="11">
        <v>1</v>
      </c>
      <c r="Y30" s="11">
        <f t="shared" si="1"/>
        <v>7</v>
      </c>
      <c r="Z30" s="12">
        <f t="shared" si="2"/>
        <v>0.46666666666666667</v>
      </c>
      <c r="AA30" s="11">
        <f t="shared" si="3"/>
        <v>11</v>
      </c>
      <c r="AB30" s="12">
        <f t="shared" si="6"/>
        <v>1.75</v>
      </c>
      <c r="AC30" s="13">
        <f t="shared" si="4"/>
        <v>0.73333333333333328</v>
      </c>
      <c r="AD30" s="375">
        <v>205000000</v>
      </c>
      <c r="AE30" s="301" t="s">
        <v>211</v>
      </c>
      <c r="AF30" s="445">
        <v>1076592426</v>
      </c>
      <c r="AG30" s="13">
        <f t="shared" si="5"/>
        <v>5.2516703707317074</v>
      </c>
    </row>
    <row r="31" spans="1:33" s="377" customFormat="1" ht="294" customHeight="1" x14ac:dyDescent="0.2">
      <c r="A31" s="300" t="s">
        <v>138</v>
      </c>
      <c r="B31" s="387" t="s">
        <v>90</v>
      </c>
      <c r="C31" s="301" t="s">
        <v>282</v>
      </c>
      <c r="D31" s="302" t="s">
        <v>283</v>
      </c>
      <c r="E31" s="302">
        <v>4302</v>
      </c>
      <c r="F31" s="302" t="s">
        <v>284</v>
      </c>
      <c r="G31" s="37" t="s">
        <v>285</v>
      </c>
      <c r="H31" s="37">
        <v>174</v>
      </c>
      <c r="I31" s="302" t="s">
        <v>286</v>
      </c>
      <c r="J31" s="358" t="s">
        <v>287</v>
      </c>
      <c r="K31" s="302" t="s">
        <v>288</v>
      </c>
      <c r="L31" s="302" t="s">
        <v>289</v>
      </c>
      <c r="M31" s="380" t="s">
        <v>280</v>
      </c>
      <c r="N31" s="381">
        <v>826</v>
      </c>
      <c r="O31" s="381">
        <v>2023</v>
      </c>
      <c r="P31" s="381" t="s">
        <v>138</v>
      </c>
      <c r="Q31" s="498">
        <v>909</v>
      </c>
      <c r="R31" s="380">
        <v>889</v>
      </c>
      <c r="S31" s="302">
        <v>466</v>
      </c>
      <c r="T31" s="12">
        <f>+S31/R31</f>
        <v>0.5241844769403825</v>
      </c>
      <c r="U31" s="301">
        <v>0</v>
      </c>
      <c r="V31" s="301">
        <v>483</v>
      </c>
      <c r="W31" s="392">
        <v>166</v>
      </c>
      <c r="X31" s="392">
        <v>161</v>
      </c>
      <c r="Y31" s="11">
        <f t="shared" si="1"/>
        <v>810</v>
      </c>
      <c r="Z31" s="12">
        <f t="shared" si="2"/>
        <v>0.91113610798650169</v>
      </c>
      <c r="AA31" s="11">
        <f t="shared" si="3"/>
        <v>1276</v>
      </c>
      <c r="AB31" s="12">
        <f t="shared" si="6"/>
        <v>0.8910891089108911</v>
      </c>
      <c r="AC31" s="13">
        <f t="shared" si="4"/>
        <v>1.4353205849268842</v>
      </c>
      <c r="AD31" s="449">
        <v>206000206</v>
      </c>
      <c r="AE31" s="363" t="s">
        <v>144</v>
      </c>
      <c r="AF31" s="445">
        <v>237331578</v>
      </c>
      <c r="AG31" s="13">
        <f t="shared" si="5"/>
        <v>1.1520938867410646</v>
      </c>
    </row>
    <row r="32" spans="1:33" s="377" customFormat="1" ht="182" x14ac:dyDescent="0.2">
      <c r="A32" s="300" t="s">
        <v>138</v>
      </c>
      <c r="B32" s="387" t="s">
        <v>90</v>
      </c>
      <c r="C32" s="301" t="s">
        <v>282</v>
      </c>
      <c r="D32" s="302" t="s">
        <v>283</v>
      </c>
      <c r="E32" s="302">
        <v>4302</v>
      </c>
      <c r="F32" s="302" t="s">
        <v>284</v>
      </c>
      <c r="G32" s="37" t="s">
        <v>285</v>
      </c>
      <c r="H32" s="37">
        <v>175</v>
      </c>
      <c r="I32" s="302" t="s">
        <v>290</v>
      </c>
      <c r="J32" s="358" t="s">
        <v>291</v>
      </c>
      <c r="K32" s="302" t="s">
        <v>292</v>
      </c>
      <c r="L32" s="302" t="s">
        <v>293</v>
      </c>
      <c r="M32" s="380" t="s">
        <v>280</v>
      </c>
      <c r="N32" s="393">
        <v>228</v>
      </c>
      <c r="O32" s="381">
        <v>2023</v>
      </c>
      <c r="P32" s="381" t="s">
        <v>138</v>
      </c>
      <c r="Q32" s="498">
        <v>230</v>
      </c>
      <c r="R32" s="380">
        <v>235</v>
      </c>
      <c r="S32" s="302">
        <v>292</v>
      </c>
      <c r="T32" s="12">
        <f t="shared" ref="T32:T60" si="7">+S32/R32</f>
        <v>1.2425531914893617</v>
      </c>
      <c r="U32" s="301">
        <v>0</v>
      </c>
      <c r="V32" s="301">
        <v>483</v>
      </c>
      <c r="W32" s="301">
        <v>166</v>
      </c>
      <c r="X32" s="301">
        <v>161</v>
      </c>
      <c r="Y32" s="11">
        <f t="shared" si="1"/>
        <v>810</v>
      </c>
      <c r="Z32" s="12">
        <f t="shared" si="2"/>
        <v>3.4468085106382977</v>
      </c>
      <c r="AA32" s="11">
        <f t="shared" si="3"/>
        <v>1102</v>
      </c>
      <c r="AB32" s="12">
        <f t="shared" si="6"/>
        <v>3.5217391304347827</v>
      </c>
      <c r="AC32" s="13">
        <f t="shared" si="4"/>
        <v>4.6893617021276599</v>
      </c>
      <c r="AD32" s="449">
        <v>103001047.51000001</v>
      </c>
      <c r="AE32" s="363" t="s">
        <v>294</v>
      </c>
      <c r="AF32" s="445">
        <v>118665789</v>
      </c>
      <c r="AG32" s="13">
        <f t="shared" si="5"/>
        <v>1.1520833221475653</v>
      </c>
    </row>
    <row r="33" spans="1:33" s="377" customFormat="1" ht="182" x14ac:dyDescent="0.2">
      <c r="A33" s="300" t="s">
        <v>138</v>
      </c>
      <c r="B33" s="387" t="s">
        <v>90</v>
      </c>
      <c r="C33" s="301" t="s">
        <v>282</v>
      </c>
      <c r="D33" s="302" t="s">
        <v>283</v>
      </c>
      <c r="E33" s="302">
        <v>4302</v>
      </c>
      <c r="F33" s="302" t="s">
        <v>284</v>
      </c>
      <c r="G33" s="37" t="s">
        <v>285</v>
      </c>
      <c r="H33" s="37">
        <v>176</v>
      </c>
      <c r="I33" s="302" t="s">
        <v>295</v>
      </c>
      <c r="J33" s="358" t="s">
        <v>291</v>
      </c>
      <c r="K33" s="302" t="s">
        <v>292</v>
      </c>
      <c r="L33" s="302" t="s">
        <v>296</v>
      </c>
      <c r="M33" s="380" t="s">
        <v>280</v>
      </c>
      <c r="N33" s="381">
        <v>228</v>
      </c>
      <c r="O33" s="381">
        <v>2023</v>
      </c>
      <c r="P33" s="381" t="s">
        <v>138</v>
      </c>
      <c r="Q33" s="498">
        <v>230</v>
      </c>
      <c r="R33" s="380">
        <v>235</v>
      </c>
      <c r="S33" s="302">
        <v>292</v>
      </c>
      <c r="T33" s="12">
        <f t="shared" si="7"/>
        <v>1.2425531914893617</v>
      </c>
      <c r="U33" s="301">
        <v>0</v>
      </c>
      <c r="V33" s="301">
        <v>164</v>
      </c>
      <c r="W33" s="301">
        <v>166</v>
      </c>
      <c r="X33" s="301">
        <v>161</v>
      </c>
      <c r="Y33" s="11">
        <f t="shared" si="1"/>
        <v>491</v>
      </c>
      <c r="Z33" s="12">
        <f t="shared" si="2"/>
        <v>2.0893617021276594</v>
      </c>
      <c r="AA33" s="11">
        <f t="shared" si="3"/>
        <v>783</v>
      </c>
      <c r="AB33" s="12">
        <f t="shared" si="6"/>
        <v>2.1347826086956521</v>
      </c>
      <c r="AC33" s="13">
        <f t="shared" si="4"/>
        <v>3.3319148936170211</v>
      </c>
      <c r="AD33" s="449">
        <v>107269350</v>
      </c>
      <c r="AE33" s="363" t="s">
        <v>144</v>
      </c>
      <c r="AF33" s="445">
        <v>118665789</v>
      </c>
      <c r="AG33" s="13">
        <f t="shared" si="5"/>
        <v>1.106241335479333</v>
      </c>
    </row>
    <row r="34" spans="1:33" s="377" customFormat="1" ht="168" x14ac:dyDescent="0.2">
      <c r="A34" s="300" t="s">
        <v>138</v>
      </c>
      <c r="B34" s="387" t="s">
        <v>90</v>
      </c>
      <c r="C34" s="301" t="s">
        <v>282</v>
      </c>
      <c r="D34" s="302" t="s">
        <v>283</v>
      </c>
      <c r="E34" s="302">
        <v>4302</v>
      </c>
      <c r="F34" s="302" t="s">
        <v>284</v>
      </c>
      <c r="G34" s="37" t="s">
        <v>285</v>
      </c>
      <c r="H34" s="37">
        <v>177</v>
      </c>
      <c r="I34" s="302" t="s">
        <v>297</v>
      </c>
      <c r="J34" s="358" t="s">
        <v>298</v>
      </c>
      <c r="K34" s="302" t="s">
        <v>299</v>
      </c>
      <c r="L34" s="302" t="s">
        <v>300</v>
      </c>
      <c r="M34" s="380" t="s">
        <v>280</v>
      </c>
      <c r="N34" s="381">
        <v>16</v>
      </c>
      <c r="O34" s="381">
        <v>2023</v>
      </c>
      <c r="P34" s="381" t="s">
        <v>138</v>
      </c>
      <c r="Q34" s="498">
        <v>32</v>
      </c>
      <c r="R34" s="380">
        <v>118</v>
      </c>
      <c r="S34" s="302">
        <v>124</v>
      </c>
      <c r="T34" s="12">
        <f t="shared" si="7"/>
        <v>1.0508474576271187</v>
      </c>
      <c r="U34" s="301">
        <v>0</v>
      </c>
      <c r="V34" s="301">
        <v>268</v>
      </c>
      <c r="W34" s="301">
        <v>166</v>
      </c>
      <c r="X34" s="301">
        <v>161</v>
      </c>
      <c r="Y34" s="11">
        <f t="shared" si="1"/>
        <v>595</v>
      </c>
      <c r="Z34" s="12">
        <f t="shared" si="2"/>
        <v>5.0423728813559325</v>
      </c>
      <c r="AA34" s="11">
        <f t="shared" si="3"/>
        <v>719</v>
      </c>
      <c r="AB34" s="12">
        <f t="shared" si="6"/>
        <v>18.59375</v>
      </c>
      <c r="AC34" s="13">
        <f t="shared" si="4"/>
        <v>6.093220338983051</v>
      </c>
      <c r="AD34" s="449">
        <v>206000000</v>
      </c>
      <c r="AE34" s="363" t="s">
        <v>144</v>
      </c>
      <c r="AF34" s="445">
        <v>0</v>
      </c>
      <c r="AG34" s="13">
        <f t="shared" si="5"/>
        <v>0</v>
      </c>
    </row>
    <row r="35" spans="1:33" s="377" customFormat="1" ht="140" x14ac:dyDescent="0.2">
      <c r="A35" s="300" t="s">
        <v>138</v>
      </c>
      <c r="B35" s="387" t="s">
        <v>90</v>
      </c>
      <c r="C35" s="301" t="s">
        <v>282</v>
      </c>
      <c r="D35" s="302" t="s">
        <v>283</v>
      </c>
      <c r="E35" s="302">
        <v>4302</v>
      </c>
      <c r="F35" s="302" t="s">
        <v>284</v>
      </c>
      <c r="G35" s="37" t="s">
        <v>285</v>
      </c>
      <c r="H35" s="37">
        <v>178</v>
      </c>
      <c r="I35" s="302" t="s">
        <v>301</v>
      </c>
      <c r="J35" s="358" t="s">
        <v>302</v>
      </c>
      <c r="K35" s="302" t="s">
        <v>303</v>
      </c>
      <c r="L35" s="302" t="s">
        <v>304</v>
      </c>
      <c r="M35" s="380" t="s">
        <v>280</v>
      </c>
      <c r="N35" s="381">
        <v>37</v>
      </c>
      <c r="O35" s="381">
        <v>2023</v>
      </c>
      <c r="P35" s="381" t="s">
        <v>138</v>
      </c>
      <c r="Q35" s="498">
        <v>37</v>
      </c>
      <c r="R35" s="380">
        <v>151</v>
      </c>
      <c r="S35" s="302">
        <v>21</v>
      </c>
      <c r="T35" s="12">
        <f t="shared" si="7"/>
        <v>0.13907284768211919</v>
      </c>
      <c r="U35" s="301">
        <v>0</v>
      </c>
      <c r="V35" s="301">
        <v>15</v>
      </c>
      <c r="W35" s="301">
        <v>13</v>
      </c>
      <c r="X35" s="301">
        <v>4</v>
      </c>
      <c r="Y35" s="11">
        <f t="shared" si="1"/>
        <v>32</v>
      </c>
      <c r="Z35" s="12">
        <f t="shared" si="2"/>
        <v>0.2119205298013245</v>
      </c>
      <c r="AA35" s="11">
        <f t="shared" si="3"/>
        <v>53</v>
      </c>
      <c r="AB35" s="12">
        <f t="shared" si="6"/>
        <v>0.86486486486486491</v>
      </c>
      <c r="AC35" s="13">
        <f t="shared" si="4"/>
        <v>0.35099337748344372</v>
      </c>
      <c r="AD35" s="449">
        <v>153934272.5</v>
      </c>
      <c r="AE35" s="363" t="s">
        <v>305</v>
      </c>
      <c r="AF35" s="445">
        <v>81000000</v>
      </c>
      <c r="AG35" s="13">
        <f t="shared" si="5"/>
        <v>0.52619860856522382</v>
      </c>
    </row>
    <row r="36" spans="1:33" s="377" customFormat="1" ht="140" x14ac:dyDescent="0.2">
      <c r="A36" s="300" t="s">
        <v>138</v>
      </c>
      <c r="B36" s="387" t="s">
        <v>90</v>
      </c>
      <c r="C36" s="301" t="s">
        <v>282</v>
      </c>
      <c r="D36" s="302" t="s">
        <v>283</v>
      </c>
      <c r="E36" s="302">
        <v>4302</v>
      </c>
      <c r="F36" s="302" t="s">
        <v>284</v>
      </c>
      <c r="G36" s="37" t="s">
        <v>285</v>
      </c>
      <c r="H36" s="37">
        <v>179</v>
      </c>
      <c r="I36" s="302" t="s">
        <v>301</v>
      </c>
      <c r="J36" s="358" t="s">
        <v>302</v>
      </c>
      <c r="K36" s="302" t="s">
        <v>303</v>
      </c>
      <c r="L36" s="302" t="s">
        <v>306</v>
      </c>
      <c r="M36" s="380" t="s">
        <v>280</v>
      </c>
      <c r="N36" s="381">
        <v>21</v>
      </c>
      <c r="O36" s="381">
        <v>2023</v>
      </c>
      <c r="P36" s="381" t="s">
        <v>138</v>
      </c>
      <c r="Q36" s="498">
        <v>6</v>
      </c>
      <c r="R36" s="380">
        <v>25</v>
      </c>
      <c r="S36" s="302">
        <v>22</v>
      </c>
      <c r="T36" s="12">
        <f t="shared" si="7"/>
        <v>0.88</v>
      </c>
      <c r="U36" s="301">
        <v>0</v>
      </c>
      <c r="V36" s="301">
        <v>15</v>
      </c>
      <c r="W36" s="301">
        <v>13</v>
      </c>
      <c r="X36" s="301">
        <v>4</v>
      </c>
      <c r="Y36" s="11">
        <f t="shared" si="1"/>
        <v>32</v>
      </c>
      <c r="Z36" s="12">
        <f t="shared" si="2"/>
        <v>1.28</v>
      </c>
      <c r="AA36" s="11">
        <f t="shared" si="3"/>
        <v>54</v>
      </c>
      <c r="AB36" s="12">
        <f t="shared" si="6"/>
        <v>5.333333333333333</v>
      </c>
      <c r="AC36" s="13">
        <f t="shared" si="4"/>
        <v>2.16</v>
      </c>
      <c r="AD36" s="449">
        <v>103000000</v>
      </c>
      <c r="AE36" s="363" t="s">
        <v>144</v>
      </c>
      <c r="AF36" s="445">
        <v>81000000</v>
      </c>
      <c r="AG36" s="13">
        <f t="shared" si="5"/>
        <v>0.78640776699029125</v>
      </c>
    </row>
    <row r="37" spans="1:33" s="377" customFormat="1" ht="168" x14ac:dyDescent="0.2">
      <c r="A37" s="300" t="s">
        <v>138</v>
      </c>
      <c r="B37" s="387" t="s">
        <v>90</v>
      </c>
      <c r="C37" s="301" t="s">
        <v>282</v>
      </c>
      <c r="D37" s="302" t="s">
        <v>283</v>
      </c>
      <c r="E37" s="302">
        <v>4302</v>
      </c>
      <c r="F37" s="302" t="s">
        <v>284</v>
      </c>
      <c r="G37" s="37" t="s">
        <v>285</v>
      </c>
      <c r="H37" s="37">
        <v>180</v>
      </c>
      <c r="I37" s="302" t="s">
        <v>307</v>
      </c>
      <c r="J37" s="358" t="s">
        <v>308</v>
      </c>
      <c r="K37" s="302" t="s">
        <v>309</v>
      </c>
      <c r="L37" s="302" t="s">
        <v>310</v>
      </c>
      <c r="M37" s="380" t="s">
        <v>280</v>
      </c>
      <c r="N37" s="381">
        <v>826</v>
      </c>
      <c r="O37" s="381">
        <v>2023</v>
      </c>
      <c r="P37" s="381" t="s">
        <v>138</v>
      </c>
      <c r="Q37" s="498">
        <v>909</v>
      </c>
      <c r="R37" s="380">
        <v>848</v>
      </c>
      <c r="S37" s="302">
        <v>390</v>
      </c>
      <c r="T37" s="12">
        <f t="shared" si="7"/>
        <v>0.45990566037735847</v>
      </c>
      <c r="U37" s="301">
        <v>0</v>
      </c>
      <c r="V37" s="301">
        <v>268</v>
      </c>
      <c r="W37" s="301">
        <v>155</v>
      </c>
      <c r="X37" s="301">
        <v>150</v>
      </c>
      <c r="Y37" s="11">
        <f t="shared" si="1"/>
        <v>573</v>
      </c>
      <c r="Z37" s="12">
        <f t="shared" si="2"/>
        <v>0.6757075471698113</v>
      </c>
      <c r="AA37" s="11">
        <f t="shared" si="3"/>
        <v>963</v>
      </c>
      <c r="AB37" s="12">
        <f t="shared" si="6"/>
        <v>0.63036303630363033</v>
      </c>
      <c r="AC37" s="13">
        <f t="shared" si="4"/>
        <v>1.1356132075471699</v>
      </c>
      <c r="AD37" s="449">
        <v>271471159.99000001</v>
      </c>
      <c r="AE37" s="363" t="s">
        <v>144</v>
      </c>
      <c r="AF37" s="445">
        <v>0</v>
      </c>
      <c r="AG37" s="13">
        <f t="shared" si="5"/>
        <v>0</v>
      </c>
    </row>
    <row r="38" spans="1:33" s="377" customFormat="1" ht="322" x14ac:dyDescent="0.2">
      <c r="A38" s="300" t="s">
        <v>138</v>
      </c>
      <c r="B38" s="387" t="s">
        <v>90</v>
      </c>
      <c r="C38" s="301" t="s">
        <v>282</v>
      </c>
      <c r="D38" s="302" t="s">
        <v>283</v>
      </c>
      <c r="E38" s="302">
        <v>4302</v>
      </c>
      <c r="F38" s="302" t="s">
        <v>311</v>
      </c>
      <c r="G38" s="37" t="s">
        <v>285</v>
      </c>
      <c r="H38" s="37">
        <v>181</v>
      </c>
      <c r="I38" s="302" t="s">
        <v>312</v>
      </c>
      <c r="J38" s="358" t="s">
        <v>313</v>
      </c>
      <c r="K38" s="302" t="s">
        <v>314</v>
      </c>
      <c r="L38" s="302" t="s">
        <v>315</v>
      </c>
      <c r="M38" s="380" t="s">
        <v>280</v>
      </c>
      <c r="N38" s="381">
        <v>826</v>
      </c>
      <c r="O38" s="381">
        <v>2023</v>
      </c>
      <c r="P38" s="381" t="s">
        <v>138</v>
      </c>
      <c r="Q38" s="498">
        <v>200</v>
      </c>
      <c r="R38" s="380">
        <v>2076</v>
      </c>
      <c r="S38" s="302">
        <v>239</v>
      </c>
      <c r="T38" s="12">
        <f t="shared" si="7"/>
        <v>0.11512524084778419</v>
      </c>
      <c r="U38" s="301">
        <v>0</v>
      </c>
      <c r="V38" s="301">
        <v>13</v>
      </c>
      <c r="W38" s="301">
        <v>7</v>
      </c>
      <c r="X38" s="301">
        <v>4</v>
      </c>
      <c r="Y38" s="11">
        <f t="shared" si="1"/>
        <v>24</v>
      </c>
      <c r="Z38" s="12">
        <f t="shared" si="2"/>
        <v>1.1560693641618497E-2</v>
      </c>
      <c r="AA38" s="11">
        <f t="shared" si="3"/>
        <v>263</v>
      </c>
      <c r="AB38" s="12">
        <f t="shared" si="6"/>
        <v>0.12</v>
      </c>
      <c r="AC38" s="13">
        <f t="shared" si="4"/>
        <v>0.12668593448940269</v>
      </c>
      <c r="AD38" s="449">
        <v>242240919.77000001</v>
      </c>
      <c r="AE38" s="363" t="s">
        <v>144</v>
      </c>
      <c r="AF38" s="445">
        <v>81000000</v>
      </c>
      <c r="AG38" s="13">
        <f t="shared" si="5"/>
        <v>0.33437785852574742</v>
      </c>
    </row>
    <row r="39" spans="1:33" s="377" customFormat="1" ht="266" x14ac:dyDescent="0.2">
      <c r="A39" s="300" t="s">
        <v>138</v>
      </c>
      <c r="B39" s="387" t="s">
        <v>90</v>
      </c>
      <c r="C39" s="301" t="s">
        <v>282</v>
      </c>
      <c r="D39" s="302" t="s">
        <v>316</v>
      </c>
      <c r="E39" s="302">
        <v>4301</v>
      </c>
      <c r="F39" s="302" t="s">
        <v>284</v>
      </c>
      <c r="G39" s="37" t="s">
        <v>285</v>
      </c>
      <c r="H39" s="37">
        <v>182</v>
      </c>
      <c r="I39" s="302" t="s">
        <v>317</v>
      </c>
      <c r="J39" s="358" t="s">
        <v>318</v>
      </c>
      <c r="K39" s="302" t="s">
        <v>319</v>
      </c>
      <c r="L39" s="302" t="s">
        <v>320</v>
      </c>
      <c r="M39" s="380" t="s">
        <v>280</v>
      </c>
      <c r="N39" s="381">
        <v>1</v>
      </c>
      <c r="O39" s="381">
        <v>2023</v>
      </c>
      <c r="P39" s="381" t="s">
        <v>138</v>
      </c>
      <c r="Q39" s="498">
        <v>0</v>
      </c>
      <c r="R39" s="380">
        <v>2</v>
      </c>
      <c r="S39" s="302">
        <v>2</v>
      </c>
      <c r="T39" s="12">
        <f t="shared" si="7"/>
        <v>1</v>
      </c>
      <c r="U39" s="301">
        <v>0</v>
      </c>
      <c r="V39" s="301">
        <v>0</v>
      </c>
      <c r="W39" s="301">
        <v>1</v>
      </c>
      <c r="X39" s="301">
        <v>0</v>
      </c>
      <c r="Y39" s="26">
        <f t="shared" si="1"/>
        <v>1</v>
      </c>
      <c r="Z39" s="12">
        <f t="shared" si="2"/>
        <v>0.5</v>
      </c>
      <c r="AA39" s="11">
        <f t="shared" si="3"/>
        <v>3</v>
      </c>
      <c r="AB39" s="12">
        <v>0.5</v>
      </c>
      <c r="AC39" s="13">
        <f t="shared" si="4"/>
        <v>1.5</v>
      </c>
      <c r="AD39" s="449">
        <v>2304249790.5700002</v>
      </c>
      <c r="AE39" s="363" t="s">
        <v>144</v>
      </c>
      <c r="AF39" s="445">
        <v>0</v>
      </c>
      <c r="AG39" s="13">
        <f t="shared" si="5"/>
        <v>0</v>
      </c>
    </row>
    <row r="40" spans="1:33" s="377" customFormat="1" ht="322" x14ac:dyDescent="0.2">
      <c r="A40" s="300" t="s">
        <v>138</v>
      </c>
      <c r="B40" s="387" t="s">
        <v>90</v>
      </c>
      <c r="C40" s="301" t="s">
        <v>282</v>
      </c>
      <c r="D40" s="302" t="s">
        <v>316</v>
      </c>
      <c r="E40" s="302">
        <v>4301</v>
      </c>
      <c r="F40" s="302" t="s">
        <v>311</v>
      </c>
      <c r="G40" s="37" t="s">
        <v>285</v>
      </c>
      <c r="H40" s="37">
        <v>185</v>
      </c>
      <c r="I40" s="302" t="s">
        <v>323</v>
      </c>
      <c r="J40" s="358" t="s">
        <v>318</v>
      </c>
      <c r="K40" s="302" t="s">
        <v>319</v>
      </c>
      <c r="L40" s="302" t="s">
        <v>326</v>
      </c>
      <c r="M40" s="380" t="s">
        <v>280</v>
      </c>
      <c r="N40" s="381">
        <v>5</v>
      </c>
      <c r="O40" s="381">
        <v>2023</v>
      </c>
      <c r="P40" s="381" t="s">
        <v>138</v>
      </c>
      <c r="Q40" s="498">
        <v>7</v>
      </c>
      <c r="R40" s="380">
        <v>23</v>
      </c>
      <c r="S40" s="302">
        <v>2</v>
      </c>
      <c r="T40" s="12">
        <f t="shared" si="7"/>
        <v>8.6956521739130432E-2</v>
      </c>
      <c r="U40" s="301">
        <v>1</v>
      </c>
      <c r="V40" s="301">
        <v>7</v>
      </c>
      <c r="W40" s="301">
        <v>8</v>
      </c>
      <c r="X40" s="301">
        <v>0</v>
      </c>
      <c r="Y40" s="11">
        <f t="shared" si="1"/>
        <v>16</v>
      </c>
      <c r="Z40" s="12">
        <f t="shared" si="2"/>
        <v>0.69565217391304346</v>
      </c>
      <c r="AA40" s="11">
        <f t="shared" si="3"/>
        <v>18</v>
      </c>
      <c r="AB40" s="12">
        <f t="shared" si="6"/>
        <v>2.2857142857142856</v>
      </c>
      <c r="AC40" s="13">
        <f t="shared" si="4"/>
        <v>0.78260869565217395</v>
      </c>
      <c r="AD40" s="449">
        <v>2622794829.4099998</v>
      </c>
      <c r="AE40" s="363" t="s">
        <v>144</v>
      </c>
      <c r="AF40" s="445">
        <v>0</v>
      </c>
      <c r="AG40" s="13">
        <f t="shared" si="5"/>
        <v>0</v>
      </c>
    </row>
    <row r="41" spans="1:33" s="377" customFormat="1" ht="140" x14ac:dyDescent="0.2">
      <c r="A41" s="300" t="s">
        <v>138</v>
      </c>
      <c r="B41" s="387" t="s">
        <v>90</v>
      </c>
      <c r="C41" s="301" t="s">
        <v>282</v>
      </c>
      <c r="D41" s="302" t="s">
        <v>327</v>
      </c>
      <c r="E41" s="302">
        <v>4301</v>
      </c>
      <c r="F41" s="302" t="s">
        <v>311</v>
      </c>
      <c r="G41" s="37" t="s">
        <v>285</v>
      </c>
      <c r="H41" s="37">
        <v>186</v>
      </c>
      <c r="I41" s="302" t="s">
        <v>328</v>
      </c>
      <c r="J41" s="358" t="s">
        <v>329</v>
      </c>
      <c r="K41" s="302" t="s">
        <v>330</v>
      </c>
      <c r="L41" s="302" t="s">
        <v>331</v>
      </c>
      <c r="M41" s="380" t="s">
        <v>280</v>
      </c>
      <c r="N41" s="381">
        <v>200</v>
      </c>
      <c r="O41" s="381">
        <v>2023</v>
      </c>
      <c r="P41" s="381" t="s">
        <v>138</v>
      </c>
      <c r="Q41" s="498">
        <v>310</v>
      </c>
      <c r="R41" s="380">
        <v>1040</v>
      </c>
      <c r="S41" s="302">
        <v>200</v>
      </c>
      <c r="T41" s="12">
        <f t="shared" si="7"/>
        <v>0.19230769230769232</v>
      </c>
      <c r="U41" s="301">
        <v>0</v>
      </c>
      <c r="V41" s="301">
        <v>0</v>
      </c>
      <c r="W41" s="301">
        <v>0</v>
      </c>
      <c r="X41" s="301">
        <v>0</v>
      </c>
      <c r="Y41" s="11">
        <f t="shared" si="1"/>
        <v>0</v>
      </c>
      <c r="Z41" s="12">
        <f t="shared" si="2"/>
        <v>0</v>
      </c>
      <c r="AA41" s="11">
        <f t="shared" si="3"/>
        <v>200</v>
      </c>
      <c r="AB41" s="12">
        <f t="shared" si="6"/>
        <v>0</v>
      </c>
      <c r="AC41" s="13">
        <f t="shared" si="4"/>
        <v>0.19230769230769232</v>
      </c>
      <c r="AD41" s="449">
        <v>300000000</v>
      </c>
      <c r="AE41" s="366"/>
      <c r="AF41" s="445">
        <v>0</v>
      </c>
      <c r="AG41" s="13">
        <f t="shared" si="5"/>
        <v>0</v>
      </c>
    </row>
    <row r="42" spans="1:33" s="377" customFormat="1" ht="266" x14ac:dyDescent="0.2">
      <c r="A42" s="300" t="s">
        <v>138</v>
      </c>
      <c r="B42" s="387" t="s">
        <v>90</v>
      </c>
      <c r="C42" s="301" t="s">
        <v>282</v>
      </c>
      <c r="D42" s="302" t="s">
        <v>327</v>
      </c>
      <c r="E42" s="302">
        <v>4301</v>
      </c>
      <c r="F42" s="302" t="s">
        <v>311</v>
      </c>
      <c r="G42" s="37" t="s">
        <v>285</v>
      </c>
      <c r="H42" s="37">
        <v>187</v>
      </c>
      <c r="I42" s="302" t="s">
        <v>332</v>
      </c>
      <c r="J42" s="358" t="s">
        <v>329</v>
      </c>
      <c r="K42" s="302" t="s">
        <v>330</v>
      </c>
      <c r="L42" s="302" t="s">
        <v>333</v>
      </c>
      <c r="M42" s="380" t="s">
        <v>280</v>
      </c>
      <c r="N42" s="381">
        <v>12</v>
      </c>
      <c r="O42" s="381">
        <v>2023</v>
      </c>
      <c r="P42" s="381" t="s">
        <v>138</v>
      </c>
      <c r="Q42" s="498">
        <v>24</v>
      </c>
      <c r="R42" s="380">
        <v>22</v>
      </c>
      <c r="S42" s="302">
        <v>5</v>
      </c>
      <c r="T42" s="12">
        <f t="shared" si="7"/>
        <v>0.22727272727272727</v>
      </c>
      <c r="U42" s="301">
        <v>0</v>
      </c>
      <c r="V42" s="301">
        <v>0</v>
      </c>
      <c r="W42" s="11">
        <v>0</v>
      </c>
      <c r="X42" s="301">
        <v>0</v>
      </c>
      <c r="Y42" s="11">
        <f t="shared" si="1"/>
        <v>0</v>
      </c>
      <c r="Z42" s="12">
        <f t="shared" si="2"/>
        <v>0</v>
      </c>
      <c r="AA42" s="11">
        <f t="shared" si="3"/>
        <v>5</v>
      </c>
      <c r="AB42" s="12">
        <f t="shared" si="6"/>
        <v>0</v>
      </c>
      <c r="AC42" s="13">
        <f t="shared" si="4"/>
        <v>0.22727272727272727</v>
      </c>
      <c r="AD42" s="449">
        <v>68635448</v>
      </c>
      <c r="AE42" s="366"/>
      <c r="AF42" s="445">
        <v>0</v>
      </c>
      <c r="AG42" s="13">
        <f t="shared" si="5"/>
        <v>0</v>
      </c>
    </row>
    <row r="43" spans="1:33" s="377" customFormat="1" ht="210" x14ac:dyDescent="0.2">
      <c r="A43" s="300" t="s">
        <v>138</v>
      </c>
      <c r="B43" s="387" t="s">
        <v>90</v>
      </c>
      <c r="C43" s="301" t="s">
        <v>282</v>
      </c>
      <c r="D43" s="302" t="s">
        <v>327</v>
      </c>
      <c r="E43" s="302">
        <v>4301</v>
      </c>
      <c r="F43" s="302" t="s">
        <v>311</v>
      </c>
      <c r="G43" s="37" t="s">
        <v>285</v>
      </c>
      <c r="H43" s="37">
        <v>188</v>
      </c>
      <c r="I43" s="302" t="s">
        <v>334</v>
      </c>
      <c r="J43" s="358" t="s">
        <v>329</v>
      </c>
      <c r="K43" s="302" t="s">
        <v>330</v>
      </c>
      <c r="L43" s="302" t="s">
        <v>335</v>
      </c>
      <c r="M43" s="380" t="s">
        <v>280</v>
      </c>
      <c r="N43" s="381">
        <v>0</v>
      </c>
      <c r="O43" s="381">
        <v>2023</v>
      </c>
      <c r="P43" s="381" t="s">
        <v>138</v>
      </c>
      <c r="Q43" s="498">
        <v>5</v>
      </c>
      <c r="R43" s="380">
        <v>5</v>
      </c>
      <c r="S43" s="302">
        <v>2</v>
      </c>
      <c r="T43" s="12">
        <f t="shared" si="7"/>
        <v>0.4</v>
      </c>
      <c r="U43" s="301">
        <v>0</v>
      </c>
      <c r="V43" s="301">
        <v>0</v>
      </c>
      <c r="W43" s="11">
        <v>0</v>
      </c>
      <c r="X43" s="301">
        <v>0</v>
      </c>
      <c r="Y43" s="11">
        <f t="shared" si="1"/>
        <v>0</v>
      </c>
      <c r="Z43" s="12">
        <f t="shared" si="2"/>
        <v>0</v>
      </c>
      <c r="AA43" s="11">
        <f t="shared" si="3"/>
        <v>2</v>
      </c>
      <c r="AB43" s="12">
        <f t="shared" si="6"/>
        <v>0</v>
      </c>
      <c r="AC43" s="13">
        <f t="shared" si="4"/>
        <v>0.4</v>
      </c>
      <c r="AD43" s="449">
        <v>296022023</v>
      </c>
      <c r="AE43" s="366"/>
      <c r="AF43" s="445">
        <v>0</v>
      </c>
      <c r="AG43" s="13">
        <f t="shared" si="5"/>
        <v>0</v>
      </c>
    </row>
    <row r="44" spans="1:33" s="377" customFormat="1" ht="140" x14ac:dyDescent="0.2">
      <c r="A44" s="300" t="s">
        <v>138</v>
      </c>
      <c r="B44" s="387" t="s">
        <v>90</v>
      </c>
      <c r="C44" s="301" t="s">
        <v>282</v>
      </c>
      <c r="D44" s="302" t="s">
        <v>327</v>
      </c>
      <c r="E44" s="302">
        <v>4301</v>
      </c>
      <c r="F44" s="302" t="s">
        <v>311</v>
      </c>
      <c r="G44" s="37" t="s">
        <v>285</v>
      </c>
      <c r="H44" s="37">
        <v>189</v>
      </c>
      <c r="I44" s="302" t="s">
        <v>336</v>
      </c>
      <c r="J44" s="358" t="s">
        <v>337</v>
      </c>
      <c r="K44" s="302" t="s">
        <v>338</v>
      </c>
      <c r="L44" s="302" t="s">
        <v>339</v>
      </c>
      <c r="M44" s="380" t="s">
        <v>280</v>
      </c>
      <c r="N44" s="381">
        <v>484</v>
      </c>
      <c r="O44" s="381">
        <v>2023</v>
      </c>
      <c r="P44" s="381" t="s">
        <v>138</v>
      </c>
      <c r="Q44" s="498">
        <v>830</v>
      </c>
      <c r="R44" s="380">
        <v>3186</v>
      </c>
      <c r="S44" s="302">
        <v>2000</v>
      </c>
      <c r="T44" s="12">
        <f t="shared" si="7"/>
        <v>0.62774639045825487</v>
      </c>
      <c r="U44" s="301">
        <v>210</v>
      </c>
      <c r="V44" s="301">
        <v>90</v>
      </c>
      <c r="W44" s="301">
        <v>200</v>
      </c>
      <c r="X44" s="301">
        <v>0</v>
      </c>
      <c r="Y44" s="11">
        <f t="shared" si="1"/>
        <v>500</v>
      </c>
      <c r="Z44" s="12">
        <f t="shared" si="2"/>
        <v>0.15693659761456372</v>
      </c>
      <c r="AA44" s="11">
        <f t="shared" si="3"/>
        <v>2500</v>
      </c>
      <c r="AB44" s="12">
        <f t="shared" si="6"/>
        <v>0.60240963855421692</v>
      </c>
      <c r="AC44" s="13">
        <f t="shared" si="4"/>
        <v>0.78468298807281855</v>
      </c>
      <c r="AD44" s="449">
        <v>2788263</v>
      </c>
      <c r="AE44" s="366"/>
      <c r="AF44" s="445">
        <v>0</v>
      </c>
      <c r="AG44" s="13">
        <f t="shared" si="5"/>
        <v>0</v>
      </c>
    </row>
    <row r="45" spans="1:33" s="377" customFormat="1" ht="126" x14ac:dyDescent="0.2">
      <c r="A45" s="300" t="s">
        <v>138</v>
      </c>
      <c r="B45" s="387" t="s">
        <v>90</v>
      </c>
      <c r="C45" s="301" t="s">
        <v>282</v>
      </c>
      <c r="D45" s="302" t="s">
        <v>327</v>
      </c>
      <c r="E45" s="302">
        <v>4301</v>
      </c>
      <c r="F45" s="302" t="s">
        <v>311</v>
      </c>
      <c r="G45" s="37" t="s">
        <v>285</v>
      </c>
      <c r="H45" s="37">
        <v>190</v>
      </c>
      <c r="I45" s="302" t="s">
        <v>340</v>
      </c>
      <c r="J45" s="358" t="s">
        <v>341</v>
      </c>
      <c r="K45" s="302" t="s">
        <v>342</v>
      </c>
      <c r="L45" s="302" t="s">
        <v>343</v>
      </c>
      <c r="M45" s="380" t="s">
        <v>280</v>
      </c>
      <c r="N45" s="381">
        <v>0</v>
      </c>
      <c r="O45" s="381">
        <v>2023</v>
      </c>
      <c r="P45" s="381" t="s">
        <v>138</v>
      </c>
      <c r="Q45" s="498">
        <v>400</v>
      </c>
      <c r="R45" s="380">
        <v>1600</v>
      </c>
      <c r="S45" s="302">
        <v>0</v>
      </c>
      <c r="T45" s="12">
        <f t="shared" si="7"/>
        <v>0</v>
      </c>
      <c r="U45" s="301">
        <v>120</v>
      </c>
      <c r="V45" s="301">
        <v>90</v>
      </c>
      <c r="W45" s="301">
        <v>200</v>
      </c>
      <c r="X45" s="301">
        <v>0</v>
      </c>
      <c r="Y45" s="11">
        <f t="shared" si="1"/>
        <v>410</v>
      </c>
      <c r="Z45" s="12">
        <f t="shared" si="2"/>
        <v>0.25624999999999998</v>
      </c>
      <c r="AA45" s="11">
        <f t="shared" si="3"/>
        <v>410</v>
      </c>
      <c r="AB45" s="12">
        <f t="shared" si="6"/>
        <v>1.0249999999999999</v>
      </c>
      <c r="AC45" s="13">
        <f t="shared" si="4"/>
        <v>0.25624999999999998</v>
      </c>
      <c r="AD45" s="449">
        <v>900000000</v>
      </c>
      <c r="AE45" s="366"/>
      <c r="AF45" s="445">
        <v>0</v>
      </c>
      <c r="AG45" s="13">
        <f t="shared" si="5"/>
        <v>0</v>
      </c>
    </row>
    <row r="46" spans="1:33" s="377" customFormat="1" ht="126" x14ac:dyDescent="0.2">
      <c r="A46" s="300" t="s">
        <v>138</v>
      </c>
      <c r="B46" s="387" t="s">
        <v>90</v>
      </c>
      <c r="C46" s="301" t="s">
        <v>282</v>
      </c>
      <c r="D46" s="302" t="s">
        <v>327</v>
      </c>
      <c r="E46" s="302">
        <v>4301</v>
      </c>
      <c r="F46" s="302" t="s">
        <v>311</v>
      </c>
      <c r="G46" s="37" t="s">
        <v>285</v>
      </c>
      <c r="H46" s="37">
        <v>191</v>
      </c>
      <c r="I46" s="302" t="s">
        <v>340</v>
      </c>
      <c r="J46" s="358" t="s">
        <v>341</v>
      </c>
      <c r="K46" s="302" t="s">
        <v>342</v>
      </c>
      <c r="L46" s="302" t="s">
        <v>344</v>
      </c>
      <c r="M46" s="380" t="s">
        <v>280</v>
      </c>
      <c r="N46" s="381">
        <v>0</v>
      </c>
      <c r="O46" s="381">
        <v>2023</v>
      </c>
      <c r="P46" s="381" t="s">
        <v>138</v>
      </c>
      <c r="Q46" s="498">
        <v>4</v>
      </c>
      <c r="R46" s="380">
        <v>16</v>
      </c>
      <c r="S46" s="302">
        <v>0</v>
      </c>
      <c r="T46" s="12">
        <f t="shared" si="7"/>
        <v>0</v>
      </c>
      <c r="U46" s="301">
        <v>3</v>
      </c>
      <c r="V46" s="301">
        <v>4</v>
      </c>
      <c r="W46" s="301">
        <v>1</v>
      </c>
      <c r="X46" s="301">
        <v>0</v>
      </c>
      <c r="Y46" s="11">
        <f t="shared" si="1"/>
        <v>8</v>
      </c>
      <c r="Z46" s="12">
        <f t="shared" si="2"/>
        <v>0.5</v>
      </c>
      <c r="AA46" s="11">
        <f t="shared" si="3"/>
        <v>8</v>
      </c>
      <c r="AB46" s="12">
        <f t="shared" si="6"/>
        <v>2</v>
      </c>
      <c r="AC46" s="13">
        <f t="shared" si="4"/>
        <v>0.5</v>
      </c>
      <c r="AD46" s="449">
        <v>200000000</v>
      </c>
      <c r="AE46" s="366"/>
      <c r="AF46" s="445">
        <v>0</v>
      </c>
      <c r="AG46" s="13">
        <f t="shared" si="5"/>
        <v>0</v>
      </c>
    </row>
    <row r="47" spans="1:33" s="377" customFormat="1" ht="409" x14ac:dyDescent="0.2">
      <c r="A47" s="300" t="s">
        <v>138</v>
      </c>
      <c r="B47" s="387" t="s">
        <v>90</v>
      </c>
      <c r="C47" s="301" t="s">
        <v>282</v>
      </c>
      <c r="D47" s="302" t="s">
        <v>327</v>
      </c>
      <c r="E47" s="302">
        <v>4301</v>
      </c>
      <c r="F47" s="302" t="s">
        <v>311</v>
      </c>
      <c r="G47" s="37" t="s">
        <v>285</v>
      </c>
      <c r="H47" s="37">
        <v>192</v>
      </c>
      <c r="I47" s="302" t="s">
        <v>345</v>
      </c>
      <c r="J47" s="358" t="s">
        <v>346</v>
      </c>
      <c r="K47" s="302" t="s">
        <v>347</v>
      </c>
      <c r="L47" s="302" t="s">
        <v>348</v>
      </c>
      <c r="M47" s="380" t="s">
        <v>280</v>
      </c>
      <c r="N47" s="381">
        <v>36</v>
      </c>
      <c r="O47" s="381">
        <v>2023</v>
      </c>
      <c r="P47" s="381" t="s">
        <v>138</v>
      </c>
      <c r="Q47" s="498">
        <v>23</v>
      </c>
      <c r="R47" s="380">
        <v>23</v>
      </c>
      <c r="S47" s="302">
        <v>41</v>
      </c>
      <c r="T47" s="12">
        <f t="shared" si="7"/>
        <v>1.7826086956521738</v>
      </c>
      <c r="U47" s="301">
        <v>0</v>
      </c>
      <c r="V47" s="301">
        <v>45</v>
      </c>
      <c r="W47" s="301">
        <v>33</v>
      </c>
      <c r="X47" s="301">
        <v>0</v>
      </c>
      <c r="Y47" s="11">
        <f t="shared" si="1"/>
        <v>78</v>
      </c>
      <c r="Z47" s="12">
        <f t="shared" si="2"/>
        <v>3.3913043478260869</v>
      </c>
      <c r="AA47" s="11">
        <f t="shared" si="3"/>
        <v>119</v>
      </c>
      <c r="AB47" s="12">
        <f t="shared" si="6"/>
        <v>3.3913043478260869</v>
      </c>
      <c r="AC47" s="13">
        <f t="shared" si="4"/>
        <v>5.1739130434782608</v>
      </c>
      <c r="AD47" s="449">
        <v>100</v>
      </c>
      <c r="AE47" s="366"/>
      <c r="AF47" s="445">
        <v>0</v>
      </c>
      <c r="AG47" s="13">
        <f t="shared" si="5"/>
        <v>0</v>
      </c>
    </row>
    <row r="48" spans="1:33" s="377" customFormat="1" ht="364" x14ac:dyDescent="0.2">
      <c r="A48" s="300" t="s">
        <v>138</v>
      </c>
      <c r="B48" s="387" t="s">
        <v>90</v>
      </c>
      <c r="C48" s="301" t="s">
        <v>282</v>
      </c>
      <c r="D48" s="302" t="s">
        <v>327</v>
      </c>
      <c r="E48" s="302">
        <v>4301</v>
      </c>
      <c r="F48" s="302" t="s">
        <v>311</v>
      </c>
      <c r="G48" s="37" t="s">
        <v>285</v>
      </c>
      <c r="H48" s="37">
        <v>193</v>
      </c>
      <c r="I48" s="302" t="s">
        <v>349</v>
      </c>
      <c r="J48" s="358" t="s">
        <v>346</v>
      </c>
      <c r="K48" s="302" t="s">
        <v>347</v>
      </c>
      <c r="L48" s="302" t="s">
        <v>350</v>
      </c>
      <c r="M48" s="380" t="s">
        <v>280</v>
      </c>
      <c r="N48" s="381">
        <v>352</v>
      </c>
      <c r="O48" s="381">
        <v>2023</v>
      </c>
      <c r="P48" s="381" t="s">
        <v>138</v>
      </c>
      <c r="Q48" s="498">
        <v>410</v>
      </c>
      <c r="R48" s="380">
        <v>420</v>
      </c>
      <c r="S48" s="302">
        <v>305</v>
      </c>
      <c r="T48" s="12">
        <f t="shared" si="7"/>
        <v>0.72619047619047616</v>
      </c>
      <c r="U48" s="301">
        <v>0</v>
      </c>
      <c r="V48" s="301">
        <v>247</v>
      </c>
      <c r="W48" s="301">
        <v>205</v>
      </c>
      <c r="X48" s="301">
        <v>0</v>
      </c>
      <c r="Y48" s="11">
        <f t="shared" si="1"/>
        <v>452</v>
      </c>
      <c r="Z48" s="12">
        <f t="shared" si="2"/>
        <v>1.0761904761904761</v>
      </c>
      <c r="AA48" s="11">
        <f t="shared" si="3"/>
        <v>757</v>
      </c>
      <c r="AB48" s="12">
        <f t="shared" si="6"/>
        <v>1.102439024390244</v>
      </c>
      <c r="AC48" s="13">
        <f t="shared" si="4"/>
        <v>1.8023809523809524</v>
      </c>
      <c r="AD48" s="449">
        <v>400000000</v>
      </c>
      <c r="AE48" s="366"/>
      <c r="AF48" s="445">
        <v>0</v>
      </c>
      <c r="AG48" s="13">
        <f t="shared" si="5"/>
        <v>0</v>
      </c>
    </row>
    <row r="49" spans="1:33" s="377" customFormat="1" ht="350" customHeight="1" x14ac:dyDescent="0.2">
      <c r="A49" s="300" t="s">
        <v>138</v>
      </c>
      <c r="B49" s="387" t="s">
        <v>90</v>
      </c>
      <c r="C49" s="301" t="s">
        <v>282</v>
      </c>
      <c r="D49" s="302" t="s">
        <v>327</v>
      </c>
      <c r="E49" s="302">
        <v>4301</v>
      </c>
      <c r="F49" s="302" t="s">
        <v>311</v>
      </c>
      <c r="G49" s="37" t="s">
        <v>285</v>
      </c>
      <c r="H49" s="37">
        <v>194</v>
      </c>
      <c r="I49" s="302" t="s">
        <v>349</v>
      </c>
      <c r="J49" s="358" t="s">
        <v>346</v>
      </c>
      <c r="K49" s="302" t="s">
        <v>347</v>
      </c>
      <c r="L49" s="302" t="s">
        <v>351</v>
      </c>
      <c r="M49" s="380" t="s">
        <v>280</v>
      </c>
      <c r="N49" s="381">
        <v>3000</v>
      </c>
      <c r="O49" s="381">
        <v>2023</v>
      </c>
      <c r="P49" s="381" t="s">
        <v>138</v>
      </c>
      <c r="Q49" s="498">
        <v>1750</v>
      </c>
      <c r="R49" s="380">
        <v>7000</v>
      </c>
      <c r="S49" s="302">
        <v>0</v>
      </c>
      <c r="T49" s="12">
        <f t="shared" si="7"/>
        <v>0</v>
      </c>
      <c r="U49" s="301">
        <v>910</v>
      </c>
      <c r="V49" s="301">
        <v>1050</v>
      </c>
      <c r="W49" s="301">
        <v>792</v>
      </c>
      <c r="X49" s="301">
        <v>5485</v>
      </c>
      <c r="Y49" s="11">
        <f t="shared" si="1"/>
        <v>8237</v>
      </c>
      <c r="Z49" s="12">
        <f t="shared" si="2"/>
        <v>1.1767142857142858</v>
      </c>
      <c r="AA49" s="11">
        <f t="shared" si="3"/>
        <v>8237</v>
      </c>
      <c r="AB49" s="12">
        <f t="shared" si="6"/>
        <v>4.7068571428571433</v>
      </c>
      <c r="AC49" s="13">
        <f t="shared" si="4"/>
        <v>1.1767142857142858</v>
      </c>
      <c r="AD49" s="449">
        <v>300000000</v>
      </c>
      <c r="AE49" s="377">
        <v>0</v>
      </c>
      <c r="AF49" s="445">
        <v>78705000</v>
      </c>
      <c r="AG49" s="13">
        <f t="shared" si="5"/>
        <v>0.26235000000000003</v>
      </c>
    </row>
    <row r="50" spans="1:33" s="377" customFormat="1" ht="364" x14ac:dyDescent="0.2">
      <c r="A50" s="300" t="s">
        <v>138</v>
      </c>
      <c r="B50" s="387" t="s">
        <v>90</v>
      </c>
      <c r="C50" s="301" t="s">
        <v>282</v>
      </c>
      <c r="D50" s="302" t="s">
        <v>327</v>
      </c>
      <c r="E50" s="302">
        <v>4301</v>
      </c>
      <c r="F50" s="302" t="s">
        <v>311</v>
      </c>
      <c r="G50" s="37" t="s">
        <v>285</v>
      </c>
      <c r="H50" s="37">
        <v>195</v>
      </c>
      <c r="I50" s="302" t="s">
        <v>349</v>
      </c>
      <c r="J50" s="358" t="s">
        <v>346</v>
      </c>
      <c r="K50" s="302" t="s">
        <v>347</v>
      </c>
      <c r="L50" s="302" t="s">
        <v>352</v>
      </c>
      <c r="M50" s="380" t="s">
        <v>280</v>
      </c>
      <c r="N50" s="381">
        <v>0</v>
      </c>
      <c r="O50" s="381">
        <v>2023</v>
      </c>
      <c r="P50" s="381" t="s">
        <v>138</v>
      </c>
      <c r="Q50" s="498">
        <v>6</v>
      </c>
      <c r="R50" s="380">
        <v>25</v>
      </c>
      <c r="S50" s="302">
        <v>3</v>
      </c>
      <c r="T50" s="12">
        <f t="shared" si="7"/>
        <v>0.12</v>
      </c>
      <c r="U50" s="301">
        <v>4</v>
      </c>
      <c r="V50" s="301">
        <v>1</v>
      </c>
      <c r="W50" s="301">
        <v>3</v>
      </c>
      <c r="X50" s="301">
        <v>10</v>
      </c>
      <c r="Y50" s="11">
        <f t="shared" si="1"/>
        <v>18</v>
      </c>
      <c r="Z50" s="12">
        <f t="shared" si="2"/>
        <v>0.72</v>
      </c>
      <c r="AA50" s="11">
        <f t="shared" si="3"/>
        <v>21</v>
      </c>
      <c r="AB50" s="12">
        <f t="shared" si="6"/>
        <v>3</v>
      </c>
      <c r="AC50" s="13">
        <f t="shared" si="4"/>
        <v>0.84</v>
      </c>
      <c r="AD50" s="449">
        <v>100000000</v>
      </c>
      <c r="AF50" s="445">
        <v>708705000</v>
      </c>
      <c r="AG50" s="13">
        <f t="shared" si="5"/>
        <v>7.0870499999999996</v>
      </c>
    </row>
    <row r="51" spans="1:33" s="377" customFormat="1" ht="364" x14ac:dyDescent="0.2">
      <c r="A51" s="300" t="s">
        <v>138</v>
      </c>
      <c r="B51" s="387" t="s">
        <v>90</v>
      </c>
      <c r="C51" s="301" t="s">
        <v>282</v>
      </c>
      <c r="D51" s="302" t="s">
        <v>327</v>
      </c>
      <c r="E51" s="302">
        <v>4301</v>
      </c>
      <c r="F51" s="302" t="s">
        <v>311</v>
      </c>
      <c r="G51" s="37" t="s">
        <v>285</v>
      </c>
      <c r="H51" s="37">
        <v>196</v>
      </c>
      <c r="I51" s="302" t="s">
        <v>349</v>
      </c>
      <c r="J51" s="358" t="s">
        <v>346</v>
      </c>
      <c r="K51" s="302" t="s">
        <v>347</v>
      </c>
      <c r="L51" s="302" t="s">
        <v>353</v>
      </c>
      <c r="M51" s="380" t="s">
        <v>280</v>
      </c>
      <c r="N51" s="381">
        <v>0</v>
      </c>
      <c r="O51" s="300" t="s">
        <v>141</v>
      </c>
      <c r="P51" s="381" t="s">
        <v>138</v>
      </c>
      <c r="Q51" s="498">
        <v>1</v>
      </c>
      <c r="R51" s="380">
        <v>2</v>
      </c>
      <c r="S51" s="302">
        <v>0</v>
      </c>
      <c r="T51" s="12">
        <f t="shared" si="7"/>
        <v>0</v>
      </c>
      <c r="U51" s="301">
        <v>4</v>
      </c>
      <c r="V51" s="301">
        <v>2</v>
      </c>
      <c r="W51" s="301">
        <v>1</v>
      </c>
      <c r="X51" s="301">
        <v>1</v>
      </c>
      <c r="Y51" s="11">
        <f t="shared" si="1"/>
        <v>8</v>
      </c>
      <c r="Z51" s="12">
        <f t="shared" si="2"/>
        <v>4</v>
      </c>
      <c r="AA51" s="11">
        <f t="shared" si="3"/>
        <v>8</v>
      </c>
      <c r="AB51" s="12">
        <f t="shared" si="6"/>
        <v>8</v>
      </c>
      <c r="AC51" s="13">
        <f t="shared" si="4"/>
        <v>4</v>
      </c>
      <c r="AD51" s="449">
        <v>392967165</v>
      </c>
      <c r="AE51" s="366"/>
      <c r="AF51" s="445">
        <v>0</v>
      </c>
      <c r="AG51" s="13">
        <f t="shared" si="5"/>
        <v>0</v>
      </c>
    </row>
    <row r="52" spans="1:33" s="377" customFormat="1" ht="112" x14ac:dyDescent="0.2">
      <c r="A52" s="300" t="s">
        <v>138</v>
      </c>
      <c r="B52" s="387" t="s">
        <v>90</v>
      </c>
      <c r="C52" s="301" t="s">
        <v>282</v>
      </c>
      <c r="D52" s="302" t="s">
        <v>327</v>
      </c>
      <c r="E52" s="302">
        <v>4301</v>
      </c>
      <c r="F52" s="302" t="s">
        <v>311</v>
      </c>
      <c r="G52" s="37" t="s">
        <v>285</v>
      </c>
      <c r="H52" s="37">
        <v>197</v>
      </c>
      <c r="I52" s="302" t="s">
        <v>355</v>
      </c>
      <c r="J52" s="358" t="s">
        <v>356</v>
      </c>
      <c r="K52" s="302" t="s">
        <v>357</v>
      </c>
      <c r="L52" s="302" t="s">
        <v>358</v>
      </c>
      <c r="M52" s="380" t="s">
        <v>280</v>
      </c>
      <c r="N52" s="381">
        <v>6</v>
      </c>
      <c r="O52" s="381">
        <v>2023</v>
      </c>
      <c r="P52" s="381" t="s">
        <v>138</v>
      </c>
      <c r="Q52" s="498">
        <v>3</v>
      </c>
      <c r="R52" s="380">
        <v>12</v>
      </c>
      <c r="S52" s="302">
        <v>0</v>
      </c>
      <c r="T52" s="12">
        <f t="shared" si="7"/>
        <v>0</v>
      </c>
      <c r="U52" s="301">
        <v>2</v>
      </c>
      <c r="V52" s="301">
        <v>4</v>
      </c>
      <c r="W52" s="301">
        <v>0</v>
      </c>
      <c r="X52" s="301">
        <v>0</v>
      </c>
      <c r="Y52" s="11">
        <f t="shared" si="1"/>
        <v>6</v>
      </c>
      <c r="Z52" s="12">
        <f t="shared" si="2"/>
        <v>0.5</v>
      </c>
      <c r="AA52" s="11">
        <f t="shared" si="3"/>
        <v>6</v>
      </c>
      <c r="AB52" s="12">
        <f t="shared" si="6"/>
        <v>2</v>
      </c>
      <c r="AC52" s="13">
        <f t="shared" si="4"/>
        <v>0.5</v>
      </c>
      <c r="AD52" s="449">
        <v>200000000</v>
      </c>
      <c r="AE52" s="366"/>
      <c r="AF52" s="445">
        <v>0</v>
      </c>
      <c r="AG52" s="13">
        <f t="shared" si="5"/>
        <v>0</v>
      </c>
    </row>
    <row r="53" spans="1:33" s="377" customFormat="1" ht="364" x14ac:dyDescent="0.2">
      <c r="A53" s="300" t="s">
        <v>138</v>
      </c>
      <c r="B53" s="387" t="s">
        <v>90</v>
      </c>
      <c r="C53" s="301" t="s">
        <v>282</v>
      </c>
      <c r="D53" s="302" t="s">
        <v>327</v>
      </c>
      <c r="E53" s="302">
        <v>4301</v>
      </c>
      <c r="F53" s="302" t="s">
        <v>311</v>
      </c>
      <c r="G53" s="37" t="s">
        <v>285</v>
      </c>
      <c r="H53" s="37">
        <v>198</v>
      </c>
      <c r="I53" s="302" t="s">
        <v>349</v>
      </c>
      <c r="J53" s="358" t="s">
        <v>346</v>
      </c>
      <c r="K53" s="302" t="s">
        <v>347</v>
      </c>
      <c r="L53" s="302" t="s">
        <v>359</v>
      </c>
      <c r="M53" s="380" t="s">
        <v>280</v>
      </c>
      <c r="N53" s="381">
        <v>170</v>
      </c>
      <c r="O53" s="381">
        <v>2023</v>
      </c>
      <c r="P53" s="381" t="s">
        <v>138</v>
      </c>
      <c r="Q53" s="498">
        <v>250</v>
      </c>
      <c r="R53" s="380">
        <v>1100</v>
      </c>
      <c r="S53" s="302">
        <v>0</v>
      </c>
      <c r="T53" s="12">
        <f t="shared" si="7"/>
        <v>0</v>
      </c>
      <c r="U53" s="301">
        <v>750</v>
      </c>
      <c r="V53" s="301">
        <v>731</v>
      </c>
      <c r="W53" s="301">
        <v>350</v>
      </c>
      <c r="X53" s="301">
        <v>0</v>
      </c>
      <c r="Y53" s="11">
        <f t="shared" si="1"/>
        <v>1831</v>
      </c>
      <c r="Z53" s="12">
        <f t="shared" si="2"/>
        <v>1.6645454545454546</v>
      </c>
      <c r="AA53" s="11">
        <f t="shared" si="3"/>
        <v>1831</v>
      </c>
      <c r="AB53" s="12">
        <f t="shared" si="6"/>
        <v>7.3239999999999998</v>
      </c>
      <c r="AC53" s="13">
        <f t="shared" si="4"/>
        <v>1.6645454545454546</v>
      </c>
      <c r="AD53" s="449">
        <v>200000000</v>
      </c>
      <c r="AE53" s="366"/>
      <c r="AF53" s="445">
        <v>0</v>
      </c>
      <c r="AG53" s="13">
        <f t="shared" si="5"/>
        <v>0</v>
      </c>
    </row>
    <row r="54" spans="1:33" s="377" customFormat="1" ht="112" x14ac:dyDescent="0.2">
      <c r="A54" s="300" t="s">
        <v>138</v>
      </c>
      <c r="B54" s="387" t="s">
        <v>90</v>
      </c>
      <c r="C54" s="301" t="s">
        <v>282</v>
      </c>
      <c r="D54" s="302" t="s">
        <v>327</v>
      </c>
      <c r="E54" s="302">
        <v>4301</v>
      </c>
      <c r="F54" s="302" t="s">
        <v>311</v>
      </c>
      <c r="G54" s="37" t="s">
        <v>285</v>
      </c>
      <c r="H54" s="37">
        <v>199</v>
      </c>
      <c r="I54" s="302" t="s">
        <v>355</v>
      </c>
      <c r="J54" s="358" t="s">
        <v>356</v>
      </c>
      <c r="K54" s="302" t="s">
        <v>357</v>
      </c>
      <c r="L54" s="302" t="s">
        <v>358</v>
      </c>
      <c r="M54" s="380" t="s">
        <v>280</v>
      </c>
      <c r="N54" s="381">
        <v>0</v>
      </c>
      <c r="O54" s="381">
        <v>2023</v>
      </c>
      <c r="P54" s="381" t="s">
        <v>138</v>
      </c>
      <c r="Q54" s="498">
        <v>1</v>
      </c>
      <c r="R54" s="380">
        <v>4</v>
      </c>
      <c r="S54" s="302">
        <v>0</v>
      </c>
      <c r="T54" s="12">
        <f t="shared" si="7"/>
        <v>0</v>
      </c>
      <c r="U54" s="301">
        <v>0</v>
      </c>
      <c r="V54" s="301">
        <v>0</v>
      </c>
      <c r="W54" s="301">
        <v>2</v>
      </c>
      <c r="X54" s="301">
        <v>0</v>
      </c>
      <c r="Y54" s="11">
        <f t="shared" si="1"/>
        <v>2</v>
      </c>
      <c r="Z54" s="12">
        <f t="shared" si="2"/>
        <v>0.5</v>
      </c>
      <c r="AA54" s="11">
        <f t="shared" si="3"/>
        <v>2</v>
      </c>
      <c r="AB54" s="12">
        <f t="shared" si="6"/>
        <v>2</v>
      </c>
      <c r="AC54" s="13">
        <f t="shared" si="4"/>
        <v>0.5</v>
      </c>
      <c r="AD54" s="449">
        <v>200000000</v>
      </c>
      <c r="AE54" s="366"/>
      <c r="AF54" s="445">
        <v>0</v>
      </c>
      <c r="AG54" s="13">
        <f t="shared" si="5"/>
        <v>0</v>
      </c>
    </row>
    <row r="55" spans="1:33" s="377" customFormat="1" ht="98" x14ac:dyDescent="0.2">
      <c r="A55" s="300" t="s">
        <v>138</v>
      </c>
      <c r="B55" s="387" t="s">
        <v>90</v>
      </c>
      <c r="C55" s="301" t="s">
        <v>282</v>
      </c>
      <c r="D55" s="302" t="s">
        <v>360</v>
      </c>
      <c r="E55" s="302">
        <v>4302</v>
      </c>
      <c r="F55" s="302" t="s">
        <v>284</v>
      </c>
      <c r="G55" s="37" t="s">
        <v>285</v>
      </c>
      <c r="H55" s="37">
        <v>200</v>
      </c>
      <c r="I55" s="302" t="s">
        <v>361</v>
      </c>
      <c r="J55" s="358" t="s">
        <v>362</v>
      </c>
      <c r="K55" s="302" t="s">
        <v>266</v>
      </c>
      <c r="L55" s="302" t="s">
        <v>363</v>
      </c>
      <c r="M55" s="380" t="s">
        <v>280</v>
      </c>
      <c r="N55" s="381">
        <v>4</v>
      </c>
      <c r="O55" s="381">
        <v>2023</v>
      </c>
      <c r="P55" s="381" t="s">
        <v>138</v>
      </c>
      <c r="Q55" s="498">
        <v>2</v>
      </c>
      <c r="R55" s="380">
        <v>8</v>
      </c>
      <c r="S55" s="302">
        <v>0</v>
      </c>
      <c r="T55" s="12">
        <f t="shared" si="7"/>
        <v>0</v>
      </c>
      <c r="U55" s="301">
        <v>0</v>
      </c>
      <c r="V55" s="301">
        <v>0</v>
      </c>
      <c r="W55" s="301">
        <v>2</v>
      </c>
      <c r="X55" s="301">
        <v>1</v>
      </c>
      <c r="Y55" s="11">
        <f t="shared" si="1"/>
        <v>3</v>
      </c>
      <c r="Z55" s="12">
        <f t="shared" si="2"/>
        <v>0.375</v>
      </c>
      <c r="AA55" s="11">
        <f t="shared" si="3"/>
        <v>3</v>
      </c>
      <c r="AB55" s="12">
        <f t="shared" si="6"/>
        <v>1.5</v>
      </c>
      <c r="AC55" s="13">
        <f t="shared" si="4"/>
        <v>0.375</v>
      </c>
      <c r="AD55" s="449">
        <v>350000000</v>
      </c>
      <c r="AE55" s="366"/>
      <c r="AF55" s="445">
        <v>0</v>
      </c>
      <c r="AG55" s="13">
        <f t="shared" si="5"/>
        <v>0</v>
      </c>
    </row>
    <row r="56" spans="1:33" s="377" customFormat="1" ht="98" x14ac:dyDescent="0.2">
      <c r="A56" s="300" t="s">
        <v>138</v>
      </c>
      <c r="B56" s="387" t="s">
        <v>90</v>
      </c>
      <c r="C56" s="301" t="s">
        <v>282</v>
      </c>
      <c r="D56" s="302" t="s">
        <v>360</v>
      </c>
      <c r="E56" s="302">
        <v>4302</v>
      </c>
      <c r="F56" s="302" t="s">
        <v>284</v>
      </c>
      <c r="G56" s="37" t="s">
        <v>285</v>
      </c>
      <c r="H56" s="37">
        <v>201</v>
      </c>
      <c r="I56" s="302" t="s">
        <v>361</v>
      </c>
      <c r="J56" s="358" t="s">
        <v>362</v>
      </c>
      <c r="K56" s="302" t="s">
        <v>266</v>
      </c>
      <c r="L56" s="302" t="s">
        <v>343</v>
      </c>
      <c r="M56" s="380" t="s">
        <v>280</v>
      </c>
      <c r="N56" s="381">
        <v>600</v>
      </c>
      <c r="O56" s="381">
        <v>2023</v>
      </c>
      <c r="P56" s="381" t="s">
        <v>138</v>
      </c>
      <c r="Q56" s="498">
        <v>200</v>
      </c>
      <c r="R56" s="380">
        <v>850</v>
      </c>
      <c r="S56" s="302">
        <v>0</v>
      </c>
      <c r="T56" s="12">
        <f t="shared" si="7"/>
        <v>0</v>
      </c>
      <c r="U56" s="301">
        <v>0</v>
      </c>
      <c r="V56" s="301">
        <v>0</v>
      </c>
      <c r="W56" s="301">
        <v>1216</v>
      </c>
      <c r="X56" s="301">
        <v>40</v>
      </c>
      <c r="Y56" s="11">
        <f t="shared" si="1"/>
        <v>1256</v>
      </c>
      <c r="Z56" s="12">
        <f t="shared" si="2"/>
        <v>1.4776470588235293</v>
      </c>
      <c r="AA56" s="11">
        <f t="shared" si="3"/>
        <v>1256</v>
      </c>
      <c r="AB56" s="12">
        <f t="shared" si="6"/>
        <v>6.28</v>
      </c>
      <c r="AC56" s="13">
        <f t="shared" si="4"/>
        <v>1.4776470588235293</v>
      </c>
      <c r="AD56" s="449">
        <v>33472746</v>
      </c>
      <c r="AE56" s="366"/>
      <c r="AF56" s="445">
        <v>0</v>
      </c>
      <c r="AG56" s="13">
        <f t="shared" si="5"/>
        <v>0</v>
      </c>
    </row>
    <row r="57" spans="1:33" s="377" customFormat="1" ht="364" x14ac:dyDescent="0.2">
      <c r="A57" s="300" t="s">
        <v>138</v>
      </c>
      <c r="B57" s="387" t="s">
        <v>90</v>
      </c>
      <c r="C57" s="301" t="s">
        <v>282</v>
      </c>
      <c r="D57" s="302" t="s">
        <v>360</v>
      </c>
      <c r="E57" s="302">
        <v>4301</v>
      </c>
      <c r="F57" s="302" t="s">
        <v>284</v>
      </c>
      <c r="G57" s="37" t="s">
        <v>285</v>
      </c>
      <c r="H57" s="37">
        <v>202</v>
      </c>
      <c r="I57" s="302" t="s">
        <v>349</v>
      </c>
      <c r="J57" s="358" t="s">
        <v>346</v>
      </c>
      <c r="K57" s="302" t="s">
        <v>347</v>
      </c>
      <c r="L57" s="302" t="s">
        <v>351</v>
      </c>
      <c r="M57" s="380" t="s">
        <v>280</v>
      </c>
      <c r="N57" s="381">
        <v>1350</v>
      </c>
      <c r="O57" s="381">
        <v>2023</v>
      </c>
      <c r="P57" s="381" t="s">
        <v>138</v>
      </c>
      <c r="Q57" s="498">
        <v>1250</v>
      </c>
      <c r="R57" s="380">
        <v>4000</v>
      </c>
      <c r="S57" s="302">
        <v>1112</v>
      </c>
      <c r="T57" s="12">
        <f t="shared" si="7"/>
        <v>0.27800000000000002</v>
      </c>
      <c r="U57" s="301">
        <v>5058</v>
      </c>
      <c r="V57" s="301">
        <v>110</v>
      </c>
      <c r="W57" s="301">
        <v>600</v>
      </c>
      <c r="X57" s="301">
        <v>1633</v>
      </c>
      <c r="Y57" s="11">
        <f t="shared" si="1"/>
        <v>7401</v>
      </c>
      <c r="Z57" s="12">
        <f t="shared" si="2"/>
        <v>1.85025</v>
      </c>
      <c r="AA57" s="11">
        <f t="shared" si="3"/>
        <v>8513</v>
      </c>
      <c r="AB57" s="12">
        <f t="shared" si="6"/>
        <v>5.9207999999999998</v>
      </c>
      <c r="AC57" s="13">
        <f t="shared" si="4"/>
        <v>2.12825</v>
      </c>
      <c r="AD57" s="449">
        <v>300000100</v>
      </c>
      <c r="AE57" s="366"/>
      <c r="AF57" s="445">
        <v>0</v>
      </c>
      <c r="AG57" s="13">
        <f t="shared" si="5"/>
        <v>0</v>
      </c>
    </row>
    <row r="58" spans="1:33" s="377" customFormat="1" ht="112" x14ac:dyDescent="0.2">
      <c r="A58" s="300" t="s">
        <v>138</v>
      </c>
      <c r="B58" s="387" t="s">
        <v>90</v>
      </c>
      <c r="C58" s="301" t="s">
        <v>282</v>
      </c>
      <c r="D58" s="302" t="s">
        <v>360</v>
      </c>
      <c r="E58" s="302">
        <v>4301</v>
      </c>
      <c r="F58" s="302" t="s">
        <v>311</v>
      </c>
      <c r="G58" s="37" t="s">
        <v>285</v>
      </c>
      <c r="H58" s="37">
        <v>203</v>
      </c>
      <c r="I58" s="302" t="s">
        <v>355</v>
      </c>
      <c r="J58" s="358" t="s">
        <v>356</v>
      </c>
      <c r="K58" s="302" t="s">
        <v>357</v>
      </c>
      <c r="L58" s="302" t="s">
        <v>358</v>
      </c>
      <c r="M58" s="380" t="s">
        <v>280</v>
      </c>
      <c r="N58" s="381">
        <v>7</v>
      </c>
      <c r="O58" s="381">
        <v>2023</v>
      </c>
      <c r="P58" s="381" t="s">
        <v>138</v>
      </c>
      <c r="Q58" s="498">
        <v>7</v>
      </c>
      <c r="R58" s="380">
        <v>28</v>
      </c>
      <c r="S58" s="302">
        <v>3</v>
      </c>
      <c r="T58" s="12">
        <f t="shared" si="7"/>
        <v>0.10714285714285714</v>
      </c>
      <c r="U58" s="301">
        <v>3</v>
      </c>
      <c r="V58" s="301">
        <v>1</v>
      </c>
      <c r="W58" s="301">
        <v>1</v>
      </c>
      <c r="X58" s="301">
        <v>10</v>
      </c>
      <c r="Y58" s="11">
        <f t="shared" si="1"/>
        <v>15</v>
      </c>
      <c r="Z58" s="12">
        <f t="shared" si="2"/>
        <v>0.5357142857142857</v>
      </c>
      <c r="AA58" s="11">
        <f t="shared" si="3"/>
        <v>18</v>
      </c>
      <c r="AB58" s="12">
        <f t="shared" si="6"/>
        <v>2.1428571428571428</v>
      </c>
      <c r="AC58" s="13">
        <f t="shared" si="4"/>
        <v>0.6428571428571429</v>
      </c>
      <c r="AD58" s="449">
        <v>200001500</v>
      </c>
      <c r="AE58" s="366"/>
      <c r="AF58" s="445">
        <v>0</v>
      </c>
      <c r="AG58" s="13">
        <f t="shared" si="5"/>
        <v>0</v>
      </c>
    </row>
    <row r="59" spans="1:33" s="377" customFormat="1" ht="308" x14ac:dyDescent="0.2">
      <c r="A59" s="300" t="s">
        <v>138</v>
      </c>
      <c r="B59" s="387" t="s">
        <v>90</v>
      </c>
      <c r="C59" s="301" t="s">
        <v>282</v>
      </c>
      <c r="D59" s="302" t="s">
        <v>360</v>
      </c>
      <c r="E59" s="302">
        <v>4301</v>
      </c>
      <c r="F59" s="302" t="s">
        <v>311</v>
      </c>
      <c r="G59" s="37" t="s">
        <v>285</v>
      </c>
      <c r="H59" s="37">
        <v>204</v>
      </c>
      <c r="I59" s="302" t="s">
        <v>364</v>
      </c>
      <c r="J59" s="358" t="s">
        <v>346</v>
      </c>
      <c r="K59" s="302" t="s">
        <v>347</v>
      </c>
      <c r="L59" s="302" t="s">
        <v>352</v>
      </c>
      <c r="M59" s="380" t="s">
        <v>280</v>
      </c>
      <c r="N59" s="381">
        <v>12</v>
      </c>
      <c r="O59" s="381">
        <v>2023</v>
      </c>
      <c r="P59" s="381" t="s">
        <v>138</v>
      </c>
      <c r="Q59" s="498">
        <v>20</v>
      </c>
      <c r="R59" s="380">
        <v>18</v>
      </c>
      <c r="S59" s="302">
        <v>6</v>
      </c>
      <c r="T59" s="12">
        <f t="shared" si="7"/>
        <v>0.33333333333333331</v>
      </c>
      <c r="U59" s="301">
        <v>2</v>
      </c>
      <c r="V59" s="301">
        <v>1</v>
      </c>
      <c r="W59" s="301">
        <v>1</v>
      </c>
      <c r="X59" s="301">
        <v>11</v>
      </c>
      <c r="Y59" s="11">
        <f t="shared" si="1"/>
        <v>15</v>
      </c>
      <c r="Z59" s="12">
        <f t="shared" si="2"/>
        <v>0.83333333333333337</v>
      </c>
      <c r="AA59" s="11">
        <f t="shared" si="3"/>
        <v>21</v>
      </c>
      <c r="AB59" s="12">
        <f t="shared" si="6"/>
        <v>0.75</v>
      </c>
      <c r="AC59" s="13">
        <f t="shared" si="4"/>
        <v>1.1666666666666667</v>
      </c>
      <c r="AD59" s="449">
        <v>224712847</v>
      </c>
      <c r="AE59" s="366"/>
      <c r="AF59" s="445">
        <v>0</v>
      </c>
      <c r="AG59" s="13">
        <f t="shared" si="5"/>
        <v>0</v>
      </c>
    </row>
    <row r="60" spans="1:33" s="377" customFormat="1" ht="364" x14ac:dyDescent="0.2">
      <c r="A60" s="300" t="s">
        <v>138</v>
      </c>
      <c r="B60" s="387" t="s">
        <v>90</v>
      </c>
      <c r="C60" s="301" t="s">
        <v>282</v>
      </c>
      <c r="D60" s="302" t="s">
        <v>327</v>
      </c>
      <c r="E60" s="37">
        <v>4301</v>
      </c>
      <c r="F60" s="37" t="s">
        <v>311</v>
      </c>
      <c r="G60" s="37" t="s">
        <v>365</v>
      </c>
      <c r="H60" s="37">
        <v>335</v>
      </c>
      <c r="I60" s="37" t="s">
        <v>349</v>
      </c>
      <c r="J60" s="358">
        <v>4301037</v>
      </c>
      <c r="K60" s="302" t="s">
        <v>347</v>
      </c>
      <c r="L60" s="37" t="s">
        <v>350</v>
      </c>
      <c r="M60" s="37" t="s">
        <v>158</v>
      </c>
      <c r="N60" s="37">
        <v>1</v>
      </c>
      <c r="O60" s="37">
        <v>2023</v>
      </c>
      <c r="P60" s="37" t="s">
        <v>141</v>
      </c>
      <c r="Q60" s="499">
        <v>45</v>
      </c>
      <c r="R60" s="37">
        <v>45</v>
      </c>
      <c r="S60" s="302">
        <v>41</v>
      </c>
      <c r="T60" s="12">
        <f t="shared" si="7"/>
        <v>0.91111111111111109</v>
      </c>
      <c r="U60" s="302">
        <v>0</v>
      </c>
      <c r="V60" s="302">
        <v>45</v>
      </c>
      <c r="W60" s="302">
        <v>33</v>
      </c>
      <c r="X60" s="302">
        <v>0</v>
      </c>
      <c r="Y60" s="11">
        <f t="shared" ref="Y60:Y120" si="8">+U60+V60+W60+X60</f>
        <v>78</v>
      </c>
      <c r="Z60" s="12">
        <f t="shared" ref="Z60:Z120" si="9">+Y60/R60</f>
        <v>1.7333333333333334</v>
      </c>
      <c r="AA60" s="11">
        <f t="shared" ref="AA60:AA120" si="10">S60+Y60</f>
        <v>119</v>
      </c>
      <c r="AB60" s="12">
        <f t="shared" ref="AB60:AB120" si="11">+Y60/Q60</f>
        <v>1.7333333333333334</v>
      </c>
      <c r="AC60" s="13">
        <f t="shared" si="4"/>
        <v>2.6444444444444444</v>
      </c>
      <c r="AD60" s="445">
        <v>0</v>
      </c>
      <c r="AE60" s="366"/>
      <c r="AF60" s="445">
        <v>0</v>
      </c>
      <c r="AG60" s="13">
        <v>0</v>
      </c>
    </row>
    <row r="61" spans="1:33" s="377" customFormat="1" ht="84" x14ac:dyDescent="0.2">
      <c r="A61" s="300" t="s">
        <v>1461</v>
      </c>
      <c r="B61" s="387" t="s">
        <v>90</v>
      </c>
      <c r="C61" s="37" t="s">
        <v>367</v>
      </c>
      <c r="D61" s="37" t="s">
        <v>368</v>
      </c>
      <c r="E61" s="303" t="s">
        <v>369</v>
      </c>
      <c r="F61" s="303" t="s">
        <v>370</v>
      </c>
      <c r="G61" s="303" t="s">
        <v>371</v>
      </c>
      <c r="H61" s="303" t="s">
        <v>372</v>
      </c>
      <c r="I61" s="303" t="s">
        <v>373</v>
      </c>
      <c r="J61" s="303" t="s">
        <v>374</v>
      </c>
      <c r="K61" s="303" t="s">
        <v>375</v>
      </c>
      <c r="L61" s="303" t="s">
        <v>376</v>
      </c>
      <c r="M61" s="37" t="s">
        <v>275</v>
      </c>
      <c r="N61" s="303" t="s">
        <v>377</v>
      </c>
      <c r="O61" s="366">
        <v>2023</v>
      </c>
      <c r="P61" s="303" t="s">
        <v>378</v>
      </c>
      <c r="Q61" s="500">
        <v>2174</v>
      </c>
      <c r="R61" s="366">
        <v>8696</v>
      </c>
      <c r="S61" s="366">
        <v>2174</v>
      </c>
      <c r="T61" s="12">
        <f t="shared" ref="T61:T121" si="12">+S61/R61</f>
        <v>0.25</v>
      </c>
      <c r="U61" s="366">
        <v>0</v>
      </c>
      <c r="V61" s="366">
        <v>0</v>
      </c>
      <c r="W61" s="366">
        <v>0</v>
      </c>
      <c r="X61" s="11">
        <v>3000</v>
      </c>
      <c r="Y61" s="11">
        <f t="shared" si="8"/>
        <v>3000</v>
      </c>
      <c r="Z61" s="12">
        <f t="shared" si="9"/>
        <v>0.34498620055197793</v>
      </c>
      <c r="AA61" s="11">
        <f t="shared" si="10"/>
        <v>5174</v>
      </c>
      <c r="AB61" s="12">
        <f t="shared" si="11"/>
        <v>1.3799448022079117</v>
      </c>
      <c r="AC61" s="13">
        <f t="shared" si="4"/>
        <v>0.59498620055197793</v>
      </c>
      <c r="AD61" s="447">
        <v>4621212746</v>
      </c>
      <c r="AE61" s="300" t="s">
        <v>379</v>
      </c>
      <c r="AF61" s="445">
        <v>760256858</v>
      </c>
      <c r="AG61" s="13">
        <f t="shared" ref="AG61:AG120" si="13">+AF61/AD61</f>
        <v>0.16451457653795712</v>
      </c>
    </row>
    <row r="62" spans="1:33" s="377" customFormat="1" ht="112" x14ac:dyDescent="0.2">
      <c r="A62" s="300" t="s">
        <v>1461</v>
      </c>
      <c r="B62" s="387" t="s">
        <v>90</v>
      </c>
      <c r="C62" s="37" t="s">
        <v>367</v>
      </c>
      <c r="D62" s="37" t="s">
        <v>368</v>
      </c>
      <c r="E62" s="303" t="s">
        <v>380</v>
      </c>
      <c r="F62" s="303" t="s">
        <v>381</v>
      </c>
      <c r="G62" s="303" t="s">
        <v>371</v>
      </c>
      <c r="H62" s="303" t="s">
        <v>382</v>
      </c>
      <c r="I62" s="303" t="s">
        <v>383</v>
      </c>
      <c r="J62" s="303" t="s">
        <v>384</v>
      </c>
      <c r="K62" s="303" t="s">
        <v>375</v>
      </c>
      <c r="L62" s="303" t="s">
        <v>385</v>
      </c>
      <c r="M62" s="37" t="s">
        <v>158</v>
      </c>
      <c r="N62" s="303" t="s">
        <v>386</v>
      </c>
      <c r="O62" s="366">
        <v>2023</v>
      </c>
      <c r="P62" s="303" t="s">
        <v>378</v>
      </c>
      <c r="Q62" s="397">
        <v>0</v>
      </c>
      <c r="R62" s="366">
        <v>1</v>
      </c>
      <c r="S62" s="366">
        <v>0</v>
      </c>
      <c r="T62" s="12">
        <f t="shared" si="12"/>
        <v>0</v>
      </c>
      <c r="U62" s="366">
        <v>0</v>
      </c>
      <c r="V62" s="366">
        <v>0.2</v>
      </c>
      <c r="W62" s="366">
        <v>0</v>
      </c>
      <c r="X62" s="366">
        <v>0.1</v>
      </c>
      <c r="Y62" s="26">
        <f t="shared" si="8"/>
        <v>0.30000000000000004</v>
      </c>
      <c r="Z62" s="12">
        <f t="shared" si="9"/>
        <v>0.30000000000000004</v>
      </c>
      <c r="AA62" s="11">
        <f t="shared" si="10"/>
        <v>0.30000000000000004</v>
      </c>
      <c r="AB62" s="12">
        <v>0.3</v>
      </c>
      <c r="AC62" s="13">
        <f t="shared" si="4"/>
        <v>0.30000000000000004</v>
      </c>
      <c r="AD62" s="447">
        <v>6000000000</v>
      </c>
      <c r="AE62" s="300" t="s">
        <v>379</v>
      </c>
      <c r="AF62" s="445">
        <v>0</v>
      </c>
      <c r="AG62" s="13">
        <f t="shared" si="13"/>
        <v>0</v>
      </c>
    </row>
    <row r="63" spans="1:33" s="377" customFormat="1" ht="112" x14ac:dyDescent="0.2">
      <c r="A63" s="300" t="s">
        <v>1461</v>
      </c>
      <c r="B63" s="387" t="s">
        <v>90</v>
      </c>
      <c r="C63" s="37" t="s">
        <v>367</v>
      </c>
      <c r="D63" s="37" t="s">
        <v>368</v>
      </c>
      <c r="E63" s="303" t="s">
        <v>380</v>
      </c>
      <c r="F63" s="303" t="s">
        <v>381</v>
      </c>
      <c r="G63" s="303" t="s">
        <v>387</v>
      </c>
      <c r="H63" s="303" t="s">
        <v>388</v>
      </c>
      <c r="I63" s="303" t="s">
        <v>389</v>
      </c>
      <c r="J63" s="303" t="s">
        <v>390</v>
      </c>
      <c r="K63" s="303" t="s">
        <v>391</v>
      </c>
      <c r="L63" s="303" t="s">
        <v>392</v>
      </c>
      <c r="M63" s="37" t="s">
        <v>158</v>
      </c>
      <c r="N63" s="303" t="s">
        <v>393</v>
      </c>
      <c r="O63" s="366">
        <v>2023</v>
      </c>
      <c r="P63" s="303" t="s">
        <v>378</v>
      </c>
      <c r="Q63" s="397">
        <v>1</v>
      </c>
      <c r="R63" s="366">
        <v>1</v>
      </c>
      <c r="S63" s="366">
        <v>0</v>
      </c>
      <c r="T63" s="12">
        <f t="shared" si="12"/>
        <v>0</v>
      </c>
      <c r="U63" s="366">
        <v>0.2</v>
      </c>
      <c r="V63" s="366">
        <v>0.2</v>
      </c>
      <c r="W63" s="366">
        <v>0</v>
      </c>
      <c r="X63" s="366">
        <v>0</v>
      </c>
      <c r="Y63" s="11">
        <f t="shared" si="8"/>
        <v>0.4</v>
      </c>
      <c r="Z63" s="12">
        <f t="shared" si="9"/>
        <v>0.4</v>
      </c>
      <c r="AA63" s="11">
        <f t="shared" si="10"/>
        <v>0.4</v>
      </c>
      <c r="AB63" s="12">
        <f t="shared" si="11"/>
        <v>0.4</v>
      </c>
      <c r="AC63" s="13">
        <f t="shared" si="4"/>
        <v>0.4</v>
      </c>
      <c r="AD63" s="447">
        <v>2600000000</v>
      </c>
      <c r="AE63" s="300" t="s">
        <v>379</v>
      </c>
      <c r="AF63" s="445">
        <v>0</v>
      </c>
      <c r="AG63" s="13">
        <f t="shared" si="13"/>
        <v>0</v>
      </c>
    </row>
    <row r="64" spans="1:33" s="377" customFormat="1" ht="112" x14ac:dyDescent="0.2">
      <c r="A64" s="300" t="s">
        <v>1461</v>
      </c>
      <c r="B64" s="387" t="s">
        <v>90</v>
      </c>
      <c r="C64" s="37" t="s">
        <v>367</v>
      </c>
      <c r="D64" s="37" t="s">
        <v>368</v>
      </c>
      <c r="E64" s="303" t="s">
        <v>380</v>
      </c>
      <c r="F64" s="303" t="s">
        <v>381</v>
      </c>
      <c r="G64" s="303" t="s">
        <v>387</v>
      </c>
      <c r="H64" s="303" t="s">
        <v>397</v>
      </c>
      <c r="I64" s="303" t="s">
        <v>398</v>
      </c>
      <c r="J64" s="303" t="s">
        <v>390</v>
      </c>
      <c r="K64" s="303" t="s">
        <v>391</v>
      </c>
      <c r="L64" s="303" t="s">
        <v>399</v>
      </c>
      <c r="M64" s="37" t="s">
        <v>275</v>
      </c>
      <c r="N64" s="303" t="s">
        <v>400</v>
      </c>
      <c r="O64" s="366">
        <v>2023</v>
      </c>
      <c r="P64" s="303" t="s">
        <v>378</v>
      </c>
      <c r="Q64" s="397">
        <v>1</v>
      </c>
      <c r="R64" s="366">
        <v>1</v>
      </c>
      <c r="S64" s="366">
        <v>0.5</v>
      </c>
      <c r="T64" s="12">
        <f t="shared" si="12"/>
        <v>0.5</v>
      </c>
      <c r="U64" s="366">
        <v>0.5</v>
      </c>
      <c r="V64" s="366">
        <v>0</v>
      </c>
      <c r="W64" s="366">
        <v>0</v>
      </c>
      <c r="X64" s="366">
        <v>0</v>
      </c>
      <c r="Y64" s="11">
        <f t="shared" si="8"/>
        <v>0.5</v>
      </c>
      <c r="Z64" s="12">
        <f t="shared" si="9"/>
        <v>0.5</v>
      </c>
      <c r="AA64" s="11">
        <f t="shared" si="10"/>
        <v>1</v>
      </c>
      <c r="AB64" s="12">
        <f t="shared" si="11"/>
        <v>0.5</v>
      </c>
      <c r="AC64" s="13">
        <f t="shared" si="4"/>
        <v>1</v>
      </c>
      <c r="AD64" s="447">
        <v>1000000000</v>
      </c>
      <c r="AE64" s="300" t="s">
        <v>379</v>
      </c>
      <c r="AF64" s="445">
        <v>0</v>
      </c>
      <c r="AG64" s="13">
        <f t="shared" si="13"/>
        <v>0</v>
      </c>
    </row>
    <row r="65" spans="1:33" s="377" customFormat="1" ht="112" x14ac:dyDescent="0.2">
      <c r="A65" s="300" t="s">
        <v>1461</v>
      </c>
      <c r="B65" s="387" t="s">
        <v>90</v>
      </c>
      <c r="C65" s="37" t="s">
        <v>367</v>
      </c>
      <c r="D65" s="37" t="s">
        <v>368</v>
      </c>
      <c r="E65" s="303" t="s">
        <v>380</v>
      </c>
      <c r="F65" s="303" t="s">
        <v>381</v>
      </c>
      <c r="G65" s="303" t="s">
        <v>387</v>
      </c>
      <c r="H65" s="303" t="s">
        <v>397</v>
      </c>
      <c r="I65" s="303" t="s">
        <v>401</v>
      </c>
      <c r="J65" s="303" t="s">
        <v>390</v>
      </c>
      <c r="K65" s="303" t="s">
        <v>391</v>
      </c>
      <c r="L65" s="303" t="s">
        <v>399</v>
      </c>
      <c r="M65" s="37" t="s">
        <v>275</v>
      </c>
      <c r="N65" s="303" t="s">
        <v>400</v>
      </c>
      <c r="O65" s="366">
        <v>2023</v>
      </c>
      <c r="P65" s="303" t="s">
        <v>378</v>
      </c>
      <c r="Q65" s="397">
        <v>1</v>
      </c>
      <c r="R65" s="366">
        <v>1</v>
      </c>
      <c r="S65" s="366">
        <v>0.5</v>
      </c>
      <c r="T65" s="12">
        <f t="shared" si="12"/>
        <v>0.5</v>
      </c>
      <c r="U65" s="366">
        <v>0.5</v>
      </c>
      <c r="V65" s="366">
        <v>0</v>
      </c>
      <c r="W65" s="366">
        <v>0</v>
      </c>
      <c r="X65" s="366">
        <v>0</v>
      </c>
      <c r="Y65" s="11">
        <f t="shared" si="8"/>
        <v>0.5</v>
      </c>
      <c r="Z65" s="12">
        <f t="shared" si="9"/>
        <v>0.5</v>
      </c>
      <c r="AA65" s="11">
        <f t="shared" si="10"/>
        <v>1</v>
      </c>
      <c r="AB65" s="12">
        <f t="shared" si="11"/>
        <v>0.5</v>
      </c>
      <c r="AC65" s="13">
        <f t="shared" si="4"/>
        <v>1</v>
      </c>
      <c r="AD65" s="447">
        <v>1000000000</v>
      </c>
      <c r="AE65" s="300" t="s">
        <v>379</v>
      </c>
      <c r="AF65" s="445">
        <v>0</v>
      </c>
      <c r="AG65" s="13">
        <f t="shared" si="13"/>
        <v>0</v>
      </c>
    </row>
    <row r="66" spans="1:33" s="377" customFormat="1" ht="84" x14ac:dyDescent="0.2">
      <c r="A66" s="381" t="s">
        <v>426</v>
      </c>
      <c r="B66" s="387" t="s">
        <v>90</v>
      </c>
      <c r="C66" s="301" t="s">
        <v>418</v>
      </c>
      <c r="D66" s="37" t="s">
        <v>419</v>
      </c>
      <c r="E66" s="301">
        <v>3301</v>
      </c>
      <c r="F66" s="37" t="s">
        <v>420</v>
      </c>
      <c r="G66" s="37" t="s">
        <v>421</v>
      </c>
      <c r="H66" s="37">
        <v>45</v>
      </c>
      <c r="I66" s="37" t="s">
        <v>422</v>
      </c>
      <c r="J66" s="359">
        <v>3301051</v>
      </c>
      <c r="K66" s="302" t="s">
        <v>423</v>
      </c>
      <c r="L66" s="37" t="s">
        <v>424</v>
      </c>
      <c r="M66" s="37" t="s">
        <v>425</v>
      </c>
      <c r="N66" s="301">
        <v>250</v>
      </c>
      <c r="O66" s="301">
        <v>2023</v>
      </c>
      <c r="P66" s="301" t="s">
        <v>426</v>
      </c>
      <c r="Q66" s="497">
        <v>100</v>
      </c>
      <c r="R66" s="360">
        <v>300</v>
      </c>
      <c r="S66" s="301">
        <v>344</v>
      </c>
      <c r="T66" s="12">
        <f t="shared" si="12"/>
        <v>1.1466666666666667</v>
      </c>
      <c r="U66" s="361">
        <v>30</v>
      </c>
      <c r="V66" s="360">
        <v>37</v>
      </c>
      <c r="W66" s="360">
        <v>120</v>
      </c>
      <c r="X66" s="362">
        <v>500</v>
      </c>
      <c r="Y66" s="11">
        <f t="shared" si="8"/>
        <v>687</v>
      </c>
      <c r="Z66" s="12">
        <f t="shared" si="9"/>
        <v>2.29</v>
      </c>
      <c r="AA66" s="11">
        <f t="shared" si="10"/>
        <v>1031</v>
      </c>
      <c r="AB66" s="12">
        <f t="shared" si="11"/>
        <v>6.87</v>
      </c>
      <c r="AC66" s="13">
        <f t="shared" si="4"/>
        <v>3.4366666666666665</v>
      </c>
      <c r="AD66" s="375">
        <v>9000000</v>
      </c>
      <c r="AE66" s="363" t="s">
        <v>144</v>
      </c>
      <c r="AF66" s="445">
        <v>2000000</v>
      </c>
      <c r="AG66" s="13">
        <f t="shared" si="13"/>
        <v>0.22222222222222221</v>
      </c>
    </row>
    <row r="67" spans="1:33" s="377" customFormat="1" ht="84" x14ac:dyDescent="0.2">
      <c r="A67" s="381" t="s">
        <v>426</v>
      </c>
      <c r="B67" s="387" t="s">
        <v>90</v>
      </c>
      <c r="C67" s="301" t="s">
        <v>418</v>
      </c>
      <c r="D67" s="37" t="s">
        <v>419</v>
      </c>
      <c r="E67" s="301">
        <v>3301</v>
      </c>
      <c r="F67" s="37" t="s">
        <v>420</v>
      </c>
      <c r="G67" s="37" t="s">
        <v>427</v>
      </c>
      <c r="H67" s="37">
        <v>48</v>
      </c>
      <c r="I67" s="37" t="s">
        <v>428</v>
      </c>
      <c r="J67" s="359">
        <v>3301054</v>
      </c>
      <c r="K67" s="302" t="s">
        <v>429</v>
      </c>
      <c r="L67" s="37" t="s">
        <v>430</v>
      </c>
      <c r="M67" s="37" t="s">
        <v>158</v>
      </c>
      <c r="N67" s="301">
        <v>131</v>
      </c>
      <c r="O67" s="301">
        <v>2023</v>
      </c>
      <c r="P67" s="301" t="s">
        <v>426</v>
      </c>
      <c r="Q67" s="497">
        <v>125</v>
      </c>
      <c r="R67" s="360">
        <v>400</v>
      </c>
      <c r="S67" s="301">
        <v>0</v>
      </c>
      <c r="T67" s="12">
        <f t="shared" si="12"/>
        <v>0</v>
      </c>
      <c r="U67" s="360">
        <v>0</v>
      </c>
      <c r="V67" s="360">
        <v>0</v>
      </c>
      <c r="W67" s="360">
        <v>23</v>
      </c>
      <c r="X67" s="362">
        <v>7</v>
      </c>
      <c r="Y67" s="11">
        <f t="shared" si="8"/>
        <v>30</v>
      </c>
      <c r="Z67" s="12">
        <f t="shared" si="9"/>
        <v>7.4999999999999997E-2</v>
      </c>
      <c r="AA67" s="11">
        <f t="shared" si="10"/>
        <v>30</v>
      </c>
      <c r="AB67" s="12">
        <f t="shared" si="11"/>
        <v>0.24</v>
      </c>
      <c r="AC67" s="13">
        <f t="shared" ref="AC67:AC130" si="14">AA67/R67</f>
        <v>7.4999999999999997E-2</v>
      </c>
      <c r="AD67" s="375">
        <v>4000000000</v>
      </c>
      <c r="AE67" s="363" t="s">
        <v>294</v>
      </c>
      <c r="AF67" s="445">
        <v>0</v>
      </c>
      <c r="AG67" s="13">
        <f t="shared" si="13"/>
        <v>0</v>
      </c>
    </row>
    <row r="68" spans="1:33" s="377" customFormat="1" ht="84" x14ac:dyDescent="0.2">
      <c r="A68" s="381" t="s">
        <v>426</v>
      </c>
      <c r="B68" s="387" t="s">
        <v>90</v>
      </c>
      <c r="C68" s="301" t="s">
        <v>418</v>
      </c>
      <c r="D68" s="37" t="s">
        <v>431</v>
      </c>
      <c r="E68" s="301">
        <v>3302</v>
      </c>
      <c r="F68" s="37" t="s">
        <v>420</v>
      </c>
      <c r="G68" s="37" t="s">
        <v>421</v>
      </c>
      <c r="H68" s="37">
        <v>46</v>
      </c>
      <c r="I68" s="37" t="s">
        <v>432</v>
      </c>
      <c r="J68" s="359">
        <v>3301128</v>
      </c>
      <c r="K68" s="302" t="s">
        <v>433</v>
      </c>
      <c r="L68" s="37" t="s">
        <v>434</v>
      </c>
      <c r="M68" s="37" t="s">
        <v>158</v>
      </c>
      <c r="N68" s="301">
        <v>250</v>
      </c>
      <c r="O68" s="301">
        <v>2023</v>
      </c>
      <c r="P68" s="301" t="s">
        <v>426</v>
      </c>
      <c r="Q68" s="497">
        <v>30</v>
      </c>
      <c r="R68" s="360">
        <v>150</v>
      </c>
      <c r="S68" s="301">
        <v>0</v>
      </c>
      <c r="T68" s="12">
        <f t="shared" si="12"/>
        <v>0</v>
      </c>
      <c r="U68" s="360">
        <v>0</v>
      </c>
      <c r="V68" s="360">
        <v>0</v>
      </c>
      <c r="W68" s="360">
        <v>0</v>
      </c>
      <c r="X68" s="362">
        <v>49</v>
      </c>
      <c r="Y68" s="11">
        <f t="shared" si="8"/>
        <v>49</v>
      </c>
      <c r="Z68" s="12">
        <f t="shared" si="9"/>
        <v>0.32666666666666666</v>
      </c>
      <c r="AA68" s="11">
        <f t="shared" si="10"/>
        <v>49</v>
      </c>
      <c r="AB68" s="12">
        <f t="shared" si="11"/>
        <v>1.6333333333333333</v>
      </c>
      <c r="AC68" s="13">
        <f t="shared" si="14"/>
        <v>0.32666666666666666</v>
      </c>
      <c r="AD68" s="375">
        <v>959458220</v>
      </c>
      <c r="AE68" s="363" t="s">
        <v>144</v>
      </c>
      <c r="AF68" s="445">
        <v>0</v>
      </c>
      <c r="AG68" s="13">
        <f t="shared" si="13"/>
        <v>0</v>
      </c>
    </row>
    <row r="69" spans="1:33" s="377" customFormat="1" ht="252" x14ac:dyDescent="0.2">
      <c r="A69" s="381" t="s">
        <v>426</v>
      </c>
      <c r="B69" s="387" t="s">
        <v>90</v>
      </c>
      <c r="C69" s="301" t="s">
        <v>418</v>
      </c>
      <c r="D69" s="37" t="s">
        <v>431</v>
      </c>
      <c r="E69" s="301">
        <v>3302</v>
      </c>
      <c r="F69" s="37" t="s">
        <v>435</v>
      </c>
      <c r="G69" s="37" t="s">
        <v>427</v>
      </c>
      <c r="H69" s="37">
        <v>49</v>
      </c>
      <c r="I69" s="37" t="s">
        <v>436</v>
      </c>
      <c r="J69" s="359">
        <v>3301095</v>
      </c>
      <c r="K69" s="302" t="s">
        <v>437</v>
      </c>
      <c r="L69" s="37" t="s">
        <v>438</v>
      </c>
      <c r="M69" s="37" t="s">
        <v>158</v>
      </c>
      <c r="N69" s="301">
        <v>1</v>
      </c>
      <c r="O69" s="301">
        <v>2023</v>
      </c>
      <c r="P69" s="301" t="s">
        <v>426</v>
      </c>
      <c r="Q69" s="497">
        <v>1</v>
      </c>
      <c r="R69" s="360">
        <v>1</v>
      </c>
      <c r="S69" s="301">
        <v>7</v>
      </c>
      <c r="T69" s="12">
        <f t="shared" si="12"/>
        <v>7</v>
      </c>
      <c r="U69" s="360">
        <v>0</v>
      </c>
      <c r="V69" s="360">
        <v>3</v>
      </c>
      <c r="W69" s="360">
        <v>0</v>
      </c>
      <c r="X69" s="362">
        <v>6</v>
      </c>
      <c r="Y69" s="11">
        <f t="shared" si="8"/>
        <v>9</v>
      </c>
      <c r="Z69" s="12">
        <f t="shared" si="9"/>
        <v>9</v>
      </c>
      <c r="AA69" s="11">
        <f t="shared" si="10"/>
        <v>16</v>
      </c>
      <c r="AB69" s="12">
        <f t="shared" si="11"/>
        <v>9</v>
      </c>
      <c r="AC69" s="13">
        <f t="shared" si="14"/>
        <v>16</v>
      </c>
      <c r="AD69" s="375">
        <v>9000000</v>
      </c>
      <c r="AE69" s="363" t="s">
        <v>144</v>
      </c>
      <c r="AF69" s="445">
        <v>0</v>
      </c>
      <c r="AG69" s="13">
        <f t="shared" si="13"/>
        <v>0</v>
      </c>
    </row>
    <row r="70" spans="1:33" s="377" customFormat="1" ht="308" x14ac:dyDescent="0.2">
      <c r="A70" s="381" t="s">
        <v>426</v>
      </c>
      <c r="B70" s="387" t="s">
        <v>90</v>
      </c>
      <c r="C70" s="301" t="s">
        <v>418</v>
      </c>
      <c r="D70" s="37" t="s">
        <v>431</v>
      </c>
      <c r="E70" s="301">
        <v>3302</v>
      </c>
      <c r="F70" s="37" t="s">
        <v>420</v>
      </c>
      <c r="G70" s="37" t="s">
        <v>427</v>
      </c>
      <c r="H70" s="37">
        <v>50</v>
      </c>
      <c r="I70" s="37" t="s">
        <v>439</v>
      </c>
      <c r="J70" s="359">
        <v>3302002</v>
      </c>
      <c r="K70" s="302" t="s">
        <v>440</v>
      </c>
      <c r="L70" s="37" t="s">
        <v>440</v>
      </c>
      <c r="M70" s="37" t="s">
        <v>158</v>
      </c>
      <c r="N70" s="301">
        <v>0</v>
      </c>
      <c r="O70" s="301">
        <v>2023</v>
      </c>
      <c r="P70" s="301" t="s">
        <v>426</v>
      </c>
      <c r="Q70" s="497">
        <v>1</v>
      </c>
      <c r="R70" s="360">
        <v>3</v>
      </c>
      <c r="S70" s="301">
        <v>0</v>
      </c>
      <c r="T70" s="12">
        <f t="shared" si="12"/>
        <v>0</v>
      </c>
      <c r="U70" s="360">
        <v>0</v>
      </c>
      <c r="V70" s="360">
        <v>0</v>
      </c>
      <c r="W70" s="360">
        <v>0</v>
      </c>
      <c r="X70" s="362">
        <v>0</v>
      </c>
      <c r="Y70" s="11">
        <f t="shared" si="8"/>
        <v>0</v>
      </c>
      <c r="Z70" s="12">
        <f t="shared" si="9"/>
        <v>0</v>
      </c>
      <c r="AA70" s="11">
        <f t="shared" si="10"/>
        <v>0</v>
      </c>
      <c r="AB70" s="12">
        <f>+Y70/Q70</f>
        <v>0</v>
      </c>
      <c r="AC70" s="13">
        <f t="shared" si="14"/>
        <v>0</v>
      </c>
      <c r="AD70" s="447">
        <v>57293600</v>
      </c>
      <c r="AE70" s="363" t="s">
        <v>305</v>
      </c>
      <c r="AF70" s="445">
        <v>0</v>
      </c>
      <c r="AG70" s="13">
        <f t="shared" si="13"/>
        <v>0</v>
      </c>
    </row>
    <row r="71" spans="1:33" s="377" customFormat="1" ht="238" x14ac:dyDescent="0.2">
      <c r="A71" s="381" t="s">
        <v>426</v>
      </c>
      <c r="B71" s="387" t="s">
        <v>90</v>
      </c>
      <c r="C71" s="301" t="s">
        <v>418</v>
      </c>
      <c r="D71" s="37" t="s">
        <v>441</v>
      </c>
      <c r="E71" s="301">
        <v>3301</v>
      </c>
      <c r="F71" s="37" t="s">
        <v>420</v>
      </c>
      <c r="G71" s="37" t="s">
        <v>427</v>
      </c>
      <c r="H71" s="37">
        <v>51</v>
      </c>
      <c r="I71" s="37" t="s">
        <v>442</v>
      </c>
      <c r="J71" s="359">
        <v>3301053</v>
      </c>
      <c r="K71" s="302" t="s">
        <v>443</v>
      </c>
      <c r="L71" s="37" t="s">
        <v>444</v>
      </c>
      <c r="M71" s="37" t="s">
        <v>158</v>
      </c>
      <c r="N71" s="301">
        <v>15</v>
      </c>
      <c r="O71" s="301">
        <v>2023</v>
      </c>
      <c r="P71" s="301" t="s">
        <v>426</v>
      </c>
      <c r="Q71" s="497">
        <v>15</v>
      </c>
      <c r="R71" s="360">
        <v>15</v>
      </c>
      <c r="S71" s="301">
        <v>15</v>
      </c>
      <c r="T71" s="12">
        <f t="shared" si="12"/>
        <v>1</v>
      </c>
      <c r="U71" s="360">
        <v>4</v>
      </c>
      <c r="V71" s="360">
        <v>6</v>
      </c>
      <c r="W71" s="360">
        <v>3</v>
      </c>
      <c r="X71" s="362">
        <v>7</v>
      </c>
      <c r="Y71" s="11">
        <f t="shared" si="8"/>
        <v>20</v>
      </c>
      <c r="Z71" s="12">
        <f t="shared" si="9"/>
        <v>1.3333333333333333</v>
      </c>
      <c r="AA71" s="11">
        <f t="shared" si="10"/>
        <v>35</v>
      </c>
      <c r="AB71" s="12">
        <f t="shared" si="11"/>
        <v>1.3333333333333333</v>
      </c>
      <c r="AC71" s="13">
        <f t="shared" si="14"/>
        <v>2.3333333333333335</v>
      </c>
      <c r="AD71" s="447">
        <v>6863899000</v>
      </c>
      <c r="AE71" s="363" t="s">
        <v>144</v>
      </c>
      <c r="AF71" s="445">
        <v>1009713600</v>
      </c>
      <c r="AG71" s="13">
        <f t="shared" si="13"/>
        <v>0.14710496177172769</v>
      </c>
    </row>
    <row r="72" spans="1:33" s="377" customFormat="1" ht="224" x14ac:dyDescent="0.2">
      <c r="A72" s="381" t="s">
        <v>426</v>
      </c>
      <c r="B72" s="387" t="s">
        <v>90</v>
      </c>
      <c r="C72" s="301" t="s">
        <v>418</v>
      </c>
      <c r="D72" s="37" t="s">
        <v>441</v>
      </c>
      <c r="E72" s="301">
        <v>3301</v>
      </c>
      <c r="F72" s="37" t="s">
        <v>420</v>
      </c>
      <c r="G72" s="37" t="s">
        <v>427</v>
      </c>
      <c r="H72" s="37">
        <v>52</v>
      </c>
      <c r="I72" s="37" t="s">
        <v>445</v>
      </c>
      <c r="J72" s="359">
        <v>3302044</v>
      </c>
      <c r="K72" s="302" t="s">
        <v>446</v>
      </c>
      <c r="L72" s="37" t="s">
        <v>447</v>
      </c>
      <c r="M72" s="37" t="s">
        <v>158</v>
      </c>
      <c r="N72" s="301" t="s">
        <v>276</v>
      </c>
      <c r="O72" s="301">
        <v>2023</v>
      </c>
      <c r="P72" s="301" t="s">
        <v>426</v>
      </c>
      <c r="Q72" s="497">
        <v>21</v>
      </c>
      <c r="R72" s="360">
        <v>21</v>
      </c>
      <c r="S72" s="301">
        <v>21</v>
      </c>
      <c r="T72" s="12">
        <f t="shared" si="12"/>
        <v>1</v>
      </c>
      <c r="U72" s="360">
        <v>0</v>
      </c>
      <c r="V72" s="360">
        <v>12</v>
      </c>
      <c r="W72" s="360">
        <v>7</v>
      </c>
      <c r="X72" s="362">
        <v>1</v>
      </c>
      <c r="Y72" s="11">
        <f t="shared" si="8"/>
        <v>20</v>
      </c>
      <c r="Z72" s="12">
        <f t="shared" si="9"/>
        <v>0.95238095238095233</v>
      </c>
      <c r="AA72" s="11">
        <f t="shared" si="10"/>
        <v>41</v>
      </c>
      <c r="AB72" s="12">
        <f t="shared" si="11"/>
        <v>0.95238095238095233</v>
      </c>
      <c r="AC72" s="13">
        <f t="shared" si="14"/>
        <v>1.9523809523809523</v>
      </c>
      <c r="AD72" s="375">
        <v>36000000</v>
      </c>
      <c r="AE72" s="363" t="s">
        <v>144</v>
      </c>
      <c r="AF72" s="445">
        <v>0</v>
      </c>
      <c r="AG72" s="13">
        <f t="shared" si="13"/>
        <v>0</v>
      </c>
    </row>
    <row r="73" spans="1:33" s="377" customFormat="1" ht="126" x14ac:dyDescent="0.2">
      <c r="A73" s="381" t="s">
        <v>426</v>
      </c>
      <c r="B73" s="387" t="s">
        <v>90</v>
      </c>
      <c r="C73" s="301" t="s">
        <v>418</v>
      </c>
      <c r="D73" s="37" t="s">
        <v>448</v>
      </c>
      <c r="E73" s="301">
        <v>3301</v>
      </c>
      <c r="F73" s="37" t="s">
        <v>420</v>
      </c>
      <c r="G73" s="37" t="s">
        <v>453</v>
      </c>
      <c r="H73" s="37">
        <v>53</v>
      </c>
      <c r="I73" s="37" t="s">
        <v>454</v>
      </c>
      <c r="J73" s="359">
        <v>3301065</v>
      </c>
      <c r="K73" s="302" t="s">
        <v>455</v>
      </c>
      <c r="L73" s="37" t="s">
        <v>456</v>
      </c>
      <c r="M73" s="37" t="s">
        <v>456</v>
      </c>
      <c r="N73" s="301" t="s">
        <v>276</v>
      </c>
      <c r="O73" s="301">
        <v>2023</v>
      </c>
      <c r="P73" s="301" t="s">
        <v>426</v>
      </c>
      <c r="Q73" s="497">
        <v>52</v>
      </c>
      <c r="R73" s="360">
        <v>52</v>
      </c>
      <c r="S73" s="301">
        <v>52</v>
      </c>
      <c r="T73" s="12">
        <f t="shared" si="12"/>
        <v>1</v>
      </c>
      <c r="U73" s="360">
        <v>3</v>
      </c>
      <c r="V73" s="360">
        <v>52</v>
      </c>
      <c r="W73" s="360">
        <v>52</v>
      </c>
      <c r="X73" s="362">
        <v>52</v>
      </c>
      <c r="Y73" s="11">
        <f t="shared" si="8"/>
        <v>159</v>
      </c>
      <c r="Z73" s="12">
        <f t="shared" si="9"/>
        <v>3.0576923076923075</v>
      </c>
      <c r="AA73" s="11">
        <f t="shared" si="10"/>
        <v>211</v>
      </c>
      <c r="AB73" s="12">
        <f t="shared" si="11"/>
        <v>3.0576923076923075</v>
      </c>
      <c r="AC73" s="13">
        <f t="shared" si="14"/>
        <v>4.0576923076923075</v>
      </c>
      <c r="AD73" s="450">
        <v>627858219.60000002</v>
      </c>
      <c r="AE73" s="363" t="s">
        <v>144</v>
      </c>
      <c r="AF73" s="445">
        <v>36000000</v>
      </c>
      <c r="AG73" s="13">
        <f t="shared" si="13"/>
        <v>5.7337785627677398E-2</v>
      </c>
    </row>
    <row r="74" spans="1:33" s="377" customFormat="1" ht="126" x14ac:dyDescent="0.2">
      <c r="A74" s="381" t="s">
        <v>426</v>
      </c>
      <c r="B74" s="387" t="s">
        <v>90</v>
      </c>
      <c r="C74" s="301" t="s">
        <v>418</v>
      </c>
      <c r="D74" s="37" t="s">
        <v>448</v>
      </c>
      <c r="E74" s="301">
        <v>3301</v>
      </c>
      <c r="F74" s="37" t="s">
        <v>420</v>
      </c>
      <c r="G74" s="37" t="s">
        <v>453</v>
      </c>
      <c r="H74" s="37">
        <v>54</v>
      </c>
      <c r="I74" s="37" t="s">
        <v>457</v>
      </c>
      <c r="J74" s="359">
        <v>3301075</v>
      </c>
      <c r="K74" s="302" t="s">
        <v>458</v>
      </c>
      <c r="L74" s="37" t="s">
        <v>458</v>
      </c>
      <c r="M74" s="37" t="s">
        <v>158</v>
      </c>
      <c r="N74" s="301" t="s">
        <v>276</v>
      </c>
      <c r="O74" s="301">
        <v>2023</v>
      </c>
      <c r="P74" s="301" t="s">
        <v>426</v>
      </c>
      <c r="Q74" s="497">
        <v>20</v>
      </c>
      <c r="R74" s="360">
        <v>52</v>
      </c>
      <c r="S74" s="301">
        <v>0</v>
      </c>
      <c r="T74" s="12">
        <f t="shared" si="12"/>
        <v>0</v>
      </c>
      <c r="U74" s="360">
        <v>0</v>
      </c>
      <c r="V74" s="360">
        <v>0</v>
      </c>
      <c r="W74" s="360">
        <v>52</v>
      </c>
      <c r="X74" s="362">
        <v>0</v>
      </c>
      <c r="Y74" s="11">
        <f t="shared" si="8"/>
        <v>52</v>
      </c>
      <c r="Z74" s="12">
        <f t="shared" si="9"/>
        <v>1</v>
      </c>
      <c r="AA74" s="11">
        <f t="shared" si="10"/>
        <v>52</v>
      </c>
      <c r="AB74" s="12">
        <f t="shared" si="11"/>
        <v>2.6</v>
      </c>
      <c r="AC74" s="13">
        <f t="shared" si="14"/>
        <v>1</v>
      </c>
      <c r="AD74" s="450">
        <v>331600000</v>
      </c>
      <c r="AE74" s="363" t="s">
        <v>144</v>
      </c>
      <c r="AF74" s="445">
        <v>0</v>
      </c>
      <c r="AG74" s="13">
        <f t="shared" si="13"/>
        <v>0</v>
      </c>
    </row>
    <row r="75" spans="1:33" s="377" customFormat="1" ht="140" x14ac:dyDescent="0.2">
      <c r="A75" s="381" t="s">
        <v>426</v>
      </c>
      <c r="B75" s="387" t="s">
        <v>90</v>
      </c>
      <c r="C75" s="301" t="s">
        <v>418</v>
      </c>
      <c r="D75" s="37" t="s">
        <v>459</v>
      </c>
      <c r="E75" s="301">
        <v>3502</v>
      </c>
      <c r="F75" s="37" t="s">
        <v>420</v>
      </c>
      <c r="G75" s="37" t="s">
        <v>460</v>
      </c>
      <c r="H75" s="37">
        <v>330</v>
      </c>
      <c r="I75" s="37" t="s">
        <v>461</v>
      </c>
      <c r="J75" s="359">
        <v>3301126</v>
      </c>
      <c r="K75" s="302" t="s">
        <v>462</v>
      </c>
      <c r="L75" s="37" t="s">
        <v>463</v>
      </c>
      <c r="M75" s="37" t="s">
        <v>158</v>
      </c>
      <c r="N75" s="301" t="s">
        <v>276</v>
      </c>
      <c r="O75" s="301">
        <v>2023</v>
      </c>
      <c r="P75" s="301" t="s">
        <v>426</v>
      </c>
      <c r="Q75" s="497">
        <v>5</v>
      </c>
      <c r="R75" s="360">
        <v>46</v>
      </c>
      <c r="S75" s="301">
        <v>5</v>
      </c>
      <c r="T75" s="12">
        <f t="shared" si="12"/>
        <v>0.10869565217391304</v>
      </c>
      <c r="U75" s="360">
        <v>0</v>
      </c>
      <c r="V75" s="360">
        <v>9</v>
      </c>
      <c r="W75" s="360">
        <v>9</v>
      </c>
      <c r="X75" s="362">
        <v>1</v>
      </c>
      <c r="Y75" s="11">
        <f t="shared" si="8"/>
        <v>19</v>
      </c>
      <c r="Z75" s="12">
        <f t="shared" si="9"/>
        <v>0.41304347826086957</v>
      </c>
      <c r="AA75" s="11">
        <f t="shared" si="10"/>
        <v>24</v>
      </c>
      <c r="AB75" s="12">
        <f t="shared" si="11"/>
        <v>3.8</v>
      </c>
      <c r="AC75" s="13">
        <f t="shared" si="14"/>
        <v>0.52173913043478259</v>
      </c>
      <c r="AD75" s="375">
        <v>6000000</v>
      </c>
      <c r="AE75" s="363" t="s">
        <v>144</v>
      </c>
      <c r="AF75" s="445">
        <v>0</v>
      </c>
      <c r="AG75" s="13">
        <f t="shared" si="13"/>
        <v>0</v>
      </c>
    </row>
    <row r="76" spans="1:33" s="377" customFormat="1" ht="98" x14ac:dyDescent="0.2">
      <c r="A76" s="381" t="s">
        <v>426</v>
      </c>
      <c r="B76" s="383" t="s">
        <v>61</v>
      </c>
      <c r="C76" s="37" t="s">
        <v>465</v>
      </c>
      <c r="D76" s="37" t="s">
        <v>466</v>
      </c>
      <c r="E76" s="37">
        <v>3502</v>
      </c>
      <c r="F76" s="37" t="s">
        <v>467</v>
      </c>
      <c r="G76" s="37" t="s">
        <v>468</v>
      </c>
      <c r="H76" s="37">
        <v>55</v>
      </c>
      <c r="I76" s="37" t="s">
        <v>469</v>
      </c>
      <c r="J76" s="359">
        <v>3502039</v>
      </c>
      <c r="K76" s="302" t="s">
        <v>470</v>
      </c>
      <c r="L76" s="37" t="s">
        <v>471</v>
      </c>
      <c r="M76" s="37" t="s">
        <v>158</v>
      </c>
      <c r="N76" s="301">
        <v>0</v>
      </c>
      <c r="O76" s="301">
        <v>2023</v>
      </c>
      <c r="P76" s="301" t="s">
        <v>426</v>
      </c>
      <c r="Q76" s="497">
        <v>12</v>
      </c>
      <c r="R76" s="360">
        <v>45</v>
      </c>
      <c r="S76" s="301">
        <v>31</v>
      </c>
      <c r="T76" s="12">
        <f t="shared" si="12"/>
        <v>0.68888888888888888</v>
      </c>
      <c r="U76" s="301">
        <v>1</v>
      </c>
      <c r="V76" s="301">
        <v>2</v>
      </c>
      <c r="W76" s="301">
        <v>1</v>
      </c>
      <c r="X76" s="301">
        <v>0</v>
      </c>
      <c r="Y76" s="11">
        <f t="shared" si="8"/>
        <v>4</v>
      </c>
      <c r="Z76" s="12">
        <f t="shared" si="9"/>
        <v>8.8888888888888892E-2</v>
      </c>
      <c r="AA76" s="11">
        <f t="shared" si="10"/>
        <v>35</v>
      </c>
      <c r="AB76" s="12">
        <f t="shared" si="11"/>
        <v>0.33333333333333331</v>
      </c>
      <c r="AC76" s="13">
        <f t="shared" si="14"/>
        <v>0.77777777777777779</v>
      </c>
      <c r="AD76" s="445">
        <v>0</v>
      </c>
      <c r="AE76" s="366"/>
      <c r="AF76" s="445">
        <v>0</v>
      </c>
      <c r="AG76" s="13">
        <v>0</v>
      </c>
    </row>
    <row r="77" spans="1:33" s="377" customFormat="1" ht="98" x14ac:dyDescent="0.2">
      <c r="A77" s="381" t="s">
        <v>426</v>
      </c>
      <c r="B77" s="383" t="s">
        <v>61</v>
      </c>
      <c r="C77" s="37" t="s">
        <v>465</v>
      </c>
      <c r="D77" s="37" t="s">
        <v>466</v>
      </c>
      <c r="E77" s="37">
        <v>3502</v>
      </c>
      <c r="F77" s="37" t="s">
        <v>467</v>
      </c>
      <c r="G77" s="37" t="s">
        <v>468</v>
      </c>
      <c r="H77" s="37">
        <v>56</v>
      </c>
      <c r="I77" s="37" t="s">
        <v>472</v>
      </c>
      <c r="J77" s="359">
        <v>3502007</v>
      </c>
      <c r="K77" s="302" t="s">
        <v>473</v>
      </c>
      <c r="L77" s="37" t="s">
        <v>474</v>
      </c>
      <c r="M77" s="37" t="s">
        <v>158</v>
      </c>
      <c r="N77" s="301">
        <v>0</v>
      </c>
      <c r="O77" s="301">
        <v>2023</v>
      </c>
      <c r="P77" s="301" t="s">
        <v>426</v>
      </c>
      <c r="Q77" s="497">
        <v>35</v>
      </c>
      <c r="R77" s="360">
        <v>120</v>
      </c>
      <c r="S77" s="301">
        <v>112</v>
      </c>
      <c r="T77" s="12">
        <f t="shared" si="12"/>
        <v>0.93333333333333335</v>
      </c>
      <c r="U77" s="301">
        <v>0</v>
      </c>
      <c r="V77" s="301">
        <v>52</v>
      </c>
      <c r="W77" s="301">
        <v>35</v>
      </c>
      <c r="X77" s="301">
        <v>1</v>
      </c>
      <c r="Y77" s="11">
        <f t="shared" si="8"/>
        <v>88</v>
      </c>
      <c r="Z77" s="12">
        <f t="shared" si="9"/>
        <v>0.73333333333333328</v>
      </c>
      <c r="AA77" s="11">
        <f t="shared" si="10"/>
        <v>200</v>
      </c>
      <c r="AB77" s="12">
        <f t="shared" si="11"/>
        <v>2.5142857142857142</v>
      </c>
      <c r="AC77" s="13">
        <f t="shared" si="14"/>
        <v>1.6666666666666667</v>
      </c>
      <c r="AD77" s="445">
        <v>0</v>
      </c>
      <c r="AE77" s="366"/>
      <c r="AF77" s="445">
        <v>0</v>
      </c>
      <c r="AG77" s="13">
        <v>0</v>
      </c>
    </row>
    <row r="78" spans="1:33" s="377" customFormat="1" ht="98" x14ac:dyDescent="0.2">
      <c r="A78" s="381" t="s">
        <v>426</v>
      </c>
      <c r="B78" s="383" t="s">
        <v>61</v>
      </c>
      <c r="C78" s="37" t="s">
        <v>465</v>
      </c>
      <c r="D78" s="37" t="s">
        <v>466</v>
      </c>
      <c r="E78" s="37">
        <v>3502</v>
      </c>
      <c r="F78" s="37" t="s">
        <v>467</v>
      </c>
      <c r="G78" s="37" t="s">
        <v>468</v>
      </c>
      <c r="H78" s="37">
        <v>57</v>
      </c>
      <c r="I78" s="37" t="s">
        <v>475</v>
      </c>
      <c r="J78" s="359">
        <v>3502047</v>
      </c>
      <c r="K78" s="302" t="s">
        <v>476</v>
      </c>
      <c r="L78" s="37" t="s">
        <v>477</v>
      </c>
      <c r="M78" s="37" t="s">
        <v>158</v>
      </c>
      <c r="N78" s="301">
        <v>2</v>
      </c>
      <c r="O78" s="301">
        <v>2024</v>
      </c>
      <c r="P78" s="301" t="s">
        <v>426</v>
      </c>
      <c r="Q78" s="497">
        <v>2</v>
      </c>
      <c r="R78" s="360">
        <v>8</v>
      </c>
      <c r="S78" s="301">
        <v>4</v>
      </c>
      <c r="T78" s="12">
        <f t="shared" si="12"/>
        <v>0.5</v>
      </c>
      <c r="U78" s="301">
        <v>1</v>
      </c>
      <c r="V78" s="301">
        <v>1</v>
      </c>
      <c r="W78" s="301">
        <v>1</v>
      </c>
      <c r="X78" s="301">
        <v>0</v>
      </c>
      <c r="Y78" s="11">
        <f t="shared" si="8"/>
        <v>3</v>
      </c>
      <c r="Z78" s="12">
        <f t="shared" si="9"/>
        <v>0.375</v>
      </c>
      <c r="AA78" s="11">
        <f t="shared" si="10"/>
        <v>7</v>
      </c>
      <c r="AB78" s="12">
        <f t="shared" si="11"/>
        <v>1.5</v>
      </c>
      <c r="AC78" s="13">
        <f t="shared" si="14"/>
        <v>0.875</v>
      </c>
      <c r="AD78" s="445">
        <v>0</v>
      </c>
      <c r="AE78" s="366"/>
      <c r="AF78" s="445">
        <v>0</v>
      </c>
      <c r="AG78" s="13">
        <v>0</v>
      </c>
    </row>
    <row r="79" spans="1:33" s="377" customFormat="1" ht="98" x14ac:dyDescent="0.2">
      <c r="A79" s="381" t="s">
        <v>426</v>
      </c>
      <c r="B79" s="383" t="s">
        <v>61</v>
      </c>
      <c r="C79" s="37" t="s">
        <v>465</v>
      </c>
      <c r="D79" s="37" t="s">
        <v>466</v>
      </c>
      <c r="E79" s="37">
        <v>3502</v>
      </c>
      <c r="F79" s="37" t="s">
        <v>467</v>
      </c>
      <c r="G79" s="37" t="s">
        <v>468</v>
      </c>
      <c r="H79" s="37">
        <v>58</v>
      </c>
      <c r="I79" s="37" t="s">
        <v>469</v>
      </c>
      <c r="J79" s="359">
        <v>3502039</v>
      </c>
      <c r="K79" s="302" t="s">
        <v>470</v>
      </c>
      <c r="L79" s="37" t="s">
        <v>478</v>
      </c>
      <c r="M79" s="37" t="s">
        <v>158</v>
      </c>
      <c r="N79" s="301">
        <v>16</v>
      </c>
      <c r="O79" s="301">
        <v>2023</v>
      </c>
      <c r="P79" s="301" t="s">
        <v>426</v>
      </c>
      <c r="Q79" s="497">
        <v>2</v>
      </c>
      <c r="R79" s="360">
        <v>8</v>
      </c>
      <c r="S79" s="301">
        <v>0</v>
      </c>
      <c r="T79" s="12">
        <f t="shared" si="12"/>
        <v>0</v>
      </c>
      <c r="U79" s="301">
        <v>0</v>
      </c>
      <c r="V79" s="301">
        <v>3</v>
      </c>
      <c r="W79" s="301">
        <v>2</v>
      </c>
      <c r="X79" s="301">
        <v>0</v>
      </c>
      <c r="Y79" s="11">
        <f t="shared" si="8"/>
        <v>5</v>
      </c>
      <c r="Z79" s="12">
        <f t="shared" si="9"/>
        <v>0.625</v>
      </c>
      <c r="AA79" s="11">
        <f t="shared" si="10"/>
        <v>5</v>
      </c>
      <c r="AB79" s="12">
        <f t="shared" si="11"/>
        <v>2.5</v>
      </c>
      <c r="AC79" s="13">
        <f t="shared" si="14"/>
        <v>0.625</v>
      </c>
      <c r="AD79" s="445">
        <v>0</v>
      </c>
      <c r="AE79" s="366"/>
      <c r="AF79" s="445">
        <v>0</v>
      </c>
      <c r="AG79" s="13">
        <v>0</v>
      </c>
    </row>
    <row r="80" spans="1:33" s="377" customFormat="1" ht="168" x14ac:dyDescent="0.2">
      <c r="A80" s="381" t="s">
        <v>426</v>
      </c>
      <c r="B80" s="383" t="s">
        <v>61</v>
      </c>
      <c r="C80" s="37" t="s">
        <v>465</v>
      </c>
      <c r="D80" s="37" t="s">
        <v>466</v>
      </c>
      <c r="E80" s="37">
        <v>3502</v>
      </c>
      <c r="F80" s="37" t="s">
        <v>467</v>
      </c>
      <c r="G80" s="37" t="s">
        <v>468</v>
      </c>
      <c r="H80" s="37">
        <v>59</v>
      </c>
      <c r="I80" s="37" t="s">
        <v>479</v>
      </c>
      <c r="J80" s="359">
        <v>3502046</v>
      </c>
      <c r="K80" s="302" t="s">
        <v>480</v>
      </c>
      <c r="L80" s="37" t="s">
        <v>481</v>
      </c>
      <c r="M80" s="37" t="s">
        <v>158</v>
      </c>
      <c r="N80" s="301">
        <v>0</v>
      </c>
      <c r="O80" s="301">
        <v>2023</v>
      </c>
      <c r="P80" s="301" t="s">
        <v>426</v>
      </c>
      <c r="Q80" s="497">
        <v>1</v>
      </c>
      <c r="R80" s="360">
        <v>4</v>
      </c>
      <c r="S80" s="301">
        <v>3</v>
      </c>
      <c r="T80" s="12">
        <f t="shared" si="12"/>
        <v>0.75</v>
      </c>
      <c r="U80" s="301">
        <v>1</v>
      </c>
      <c r="V80" s="301">
        <v>1</v>
      </c>
      <c r="W80" s="301">
        <v>0</v>
      </c>
      <c r="X80" s="301">
        <v>0</v>
      </c>
      <c r="Y80" s="11">
        <f t="shared" si="8"/>
        <v>2</v>
      </c>
      <c r="Z80" s="12">
        <f t="shared" si="9"/>
        <v>0.5</v>
      </c>
      <c r="AA80" s="11">
        <f t="shared" si="10"/>
        <v>5</v>
      </c>
      <c r="AB80" s="12">
        <f t="shared" si="11"/>
        <v>2</v>
      </c>
      <c r="AC80" s="13">
        <f t="shared" si="14"/>
        <v>1.25</v>
      </c>
      <c r="AD80" s="445">
        <v>0</v>
      </c>
      <c r="AE80" s="366"/>
      <c r="AF80" s="445">
        <v>0</v>
      </c>
      <c r="AG80" s="13">
        <v>0</v>
      </c>
    </row>
    <row r="81" spans="1:33" s="377" customFormat="1" ht="98" x14ac:dyDescent="0.2">
      <c r="A81" s="381" t="s">
        <v>426</v>
      </c>
      <c r="B81" s="383" t="s">
        <v>61</v>
      </c>
      <c r="C81" s="37" t="s">
        <v>465</v>
      </c>
      <c r="D81" s="37" t="s">
        <v>466</v>
      </c>
      <c r="E81" s="37">
        <v>3502</v>
      </c>
      <c r="F81" s="37" t="s">
        <v>467</v>
      </c>
      <c r="G81" s="37" t="s">
        <v>468</v>
      </c>
      <c r="H81" s="37">
        <v>60</v>
      </c>
      <c r="I81" s="37" t="s">
        <v>469</v>
      </c>
      <c r="J81" s="359">
        <v>3502039</v>
      </c>
      <c r="K81" s="302" t="s">
        <v>470</v>
      </c>
      <c r="L81" s="37" t="s">
        <v>482</v>
      </c>
      <c r="M81" s="37" t="s">
        <v>158</v>
      </c>
      <c r="N81" s="301">
        <v>0</v>
      </c>
      <c r="O81" s="301">
        <v>2023</v>
      </c>
      <c r="P81" s="301" t="s">
        <v>426</v>
      </c>
      <c r="Q81" s="497">
        <v>1</v>
      </c>
      <c r="R81" s="360">
        <v>1</v>
      </c>
      <c r="S81" s="301">
        <v>0</v>
      </c>
      <c r="T81" s="12">
        <f t="shared" si="12"/>
        <v>0</v>
      </c>
      <c r="U81" s="301">
        <v>0</v>
      </c>
      <c r="V81" s="301">
        <v>0</v>
      </c>
      <c r="W81" s="301">
        <v>0</v>
      </c>
      <c r="X81" s="301">
        <v>0</v>
      </c>
      <c r="Y81" s="11">
        <f t="shared" si="8"/>
        <v>0</v>
      </c>
      <c r="Z81" s="12">
        <f t="shared" si="9"/>
        <v>0</v>
      </c>
      <c r="AA81" s="11">
        <f t="shared" si="10"/>
        <v>0</v>
      </c>
      <c r="AB81" s="12">
        <f t="shared" si="11"/>
        <v>0</v>
      </c>
      <c r="AC81" s="13">
        <f t="shared" si="14"/>
        <v>0</v>
      </c>
      <c r="AD81" s="445">
        <v>0</v>
      </c>
      <c r="AE81" s="366"/>
      <c r="AF81" s="445">
        <v>0</v>
      </c>
      <c r="AG81" s="13">
        <v>0</v>
      </c>
    </row>
    <row r="82" spans="1:33" s="377" customFormat="1" ht="98" x14ac:dyDescent="0.2">
      <c r="A82" s="381" t="s">
        <v>426</v>
      </c>
      <c r="B82" s="383" t="s">
        <v>61</v>
      </c>
      <c r="C82" s="37" t="s">
        <v>465</v>
      </c>
      <c r="D82" s="37" t="s">
        <v>466</v>
      </c>
      <c r="E82" s="37">
        <v>3502</v>
      </c>
      <c r="F82" s="37" t="s">
        <v>467</v>
      </c>
      <c r="G82" s="37" t="s">
        <v>468</v>
      </c>
      <c r="H82" s="37">
        <v>62</v>
      </c>
      <c r="I82" s="37" t="s">
        <v>486</v>
      </c>
      <c r="J82" s="359">
        <v>3502007</v>
      </c>
      <c r="K82" s="302" t="s">
        <v>487</v>
      </c>
      <c r="L82" s="37" t="s">
        <v>488</v>
      </c>
      <c r="M82" s="37" t="s">
        <v>158</v>
      </c>
      <c r="N82" s="301">
        <v>0</v>
      </c>
      <c r="O82" s="301">
        <v>2023</v>
      </c>
      <c r="P82" s="301" t="s">
        <v>426</v>
      </c>
      <c r="Q82" s="497">
        <v>5</v>
      </c>
      <c r="R82" s="360">
        <v>30</v>
      </c>
      <c r="S82" s="301">
        <v>125</v>
      </c>
      <c r="T82" s="12">
        <f t="shared" si="12"/>
        <v>4.166666666666667</v>
      </c>
      <c r="U82" s="301">
        <v>0</v>
      </c>
      <c r="V82" s="301">
        <v>0</v>
      </c>
      <c r="W82" s="301">
        <v>110</v>
      </c>
      <c r="X82" s="301">
        <v>0</v>
      </c>
      <c r="Y82" s="11">
        <f t="shared" si="8"/>
        <v>110</v>
      </c>
      <c r="Z82" s="12">
        <f t="shared" si="9"/>
        <v>3.6666666666666665</v>
      </c>
      <c r="AA82" s="11">
        <f t="shared" si="10"/>
        <v>235</v>
      </c>
      <c r="AB82" s="12">
        <f t="shared" si="11"/>
        <v>22</v>
      </c>
      <c r="AC82" s="13">
        <f t="shared" si="14"/>
        <v>7.833333333333333</v>
      </c>
      <c r="AD82" s="445">
        <v>0</v>
      </c>
      <c r="AE82" s="366"/>
      <c r="AF82" s="445">
        <v>0</v>
      </c>
      <c r="AG82" s="13">
        <v>0</v>
      </c>
    </row>
    <row r="83" spans="1:33" s="377" customFormat="1" ht="392" x14ac:dyDescent="0.2">
      <c r="A83" s="381" t="s">
        <v>426</v>
      </c>
      <c r="B83" s="383" t="s">
        <v>61</v>
      </c>
      <c r="C83" s="37" t="s">
        <v>465</v>
      </c>
      <c r="D83" s="37" t="s">
        <v>466</v>
      </c>
      <c r="E83" s="37">
        <v>3502</v>
      </c>
      <c r="F83" s="37" t="s">
        <v>467</v>
      </c>
      <c r="G83" s="37" t="s">
        <v>468</v>
      </c>
      <c r="H83" s="37">
        <v>63</v>
      </c>
      <c r="I83" s="37" t="s">
        <v>489</v>
      </c>
      <c r="J83" s="359">
        <v>3502009</v>
      </c>
      <c r="K83" s="302" t="s">
        <v>490</v>
      </c>
      <c r="L83" s="37" t="s">
        <v>491</v>
      </c>
      <c r="M83" s="37" t="s">
        <v>158</v>
      </c>
      <c r="N83" s="301">
        <v>0</v>
      </c>
      <c r="O83" s="301">
        <v>2023</v>
      </c>
      <c r="P83" s="301" t="s">
        <v>426</v>
      </c>
      <c r="Q83" s="497">
        <v>15</v>
      </c>
      <c r="R83" s="360">
        <v>60</v>
      </c>
      <c r="S83" s="301">
        <v>1</v>
      </c>
      <c r="T83" s="12">
        <f t="shared" si="12"/>
        <v>1.6666666666666666E-2</v>
      </c>
      <c r="U83" s="301">
        <v>3</v>
      </c>
      <c r="V83" s="301">
        <v>3</v>
      </c>
      <c r="W83" s="301">
        <v>1</v>
      </c>
      <c r="X83" s="301">
        <v>0</v>
      </c>
      <c r="Y83" s="11">
        <f t="shared" si="8"/>
        <v>7</v>
      </c>
      <c r="Z83" s="12">
        <f t="shared" si="9"/>
        <v>0.11666666666666667</v>
      </c>
      <c r="AA83" s="11">
        <f t="shared" si="10"/>
        <v>8</v>
      </c>
      <c r="AB83" s="12">
        <f t="shared" si="11"/>
        <v>0.46666666666666667</v>
      </c>
      <c r="AC83" s="13">
        <f t="shared" si="14"/>
        <v>0.13333333333333333</v>
      </c>
      <c r="AD83" s="445">
        <v>0</v>
      </c>
      <c r="AE83" s="366"/>
      <c r="AF83" s="445">
        <v>0</v>
      </c>
      <c r="AG83" s="13">
        <v>0</v>
      </c>
    </row>
    <row r="84" spans="1:33" s="377" customFormat="1" ht="98" x14ac:dyDescent="0.2">
      <c r="A84" s="381" t="s">
        <v>426</v>
      </c>
      <c r="B84" s="383" t="s">
        <v>61</v>
      </c>
      <c r="C84" s="37" t="s">
        <v>465</v>
      </c>
      <c r="D84" s="37" t="s">
        <v>466</v>
      </c>
      <c r="E84" s="37">
        <v>3502</v>
      </c>
      <c r="F84" s="37" t="s">
        <v>467</v>
      </c>
      <c r="G84" s="37" t="s">
        <v>468</v>
      </c>
      <c r="H84" s="37">
        <v>64</v>
      </c>
      <c r="I84" s="37" t="s">
        <v>469</v>
      </c>
      <c r="J84" s="359">
        <v>3502039</v>
      </c>
      <c r="K84" s="302" t="s">
        <v>470</v>
      </c>
      <c r="L84" s="37" t="s">
        <v>492</v>
      </c>
      <c r="M84" s="37" t="s">
        <v>158</v>
      </c>
      <c r="N84" s="301">
        <v>0</v>
      </c>
      <c r="O84" s="301">
        <v>2023</v>
      </c>
      <c r="P84" s="301" t="s">
        <v>426</v>
      </c>
      <c r="Q84" s="497">
        <v>3</v>
      </c>
      <c r="R84" s="360">
        <v>8</v>
      </c>
      <c r="S84" s="301">
        <v>1</v>
      </c>
      <c r="T84" s="12">
        <f t="shared" si="12"/>
        <v>0.125</v>
      </c>
      <c r="U84" s="301">
        <v>0</v>
      </c>
      <c r="V84" s="301">
        <v>2</v>
      </c>
      <c r="W84" s="301">
        <v>0</v>
      </c>
      <c r="X84" s="301">
        <v>1</v>
      </c>
      <c r="Y84" s="11">
        <f t="shared" si="8"/>
        <v>3</v>
      </c>
      <c r="Z84" s="12">
        <f t="shared" si="9"/>
        <v>0.375</v>
      </c>
      <c r="AA84" s="11">
        <f t="shared" si="10"/>
        <v>4</v>
      </c>
      <c r="AB84" s="12">
        <f t="shared" si="11"/>
        <v>1</v>
      </c>
      <c r="AC84" s="13">
        <f t="shared" si="14"/>
        <v>0.5</v>
      </c>
      <c r="AD84" s="445">
        <v>0</v>
      </c>
      <c r="AE84" s="366"/>
      <c r="AF84" s="445">
        <v>0</v>
      </c>
      <c r="AG84" s="13">
        <v>0</v>
      </c>
    </row>
    <row r="85" spans="1:33" s="377" customFormat="1" ht="98" x14ac:dyDescent="0.2">
      <c r="A85" s="381" t="s">
        <v>426</v>
      </c>
      <c r="B85" s="383" t="s">
        <v>61</v>
      </c>
      <c r="C85" s="37" t="s">
        <v>465</v>
      </c>
      <c r="D85" s="37" t="s">
        <v>466</v>
      </c>
      <c r="E85" s="37">
        <v>3502</v>
      </c>
      <c r="F85" s="37" t="s">
        <v>467</v>
      </c>
      <c r="G85" s="37" t="s">
        <v>468</v>
      </c>
      <c r="H85" s="37">
        <v>65</v>
      </c>
      <c r="I85" s="37" t="s">
        <v>469</v>
      </c>
      <c r="J85" s="359">
        <v>3502039</v>
      </c>
      <c r="K85" s="302" t="s">
        <v>470</v>
      </c>
      <c r="L85" s="37" t="s">
        <v>482</v>
      </c>
      <c r="M85" s="37" t="s">
        <v>158</v>
      </c>
      <c r="N85" s="301">
        <v>0</v>
      </c>
      <c r="O85" s="301">
        <v>2023</v>
      </c>
      <c r="P85" s="301" t="s">
        <v>426</v>
      </c>
      <c r="Q85" s="497">
        <v>1</v>
      </c>
      <c r="R85" s="360">
        <v>5</v>
      </c>
      <c r="S85" s="301">
        <v>0</v>
      </c>
      <c r="T85" s="12">
        <f t="shared" si="12"/>
        <v>0</v>
      </c>
      <c r="U85" s="301">
        <v>2</v>
      </c>
      <c r="V85" s="301">
        <v>0</v>
      </c>
      <c r="W85" s="11">
        <v>0</v>
      </c>
      <c r="X85" s="11">
        <v>0</v>
      </c>
      <c r="Y85" s="11">
        <f t="shared" si="8"/>
        <v>2</v>
      </c>
      <c r="Z85" s="12">
        <f t="shared" si="9"/>
        <v>0.4</v>
      </c>
      <c r="AA85" s="11">
        <f t="shared" si="10"/>
        <v>2</v>
      </c>
      <c r="AB85" s="12">
        <f t="shared" si="11"/>
        <v>2</v>
      </c>
      <c r="AC85" s="13">
        <f t="shared" si="14"/>
        <v>0.4</v>
      </c>
      <c r="AD85" s="445">
        <v>0</v>
      </c>
      <c r="AE85" s="366"/>
      <c r="AF85" s="445">
        <v>0</v>
      </c>
      <c r="AG85" s="13">
        <v>0</v>
      </c>
    </row>
    <row r="86" spans="1:33" s="377" customFormat="1" ht="98" x14ac:dyDescent="0.2">
      <c r="A86" s="381" t="s">
        <v>426</v>
      </c>
      <c r="B86" s="383" t="s">
        <v>61</v>
      </c>
      <c r="C86" s="37" t="s">
        <v>465</v>
      </c>
      <c r="D86" s="37" t="s">
        <v>466</v>
      </c>
      <c r="E86" s="37">
        <v>3502</v>
      </c>
      <c r="F86" s="37" t="s">
        <v>467</v>
      </c>
      <c r="G86" s="37" t="s">
        <v>468</v>
      </c>
      <c r="H86" s="37">
        <v>66</v>
      </c>
      <c r="I86" s="37" t="s">
        <v>469</v>
      </c>
      <c r="J86" s="359">
        <v>3502039</v>
      </c>
      <c r="K86" s="302" t="s">
        <v>470</v>
      </c>
      <c r="L86" s="37" t="s">
        <v>493</v>
      </c>
      <c r="M86" s="37" t="s">
        <v>158</v>
      </c>
      <c r="N86" s="301">
        <v>0</v>
      </c>
      <c r="O86" s="301">
        <v>2023</v>
      </c>
      <c r="P86" s="301" t="s">
        <v>426</v>
      </c>
      <c r="Q86" s="497">
        <v>1</v>
      </c>
      <c r="R86" s="360">
        <v>4</v>
      </c>
      <c r="S86" s="301">
        <v>1</v>
      </c>
      <c r="T86" s="12">
        <f t="shared" si="12"/>
        <v>0.25</v>
      </c>
      <c r="U86" s="301">
        <v>0</v>
      </c>
      <c r="V86" s="301">
        <v>0</v>
      </c>
      <c r="W86" s="301">
        <v>0</v>
      </c>
      <c r="X86" s="301">
        <v>0</v>
      </c>
      <c r="Y86" s="11">
        <f t="shared" si="8"/>
        <v>0</v>
      </c>
      <c r="Z86" s="12">
        <f t="shared" si="9"/>
        <v>0</v>
      </c>
      <c r="AA86" s="11">
        <f t="shared" si="10"/>
        <v>1</v>
      </c>
      <c r="AB86" s="12">
        <f>+Y86/Q86</f>
        <v>0</v>
      </c>
      <c r="AC86" s="13">
        <f t="shared" si="14"/>
        <v>0.25</v>
      </c>
      <c r="AD86" s="445">
        <v>0</v>
      </c>
      <c r="AE86" s="366"/>
      <c r="AF86" s="445">
        <v>0</v>
      </c>
      <c r="AG86" s="13">
        <v>0</v>
      </c>
    </row>
    <row r="87" spans="1:33" s="377" customFormat="1" ht="80" x14ac:dyDescent="0.2">
      <c r="A87" s="381" t="s">
        <v>944</v>
      </c>
      <c r="B87" s="394" t="s">
        <v>107</v>
      </c>
      <c r="C87" s="37" t="s">
        <v>512</v>
      </c>
      <c r="D87" s="37" t="s">
        <v>513</v>
      </c>
      <c r="E87" s="37" t="s">
        <v>110</v>
      </c>
      <c r="F87" s="37" t="s">
        <v>513</v>
      </c>
      <c r="G87" s="37" t="s">
        <v>116</v>
      </c>
      <c r="H87" s="37">
        <v>116</v>
      </c>
      <c r="I87" s="37" t="s">
        <v>514</v>
      </c>
      <c r="J87" s="358">
        <v>410102507</v>
      </c>
      <c r="K87" s="302" t="s">
        <v>515</v>
      </c>
      <c r="L87" s="37" t="s">
        <v>516</v>
      </c>
      <c r="M87" s="37" t="s">
        <v>517</v>
      </c>
      <c r="N87" s="37">
        <v>4.3999999999999997E-2</v>
      </c>
      <c r="O87" s="37">
        <v>2021</v>
      </c>
      <c r="P87" s="37" t="s">
        <v>122</v>
      </c>
      <c r="Q87" s="499">
        <v>250000000</v>
      </c>
      <c r="R87" s="305">
        <v>1000000000</v>
      </c>
      <c r="S87" s="302">
        <v>125000000</v>
      </c>
      <c r="T87" s="12">
        <f t="shared" si="12"/>
        <v>0.125</v>
      </c>
      <c r="U87" s="378">
        <v>75000000</v>
      </c>
      <c r="V87" s="364">
        <v>95000000</v>
      </c>
      <c r="W87" s="365">
        <f>205000000-V87</f>
        <v>110000000</v>
      </c>
      <c r="X87" s="301">
        <v>45000000</v>
      </c>
      <c r="Y87" s="11">
        <f t="shared" si="8"/>
        <v>325000000</v>
      </c>
      <c r="Z87" s="12">
        <f t="shared" si="9"/>
        <v>0.32500000000000001</v>
      </c>
      <c r="AA87" s="11">
        <f t="shared" si="10"/>
        <v>450000000</v>
      </c>
      <c r="AB87" s="12">
        <f t="shared" si="11"/>
        <v>1.3</v>
      </c>
      <c r="AC87" s="13">
        <f t="shared" si="14"/>
        <v>0.45</v>
      </c>
      <c r="AD87" s="445">
        <v>250000000</v>
      </c>
      <c r="AE87" s="363" t="s">
        <v>144</v>
      </c>
      <c r="AF87" s="445">
        <f>200000000+125000000</f>
        <v>325000000</v>
      </c>
      <c r="AG87" s="13">
        <f t="shared" si="13"/>
        <v>1.3</v>
      </c>
    </row>
    <row r="88" spans="1:33" s="377" customFormat="1" ht="112" x14ac:dyDescent="0.2">
      <c r="A88" s="381" t="s">
        <v>944</v>
      </c>
      <c r="B88" s="394" t="s">
        <v>107</v>
      </c>
      <c r="C88" s="37" t="s">
        <v>512</v>
      </c>
      <c r="D88" s="37" t="s">
        <v>513</v>
      </c>
      <c r="E88" s="37" t="s">
        <v>110</v>
      </c>
      <c r="F88" s="37" t="s">
        <v>513</v>
      </c>
      <c r="G88" s="37" t="s">
        <v>111</v>
      </c>
      <c r="H88" s="37">
        <v>117</v>
      </c>
      <c r="I88" s="37" t="s">
        <v>523</v>
      </c>
      <c r="J88" s="358">
        <v>4101082</v>
      </c>
      <c r="K88" s="302" t="s">
        <v>524</v>
      </c>
      <c r="L88" s="37" t="s">
        <v>525</v>
      </c>
      <c r="M88" s="37" t="s">
        <v>526</v>
      </c>
      <c r="N88" s="37">
        <v>4.3999999999999997E-2</v>
      </c>
      <c r="O88" s="37">
        <v>2020</v>
      </c>
      <c r="P88" s="37" t="s">
        <v>122</v>
      </c>
      <c r="Q88" s="499">
        <v>1</v>
      </c>
      <c r="R88" s="305">
        <v>2</v>
      </c>
      <c r="S88" s="302">
        <v>0</v>
      </c>
      <c r="T88" s="12">
        <f t="shared" si="12"/>
        <v>0</v>
      </c>
      <c r="U88" s="302">
        <v>0</v>
      </c>
      <c r="V88" s="301">
        <v>0</v>
      </c>
      <c r="W88" s="301">
        <v>2</v>
      </c>
      <c r="X88" s="11">
        <v>0</v>
      </c>
      <c r="Y88" s="11">
        <f t="shared" si="8"/>
        <v>2</v>
      </c>
      <c r="Z88" s="12">
        <f t="shared" si="9"/>
        <v>1</v>
      </c>
      <c r="AA88" s="11">
        <f t="shared" si="10"/>
        <v>2</v>
      </c>
      <c r="AB88" s="12">
        <f t="shared" si="11"/>
        <v>2</v>
      </c>
      <c r="AC88" s="13">
        <f t="shared" si="14"/>
        <v>1</v>
      </c>
      <c r="AD88" s="445">
        <v>10000000</v>
      </c>
      <c r="AE88" s="363" t="s">
        <v>144</v>
      </c>
      <c r="AF88" s="445">
        <v>0</v>
      </c>
      <c r="AG88" s="13">
        <f t="shared" si="13"/>
        <v>0</v>
      </c>
    </row>
    <row r="89" spans="1:33" s="377" customFormat="1" ht="80" x14ac:dyDescent="0.2">
      <c r="A89" s="381" t="s">
        <v>944</v>
      </c>
      <c r="B89" s="394" t="s">
        <v>107</v>
      </c>
      <c r="C89" s="37" t="s">
        <v>512</v>
      </c>
      <c r="D89" s="37" t="s">
        <v>513</v>
      </c>
      <c r="E89" s="37" t="s">
        <v>110</v>
      </c>
      <c r="F89" s="37" t="s">
        <v>513</v>
      </c>
      <c r="G89" s="37" t="s">
        <v>116</v>
      </c>
      <c r="H89" s="37">
        <v>118</v>
      </c>
      <c r="I89" s="37" t="s">
        <v>529</v>
      </c>
      <c r="J89" s="358">
        <v>4101027</v>
      </c>
      <c r="K89" s="302" t="s">
        <v>530</v>
      </c>
      <c r="L89" s="37" t="s">
        <v>531</v>
      </c>
      <c r="M89" s="37" t="s">
        <v>526</v>
      </c>
      <c r="N89" s="37">
        <v>4.3999999999999997E-2</v>
      </c>
      <c r="O89" s="37">
        <v>2020</v>
      </c>
      <c r="P89" s="37" t="s">
        <v>122</v>
      </c>
      <c r="Q89" s="499">
        <v>1</v>
      </c>
      <c r="R89" s="305">
        <v>4</v>
      </c>
      <c r="S89" s="302">
        <v>4</v>
      </c>
      <c r="T89" s="12">
        <f t="shared" si="12"/>
        <v>1</v>
      </c>
      <c r="U89" s="302">
        <v>0</v>
      </c>
      <c r="V89" s="301">
        <v>0</v>
      </c>
      <c r="W89" s="301">
        <v>0</v>
      </c>
      <c r="X89" s="11">
        <v>0</v>
      </c>
      <c r="Y89" s="11">
        <f t="shared" si="8"/>
        <v>0</v>
      </c>
      <c r="Z89" s="12">
        <f t="shared" si="9"/>
        <v>0</v>
      </c>
      <c r="AA89" s="11">
        <f t="shared" si="10"/>
        <v>4</v>
      </c>
      <c r="AB89" s="12">
        <f>+Y89/Q89</f>
        <v>0</v>
      </c>
      <c r="AC89" s="13">
        <f t="shared" si="14"/>
        <v>1</v>
      </c>
      <c r="AD89" s="445">
        <v>25000000</v>
      </c>
      <c r="AE89" s="363" t="s">
        <v>144</v>
      </c>
      <c r="AF89" s="445">
        <v>0</v>
      </c>
      <c r="AG89" s="13">
        <f t="shared" si="13"/>
        <v>0</v>
      </c>
    </row>
    <row r="90" spans="1:33" s="377" customFormat="1" ht="84" x14ac:dyDescent="0.2">
      <c r="A90" s="381" t="s">
        <v>944</v>
      </c>
      <c r="B90" s="394" t="s">
        <v>107</v>
      </c>
      <c r="C90" s="37" t="s">
        <v>512</v>
      </c>
      <c r="D90" s="37" t="s">
        <v>533</v>
      </c>
      <c r="E90" s="37" t="s">
        <v>534</v>
      </c>
      <c r="F90" s="37" t="s">
        <v>533</v>
      </c>
      <c r="G90" s="37" t="s">
        <v>116</v>
      </c>
      <c r="H90" s="37">
        <v>119</v>
      </c>
      <c r="I90" s="37" t="s">
        <v>535</v>
      </c>
      <c r="J90" s="358">
        <v>1204016</v>
      </c>
      <c r="K90" s="302" t="s">
        <v>536</v>
      </c>
      <c r="L90" s="37" t="s">
        <v>537</v>
      </c>
      <c r="M90" s="37" t="s">
        <v>526</v>
      </c>
      <c r="N90" s="37">
        <v>4.3999999999999997E-2</v>
      </c>
      <c r="O90" s="37">
        <v>2020</v>
      </c>
      <c r="P90" s="37" t="s">
        <v>122</v>
      </c>
      <c r="Q90" s="499">
        <v>15</v>
      </c>
      <c r="R90" s="305">
        <v>60</v>
      </c>
      <c r="S90" s="302">
        <v>22</v>
      </c>
      <c r="T90" s="12">
        <f t="shared" si="12"/>
        <v>0.36666666666666664</v>
      </c>
      <c r="U90" s="302">
        <v>3</v>
      </c>
      <c r="V90" s="301">
        <v>10</v>
      </c>
      <c r="W90" s="301">
        <v>13</v>
      </c>
      <c r="X90" s="11">
        <v>0</v>
      </c>
      <c r="Y90" s="11">
        <f t="shared" si="8"/>
        <v>26</v>
      </c>
      <c r="Z90" s="12">
        <f t="shared" si="9"/>
        <v>0.43333333333333335</v>
      </c>
      <c r="AA90" s="11">
        <f t="shared" si="10"/>
        <v>48</v>
      </c>
      <c r="AB90" s="12">
        <f t="shared" si="11"/>
        <v>1.7333333333333334</v>
      </c>
      <c r="AC90" s="13">
        <f t="shared" si="14"/>
        <v>0.8</v>
      </c>
      <c r="AD90" s="445">
        <v>200000000</v>
      </c>
      <c r="AE90" s="363" t="s">
        <v>144</v>
      </c>
      <c r="AF90" s="445">
        <v>300000000</v>
      </c>
      <c r="AG90" s="13">
        <f t="shared" si="13"/>
        <v>1.5</v>
      </c>
    </row>
    <row r="91" spans="1:33" s="377" customFormat="1" ht="80" x14ac:dyDescent="0.2">
      <c r="A91" s="381" t="s">
        <v>944</v>
      </c>
      <c r="B91" s="394" t="s">
        <v>107</v>
      </c>
      <c r="C91" s="37" t="s">
        <v>512</v>
      </c>
      <c r="D91" s="37" t="s">
        <v>513</v>
      </c>
      <c r="E91" s="37" t="s">
        <v>110</v>
      </c>
      <c r="F91" s="37" t="s">
        <v>513</v>
      </c>
      <c r="G91" s="37" t="s">
        <v>111</v>
      </c>
      <c r="H91" s="37">
        <v>120</v>
      </c>
      <c r="I91" s="37" t="s">
        <v>542</v>
      </c>
      <c r="J91" s="358">
        <v>4101017</v>
      </c>
      <c r="K91" s="302" t="s">
        <v>543</v>
      </c>
      <c r="L91" s="37" t="s">
        <v>544</v>
      </c>
      <c r="M91" s="37" t="s">
        <v>526</v>
      </c>
      <c r="N91" s="37">
        <v>4.3999999999999997E-2</v>
      </c>
      <c r="O91" s="37">
        <v>2020</v>
      </c>
      <c r="P91" s="37" t="s">
        <v>122</v>
      </c>
      <c r="Q91" s="499">
        <v>1</v>
      </c>
      <c r="R91" s="305">
        <v>1</v>
      </c>
      <c r="S91" s="302">
        <v>0</v>
      </c>
      <c r="T91" s="12">
        <f t="shared" si="12"/>
        <v>0</v>
      </c>
      <c r="U91" s="302">
        <v>0</v>
      </c>
      <c r="V91" s="301">
        <v>0</v>
      </c>
      <c r="W91" s="301">
        <v>0</v>
      </c>
      <c r="X91" s="11">
        <v>0</v>
      </c>
      <c r="Y91" s="11">
        <f t="shared" si="8"/>
        <v>0</v>
      </c>
      <c r="Z91" s="12">
        <f t="shared" si="9"/>
        <v>0</v>
      </c>
      <c r="AA91" s="11">
        <f t="shared" si="10"/>
        <v>0</v>
      </c>
      <c r="AB91" s="12">
        <f t="shared" si="11"/>
        <v>0</v>
      </c>
      <c r="AC91" s="13">
        <f t="shared" si="14"/>
        <v>0</v>
      </c>
      <c r="AD91" s="445">
        <v>4500000000</v>
      </c>
      <c r="AE91" s="363" t="s">
        <v>144</v>
      </c>
      <c r="AF91" s="445">
        <v>0</v>
      </c>
      <c r="AG91" s="13">
        <f t="shared" si="13"/>
        <v>0</v>
      </c>
    </row>
    <row r="92" spans="1:33" s="377" customFormat="1" ht="154" x14ac:dyDescent="0.2">
      <c r="A92" s="381" t="s">
        <v>944</v>
      </c>
      <c r="B92" s="394" t="s">
        <v>107</v>
      </c>
      <c r="C92" s="37" t="s">
        <v>512</v>
      </c>
      <c r="D92" s="37" t="s">
        <v>513</v>
      </c>
      <c r="E92" s="37" t="s">
        <v>110</v>
      </c>
      <c r="F92" s="37" t="s">
        <v>513</v>
      </c>
      <c r="G92" s="37" t="s">
        <v>111</v>
      </c>
      <c r="H92" s="37">
        <v>121</v>
      </c>
      <c r="I92" s="37" t="s">
        <v>545</v>
      </c>
      <c r="J92" s="358">
        <v>4101018</v>
      </c>
      <c r="K92" s="302" t="s">
        <v>546</v>
      </c>
      <c r="L92" s="37" t="s">
        <v>547</v>
      </c>
      <c r="M92" s="37" t="s">
        <v>526</v>
      </c>
      <c r="N92" s="37">
        <v>4.3999999999999997E-2</v>
      </c>
      <c r="O92" s="37">
        <v>2020</v>
      </c>
      <c r="P92" s="37" t="s">
        <v>122</v>
      </c>
      <c r="Q92" s="499">
        <v>1</v>
      </c>
      <c r="R92" s="305">
        <v>1</v>
      </c>
      <c r="S92" s="302">
        <v>0</v>
      </c>
      <c r="T92" s="12">
        <f t="shared" si="12"/>
        <v>0</v>
      </c>
      <c r="U92" s="302">
        <v>0</v>
      </c>
      <c r="V92" s="301">
        <v>0</v>
      </c>
      <c r="W92" s="301">
        <v>0</v>
      </c>
      <c r="X92" s="11">
        <v>0</v>
      </c>
      <c r="Y92" s="11">
        <f t="shared" si="8"/>
        <v>0</v>
      </c>
      <c r="Z92" s="12">
        <f t="shared" si="9"/>
        <v>0</v>
      </c>
      <c r="AA92" s="11">
        <f t="shared" si="10"/>
        <v>0</v>
      </c>
      <c r="AB92" s="12">
        <f t="shared" si="11"/>
        <v>0</v>
      </c>
      <c r="AC92" s="13">
        <f t="shared" si="14"/>
        <v>0</v>
      </c>
      <c r="AD92" s="445">
        <v>500000000</v>
      </c>
      <c r="AE92" s="363" t="s">
        <v>144</v>
      </c>
      <c r="AF92" s="445">
        <v>0</v>
      </c>
      <c r="AG92" s="13">
        <f t="shared" si="13"/>
        <v>0</v>
      </c>
    </row>
    <row r="93" spans="1:33" s="377" customFormat="1" ht="84" x14ac:dyDescent="0.2">
      <c r="A93" s="381" t="s">
        <v>944</v>
      </c>
      <c r="B93" s="394" t="s">
        <v>107</v>
      </c>
      <c r="C93" s="37" t="s">
        <v>512</v>
      </c>
      <c r="D93" s="37" t="s">
        <v>513</v>
      </c>
      <c r="E93" s="37" t="s">
        <v>110</v>
      </c>
      <c r="F93" s="37" t="s">
        <v>513</v>
      </c>
      <c r="G93" s="37" t="s">
        <v>116</v>
      </c>
      <c r="H93" s="37">
        <v>122</v>
      </c>
      <c r="I93" s="37" t="s">
        <v>548</v>
      </c>
      <c r="J93" s="358">
        <v>4101018</v>
      </c>
      <c r="K93" s="302" t="s">
        <v>546</v>
      </c>
      <c r="L93" s="37" t="s">
        <v>549</v>
      </c>
      <c r="M93" s="37" t="s">
        <v>526</v>
      </c>
      <c r="N93" s="37">
        <v>4.3999999999999997E-2</v>
      </c>
      <c r="O93" s="37">
        <v>2020</v>
      </c>
      <c r="P93" s="37" t="s">
        <v>122</v>
      </c>
      <c r="Q93" s="499">
        <v>1</v>
      </c>
      <c r="R93" s="305">
        <v>4</v>
      </c>
      <c r="S93" s="302">
        <v>1</v>
      </c>
      <c r="T93" s="12">
        <f t="shared" si="12"/>
        <v>0.25</v>
      </c>
      <c r="U93" s="302">
        <v>0</v>
      </c>
      <c r="V93" s="301">
        <v>0</v>
      </c>
      <c r="W93" s="301">
        <v>1</v>
      </c>
      <c r="X93" s="11">
        <v>0</v>
      </c>
      <c r="Y93" s="11">
        <f t="shared" si="8"/>
        <v>1</v>
      </c>
      <c r="Z93" s="12">
        <f t="shared" si="9"/>
        <v>0.25</v>
      </c>
      <c r="AA93" s="11">
        <f t="shared" si="10"/>
        <v>2</v>
      </c>
      <c r="AB93" s="12">
        <f t="shared" si="11"/>
        <v>1</v>
      </c>
      <c r="AC93" s="13">
        <f t="shared" si="14"/>
        <v>0.5</v>
      </c>
      <c r="AD93" s="445">
        <v>20000000</v>
      </c>
      <c r="AE93" s="363" t="s">
        <v>144</v>
      </c>
      <c r="AF93" s="445">
        <v>30000000</v>
      </c>
      <c r="AG93" s="13">
        <f t="shared" si="13"/>
        <v>1.5</v>
      </c>
    </row>
    <row r="94" spans="1:33" s="377" customFormat="1" ht="98" x14ac:dyDescent="0.2">
      <c r="A94" s="381" t="s">
        <v>944</v>
      </c>
      <c r="B94" s="394" t="s">
        <v>107</v>
      </c>
      <c r="C94" s="37" t="s">
        <v>512</v>
      </c>
      <c r="D94" s="37" t="s">
        <v>551</v>
      </c>
      <c r="E94" s="37" t="s">
        <v>380</v>
      </c>
      <c r="F94" s="37" t="s">
        <v>551</v>
      </c>
      <c r="G94" s="37" t="s">
        <v>552</v>
      </c>
      <c r="H94" s="37">
        <v>123</v>
      </c>
      <c r="I94" s="37" t="s">
        <v>553</v>
      </c>
      <c r="J94" s="358">
        <v>2202061</v>
      </c>
      <c r="K94" s="302" t="s">
        <v>554</v>
      </c>
      <c r="L94" s="37" t="s">
        <v>555</v>
      </c>
      <c r="M94" s="37" t="s">
        <v>526</v>
      </c>
      <c r="N94" s="37">
        <v>4.3999999999999997E-2</v>
      </c>
      <c r="O94" s="37">
        <v>2020</v>
      </c>
      <c r="P94" s="37" t="s">
        <v>122</v>
      </c>
      <c r="Q94" s="499">
        <v>100</v>
      </c>
      <c r="R94" s="305">
        <v>400</v>
      </c>
      <c r="S94" s="302">
        <v>4402</v>
      </c>
      <c r="T94" s="12">
        <f t="shared" si="12"/>
        <v>11.005000000000001</v>
      </c>
      <c r="U94" s="302">
        <v>0</v>
      </c>
      <c r="V94" s="301">
        <v>2687</v>
      </c>
      <c r="W94" s="11">
        <v>0</v>
      </c>
      <c r="X94" s="11">
        <v>0</v>
      </c>
      <c r="Y94" s="11">
        <f t="shared" si="8"/>
        <v>2687</v>
      </c>
      <c r="Z94" s="12">
        <f t="shared" si="9"/>
        <v>6.7175000000000002</v>
      </c>
      <c r="AA94" s="11">
        <f t="shared" si="10"/>
        <v>7089</v>
      </c>
      <c r="AB94" s="12">
        <f t="shared" si="11"/>
        <v>26.87</v>
      </c>
      <c r="AC94" s="13">
        <f t="shared" si="14"/>
        <v>17.7225</v>
      </c>
      <c r="AD94" s="445">
        <v>2000000</v>
      </c>
      <c r="AE94" s="363" t="s">
        <v>144</v>
      </c>
      <c r="AF94" s="445">
        <v>0</v>
      </c>
      <c r="AG94" s="13">
        <f t="shared" si="13"/>
        <v>0</v>
      </c>
    </row>
    <row r="95" spans="1:33" s="377" customFormat="1" ht="84" x14ac:dyDescent="0.2">
      <c r="A95" s="381" t="s">
        <v>944</v>
      </c>
      <c r="B95" s="394" t="s">
        <v>107</v>
      </c>
      <c r="C95" s="37" t="s">
        <v>512</v>
      </c>
      <c r="D95" s="37" t="s">
        <v>558</v>
      </c>
      <c r="E95" s="37" t="s">
        <v>225</v>
      </c>
      <c r="F95" s="37" t="s">
        <v>558</v>
      </c>
      <c r="G95" s="37" t="s">
        <v>227</v>
      </c>
      <c r="H95" s="37">
        <v>124</v>
      </c>
      <c r="I95" s="37" t="s">
        <v>559</v>
      </c>
      <c r="J95" s="358">
        <v>4103005</v>
      </c>
      <c r="K95" s="302" t="s">
        <v>560</v>
      </c>
      <c r="L95" s="37" t="s">
        <v>561</v>
      </c>
      <c r="M95" s="37" t="s">
        <v>526</v>
      </c>
      <c r="N95" s="37">
        <v>4.3999999999999997E-2</v>
      </c>
      <c r="O95" s="37">
        <v>2020</v>
      </c>
      <c r="P95" s="37" t="s">
        <v>122</v>
      </c>
      <c r="Q95" s="499">
        <v>50</v>
      </c>
      <c r="R95" s="37">
        <v>200</v>
      </c>
      <c r="S95" s="302">
        <v>110</v>
      </c>
      <c r="T95" s="12">
        <f t="shared" si="12"/>
        <v>0.55000000000000004</v>
      </c>
      <c r="U95" s="302">
        <v>76</v>
      </c>
      <c r="V95" s="301">
        <v>31</v>
      </c>
      <c r="W95" s="301">
        <v>0</v>
      </c>
      <c r="X95" s="11">
        <v>0</v>
      </c>
      <c r="Y95" s="11">
        <f t="shared" si="8"/>
        <v>107</v>
      </c>
      <c r="Z95" s="12">
        <f t="shared" si="9"/>
        <v>0.53500000000000003</v>
      </c>
      <c r="AA95" s="11">
        <f t="shared" si="10"/>
        <v>217</v>
      </c>
      <c r="AB95" s="12">
        <f t="shared" si="11"/>
        <v>2.14</v>
      </c>
      <c r="AC95" s="13">
        <f t="shared" si="14"/>
        <v>1.085</v>
      </c>
      <c r="AD95" s="445">
        <v>50000000</v>
      </c>
      <c r="AE95" s="363" t="s">
        <v>144</v>
      </c>
      <c r="AF95" s="445">
        <v>0</v>
      </c>
      <c r="AG95" s="13">
        <f t="shared" si="13"/>
        <v>0</v>
      </c>
    </row>
    <row r="96" spans="1:33" s="377" customFormat="1" ht="84" x14ac:dyDescent="0.2">
      <c r="A96" s="381" t="s">
        <v>944</v>
      </c>
      <c r="B96" s="394" t="s">
        <v>107</v>
      </c>
      <c r="C96" s="37" t="s">
        <v>512</v>
      </c>
      <c r="D96" s="37" t="s">
        <v>513</v>
      </c>
      <c r="E96" s="37" t="s">
        <v>110</v>
      </c>
      <c r="F96" s="37" t="s">
        <v>513</v>
      </c>
      <c r="G96" s="37" t="s">
        <v>227</v>
      </c>
      <c r="H96" s="37">
        <v>125</v>
      </c>
      <c r="I96" s="37" t="s">
        <v>565</v>
      </c>
      <c r="J96" s="358">
        <v>4101073</v>
      </c>
      <c r="K96" s="302" t="s">
        <v>566</v>
      </c>
      <c r="L96" s="37" t="s">
        <v>567</v>
      </c>
      <c r="M96" s="37" t="s">
        <v>526</v>
      </c>
      <c r="N96" s="37">
        <v>4.3999999999999997E-2</v>
      </c>
      <c r="O96" s="37">
        <v>2020</v>
      </c>
      <c r="P96" s="37" t="s">
        <v>122</v>
      </c>
      <c r="Q96" s="499">
        <v>20</v>
      </c>
      <c r="R96" s="37">
        <v>50</v>
      </c>
      <c r="S96" s="302">
        <v>62</v>
      </c>
      <c r="T96" s="12">
        <f t="shared" si="12"/>
        <v>1.24</v>
      </c>
      <c r="U96" s="302">
        <v>0</v>
      </c>
      <c r="V96" s="301">
        <v>5</v>
      </c>
      <c r="W96" s="301">
        <v>0</v>
      </c>
      <c r="X96" s="301">
        <v>5568</v>
      </c>
      <c r="Y96" s="11">
        <f t="shared" si="8"/>
        <v>5573</v>
      </c>
      <c r="Z96" s="12">
        <f t="shared" si="9"/>
        <v>111.46</v>
      </c>
      <c r="AA96" s="11">
        <f t="shared" si="10"/>
        <v>5635</v>
      </c>
      <c r="AB96" s="12">
        <f t="shared" si="11"/>
        <v>278.64999999999998</v>
      </c>
      <c r="AC96" s="13">
        <f t="shared" si="14"/>
        <v>112.7</v>
      </c>
      <c r="AD96" s="445">
        <v>50000000</v>
      </c>
      <c r="AE96" s="363" t="s">
        <v>144</v>
      </c>
      <c r="AF96" s="445">
        <v>0</v>
      </c>
      <c r="AG96" s="13">
        <f t="shared" si="13"/>
        <v>0</v>
      </c>
    </row>
    <row r="97" spans="1:33" s="377" customFormat="1" ht="80" x14ac:dyDescent="0.2">
      <c r="A97" s="381" t="s">
        <v>944</v>
      </c>
      <c r="B97" s="394" t="s">
        <v>107</v>
      </c>
      <c r="C97" s="37" t="s">
        <v>512</v>
      </c>
      <c r="D97" s="37" t="s">
        <v>558</v>
      </c>
      <c r="E97" s="37" t="s">
        <v>225</v>
      </c>
      <c r="F97" s="37" t="s">
        <v>558</v>
      </c>
      <c r="G97" s="37" t="s">
        <v>116</v>
      </c>
      <c r="H97" s="37">
        <v>126</v>
      </c>
      <c r="I97" s="37" t="s">
        <v>570</v>
      </c>
      <c r="J97" s="358">
        <v>4103005</v>
      </c>
      <c r="K97" s="302" t="s">
        <v>560</v>
      </c>
      <c r="L97" s="37" t="s">
        <v>456</v>
      </c>
      <c r="M97" s="37" t="s">
        <v>526</v>
      </c>
      <c r="N97" s="37">
        <v>4.3999999999999997E-2</v>
      </c>
      <c r="O97" s="37">
        <v>2020</v>
      </c>
      <c r="P97" s="37" t="s">
        <v>122</v>
      </c>
      <c r="Q97" s="499">
        <v>150</v>
      </c>
      <c r="R97" s="305">
        <v>450</v>
      </c>
      <c r="S97" s="302">
        <v>179</v>
      </c>
      <c r="T97" s="12">
        <f t="shared" si="12"/>
        <v>0.39777777777777779</v>
      </c>
      <c r="U97" s="302">
        <v>0</v>
      </c>
      <c r="V97" s="301">
        <v>27</v>
      </c>
      <c r="W97" s="301">
        <v>19</v>
      </c>
      <c r="X97" s="11">
        <v>0</v>
      </c>
      <c r="Y97" s="11">
        <f t="shared" si="8"/>
        <v>46</v>
      </c>
      <c r="Z97" s="12">
        <f t="shared" si="9"/>
        <v>0.10222222222222223</v>
      </c>
      <c r="AA97" s="11">
        <f t="shared" si="10"/>
        <v>225</v>
      </c>
      <c r="AB97" s="12">
        <f t="shared" si="11"/>
        <v>0.30666666666666664</v>
      </c>
      <c r="AC97" s="13">
        <f t="shared" si="14"/>
        <v>0.5</v>
      </c>
      <c r="AD97" s="445">
        <v>50000000</v>
      </c>
      <c r="AE97" s="363" t="s">
        <v>144</v>
      </c>
      <c r="AF97" s="445">
        <v>0</v>
      </c>
      <c r="AG97" s="13">
        <f t="shared" si="13"/>
        <v>0</v>
      </c>
    </row>
    <row r="98" spans="1:33" s="377" customFormat="1" ht="80" x14ac:dyDescent="0.2">
      <c r="A98" s="381" t="s">
        <v>944</v>
      </c>
      <c r="B98" s="394" t="s">
        <v>107</v>
      </c>
      <c r="C98" s="37" t="s">
        <v>512</v>
      </c>
      <c r="D98" s="37" t="s">
        <v>558</v>
      </c>
      <c r="E98" s="37" t="s">
        <v>225</v>
      </c>
      <c r="F98" s="37" t="s">
        <v>558</v>
      </c>
      <c r="G98" s="37" t="s">
        <v>116</v>
      </c>
      <c r="H98" s="37">
        <v>127</v>
      </c>
      <c r="I98" s="37" t="s">
        <v>574</v>
      </c>
      <c r="J98" s="358">
        <v>4103010</v>
      </c>
      <c r="K98" s="302" t="s">
        <v>575</v>
      </c>
      <c r="L98" s="37" t="s">
        <v>576</v>
      </c>
      <c r="M98" s="37" t="s">
        <v>526</v>
      </c>
      <c r="N98" s="37">
        <v>4.3999999999999997E-2</v>
      </c>
      <c r="O98" s="37">
        <v>2020</v>
      </c>
      <c r="P98" s="37" t="s">
        <v>122</v>
      </c>
      <c r="Q98" s="499">
        <v>750</v>
      </c>
      <c r="R98" s="305">
        <v>3000</v>
      </c>
      <c r="S98" s="302">
        <v>1101</v>
      </c>
      <c r="T98" s="12">
        <f t="shared" si="12"/>
        <v>0.36699999999999999</v>
      </c>
      <c r="U98" s="302">
        <v>0</v>
      </c>
      <c r="V98" s="301">
        <v>255</v>
      </c>
      <c r="W98" s="11">
        <v>0</v>
      </c>
      <c r="X98" s="301">
        <v>526</v>
      </c>
      <c r="Y98" s="11">
        <f t="shared" si="8"/>
        <v>781</v>
      </c>
      <c r="Z98" s="12">
        <f t="shared" si="9"/>
        <v>0.26033333333333336</v>
      </c>
      <c r="AA98" s="11">
        <f t="shared" si="10"/>
        <v>1882</v>
      </c>
      <c r="AB98" s="12">
        <f t="shared" si="11"/>
        <v>1.0413333333333334</v>
      </c>
      <c r="AC98" s="13">
        <f t="shared" si="14"/>
        <v>0.6273333333333333</v>
      </c>
      <c r="AD98" s="445">
        <v>100000000</v>
      </c>
      <c r="AE98" s="363" t="s">
        <v>144</v>
      </c>
      <c r="AF98" s="445">
        <v>0</v>
      </c>
      <c r="AG98" s="13">
        <f t="shared" si="13"/>
        <v>0</v>
      </c>
    </row>
    <row r="99" spans="1:33" s="377" customFormat="1" ht="98" x14ac:dyDescent="0.2">
      <c r="A99" s="381" t="s">
        <v>944</v>
      </c>
      <c r="B99" s="394" t="s">
        <v>107</v>
      </c>
      <c r="C99" s="37" t="s">
        <v>512</v>
      </c>
      <c r="D99" s="37" t="s">
        <v>558</v>
      </c>
      <c r="E99" s="37" t="s">
        <v>225</v>
      </c>
      <c r="F99" s="37" t="s">
        <v>558</v>
      </c>
      <c r="G99" s="37" t="s">
        <v>552</v>
      </c>
      <c r="H99" s="37">
        <v>128</v>
      </c>
      <c r="I99" s="37" t="s">
        <v>579</v>
      </c>
      <c r="J99" s="358">
        <v>4103004</v>
      </c>
      <c r="K99" s="302" t="s">
        <v>580</v>
      </c>
      <c r="L99" s="37" t="s">
        <v>581</v>
      </c>
      <c r="M99" s="37" t="s">
        <v>526</v>
      </c>
      <c r="N99" s="37">
        <v>4.3999999999999997E-2</v>
      </c>
      <c r="O99" s="37">
        <v>2020</v>
      </c>
      <c r="P99" s="37" t="s">
        <v>122</v>
      </c>
      <c r="Q99" s="499">
        <v>3750</v>
      </c>
      <c r="R99" s="305">
        <v>15000</v>
      </c>
      <c r="S99" s="302">
        <v>68103</v>
      </c>
      <c r="T99" s="12">
        <f t="shared" si="12"/>
        <v>4.5401999999999996</v>
      </c>
      <c r="U99" s="302">
        <v>0</v>
      </c>
      <c r="V99" s="301">
        <v>645</v>
      </c>
      <c r="W99" s="11">
        <v>0</v>
      </c>
      <c r="X99" s="301">
        <v>252</v>
      </c>
      <c r="Y99" s="11">
        <f t="shared" si="8"/>
        <v>897</v>
      </c>
      <c r="Z99" s="12">
        <f t="shared" si="9"/>
        <v>5.9799999999999999E-2</v>
      </c>
      <c r="AA99" s="11">
        <f t="shared" si="10"/>
        <v>69000</v>
      </c>
      <c r="AB99" s="12">
        <f t="shared" si="11"/>
        <v>0.2392</v>
      </c>
      <c r="AC99" s="13">
        <f t="shared" si="14"/>
        <v>4.5999999999999996</v>
      </c>
      <c r="AD99" s="445">
        <v>100000000</v>
      </c>
      <c r="AE99" s="363" t="s">
        <v>144</v>
      </c>
      <c r="AF99" s="445">
        <v>0</v>
      </c>
      <c r="AG99" s="13">
        <f t="shared" si="13"/>
        <v>0</v>
      </c>
    </row>
    <row r="100" spans="1:33" s="377" customFormat="1" ht="98" x14ac:dyDescent="0.2">
      <c r="A100" s="381" t="s">
        <v>944</v>
      </c>
      <c r="B100" s="394" t="s">
        <v>107</v>
      </c>
      <c r="C100" s="37" t="s">
        <v>512</v>
      </c>
      <c r="D100" s="37" t="s">
        <v>558</v>
      </c>
      <c r="E100" s="37" t="s">
        <v>225</v>
      </c>
      <c r="F100" s="37" t="s">
        <v>558</v>
      </c>
      <c r="G100" s="37" t="s">
        <v>116</v>
      </c>
      <c r="H100" s="37">
        <v>129</v>
      </c>
      <c r="I100" s="37" t="s">
        <v>583</v>
      </c>
      <c r="J100" s="358" t="s">
        <v>584</v>
      </c>
      <c r="K100" s="302" t="s">
        <v>585</v>
      </c>
      <c r="L100" s="37" t="s">
        <v>586</v>
      </c>
      <c r="M100" s="37" t="s">
        <v>526</v>
      </c>
      <c r="N100" s="37">
        <v>4.3999999999999997E-2</v>
      </c>
      <c r="O100" s="37">
        <v>2020</v>
      </c>
      <c r="P100" s="37" t="s">
        <v>122</v>
      </c>
      <c r="Q100" s="499">
        <v>15</v>
      </c>
      <c r="R100" s="305">
        <v>50</v>
      </c>
      <c r="S100" s="302">
        <v>5</v>
      </c>
      <c r="T100" s="12">
        <f t="shared" si="12"/>
        <v>0.1</v>
      </c>
      <c r="U100" s="302">
        <v>0</v>
      </c>
      <c r="V100" s="301">
        <v>0</v>
      </c>
      <c r="W100" s="301">
        <v>0</v>
      </c>
      <c r="X100" s="11">
        <v>0</v>
      </c>
      <c r="Y100" s="11">
        <f t="shared" si="8"/>
        <v>0</v>
      </c>
      <c r="Z100" s="12">
        <f t="shared" si="9"/>
        <v>0</v>
      </c>
      <c r="AA100" s="11">
        <f t="shared" si="10"/>
        <v>5</v>
      </c>
      <c r="AB100" s="12">
        <f>+Y100/Q100</f>
        <v>0</v>
      </c>
      <c r="AC100" s="13">
        <f t="shared" si="14"/>
        <v>0.1</v>
      </c>
      <c r="AD100" s="445">
        <v>225000000</v>
      </c>
      <c r="AE100" s="363" t="s">
        <v>144</v>
      </c>
      <c r="AF100" s="445">
        <v>0</v>
      </c>
      <c r="AG100" s="13">
        <f t="shared" si="13"/>
        <v>0</v>
      </c>
    </row>
    <row r="101" spans="1:33" s="377" customFormat="1" ht="80" x14ac:dyDescent="0.2">
      <c r="A101" s="381" t="s">
        <v>944</v>
      </c>
      <c r="B101" s="394" t="s">
        <v>107</v>
      </c>
      <c r="C101" s="37" t="s">
        <v>512</v>
      </c>
      <c r="D101" s="37" t="s">
        <v>558</v>
      </c>
      <c r="E101" s="37" t="s">
        <v>225</v>
      </c>
      <c r="F101" s="37" t="s">
        <v>558</v>
      </c>
      <c r="G101" s="37" t="s">
        <v>116</v>
      </c>
      <c r="H101" s="37">
        <v>130</v>
      </c>
      <c r="I101" s="37" t="s">
        <v>588</v>
      </c>
      <c r="J101" s="358">
        <v>4101042</v>
      </c>
      <c r="K101" s="302" t="s">
        <v>589</v>
      </c>
      <c r="L101" s="37" t="s">
        <v>590</v>
      </c>
      <c r="M101" s="37" t="s">
        <v>526</v>
      </c>
      <c r="N101" s="37">
        <v>4.3999999999999997E-2</v>
      </c>
      <c r="O101" s="37">
        <v>2020</v>
      </c>
      <c r="P101" s="37" t="s">
        <v>122</v>
      </c>
      <c r="Q101" s="499">
        <v>500</v>
      </c>
      <c r="R101" s="37">
        <v>1500</v>
      </c>
      <c r="S101" s="302">
        <v>300</v>
      </c>
      <c r="T101" s="12">
        <f t="shared" si="12"/>
        <v>0.2</v>
      </c>
      <c r="U101" s="302">
        <v>0</v>
      </c>
      <c r="V101" s="301">
        <v>60</v>
      </c>
      <c r="W101" s="11">
        <v>0</v>
      </c>
      <c r="X101" s="11">
        <v>0</v>
      </c>
      <c r="Y101" s="11">
        <f t="shared" si="8"/>
        <v>60</v>
      </c>
      <c r="Z101" s="12">
        <f t="shared" si="9"/>
        <v>0.04</v>
      </c>
      <c r="AA101" s="11">
        <f t="shared" si="10"/>
        <v>360</v>
      </c>
      <c r="AB101" s="12">
        <f t="shared" si="11"/>
        <v>0.12</v>
      </c>
      <c r="AC101" s="13">
        <f t="shared" si="14"/>
        <v>0.24</v>
      </c>
      <c r="AD101" s="445">
        <v>300000000</v>
      </c>
      <c r="AE101" s="363" t="s">
        <v>144</v>
      </c>
      <c r="AF101" s="445">
        <v>0</v>
      </c>
      <c r="AG101" s="13">
        <f t="shared" si="13"/>
        <v>0</v>
      </c>
    </row>
    <row r="102" spans="1:33" s="377" customFormat="1" ht="98" x14ac:dyDescent="0.2">
      <c r="A102" s="381" t="s">
        <v>944</v>
      </c>
      <c r="B102" s="394" t="s">
        <v>107</v>
      </c>
      <c r="C102" s="37" t="s">
        <v>512</v>
      </c>
      <c r="D102" s="37" t="s">
        <v>558</v>
      </c>
      <c r="E102" s="37" t="s">
        <v>225</v>
      </c>
      <c r="F102" s="37" t="s">
        <v>558</v>
      </c>
      <c r="G102" s="37" t="s">
        <v>116</v>
      </c>
      <c r="H102" s="37">
        <v>131</v>
      </c>
      <c r="I102" s="37" t="s">
        <v>591</v>
      </c>
      <c r="J102" s="358" t="s">
        <v>584</v>
      </c>
      <c r="K102" s="302" t="s">
        <v>585</v>
      </c>
      <c r="L102" s="37" t="s">
        <v>592</v>
      </c>
      <c r="M102" s="37" t="s">
        <v>526</v>
      </c>
      <c r="N102" s="37">
        <v>4.3999999999999997E-2</v>
      </c>
      <c r="O102" s="37">
        <v>2020</v>
      </c>
      <c r="P102" s="37" t="s">
        <v>122</v>
      </c>
      <c r="Q102" s="499">
        <v>10</v>
      </c>
      <c r="R102" s="305">
        <v>40</v>
      </c>
      <c r="S102" s="302">
        <v>10</v>
      </c>
      <c r="T102" s="12">
        <f t="shared" si="12"/>
        <v>0.25</v>
      </c>
      <c r="U102" s="302">
        <v>0</v>
      </c>
      <c r="V102" s="301">
        <v>300</v>
      </c>
      <c r="W102" s="301">
        <v>0</v>
      </c>
      <c r="X102" s="11">
        <v>0</v>
      </c>
      <c r="Y102" s="11">
        <f t="shared" si="8"/>
        <v>300</v>
      </c>
      <c r="Z102" s="12">
        <f t="shared" si="9"/>
        <v>7.5</v>
      </c>
      <c r="AA102" s="11">
        <f t="shared" si="10"/>
        <v>310</v>
      </c>
      <c r="AB102" s="12">
        <f t="shared" si="11"/>
        <v>30</v>
      </c>
      <c r="AC102" s="13">
        <f t="shared" si="14"/>
        <v>7.75</v>
      </c>
      <c r="AD102" s="445">
        <v>0</v>
      </c>
      <c r="AE102" s="363" t="s">
        <v>144</v>
      </c>
      <c r="AF102" s="445">
        <v>0</v>
      </c>
      <c r="AG102" s="13">
        <v>0</v>
      </c>
    </row>
    <row r="103" spans="1:33" s="377" customFormat="1" ht="112" x14ac:dyDescent="0.2">
      <c r="A103" s="381" t="s">
        <v>944</v>
      </c>
      <c r="B103" s="394" t="s">
        <v>107</v>
      </c>
      <c r="C103" s="37" t="s">
        <v>512</v>
      </c>
      <c r="D103" s="37" t="s">
        <v>513</v>
      </c>
      <c r="E103" s="37" t="s">
        <v>594</v>
      </c>
      <c r="F103" s="37" t="s">
        <v>595</v>
      </c>
      <c r="G103" s="37" t="s">
        <v>116</v>
      </c>
      <c r="H103" s="37">
        <v>132</v>
      </c>
      <c r="I103" s="37" t="s">
        <v>596</v>
      </c>
      <c r="J103" s="358">
        <v>4502038</v>
      </c>
      <c r="K103" s="302" t="s">
        <v>597</v>
      </c>
      <c r="L103" s="37" t="s">
        <v>598</v>
      </c>
      <c r="M103" s="37" t="s">
        <v>526</v>
      </c>
      <c r="N103" s="37">
        <v>4.3999999999999997E-2</v>
      </c>
      <c r="O103" s="37">
        <v>2020</v>
      </c>
      <c r="P103" s="37" t="s">
        <v>122</v>
      </c>
      <c r="Q103" s="499">
        <v>1</v>
      </c>
      <c r="R103" s="305">
        <v>4</v>
      </c>
      <c r="S103" s="302">
        <v>1</v>
      </c>
      <c r="T103" s="12">
        <f t="shared" si="12"/>
        <v>0.25</v>
      </c>
      <c r="U103" s="302">
        <v>0</v>
      </c>
      <c r="V103" s="301">
        <v>0</v>
      </c>
      <c r="W103" s="301">
        <v>1</v>
      </c>
      <c r="X103" s="11">
        <v>0</v>
      </c>
      <c r="Y103" s="11">
        <f t="shared" si="8"/>
        <v>1</v>
      </c>
      <c r="Z103" s="12">
        <f t="shared" si="9"/>
        <v>0.25</v>
      </c>
      <c r="AA103" s="11">
        <f t="shared" si="10"/>
        <v>2</v>
      </c>
      <c r="AB103" s="12">
        <f t="shared" si="11"/>
        <v>1</v>
      </c>
      <c r="AC103" s="13">
        <f t="shared" si="14"/>
        <v>0.5</v>
      </c>
      <c r="AD103" s="445">
        <v>2000000</v>
      </c>
      <c r="AE103" s="363" t="s">
        <v>144</v>
      </c>
      <c r="AF103" s="445">
        <v>0</v>
      </c>
      <c r="AG103" s="13">
        <f t="shared" si="13"/>
        <v>0</v>
      </c>
    </row>
    <row r="104" spans="1:33" s="377" customFormat="1" ht="84" x14ac:dyDescent="0.2">
      <c r="A104" s="381" t="s">
        <v>944</v>
      </c>
      <c r="B104" s="394" t="s">
        <v>107</v>
      </c>
      <c r="C104" s="37" t="s">
        <v>512</v>
      </c>
      <c r="D104" s="37" t="s">
        <v>513</v>
      </c>
      <c r="E104" s="37">
        <v>4502</v>
      </c>
      <c r="F104" s="37" t="s">
        <v>595</v>
      </c>
      <c r="G104" s="37" t="s">
        <v>116</v>
      </c>
      <c r="H104" s="37">
        <v>133</v>
      </c>
      <c r="I104" s="37" t="s">
        <v>601</v>
      </c>
      <c r="J104" s="358">
        <v>4502038</v>
      </c>
      <c r="K104" s="302" t="s">
        <v>597</v>
      </c>
      <c r="L104" s="37" t="s">
        <v>602</v>
      </c>
      <c r="M104" s="37" t="s">
        <v>526</v>
      </c>
      <c r="N104" s="37">
        <v>4.3999999999999997E-2</v>
      </c>
      <c r="O104" s="37">
        <v>2020</v>
      </c>
      <c r="P104" s="37" t="s">
        <v>122</v>
      </c>
      <c r="Q104" s="499">
        <v>1</v>
      </c>
      <c r="R104" s="305">
        <v>4</v>
      </c>
      <c r="S104" s="302">
        <v>1</v>
      </c>
      <c r="T104" s="12">
        <f t="shared" si="12"/>
        <v>0.25</v>
      </c>
      <c r="U104" s="302">
        <v>0</v>
      </c>
      <c r="V104" s="301">
        <v>1</v>
      </c>
      <c r="W104" s="11">
        <v>0</v>
      </c>
      <c r="X104" s="11">
        <v>0</v>
      </c>
      <c r="Y104" s="11">
        <f t="shared" si="8"/>
        <v>1</v>
      </c>
      <c r="Z104" s="12">
        <f t="shared" si="9"/>
        <v>0.25</v>
      </c>
      <c r="AA104" s="11">
        <f t="shared" si="10"/>
        <v>2</v>
      </c>
      <c r="AB104" s="12">
        <f t="shared" si="11"/>
        <v>1</v>
      </c>
      <c r="AC104" s="13">
        <f t="shared" si="14"/>
        <v>0.5</v>
      </c>
      <c r="AD104" s="445">
        <v>2000000</v>
      </c>
      <c r="AE104" s="363" t="s">
        <v>144</v>
      </c>
      <c r="AF104" s="445">
        <v>0</v>
      </c>
      <c r="AG104" s="13">
        <f t="shared" si="13"/>
        <v>0</v>
      </c>
    </row>
    <row r="105" spans="1:33" s="377" customFormat="1" ht="168" x14ac:dyDescent="0.2">
      <c r="A105" s="381" t="s">
        <v>944</v>
      </c>
      <c r="B105" s="394" t="s">
        <v>107</v>
      </c>
      <c r="C105" s="37" t="s">
        <v>512</v>
      </c>
      <c r="D105" s="37" t="s">
        <v>513</v>
      </c>
      <c r="E105" s="37" t="s">
        <v>606</v>
      </c>
      <c r="F105" s="37" t="s">
        <v>607</v>
      </c>
      <c r="G105" s="37" t="s">
        <v>116</v>
      </c>
      <c r="H105" s="37">
        <v>134</v>
      </c>
      <c r="I105" s="37" t="s">
        <v>608</v>
      </c>
      <c r="J105" s="358">
        <v>3702026</v>
      </c>
      <c r="K105" s="302" t="s">
        <v>609</v>
      </c>
      <c r="L105" s="37" t="s">
        <v>610</v>
      </c>
      <c r="M105" s="37" t="s">
        <v>526</v>
      </c>
      <c r="N105" s="37">
        <v>4.3999999999999997E-2</v>
      </c>
      <c r="O105" s="37">
        <v>2020</v>
      </c>
      <c r="P105" s="37" t="s">
        <v>122</v>
      </c>
      <c r="Q105" s="499">
        <v>1</v>
      </c>
      <c r="R105" s="305">
        <v>4</v>
      </c>
      <c r="S105" s="302">
        <v>1</v>
      </c>
      <c r="T105" s="12">
        <f t="shared" si="12"/>
        <v>0.25</v>
      </c>
      <c r="U105" s="302">
        <v>0</v>
      </c>
      <c r="V105" s="301">
        <v>1</v>
      </c>
      <c r="W105" s="11">
        <v>0</v>
      </c>
      <c r="X105" s="11">
        <v>0</v>
      </c>
      <c r="Y105" s="11">
        <f t="shared" si="8"/>
        <v>1</v>
      </c>
      <c r="Z105" s="12">
        <f t="shared" si="9"/>
        <v>0.25</v>
      </c>
      <c r="AA105" s="11">
        <f t="shared" si="10"/>
        <v>2</v>
      </c>
      <c r="AB105" s="12">
        <f t="shared" si="11"/>
        <v>1</v>
      </c>
      <c r="AC105" s="13">
        <f t="shared" si="14"/>
        <v>0.5</v>
      </c>
      <c r="AD105" s="445">
        <v>2000000</v>
      </c>
      <c r="AE105" s="363" t="s">
        <v>144</v>
      </c>
      <c r="AF105" s="445">
        <v>0</v>
      </c>
      <c r="AG105" s="13">
        <f t="shared" si="13"/>
        <v>0</v>
      </c>
    </row>
    <row r="106" spans="1:33" s="377" customFormat="1" ht="196" x14ac:dyDescent="0.2">
      <c r="A106" s="381" t="s">
        <v>944</v>
      </c>
      <c r="B106" s="394" t="s">
        <v>107</v>
      </c>
      <c r="C106" s="37" t="s">
        <v>512</v>
      </c>
      <c r="D106" s="37" t="s">
        <v>513</v>
      </c>
      <c r="E106" s="37" t="s">
        <v>594</v>
      </c>
      <c r="F106" s="37" t="s">
        <v>595</v>
      </c>
      <c r="G106" s="37" t="s">
        <v>116</v>
      </c>
      <c r="H106" s="37">
        <v>135</v>
      </c>
      <c r="I106" s="37" t="s">
        <v>611</v>
      </c>
      <c r="J106" s="358">
        <v>4502038</v>
      </c>
      <c r="K106" s="302" t="s">
        <v>597</v>
      </c>
      <c r="L106" s="37" t="s">
        <v>598</v>
      </c>
      <c r="M106" s="37" t="s">
        <v>526</v>
      </c>
      <c r="N106" s="37">
        <v>4.3999999999999997E-2</v>
      </c>
      <c r="O106" s="37">
        <v>2020</v>
      </c>
      <c r="P106" s="37" t="s">
        <v>122</v>
      </c>
      <c r="Q106" s="499">
        <v>1</v>
      </c>
      <c r="R106" s="305">
        <v>4</v>
      </c>
      <c r="S106" s="302">
        <v>1</v>
      </c>
      <c r="T106" s="12">
        <f t="shared" si="12"/>
        <v>0.25</v>
      </c>
      <c r="U106" s="302">
        <v>0</v>
      </c>
      <c r="V106" s="301">
        <v>1</v>
      </c>
      <c r="W106" s="11">
        <v>0</v>
      </c>
      <c r="X106" s="11">
        <v>0</v>
      </c>
      <c r="Y106" s="11">
        <f t="shared" si="8"/>
        <v>1</v>
      </c>
      <c r="Z106" s="12">
        <f t="shared" si="9"/>
        <v>0.25</v>
      </c>
      <c r="AA106" s="11">
        <f t="shared" si="10"/>
        <v>2</v>
      </c>
      <c r="AB106" s="12">
        <f t="shared" si="11"/>
        <v>1</v>
      </c>
      <c r="AC106" s="13">
        <f t="shared" si="14"/>
        <v>0.5</v>
      </c>
      <c r="AD106" s="445">
        <v>2000000</v>
      </c>
      <c r="AE106" s="363" t="s">
        <v>144</v>
      </c>
      <c r="AF106" s="445">
        <v>0</v>
      </c>
      <c r="AG106" s="13">
        <f t="shared" si="13"/>
        <v>0</v>
      </c>
    </row>
    <row r="107" spans="1:33" s="377" customFormat="1" ht="112" x14ac:dyDescent="0.2">
      <c r="A107" s="381" t="s">
        <v>944</v>
      </c>
      <c r="B107" s="394" t="s">
        <v>107</v>
      </c>
      <c r="C107" s="37" t="s">
        <v>512</v>
      </c>
      <c r="D107" s="37" t="s">
        <v>513</v>
      </c>
      <c r="E107" s="37" t="s">
        <v>594</v>
      </c>
      <c r="F107" s="37" t="s">
        <v>595</v>
      </c>
      <c r="G107" s="37" t="s">
        <v>116</v>
      </c>
      <c r="H107" s="37">
        <v>136</v>
      </c>
      <c r="I107" s="37" t="s">
        <v>612</v>
      </c>
      <c r="J107" s="358">
        <v>4502038</v>
      </c>
      <c r="K107" s="302" t="s">
        <v>597</v>
      </c>
      <c r="L107" s="37" t="s">
        <v>598</v>
      </c>
      <c r="M107" s="37" t="s">
        <v>526</v>
      </c>
      <c r="N107" s="37">
        <v>4.3999999999999997E-2</v>
      </c>
      <c r="O107" s="37">
        <v>2020</v>
      </c>
      <c r="P107" s="37" t="s">
        <v>122</v>
      </c>
      <c r="Q107" s="499">
        <v>8</v>
      </c>
      <c r="R107" s="305">
        <v>28</v>
      </c>
      <c r="S107" s="302">
        <v>34</v>
      </c>
      <c r="T107" s="12">
        <f t="shared" si="12"/>
        <v>1.2142857142857142</v>
      </c>
      <c r="U107" s="302">
        <v>0</v>
      </c>
      <c r="V107" s="301">
        <v>4</v>
      </c>
      <c r="W107" s="11">
        <v>0</v>
      </c>
      <c r="X107" s="11">
        <v>0</v>
      </c>
      <c r="Y107" s="11">
        <f t="shared" si="8"/>
        <v>4</v>
      </c>
      <c r="Z107" s="12">
        <f t="shared" si="9"/>
        <v>0.14285714285714285</v>
      </c>
      <c r="AA107" s="11">
        <f t="shared" si="10"/>
        <v>38</v>
      </c>
      <c r="AB107" s="12">
        <f t="shared" si="11"/>
        <v>0.5</v>
      </c>
      <c r="AC107" s="13">
        <f t="shared" si="14"/>
        <v>1.3571428571428572</v>
      </c>
      <c r="AD107" s="445">
        <v>2000000</v>
      </c>
      <c r="AE107" s="363" t="s">
        <v>144</v>
      </c>
      <c r="AF107" s="445">
        <v>0</v>
      </c>
      <c r="AG107" s="13">
        <f t="shared" si="13"/>
        <v>0</v>
      </c>
    </row>
    <row r="108" spans="1:33" s="377" customFormat="1" ht="80" x14ac:dyDescent="0.2">
      <c r="A108" s="381" t="s">
        <v>944</v>
      </c>
      <c r="B108" s="394" t="s">
        <v>107</v>
      </c>
      <c r="C108" s="37" t="s">
        <v>512</v>
      </c>
      <c r="D108" s="37" t="s">
        <v>513</v>
      </c>
      <c r="E108" s="37" t="s">
        <v>110</v>
      </c>
      <c r="F108" s="37" t="s">
        <v>513</v>
      </c>
      <c r="G108" s="37" t="s">
        <v>116</v>
      </c>
      <c r="H108" s="37">
        <v>137</v>
      </c>
      <c r="I108" s="37" t="s">
        <v>614</v>
      </c>
      <c r="J108" s="358">
        <v>4101100</v>
      </c>
      <c r="K108" s="302" t="s">
        <v>615</v>
      </c>
      <c r="L108" s="37" t="s">
        <v>616</v>
      </c>
      <c r="M108" s="37" t="s">
        <v>526</v>
      </c>
      <c r="N108" s="37">
        <v>4.3999999999999997E-2</v>
      </c>
      <c r="O108" s="37">
        <v>2020</v>
      </c>
      <c r="P108" s="37" t="s">
        <v>122</v>
      </c>
      <c r="Q108" s="499">
        <v>1000</v>
      </c>
      <c r="R108" s="305">
        <v>3000</v>
      </c>
      <c r="S108" s="302">
        <v>1192</v>
      </c>
      <c r="T108" s="12">
        <f t="shared" si="12"/>
        <v>0.39733333333333332</v>
      </c>
      <c r="U108" s="302">
        <v>1922</v>
      </c>
      <c r="V108" s="301">
        <v>0</v>
      </c>
      <c r="W108" s="11">
        <v>0</v>
      </c>
      <c r="X108" s="11">
        <v>0</v>
      </c>
      <c r="Y108" s="11">
        <f t="shared" si="8"/>
        <v>1922</v>
      </c>
      <c r="Z108" s="12">
        <f t="shared" si="9"/>
        <v>0.64066666666666672</v>
      </c>
      <c r="AA108" s="11">
        <f t="shared" si="10"/>
        <v>3114</v>
      </c>
      <c r="AB108" s="12">
        <f t="shared" si="11"/>
        <v>1.9219999999999999</v>
      </c>
      <c r="AC108" s="13">
        <f t="shared" si="14"/>
        <v>1.038</v>
      </c>
      <c r="AD108" s="445">
        <v>40000000</v>
      </c>
      <c r="AE108" s="363" t="s">
        <v>144</v>
      </c>
      <c r="AF108" s="445">
        <v>0</v>
      </c>
      <c r="AG108" s="13">
        <f t="shared" si="13"/>
        <v>0</v>
      </c>
    </row>
    <row r="109" spans="1:33" s="377" customFormat="1" ht="80" x14ac:dyDescent="0.2">
      <c r="A109" s="381" t="s">
        <v>944</v>
      </c>
      <c r="B109" s="394" t="s">
        <v>107</v>
      </c>
      <c r="C109" s="37" t="s">
        <v>512</v>
      </c>
      <c r="D109" s="37" t="s">
        <v>513</v>
      </c>
      <c r="E109" s="37" t="s">
        <v>594</v>
      </c>
      <c r="F109" s="37" t="s">
        <v>595</v>
      </c>
      <c r="G109" s="37" t="s">
        <v>116</v>
      </c>
      <c r="H109" s="37">
        <v>138</v>
      </c>
      <c r="I109" s="37" t="s">
        <v>620</v>
      </c>
      <c r="J109" s="358">
        <v>4502038</v>
      </c>
      <c r="K109" s="302" t="s">
        <v>597</v>
      </c>
      <c r="L109" s="37" t="s">
        <v>598</v>
      </c>
      <c r="M109" s="37" t="s">
        <v>526</v>
      </c>
      <c r="N109" s="37">
        <v>4.3999999999999997E-2</v>
      </c>
      <c r="O109" s="37">
        <v>2020</v>
      </c>
      <c r="P109" s="37" t="s">
        <v>122</v>
      </c>
      <c r="Q109" s="499">
        <v>2</v>
      </c>
      <c r="R109" s="305">
        <v>8</v>
      </c>
      <c r="S109" s="302">
        <v>1</v>
      </c>
      <c r="T109" s="12">
        <f t="shared" si="12"/>
        <v>0.125</v>
      </c>
      <c r="U109" s="302">
        <v>0</v>
      </c>
      <c r="V109" s="301">
        <v>1</v>
      </c>
      <c r="W109" s="301">
        <v>1</v>
      </c>
      <c r="X109" s="11">
        <v>0</v>
      </c>
      <c r="Y109" s="11">
        <f t="shared" si="8"/>
        <v>2</v>
      </c>
      <c r="Z109" s="12">
        <f t="shared" si="9"/>
        <v>0.25</v>
      </c>
      <c r="AA109" s="11">
        <f t="shared" si="10"/>
        <v>3</v>
      </c>
      <c r="AB109" s="12">
        <f t="shared" si="11"/>
        <v>1</v>
      </c>
      <c r="AC109" s="13">
        <f t="shared" si="14"/>
        <v>0.375</v>
      </c>
      <c r="AD109" s="445">
        <v>30000000</v>
      </c>
      <c r="AE109" s="363" t="s">
        <v>144</v>
      </c>
      <c r="AF109" s="445">
        <v>0</v>
      </c>
      <c r="AG109" s="13">
        <f t="shared" si="13"/>
        <v>0</v>
      </c>
    </row>
    <row r="110" spans="1:33" s="377" customFormat="1" ht="80" x14ac:dyDescent="0.2">
      <c r="A110" s="381" t="s">
        <v>944</v>
      </c>
      <c r="B110" s="394" t="s">
        <v>107</v>
      </c>
      <c r="C110" s="37" t="s">
        <v>512</v>
      </c>
      <c r="D110" s="37" t="s">
        <v>513</v>
      </c>
      <c r="E110" s="37" t="s">
        <v>594</v>
      </c>
      <c r="F110" s="37" t="s">
        <v>595</v>
      </c>
      <c r="G110" s="37" t="s">
        <v>116</v>
      </c>
      <c r="H110" s="37">
        <v>139</v>
      </c>
      <c r="I110" s="37" t="s">
        <v>624</v>
      </c>
      <c r="J110" s="358">
        <v>4502038</v>
      </c>
      <c r="K110" s="302" t="s">
        <v>597</v>
      </c>
      <c r="L110" s="37" t="s">
        <v>602</v>
      </c>
      <c r="M110" s="37" t="s">
        <v>526</v>
      </c>
      <c r="N110" s="37">
        <v>4.3999999999999997E-2</v>
      </c>
      <c r="O110" s="37">
        <v>2020</v>
      </c>
      <c r="P110" s="37" t="s">
        <v>122</v>
      </c>
      <c r="Q110" s="499">
        <v>15</v>
      </c>
      <c r="R110" s="305">
        <v>40</v>
      </c>
      <c r="S110" s="302">
        <v>9</v>
      </c>
      <c r="T110" s="12">
        <f t="shared" si="12"/>
        <v>0.22500000000000001</v>
      </c>
      <c r="U110" s="302">
        <v>0</v>
      </c>
      <c r="V110" s="301">
        <v>0</v>
      </c>
      <c r="W110" s="301">
        <v>13</v>
      </c>
      <c r="X110" s="301">
        <v>11</v>
      </c>
      <c r="Y110" s="11">
        <f t="shared" si="8"/>
        <v>24</v>
      </c>
      <c r="Z110" s="12">
        <f t="shared" si="9"/>
        <v>0.6</v>
      </c>
      <c r="AA110" s="11">
        <f t="shared" si="10"/>
        <v>33</v>
      </c>
      <c r="AB110" s="12">
        <f t="shared" si="11"/>
        <v>1.6</v>
      </c>
      <c r="AC110" s="13">
        <f t="shared" si="14"/>
        <v>0.82499999999999996</v>
      </c>
      <c r="AD110" s="445">
        <v>150000000</v>
      </c>
      <c r="AE110" s="363" t="s">
        <v>144</v>
      </c>
      <c r="AF110" s="445">
        <v>150000000</v>
      </c>
      <c r="AG110" s="13">
        <f t="shared" si="13"/>
        <v>1</v>
      </c>
    </row>
    <row r="111" spans="1:33" s="377" customFormat="1" ht="80" x14ac:dyDescent="0.2">
      <c r="A111" s="381" t="s">
        <v>944</v>
      </c>
      <c r="B111" s="394" t="s">
        <v>107</v>
      </c>
      <c r="C111" s="37" t="s">
        <v>512</v>
      </c>
      <c r="D111" s="37" t="s">
        <v>513</v>
      </c>
      <c r="E111" s="37" t="s">
        <v>594</v>
      </c>
      <c r="F111" s="37" t="s">
        <v>595</v>
      </c>
      <c r="G111" s="37" t="s">
        <v>116</v>
      </c>
      <c r="H111" s="37">
        <v>140</v>
      </c>
      <c r="I111" s="37" t="s">
        <v>627</v>
      </c>
      <c r="J111" s="358">
        <v>4502039</v>
      </c>
      <c r="K111" s="302" t="s">
        <v>597</v>
      </c>
      <c r="L111" s="37" t="s">
        <v>598</v>
      </c>
      <c r="M111" s="37" t="s">
        <v>526</v>
      </c>
      <c r="N111" s="37">
        <v>4.3999999999999997E-2</v>
      </c>
      <c r="O111" s="37">
        <v>2020</v>
      </c>
      <c r="P111" s="37" t="s">
        <v>122</v>
      </c>
      <c r="Q111" s="499">
        <v>5</v>
      </c>
      <c r="R111" s="305">
        <v>30</v>
      </c>
      <c r="S111" s="302">
        <v>3</v>
      </c>
      <c r="T111" s="12">
        <f t="shared" si="12"/>
        <v>0.1</v>
      </c>
      <c r="U111" s="302">
        <v>0</v>
      </c>
      <c r="V111" s="301">
        <v>2</v>
      </c>
      <c r="W111" s="301">
        <v>19</v>
      </c>
      <c r="X111" s="301">
        <v>10</v>
      </c>
      <c r="Y111" s="11">
        <f t="shared" si="8"/>
        <v>31</v>
      </c>
      <c r="Z111" s="12">
        <f t="shared" si="9"/>
        <v>1.0333333333333334</v>
      </c>
      <c r="AA111" s="11">
        <f t="shared" si="10"/>
        <v>34</v>
      </c>
      <c r="AB111" s="12">
        <f t="shared" si="11"/>
        <v>6.2</v>
      </c>
      <c r="AC111" s="13">
        <f t="shared" si="14"/>
        <v>1.1333333333333333</v>
      </c>
      <c r="AD111" s="445">
        <v>150000000</v>
      </c>
      <c r="AE111" s="363" t="s">
        <v>144</v>
      </c>
      <c r="AF111" s="445">
        <v>150000000</v>
      </c>
      <c r="AG111" s="13">
        <f t="shared" si="13"/>
        <v>1</v>
      </c>
    </row>
    <row r="112" spans="1:33" s="377" customFormat="1" ht="98" x14ac:dyDescent="0.2">
      <c r="A112" s="381" t="s">
        <v>944</v>
      </c>
      <c r="B112" s="394" t="s">
        <v>107</v>
      </c>
      <c r="C112" s="37" t="s">
        <v>512</v>
      </c>
      <c r="D112" s="37" t="s">
        <v>513</v>
      </c>
      <c r="E112" s="37" t="s">
        <v>110</v>
      </c>
      <c r="F112" s="37" t="s">
        <v>513</v>
      </c>
      <c r="G112" s="37" t="s">
        <v>116</v>
      </c>
      <c r="H112" s="37">
        <v>141</v>
      </c>
      <c r="I112" s="37" t="s">
        <v>632</v>
      </c>
      <c r="J112" s="358">
        <v>4101031</v>
      </c>
      <c r="K112" s="302" t="s">
        <v>633</v>
      </c>
      <c r="L112" s="37" t="s">
        <v>634</v>
      </c>
      <c r="M112" s="37" t="s">
        <v>526</v>
      </c>
      <c r="N112" s="37">
        <v>4.3999999999999997E-2</v>
      </c>
      <c r="O112" s="37">
        <v>2020</v>
      </c>
      <c r="P112" s="37" t="s">
        <v>122</v>
      </c>
      <c r="Q112" s="499">
        <v>1</v>
      </c>
      <c r="R112" s="305">
        <v>4</v>
      </c>
      <c r="S112" s="302">
        <v>2</v>
      </c>
      <c r="T112" s="12">
        <f t="shared" si="12"/>
        <v>0.5</v>
      </c>
      <c r="U112" s="302">
        <v>1</v>
      </c>
      <c r="V112" s="301">
        <v>1</v>
      </c>
      <c r="W112" s="11">
        <v>0</v>
      </c>
      <c r="X112" s="11">
        <v>0</v>
      </c>
      <c r="Y112" s="11">
        <f t="shared" si="8"/>
        <v>2</v>
      </c>
      <c r="Z112" s="12">
        <f t="shared" si="9"/>
        <v>0.5</v>
      </c>
      <c r="AA112" s="11">
        <f t="shared" si="10"/>
        <v>4</v>
      </c>
      <c r="AB112" s="12">
        <f t="shared" si="11"/>
        <v>2</v>
      </c>
      <c r="AC112" s="13">
        <f t="shared" si="14"/>
        <v>1</v>
      </c>
      <c r="AD112" s="445">
        <v>0</v>
      </c>
      <c r="AE112" s="363" t="s">
        <v>144</v>
      </c>
      <c r="AF112" s="445">
        <v>0</v>
      </c>
      <c r="AG112" s="13">
        <v>0</v>
      </c>
    </row>
    <row r="113" spans="1:33" s="377" customFormat="1" ht="98" x14ac:dyDescent="0.2">
      <c r="A113" s="381" t="s">
        <v>944</v>
      </c>
      <c r="B113" s="394" t="s">
        <v>107</v>
      </c>
      <c r="C113" s="37" t="s">
        <v>512</v>
      </c>
      <c r="D113" s="37" t="s">
        <v>513</v>
      </c>
      <c r="E113" s="37" t="s">
        <v>110</v>
      </c>
      <c r="F113" s="37" t="s">
        <v>513</v>
      </c>
      <c r="G113" s="37" t="s">
        <v>116</v>
      </c>
      <c r="H113" s="37">
        <v>142</v>
      </c>
      <c r="I113" s="37" t="s">
        <v>638</v>
      </c>
      <c r="J113" s="358">
        <v>4101031</v>
      </c>
      <c r="K113" s="302" t="s">
        <v>633</v>
      </c>
      <c r="L113" s="37" t="s">
        <v>639</v>
      </c>
      <c r="M113" s="37" t="s">
        <v>526</v>
      </c>
      <c r="N113" s="37">
        <v>4.3999999999999997E-2</v>
      </c>
      <c r="O113" s="37">
        <v>2020</v>
      </c>
      <c r="P113" s="37" t="s">
        <v>122</v>
      </c>
      <c r="Q113" s="499">
        <v>10</v>
      </c>
      <c r="R113" s="305">
        <v>40</v>
      </c>
      <c r="S113" s="302">
        <v>9</v>
      </c>
      <c r="T113" s="12">
        <f t="shared" si="12"/>
        <v>0.22500000000000001</v>
      </c>
      <c r="U113" s="302">
        <v>0</v>
      </c>
      <c r="V113" s="301">
        <v>3</v>
      </c>
      <c r="W113" s="301">
        <v>13</v>
      </c>
      <c r="X113" s="301">
        <v>2</v>
      </c>
      <c r="Y113" s="11">
        <f t="shared" si="8"/>
        <v>18</v>
      </c>
      <c r="Z113" s="12">
        <f t="shared" si="9"/>
        <v>0.45</v>
      </c>
      <c r="AA113" s="11">
        <f t="shared" si="10"/>
        <v>27</v>
      </c>
      <c r="AB113" s="12">
        <f t="shared" si="11"/>
        <v>1.8</v>
      </c>
      <c r="AC113" s="13">
        <f t="shared" si="14"/>
        <v>0.67500000000000004</v>
      </c>
      <c r="AD113" s="445">
        <v>387192000</v>
      </c>
      <c r="AE113" s="363" t="s">
        <v>144</v>
      </c>
      <c r="AF113" s="445">
        <v>387192</v>
      </c>
      <c r="AG113" s="13">
        <f t="shared" si="13"/>
        <v>1E-3</v>
      </c>
    </row>
    <row r="114" spans="1:33" s="377" customFormat="1" ht="80" x14ac:dyDescent="0.2">
      <c r="A114" s="381" t="s">
        <v>944</v>
      </c>
      <c r="B114" s="394" t="s">
        <v>107</v>
      </c>
      <c r="C114" s="37" t="s">
        <v>512</v>
      </c>
      <c r="D114" s="37" t="s">
        <v>513</v>
      </c>
      <c r="E114" s="37" t="s">
        <v>594</v>
      </c>
      <c r="F114" s="37" t="s">
        <v>595</v>
      </c>
      <c r="G114" s="37" t="s">
        <v>116</v>
      </c>
      <c r="H114" s="37">
        <v>143</v>
      </c>
      <c r="I114" s="37" t="s">
        <v>642</v>
      </c>
      <c r="J114" s="358">
        <v>4502038</v>
      </c>
      <c r="K114" s="302" t="s">
        <v>597</v>
      </c>
      <c r="L114" s="37" t="s">
        <v>598</v>
      </c>
      <c r="M114" s="37" t="s">
        <v>526</v>
      </c>
      <c r="N114" s="37">
        <v>4.3999999999999997E-2</v>
      </c>
      <c r="O114" s="37">
        <v>2020</v>
      </c>
      <c r="P114" s="37" t="s">
        <v>122</v>
      </c>
      <c r="Q114" s="499">
        <v>1</v>
      </c>
      <c r="R114" s="305">
        <v>1</v>
      </c>
      <c r="S114" s="302">
        <v>0</v>
      </c>
      <c r="T114" s="12">
        <f t="shared" si="12"/>
        <v>0</v>
      </c>
      <c r="U114" s="302">
        <v>0</v>
      </c>
      <c r="V114" s="301">
        <v>1</v>
      </c>
      <c r="W114" s="11">
        <v>0</v>
      </c>
      <c r="X114" s="11">
        <v>0</v>
      </c>
      <c r="Y114" s="11">
        <f t="shared" si="8"/>
        <v>1</v>
      </c>
      <c r="Z114" s="12">
        <f t="shared" si="9"/>
        <v>1</v>
      </c>
      <c r="AA114" s="11">
        <f t="shared" si="10"/>
        <v>1</v>
      </c>
      <c r="AB114" s="12">
        <f t="shared" si="11"/>
        <v>1</v>
      </c>
      <c r="AC114" s="13">
        <f t="shared" si="14"/>
        <v>1</v>
      </c>
      <c r="AD114" s="445">
        <v>2000000</v>
      </c>
      <c r="AE114" s="363" t="s">
        <v>144</v>
      </c>
      <c r="AF114" s="445">
        <v>2000000</v>
      </c>
      <c r="AG114" s="13">
        <f t="shared" si="13"/>
        <v>1</v>
      </c>
    </row>
    <row r="115" spans="1:33" s="377" customFormat="1" ht="80" x14ac:dyDescent="0.2">
      <c r="A115" s="381" t="s">
        <v>944</v>
      </c>
      <c r="B115" s="394" t="s">
        <v>107</v>
      </c>
      <c r="C115" s="37" t="s">
        <v>512</v>
      </c>
      <c r="D115" s="37" t="s">
        <v>513</v>
      </c>
      <c r="E115" s="37" t="s">
        <v>645</v>
      </c>
      <c r="F115" s="37" t="s">
        <v>467</v>
      </c>
      <c r="G115" s="37" t="s">
        <v>116</v>
      </c>
      <c r="H115" s="37">
        <v>144</v>
      </c>
      <c r="I115" s="37" t="s">
        <v>646</v>
      </c>
      <c r="J115" s="358">
        <v>3502019</v>
      </c>
      <c r="K115" s="302" t="s">
        <v>647</v>
      </c>
      <c r="L115" s="37" t="s">
        <v>648</v>
      </c>
      <c r="M115" s="37" t="s">
        <v>526</v>
      </c>
      <c r="N115" s="37">
        <v>4.3999999999999997E-2</v>
      </c>
      <c r="O115" s="37">
        <v>2020</v>
      </c>
      <c r="P115" s="37" t="s">
        <v>122</v>
      </c>
      <c r="Q115" s="499">
        <v>1</v>
      </c>
      <c r="R115" s="305">
        <v>4</v>
      </c>
      <c r="S115" s="302">
        <v>0</v>
      </c>
      <c r="T115" s="12">
        <f t="shared" si="12"/>
        <v>0</v>
      </c>
      <c r="U115" s="302">
        <v>0</v>
      </c>
      <c r="V115" s="301">
        <v>0</v>
      </c>
      <c r="W115" s="301">
        <v>1</v>
      </c>
      <c r="X115" s="11">
        <v>0</v>
      </c>
      <c r="Y115" s="11">
        <f t="shared" si="8"/>
        <v>1</v>
      </c>
      <c r="Z115" s="12">
        <f t="shared" si="9"/>
        <v>0.25</v>
      </c>
      <c r="AA115" s="11">
        <f t="shared" si="10"/>
        <v>1</v>
      </c>
      <c r="AB115" s="12">
        <f t="shared" si="11"/>
        <v>1</v>
      </c>
      <c r="AC115" s="13">
        <f t="shared" si="14"/>
        <v>0.25</v>
      </c>
      <c r="AD115" s="445">
        <v>2000001</v>
      </c>
      <c r="AE115" s="363" t="s">
        <v>144</v>
      </c>
      <c r="AF115" s="445">
        <v>2000001</v>
      </c>
      <c r="AG115" s="13">
        <f t="shared" si="13"/>
        <v>1</v>
      </c>
    </row>
    <row r="116" spans="1:33" s="377" customFormat="1" ht="84" x14ac:dyDescent="0.2">
      <c r="A116" s="381" t="s">
        <v>944</v>
      </c>
      <c r="B116" s="394" t="s">
        <v>107</v>
      </c>
      <c r="C116" s="37" t="s">
        <v>512</v>
      </c>
      <c r="D116" s="37" t="s">
        <v>513</v>
      </c>
      <c r="E116" s="37" t="s">
        <v>594</v>
      </c>
      <c r="F116" s="37" t="s">
        <v>595</v>
      </c>
      <c r="G116" s="37" t="s">
        <v>116</v>
      </c>
      <c r="H116" s="37">
        <v>145</v>
      </c>
      <c r="I116" s="37" t="s">
        <v>650</v>
      </c>
      <c r="J116" s="358">
        <v>4502038</v>
      </c>
      <c r="K116" s="302" t="s">
        <v>597</v>
      </c>
      <c r="L116" s="37" t="s">
        <v>598</v>
      </c>
      <c r="M116" s="37" t="s">
        <v>526</v>
      </c>
      <c r="N116" s="37">
        <v>4.3999999999999997E-2</v>
      </c>
      <c r="O116" s="37">
        <v>2020</v>
      </c>
      <c r="P116" s="37" t="s">
        <v>122</v>
      </c>
      <c r="Q116" s="499">
        <v>1</v>
      </c>
      <c r="R116" s="305">
        <v>1</v>
      </c>
      <c r="S116" s="302">
        <v>1</v>
      </c>
      <c r="T116" s="12">
        <f t="shared" si="12"/>
        <v>1</v>
      </c>
      <c r="U116" s="302">
        <v>0</v>
      </c>
      <c r="V116" s="301">
        <v>0</v>
      </c>
      <c r="W116" s="301">
        <v>1</v>
      </c>
      <c r="X116" s="11">
        <v>0</v>
      </c>
      <c r="Y116" s="11">
        <f t="shared" si="8"/>
        <v>1</v>
      </c>
      <c r="Z116" s="12">
        <f t="shared" si="9"/>
        <v>1</v>
      </c>
      <c r="AA116" s="11">
        <f t="shared" si="10"/>
        <v>2</v>
      </c>
      <c r="AB116" s="12">
        <f t="shared" si="11"/>
        <v>1</v>
      </c>
      <c r="AC116" s="13">
        <f t="shared" si="14"/>
        <v>2</v>
      </c>
      <c r="AD116" s="445">
        <v>2000002</v>
      </c>
      <c r="AE116" s="363" t="s">
        <v>144</v>
      </c>
      <c r="AF116" s="445">
        <v>2000002</v>
      </c>
      <c r="AG116" s="13">
        <f t="shared" si="13"/>
        <v>1</v>
      </c>
    </row>
    <row r="117" spans="1:33" s="377" customFormat="1" ht="154" x14ac:dyDescent="0.2">
      <c r="A117" s="381" t="s">
        <v>944</v>
      </c>
      <c r="B117" s="394" t="s">
        <v>107</v>
      </c>
      <c r="C117" s="37" t="s">
        <v>512</v>
      </c>
      <c r="D117" s="37" t="s">
        <v>513</v>
      </c>
      <c r="E117" s="37" t="s">
        <v>652</v>
      </c>
      <c r="F117" s="37" t="s">
        <v>653</v>
      </c>
      <c r="G117" s="37" t="s">
        <v>116</v>
      </c>
      <c r="H117" s="37">
        <v>146</v>
      </c>
      <c r="I117" s="37" t="s">
        <v>654</v>
      </c>
      <c r="J117" s="358">
        <v>4001031</v>
      </c>
      <c r="K117" s="302" t="s">
        <v>655</v>
      </c>
      <c r="L117" s="37" t="s">
        <v>656</v>
      </c>
      <c r="M117" s="37" t="s">
        <v>526</v>
      </c>
      <c r="N117" s="37">
        <v>4.3999999999999997E-2</v>
      </c>
      <c r="O117" s="37">
        <v>2020</v>
      </c>
      <c r="P117" s="37" t="s">
        <v>122</v>
      </c>
      <c r="Q117" s="499">
        <v>10</v>
      </c>
      <c r="R117" s="305">
        <v>40</v>
      </c>
      <c r="S117" s="302">
        <v>0</v>
      </c>
      <c r="T117" s="12">
        <f t="shared" si="12"/>
        <v>0</v>
      </c>
      <c r="U117" s="302">
        <v>0</v>
      </c>
      <c r="V117" s="301">
        <v>1</v>
      </c>
      <c r="W117" s="301">
        <v>21</v>
      </c>
      <c r="X117" s="11">
        <v>0</v>
      </c>
      <c r="Y117" s="11">
        <f t="shared" si="8"/>
        <v>22</v>
      </c>
      <c r="Z117" s="12">
        <f t="shared" si="9"/>
        <v>0.55000000000000004</v>
      </c>
      <c r="AA117" s="11">
        <f t="shared" si="10"/>
        <v>22</v>
      </c>
      <c r="AB117" s="12">
        <f t="shared" si="11"/>
        <v>2.2000000000000002</v>
      </c>
      <c r="AC117" s="13">
        <f t="shared" si="14"/>
        <v>0.55000000000000004</v>
      </c>
      <c r="AD117" s="445">
        <v>300000000</v>
      </c>
      <c r="AE117" s="363" t="s">
        <v>144</v>
      </c>
      <c r="AF117" s="445">
        <v>5000000</v>
      </c>
      <c r="AG117" s="13">
        <f t="shared" si="13"/>
        <v>1.6666666666666666E-2</v>
      </c>
    </row>
    <row r="118" spans="1:33" s="377" customFormat="1" ht="154" x14ac:dyDescent="0.2">
      <c r="A118" s="381" t="s">
        <v>944</v>
      </c>
      <c r="B118" s="394" t="s">
        <v>107</v>
      </c>
      <c r="C118" s="37" t="s">
        <v>512</v>
      </c>
      <c r="D118" s="37" t="s">
        <v>513</v>
      </c>
      <c r="E118" s="37" t="s">
        <v>652</v>
      </c>
      <c r="F118" s="37" t="s">
        <v>653</v>
      </c>
      <c r="G118" s="37" t="s">
        <v>116</v>
      </c>
      <c r="H118" s="37">
        <v>147</v>
      </c>
      <c r="I118" s="37" t="s">
        <v>659</v>
      </c>
      <c r="J118" s="358">
        <v>4001032</v>
      </c>
      <c r="K118" s="302" t="s">
        <v>660</v>
      </c>
      <c r="L118" s="37" t="s">
        <v>661</v>
      </c>
      <c r="M118" s="37" t="s">
        <v>526</v>
      </c>
      <c r="N118" s="37">
        <v>4.3999999999999997E-2</v>
      </c>
      <c r="O118" s="37">
        <v>2020</v>
      </c>
      <c r="P118" s="37" t="s">
        <v>122</v>
      </c>
      <c r="Q118" s="499">
        <v>10</v>
      </c>
      <c r="R118" s="305">
        <v>40</v>
      </c>
      <c r="S118" s="302">
        <v>0</v>
      </c>
      <c r="T118" s="12">
        <f t="shared" si="12"/>
        <v>0</v>
      </c>
      <c r="U118" s="302">
        <v>0</v>
      </c>
      <c r="V118" s="301">
        <v>0</v>
      </c>
      <c r="W118" s="301">
        <v>21</v>
      </c>
      <c r="X118" s="11">
        <v>0</v>
      </c>
      <c r="Y118" s="11">
        <f t="shared" si="8"/>
        <v>21</v>
      </c>
      <c r="Z118" s="12">
        <f t="shared" si="9"/>
        <v>0.52500000000000002</v>
      </c>
      <c r="AA118" s="11">
        <f t="shared" si="10"/>
        <v>21</v>
      </c>
      <c r="AB118" s="12">
        <f t="shared" si="11"/>
        <v>2.1</v>
      </c>
      <c r="AC118" s="13">
        <f t="shared" si="14"/>
        <v>0.52500000000000002</v>
      </c>
      <c r="AD118" s="445">
        <v>50000000</v>
      </c>
      <c r="AE118" s="363" t="s">
        <v>144</v>
      </c>
      <c r="AF118" s="445">
        <v>5000000</v>
      </c>
      <c r="AG118" s="13">
        <f t="shared" si="13"/>
        <v>0.1</v>
      </c>
    </row>
    <row r="119" spans="1:33" s="377" customFormat="1" ht="182" x14ac:dyDescent="0.2">
      <c r="A119" s="381" t="s">
        <v>944</v>
      </c>
      <c r="B119" s="394" t="s">
        <v>107</v>
      </c>
      <c r="C119" s="37" t="s">
        <v>512</v>
      </c>
      <c r="D119" s="37" t="s">
        <v>513</v>
      </c>
      <c r="E119" s="37" t="s">
        <v>245</v>
      </c>
      <c r="F119" s="37" t="s">
        <v>662</v>
      </c>
      <c r="G119" s="37" t="s">
        <v>116</v>
      </c>
      <c r="H119" s="37">
        <v>148</v>
      </c>
      <c r="I119" s="37" t="s">
        <v>663</v>
      </c>
      <c r="J119" s="358">
        <v>1704017</v>
      </c>
      <c r="K119" s="302" t="s">
        <v>664</v>
      </c>
      <c r="L119" s="37" t="s">
        <v>665</v>
      </c>
      <c r="M119" s="37" t="s">
        <v>526</v>
      </c>
      <c r="N119" s="37">
        <v>4.3999999999999997E-2</v>
      </c>
      <c r="O119" s="37">
        <v>2020</v>
      </c>
      <c r="P119" s="37" t="s">
        <v>122</v>
      </c>
      <c r="Q119" s="499">
        <v>2</v>
      </c>
      <c r="R119" s="305">
        <v>8</v>
      </c>
      <c r="S119" s="302">
        <v>0</v>
      </c>
      <c r="T119" s="12">
        <f t="shared" si="12"/>
        <v>0</v>
      </c>
      <c r="U119" s="302">
        <v>0</v>
      </c>
      <c r="V119" s="301">
        <v>1</v>
      </c>
      <c r="W119" s="301">
        <v>1</v>
      </c>
      <c r="X119" s="11">
        <v>0</v>
      </c>
      <c r="Y119" s="11">
        <f t="shared" si="8"/>
        <v>2</v>
      </c>
      <c r="Z119" s="12">
        <f t="shared" si="9"/>
        <v>0.25</v>
      </c>
      <c r="AA119" s="11">
        <f t="shared" si="10"/>
        <v>2</v>
      </c>
      <c r="AB119" s="12">
        <f t="shared" si="11"/>
        <v>1</v>
      </c>
      <c r="AC119" s="13">
        <f t="shared" si="14"/>
        <v>0.25</v>
      </c>
      <c r="AD119" s="445">
        <v>2000000</v>
      </c>
      <c r="AE119" s="363" t="s">
        <v>144</v>
      </c>
      <c r="AF119" s="445">
        <v>2000000</v>
      </c>
      <c r="AG119" s="13">
        <f t="shared" si="13"/>
        <v>1</v>
      </c>
    </row>
    <row r="120" spans="1:33" s="377" customFormat="1" ht="126" x14ac:dyDescent="0.2">
      <c r="A120" s="381" t="s">
        <v>944</v>
      </c>
      <c r="B120" s="394" t="s">
        <v>107</v>
      </c>
      <c r="C120" s="37" t="s">
        <v>512</v>
      </c>
      <c r="D120" s="37" t="s">
        <v>513</v>
      </c>
      <c r="E120" s="37" t="s">
        <v>110</v>
      </c>
      <c r="F120" s="37" t="s">
        <v>513</v>
      </c>
      <c r="G120" s="37" t="s">
        <v>116</v>
      </c>
      <c r="H120" s="37">
        <v>149</v>
      </c>
      <c r="I120" s="37" t="s">
        <v>667</v>
      </c>
      <c r="J120" s="358" t="s">
        <v>668</v>
      </c>
      <c r="K120" s="302" t="s">
        <v>669</v>
      </c>
      <c r="L120" s="37" t="s">
        <v>670</v>
      </c>
      <c r="M120" s="37" t="s">
        <v>158</v>
      </c>
      <c r="N120" s="37">
        <v>4.3999999999999997E-2</v>
      </c>
      <c r="O120" s="37">
        <v>2020</v>
      </c>
      <c r="P120" s="37" t="s">
        <v>122</v>
      </c>
      <c r="Q120" s="499">
        <v>36</v>
      </c>
      <c r="R120" s="305">
        <v>140</v>
      </c>
      <c r="S120" s="302">
        <v>36</v>
      </c>
      <c r="T120" s="12">
        <f t="shared" si="12"/>
        <v>0.25714285714285712</v>
      </c>
      <c r="U120" s="302">
        <v>0</v>
      </c>
      <c r="V120" s="301">
        <v>8</v>
      </c>
      <c r="W120" s="301">
        <v>13</v>
      </c>
      <c r="X120" s="301">
        <v>15</v>
      </c>
      <c r="Y120" s="11">
        <f t="shared" si="8"/>
        <v>36</v>
      </c>
      <c r="Z120" s="12">
        <f t="shared" si="9"/>
        <v>0.25714285714285712</v>
      </c>
      <c r="AA120" s="11">
        <f t="shared" si="10"/>
        <v>72</v>
      </c>
      <c r="AB120" s="12">
        <f t="shared" si="11"/>
        <v>1</v>
      </c>
      <c r="AC120" s="13">
        <f t="shared" si="14"/>
        <v>0.51428571428571423</v>
      </c>
      <c r="AD120" s="445">
        <v>300000000</v>
      </c>
      <c r="AE120" s="363" t="s">
        <v>144</v>
      </c>
      <c r="AF120" s="445">
        <v>300000000</v>
      </c>
      <c r="AG120" s="13">
        <f t="shared" si="13"/>
        <v>1</v>
      </c>
    </row>
    <row r="121" spans="1:33" s="377" customFormat="1" ht="80" x14ac:dyDescent="0.2">
      <c r="A121" s="381" t="s">
        <v>944</v>
      </c>
      <c r="B121" s="394" t="s">
        <v>107</v>
      </c>
      <c r="C121" s="37" t="s">
        <v>512</v>
      </c>
      <c r="D121" s="37" t="s">
        <v>513</v>
      </c>
      <c r="E121" s="37" t="s">
        <v>110</v>
      </c>
      <c r="F121" s="37" t="s">
        <v>513</v>
      </c>
      <c r="G121" s="37" t="s">
        <v>116</v>
      </c>
      <c r="H121" s="37">
        <v>150</v>
      </c>
      <c r="I121" s="37" t="s">
        <v>673</v>
      </c>
      <c r="J121" s="358" t="s">
        <v>668</v>
      </c>
      <c r="K121" s="302" t="s">
        <v>669</v>
      </c>
      <c r="L121" s="37" t="s">
        <v>670</v>
      </c>
      <c r="M121" s="37" t="s">
        <v>158</v>
      </c>
      <c r="N121" s="37">
        <v>4.3999999999999997E-2</v>
      </c>
      <c r="O121" s="37">
        <v>2020</v>
      </c>
      <c r="P121" s="37" t="s">
        <v>122</v>
      </c>
      <c r="Q121" s="499">
        <v>15</v>
      </c>
      <c r="R121" s="305">
        <v>45</v>
      </c>
      <c r="S121" s="302">
        <v>8</v>
      </c>
      <c r="T121" s="12">
        <f t="shared" si="12"/>
        <v>0.17777777777777778</v>
      </c>
      <c r="U121" s="302">
        <v>0</v>
      </c>
      <c r="V121" s="301">
        <v>4</v>
      </c>
      <c r="W121" s="301">
        <v>7</v>
      </c>
      <c r="X121" s="301">
        <v>4</v>
      </c>
      <c r="Y121" s="11">
        <f t="shared" ref="Y121:Y172" si="15">+U121+V121+W121+X121</f>
        <v>15</v>
      </c>
      <c r="Z121" s="12">
        <f t="shared" ref="Z121:Z169" si="16">+Y121/R121</f>
        <v>0.33333333333333331</v>
      </c>
      <c r="AA121" s="11">
        <f t="shared" ref="AA121:AA172" si="17">S121+Y121</f>
        <v>23</v>
      </c>
      <c r="AB121" s="12">
        <f t="shared" ref="AB121:AB172" si="18">+Y121/Q121</f>
        <v>1</v>
      </c>
      <c r="AC121" s="13">
        <f t="shared" si="14"/>
        <v>0.51111111111111107</v>
      </c>
      <c r="AD121" s="445">
        <v>12000000</v>
      </c>
      <c r="AE121" s="363" t="s">
        <v>144</v>
      </c>
      <c r="AF121" s="445">
        <v>12000000</v>
      </c>
      <c r="AG121" s="13">
        <f t="shared" ref="AG121:AG132" si="19">+AF121/AD121</f>
        <v>1</v>
      </c>
    </row>
    <row r="122" spans="1:33" s="377" customFormat="1" ht="80" x14ac:dyDescent="0.2">
      <c r="A122" s="381" t="s">
        <v>944</v>
      </c>
      <c r="B122" s="394" t="s">
        <v>107</v>
      </c>
      <c r="C122" s="37" t="s">
        <v>512</v>
      </c>
      <c r="D122" s="37" t="s">
        <v>513</v>
      </c>
      <c r="E122" s="37" t="s">
        <v>110</v>
      </c>
      <c r="F122" s="37" t="s">
        <v>513</v>
      </c>
      <c r="G122" s="37" t="s">
        <v>116</v>
      </c>
      <c r="H122" s="37">
        <v>151</v>
      </c>
      <c r="I122" s="37" t="s">
        <v>677</v>
      </c>
      <c r="J122" s="358" t="s">
        <v>668</v>
      </c>
      <c r="K122" s="302" t="s">
        <v>669</v>
      </c>
      <c r="L122" s="37" t="s">
        <v>678</v>
      </c>
      <c r="M122" s="37" t="s">
        <v>158</v>
      </c>
      <c r="N122" s="37">
        <v>4.3999999999999997E-2</v>
      </c>
      <c r="O122" s="37">
        <v>2020</v>
      </c>
      <c r="P122" s="37" t="s">
        <v>122</v>
      </c>
      <c r="Q122" s="499">
        <v>1</v>
      </c>
      <c r="R122" s="305">
        <v>4</v>
      </c>
      <c r="S122" s="302">
        <v>1</v>
      </c>
      <c r="T122" s="12">
        <f t="shared" ref="T122:T144" si="20">+S122/R122</f>
        <v>0.25</v>
      </c>
      <c r="U122" s="302">
        <v>0</v>
      </c>
      <c r="V122" s="301">
        <v>1</v>
      </c>
      <c r="W122" s="301">
        <v>0</v>
      </c>
      <c r="X122" s="11">
        <v>0</v>
      </c>
      <c r="Y122" s="11">
        <f t="shared" si="15"/>
        <v>1</v>
      </c>
      <c r="Z122" s="12">
        <f t="shared" si="16"/>
        <v>0.25</v>
      </c>
      <c r="AA122" s="11">
        <f t="shared" si="17"/>
        <v>2</v>
      </c>
      <c r="AB122" s="12">
        <f t="shared" si="18"/>
        <v>1</v>
      </c>
      <c r="AC122" s="13">
        <f t="shared" si="14"/>
        <v>0.5</v>
      </c>
      <c r="AD122" s="445">
        <v>50000000</v>
      </c>
      <c r="AE122" s="363" t="s">
        <v>144</v>
      </c>
      <c r="AF122" s="445">
        <v>50000000</v>
      </c>
      <c r="AG122" s="13">
        <f t="shared" si="19"/>
        <v>1</v>
      </c>
    </row>
    <row r="123" spans="1:33" s="377" customFormat="1" ht="84" x14ac:dyDescent="0.2">
      <c r="A123" s="381" t="s">
        <v>944</v>
      </c>
      <c r="B123" s="394" t="s">
        <v>107</v>
      </c>
      <c r="C123" s="37" t="s">
        <v>512</v>
      </c>
      <c r="D123" s="37" t="s">
        <v>513</v>
      </c>
      <c r="E123" s="37" t="s">
        <v>110</v>
      </c>
      <c r="F123" s="37" t="s">
        <v>513</v>
      </c>
      <c r="G123" s="37" t="s">
        <v>116</v>
      </c>
      <c r="H123" s="37">
        <v>152</v>
      </c>
      <c r="I123" s="37" t="s">
        <v>681</v>
      </c>
      <c r="J123" s="358" t="s">
        <v>668</v>
      </c>
      <c r="K123" s="302" t="s">
        <v>669</v>
      </c>
      <c r="L123" s="37" t="s">
        <v>670</v>
      </c>
      <c r="M123" s="37" t="s">
        <v>158</v>
      </c>
      <c r="N123" s="37">
        <v>4.3999999999999997E-2</v>
      </c>
      <c r="O123" s="37">
        <v>2020</v>
      </c>
      <c r="P123" s="37" t="s">
        <v>122</v>
      </c>
      <c r="Q123" s="499">
        <v>15</v>
      </c>
      <c r="R123" s="305">
        <v>60</v>
      </c>
      <c r="S123" s="302">
        <v>8</v>
      </c>
      <c r="T123" s="12">
        <f t="shared" si="20"/>
        <v>0.13333333333333333</v>
      </c>
      <c r="U123" s="302">
        <v>0</v>
      </c>
      <c r="V123" s="301">
        <v>4</v>
      </c>
      <c r="W123" s="301">
        <v>7</v>
      </c>
      <c r="X123" s="301">
        <v>4</v>
      </c>
      <c r="Y123" s="11">
        <f t="shared" si="15"/>
        <v>15</v>
      </c>
      <c r="Z123" s="12">
        <f t="shared" si="16"/>
        <v>0.25</v>
      </c>
      <c r="AA123" s="11">
        <f t="shared" si="17"/>
        <v>23</v>
      </c>
      <c r="AB123" s="12">
        <f t="shared" si="18"/>
        <v>1</v>
      </c>
      <c r="AC123" s="13">
        <f t="shared" si="14"/>
        <v>0.38333333333333336</v>
      </c>
      <c r="AD123" s="445">
        <v>12000000</v>
      </c>
      <c r="AE123" s="363" t="s">
        <v>144</v>
      </c>
      <c r="AF123" s="445">
        <v>12000000</v>
      </c>
      <c r="AG123" s="13">
        <f t="shared" si="19"/>
        <v>1</v>
      </c>
    </row>
    <row r="124" spans="1:33" s="377" customFormat="1" ht="98" x14ac:dyDescent="0.2">
      <c r="A124" s="381" t="s">
        <v>944</v>
      </c>
      <c r="B124" s="394" t="s">
        <v>107</v>
      </c>
      <c r="C124" s="37" t="s">
        <v>512</v>
      </c>
      <c r="D124" s="37" t="s">
        <v>513</v>
      </c>
      <c r="E124" s="37" t="s">
        <v>110</v>
      </c>
      <c r="F124" s="37" t="s">
        <v>513</v>
      </c>
      <c r="G124" s="37" t="s">
        <v>116</v>
      </c>
      <c r="H124" s="37">
        <v>153</v>
      </c>
      <c r="I124" s="37" t="s">
        <v>684</v>
      </c>
      <c r="J124" s="358" t="s">
        <v>668</v>
      </c>
      <c r="K124" s="302" t="s">
        <v>669</v>
      </c>
      <c r="L124" s="37" t="s">
        <v>670</v>
      </c>
      <c r="M124" s="37" t="s">
        <v>158</v>
      </c>
      <c r="N124" s="37">
        <v>4.3999999999999997E-2</v>
      </c>
      <c r="O124" s="37">
        <v>2020</v>
      </c>
      <c r="P124" s="37" t="s">
        <v>122</v>
      </c>
      <c r="Q124" s="499">
        <v>12</v>
      </c>
      <c r="R124" s="305">
        <v>46</v>
      </c>
      <c r="S124" s="302">
        <v>11</v>
      </c>
      <c r="T124" s="12">
        <f t="shared" si="20"/>
        <v>0.2391304347826087</v>
      </c>
      <c r="U124" s="302">
        <v>0</v>
      </c>
      <c r="V124" s="301">
        <v>4</v>
      </c>
      <c r="W124" s="301">
        <v>7</v>
      </c>
      <c r="X124" s="301">
        <v>1</v>
      </c>
      <c r="Y124" s="11">
        <f t="shared" si="15"/>
        <v>12</v>
      </c>
      <c r="Z124" s="12">
        <f t="shared" si="16"/>
        <v>0.2608695652173913</v>
      </c>
      <c r="AA124" s="11">
        <f t="shared" si="17"/>
        <v>23</v>
      </c>
      <c r="AB124" s="12">
        <f t="shared" si="18"/>
        <v>1</v>
      </c>
      <c r="AC124" s="13">
        <f t="shared" si="14"/>
        <v>0.5</v>
      </c>
      <c r="AD124" s="445">
        <v>12000000</v>
      </c>
      <c r="AE124" s="363" t="s">
        <v>144</v>
      </c>
      <c r="AF124" s="445">
        <v>12000000</v>
      </c>
      <c r="AG124" s="13">
        <f t="shared" si="19"/>
        <v>1</v>
      </c>
    </row>
    <row r="125" spans="1:33" s="377" customFormat="1" ht="98" x14ac:dyDescent="0.2">
      <c r="A125" s="381" t="s">
        <v>944</v>
      </c>
      <c r="B125" s="394" t="s">
        <v>107</v>
      </c>
      <c r="C125" s="37" t="s">
        <v>512</v>
      </c>
      <c r="D125" s="37" t="s">
        <v>513</v>
      </c>
      <c r="E125" s="37" t="s">
        <v>110</v>
      </c>
      <c r="F125" s="37" t="s">
        <v>513</v>
      </c>
      <c r="G125" s="37" t="s">
        <v>116</v>
      </c>
      <c r="H125" s="37">
        <v>156</v>
      </c>
      <c r="I125" s="37" t="s">
        <v>695</v>
      </c>
      <c r="J125" s="358">
        <v>4101014</v>
      </c>
      <c r="K125" s="302" t="s">
        <v>696</v>
      </c>
      <c r="L125" s="37" t="s">
        <v>697</v>
      </c>
      <c r="M125" s="37" t="s">
        <v>158</v>
      </c>
      <c r="N125" s="37">
        <v>4.3999999999999997E-2</v>
      </c>
      <c r="O125" s="37">
        <v>2020</v>
      </c>
      <c r="P125" s="37" t="s">
        <v>122</v>
      </c>
      <c r="Q125" s="499">
        <v>10</v>
      </c>
      <c r="R125" s="305">
        <v>20</v>
      </c>
      <c r="S125" s="302">
        <v>0</v>
      </c>
      <c r="T125" s="12">
        <f t="shared" si="20"/>
        <v>0</v>
      </c>
      <c r="U125" s="302">
        <v>0</v>
      </c>
      <c r="V125" s="301">
        <v>0</v>
      </c>
      <c r="W125" s="11">
        <v>0</v>
      </c>
      <c r="X125" s="11">
        <v>0</v>
      </c>
      <c r="Y125" s="11">
        <f t="shared" si="15"/>
        <v>0</v>
      </c>
      <c r="Z125" s="12">
        <f t="shared" si="16"/>
        <v>0</v>
      </c>
      <c r="AA125" s="11">
        <f t="shared" si="17"/>
        <v>0</v>
      </c>
      <c r="AB125" s="12">
        <f t="shared" si="18"/>
        <v>0</v>
      </c>
      <c r="AC125" s="13">
        <f t="shared" si="14"/>
        <v>0</v>
      </c>
      <c r="AD125" s="445">
        <v>4000000</v>
      </c>
      <c r="AE125" s="363" t="s">
        <v>144</v>
      </c>
      <c r="AF125" s="445">
        <v>4000000</v>
      </c>
      <c r="AG125" s="13">
        <f t="shared" si="19"/>
        <v>1</v>
      </c>
    </row>
    <row r="126" spans="1:33" s="377" customFormat="1" ht="140" x14ac:dyDescent="0.2">
      <c r="A126" s="381" t="s">
        <v>944</v>
      </c>
      <c r="B126" s="394" t="s">
        <v>107</v>
      </c>
      <c r="C126" s="37" t="s">
        <v>512</v>
      </c>
      <c r="D126" s="37" t="s">
        <v>513</v>
      </c>
      <c r="E126" s="37" t="s">
        <v>225</v>
      </c>
      <c r="F126" s="37" t="s">
        <v>558</v>
      </c>
      <c r="G126" s="37" t="s">
        <v>116</v>
      </c>
      <c r="H126" s="37">
        <v>158</v>
      </c>
      <c r="I126" s="37" t="s">
        <v>702</v>
      </c>
      <c r="J126" s="358">
        <v>4103054</v>
      </c>
      <c r="K126" s="302" t="s">
        <v>703</v>
      </c>
      <c r="L126" s="37" t="s">
        <v>704</v>
      </c>
      <c r="M126" s="37" t="s">
        <v>526</v>
      </c>
      <c r="N126" s="37">
        <v>4.3999999999999997E-2</v>
      </c>
      <c r="O126" s="37">
        <v>2020</v>
      </c>
      <c r="P126" s="37" t="s">
        <v>122</v>
      </c>
      <c r="Q126" s="499">
        <v>1</v>
      </c>
      <c r="R126" s="305">
        <v>1</v>
      </c>
      <c r="S126" s="302">
        <v>1</v>
      </c>
      <c r="T126" s="12">
        <f t="shared" si="20"/>
        <v>1</v>
      </c>
      <c r="U126" s="302">
        <v>0.25</v>
      </c>
      <c r="V126" s="301">
        <v>0.25</v>
      </c>
      <c r="W126" s="301">
        <v>0.25</v>
      </c>
      <c r="X126" s="301">
        <v>0.25</v>
      </c>
      <c r="Y126" s="11">
        <f t="shared" si="15"/>
        <v>1</v>
      </c>
      <c r="Z126" s="12">
        <f t="shared" si="16"/>
        <v>1</v>
      </c>
      <c r="AA126" s="11">
        <f t="shared" si="17"/>
        <v>2</v>
      </c>
      <c r="AB126" s="12">
        <f t="shared" si="18"/>
        <v>1</v>
      </c>
      <c r="AC126" s="13">
        <f t="shared" si="14"/>
        <v>2</v>
      </c>
      <c r="AD126" s="445">
        <v>2000000</v>
      </c>
      <c r="AE126" s="363" t="s">
        <v>144</v>
      </c>
      <c r="AF126" s="445">
        <v>2000000</v>
      </c>
      <c r="AG126" s="13">
        <f t="shared" si="19"/>
        <v>1</v>
      </c>
    </row>
    <row r="127" spans="1:33" s="377" customFormat="1" ht="140" x14ac:dyDescent="0.2">
      <c r="A127" s="381" t="s">
        <v>944</v>
      </c>
      <c r="B127" s="394" t="s">
        <v>107</v>
      </c>
      <c r="C127" s="37" t="s">
        <v>512</v>
      </c>
      <c r="D127" s="37" t="s">
        <v>513</v>
      </c>
      <c r="E127" s="37" t="s">
        <v>225</v>
      </c>
      <c r="F127" s="37" t="s">
        <v>558</v>
      </c>
      <c r="G127" s="37" t="s">
        <v>116</v>
      </c>
      <c r="H127" s="37">
        <v>159</v>
      </c>
      <c r="I127" s="37" t="s">
        <v>705</v>
      </c>
      <c r="J127" s="358" t="s">
        <v>706</v>
      </c>
      <c r="K127" s="302" t="s">
        <v>703</v>
      </c>
      <c r="L127" s="37" t="s">
        <v>707</v>
      </c>
      <c r="M127" s="37" t="s">
        <v>526</v>
      </c>
      <c r="N127" s="37">
        <v>4.3999999999999997E-2</v>
      </c>
      <c r="O127" s="37">
        <v>2020</v>
      </c>
      <c r="P127" s="37" t="s">
        <v>122</v>
      </c>
      <c r="Q127" s="499">
        <v>1</v>
      </c>
      <c r="R127" s="305">
        <v>1</v>
      </c>
      <c r="S127" s="302">
        <v>1</v>
      </c>
      <c r="T127" s="12">
        <f t="shared" si="20"/>
        <v>1</v>
      </c>
      <c r="U127" s="302">
        <v>0.25</v>
      </c>
      <c r="V127" s="301">
        <v>0.25</v>
      </c>
      <c r="W127" s="301">
        <v>0.25</v>
      </c>
      <c r="X127" s="301">
        <v>0.25</v>
      </c>
      <c r="Y127" s="11">
        <f t="shared" si="15"/>
        <v>1</v>
      </c>
      <c r="Z127" s="12">
        <f t="shared" si="16"/>
        <v>1</v>
      </c>
      <c r="AA127" s="11">
        <f t="shared" si="17"/>
        <v>2</v>
      </c>
      <c r="AB127" s="12">
        <f t="shared" si="18"/>
        <v>1</v>
      </c>
      <c r="AC127" s="13">
        <f t="shared" si="14"/>
        <v>2</v>
      </c>
      <c r="AD127" s="445">
        <v>2000000</v>
      </c>
      <c r="AE127" s="363" t="s">
        <v>144</v>
      </c>
      <c r="AF127" s="445">
        <v>2000000</v>
      </c>
      <c r="AG127" s="13">
        <f t="shared" si="19"/>
        <v>1</v>
      </c>
    </row>
    <row r="128" spans="1:33" s="377" customFormat="1" ht="140" x14ac:dyDescent="0.2">
      <c r="A128" s="381" t="s">
        <v>944</v>
      </c>
      <c r="B128" s="394" t="s">
        <v>107</v>
      </c>
      <c r="C128" s="37" t="s">
        <v>512</v>
      </c>
      <c r="D128" s="37" t="s">
        <v>513</v>
      </c>
      <c r="E128" s="37" t="s">
        <v>225</v>
      </c>
      <c r="F128" s="37" t="s">
        <v>558</v>
      </c>
      <c r="G128" s="37" t="s">
        <v>116</v>
      </c>
      <c r="H128" s="37">
        <v>160</v>
      </c>
      <c r="I128" s="37" t="s">
        <v>709</v>
      </c>
      <c r="J128" s="358" t="s">
        <v>706</v>
      </c>
      <c r="K128" s="302" t="s">
        <v>703</v>
      </c>
      <c r="L128" s="37" t="s">
        <v>704</v>
      </c>
      <c r="M128" s="37" t="s">
        <v>158</v>
      </c>
      <c r="N128" s="37">
        <v>4.3999999999999997E-2</v>
      </c>
      <c r="O128" s="37">
        <v>2020</v>
      </c>
      <c r="P128" s="37" t="s">
        <v>122</v>
      </c>
      <c r="Q128" s="499">
        <v>5</v>
      </c>
      <c r="R128" s="305">
        <v>20</v>
      </c>
      <c r="S128" s="302">
        <v>10</v>
      </c>
      <c r="T128" s="12">
        <f t="shared" si="20"/>
        <v>0.5</v>
      </c>
      <c r="U128" s="302">
        <v>0</v>
      </c>
      <c r="V128" s="301">
        <v>3</v>
      </c>
      <c r="W128" s="301">
        <v>2</v>
      </c>
      <c r="X128" s="11">
        <v>0</v>
      </c>
      <c r="Y128" s="11">
        <f t="shared" si="15"/>
        <v>5</v>
      </c>
      <c r="Z128" s="12">
        <f t="shared" si="16"/>
        <v>0.25</v>
      </c>
      <c r="AA128" s="11">
        <f t="shared" si="17"/>
        <v>15</v>
      </c>
      <c r="AB128" s="12">
        <f t="shared" si="18"/>
        <v>1</v>
      </c>
      <c r="AC128" s="13">
        <f t="shared" si="14"/>
        <v>0.75</v>
      </c>
      <c r="AD128" s="445">
        <v>2000000</v>
      </c>
      <c r="AE128" s="363" t="s">
        <v>144</v>
      </c>
      <c r="AF128" s="445">
        <v>2000000</v>
      </c>
      <c r="AG128" s="13">
        <f t="shared" si="19"/>
        <v>1</v>
      </c>
    </row>
    <row r="129" spans="1:33" s="377" customFormat="1" ht="140" x14ac:dyDescent="0.2">
      <c r="A129" s="381" t="s">
        <v>944</v>
      </c>
      <c r="B129" s="394" t="s">
        <v>107</v>
      </c>
      <c r="C129" s="37" t="s">
        <v>512</v>
      </c>
      <c r="D129" s="37" t="s">
        <v>513</v>
      </c>
      <c r="E129" s="37" t="s">
        <v>225</v>
      </c>
      <c r="F129" s="37" t="s">
        <v>558</v>
      </c>
      <c r="G129" s="37" t="s">
        <v>116</v>
      </c>
      <c r="H129" s="37">
        <v>161</v>
      </c>
      <c r="I129" s="37" t="s">
        <v>712</v>
      </c>
      <c r="J129" s="358" t="s">
        <v>706</v>
      </c>
      <c r="K129" s="302" t="s">
        <v>703</v>
      </c>
      <c r="L129" s="37" t="s">
        <v>704</v>
      </c>
      <c r="M129" s="37" t="s">
        <v>158</v>
      </c>
      <c r="N129" s="37">
        <v>4.3999999999999997E-2</v>
      </c>
      <c r="O129" s="37">
        <v>2020</v>
      </c>
      <c r="P129" s="37" t="s">
        <v>122</v>
      </c>
      <c r="Q129" s="499">
        <v>5</v>
      </c>
      <c r="R129" s="305">
        <v>20</v>
      </c>
      <c r="S129" s="302">
        <v>5</v>
      </c>
      <c r="T129" s="12">
        <f t="shared" si="20"/>
        <v>0.25</v>
      </c>
      <c r="U129" s="302">
        <v>0</v>
      </c>
      <c r="V129" s="301">
        <v>3</v>
      </c>
      <c r="W129" s="301">
        <v>2</v>
      </c>
      <c r="X129" s="11">
        <v>0</v>
      </c>
      <c r="Y129" s="11">
        <f t="shared" si="15"/>
        <v>5</v>
      </c>
      <c r="Z129" s="12">
        <f t="shared" si="16"/>
        <v>0.25</v>
      </c>
      <c r="AA129" s="11">
        <f t="shared" si="17"/>
        <v>10</v>
      </c>
      <c r="AB129" s="12">
        <f t="shared" si="18"/>
        <v>1</v>
      </c>
      <c r="AC129" s="13">
        <f t="shared" si="14"/>
        <v>0.5</v>
      </c>
      <c r="AD129" s="445">
        <v>2000000</v>
      </c>
      <c r="AE129" s="363" t="s">
        <v>144</v>
      </c>
      <c r="AF129" s="445">
        <v>2000000</v>
      </c>
      <c r="AG129" s="13">
        <f t="shared" si="19"/>
        <v>1</v>
      </c>
    </row>
    <row r="130" spans="1:33" s="377" customFormat="1" ht="84" x14ac:dyDescent="0.2">
      <c r="A130" s="381" t="s">
        <v>944</v>
      </c>
      <c r="B130" s="394" t="s">
        <v>107</v>
      </c>
      <c r="C130" s="37" t="s">
        <v>512</v>
      </c>
      <c r="D130" s="37" t="s">
        <v>558</v>
      </c>
      <c r="E130" s="37">
        <v>1204</v>
      </c>
      <c r="F130" s="37" t="s">
        <v>713</v>
      </c>
      <c r="G130" s="37" t="s">
        <v>116</v>
      </c>
      <c r="H130" s="37">
        <v>162</v>
      </c>
      <c r="I130" s="37" t="s">
        <v>714</v>
      </c>
      <c r="J130" s="358">
        <v>1204009</v>
      </c>
      <c r="K130" s="302" t="s">
        <v>715</v>
      </c>
      <c r="L130" s="37" t="s">
        <v>716</v>
      </c>
      <c r="M130" s="37" t="s">
        <v>526</v>
      </c>
      <c r="N130" s="37">
        <v>4.3999999999999997E-2</v>
      </c>
      <c r="O130" s="37">
        <v>2020</v>
      </c>
      <c r="P130" s="37" t="s">
        <v>122</v>
      </c>
      <c r="Q130" s="499">
        <v>50</v>
      </c>
      <c r="R130" s="305">
        <v>300</v>
      </c>
      <c r="S130" s="302">
        <v>200</v>
      </c>
      <c r="T130" s="12">
        <f t="shared" si="20"/>
        <v>0.66666666666666663</v>
      </c>
      <c r="U130" s="302">
        <v>15</v>
      </c>
      <c r="V130" s="301">
        <v>100</v>
      </c>
      <c r="W130" s="301">
        <v>52</v>
      </c>
      <c r="X130" s="11">
        <v>0</v>
      </c>
      <c r="Y130" s="11">
        <f t="shared" si="15"/>
        <v>167</v>
      </c>
      <c r="Z130" s="12">
        <f t="shared" si="16"/>
        <v>0.55666666666666664</v>
      </c>
      <c r="AA130" s="11">
        <f t="shared" si="17"/>
        <v>367</v>
      </c>
      <c r="AB130" s="12">
        <f t="shared" si="18"/>
        <v>3.34</v>
      </c>
      <c r="AC130" s="13">
        <f t="shared" si="14"/>
        <v>1.2233333333333334</v>
      </c>
      <c r="AD130" s="445">
        <v>2000000</v>
      </c>
      <c r="AE130" s="363" t="s">
        <v>144</v>
      </c>
      <c r="AF130" s="445">
        <v>0</v>
      </c>
      <c r="AG130" s="13">
        <f t="shared" si="19"/>
        <v>0</v>
      </c>
    </row>
    <row r="131" spans="1:33" s="377" customFormat="1" ht="98" x14ac:dyDescent="0.2">
      <c r="A131" s="381" t="s">
        <v>944</v>
      </c>
      <c r="B131" s="394" t="s">
        <v>107</v>
      </c>
      <c r="C131" s="37" t="s">
        <v>512</v>
      </c>
      <c r="D131" s="37" t="s">
        <v>558</v>
      </c>
      <c r="E131" s="37" t="s">
        <v>534</v>
      </c>
      <c r="F131" s="37" t="s">
        <v>533</v>
      </c>
      <c r="G131" s="37" t="s">
        <v>116</v>
      </c>
      <c r="H131" s="37">
        <v>163</v>
      </c>
      <c r="I131" s="37" t="s">
        <v>720</v>
      </c>
      <c r="J131" s="358">
        <v>1204009</v>
      </c>
      <c r="K131" s="302" t="s">
        <v>715</v>
      </c>
      <c r="L131" s="37" t="s">
        <v>721</v>
      </c>
      <c r="M131" s="37" t="s">
        <v>526</v>
      </c>
      <c r="N131" s="37">
        <v>4.3999999999999997E-2</v>
      </c>
      <c r="O131" s="37">
        <v>2020</v>
      </c>
      <c r="P131" s="37" t="s">
        <v>122</v>
      </c>
      <c r="Q131" s="499">
        <v>12</v>
      </c>
      <c r="R131" s="305">
        <v>46</v>
      </c>
      <c r="S131" s="302">
        <v>15</v>
      </c>
      <c r="T131" s="12">
        <f t="shared" si="20"/>
        <v>0.32608695652173914</v>
      </c>
      <c r="U131" s="302">
        <v>0</v>
      </c>
      <c r="V131" s="301">
        <v>18</v>
      </c>
      <c r="W131" s="301">
        <v>9</v>
      </c>
      <c r="X131" s="11">
        <v>0</v>
      </c>
      <c r="Y131" s="11">
        <f t="shared" si="15"/>
        <v>27</v>
      </c>
      <c r="Z131" s="12">
        <f t="shared" si="16"/>
        <v>0.58695652173913049</v>
      </c>
      <c r="AA131" s="11">
        <f t="shared" si="17"/>
        <v>42</v>
      </c>
      <c r="AB131" s="12">
        <f t="shared" si="18"/>
        <v>2.25</v>
      </c>
      <c r="AC131" s="13">
        <f t="shared" ref="AC131:AC169" si="21">AA131/R131</f>
        <v>0.91304347826086951</v>
      </c>
      <c r="AD131" s="445">
        <v>2000000</v>
      </c>
      <c r="AE131" s="363" t="s">
        <v>144</v>
      </c>
      <c r="AF131" s="445">
        <v>0</v>
      </c>
      <c r="AG131" s="13">
        <f t="shared" si="19"/>
        <v>0</v>
      </c>
    </row>
    <row r="132" spans="1:33" s="377" customFormat="1" ht="84" x14ac:dyDescent="0.2">
      <c r="A132" s="381" t="s">
        <v>944</v>
      </c>
      <c r="B132" s="394" t="s">
        <v>107</v>
      </c>
      <c r="C132" s="37" t="s">
        <v>512</v>
      </c>
      <c r="D132" s="37" t="s">
        <v>558</v>
      </c>
      <c r="E132" s="37" t="s">
        <v>534</v>
      </c>
      <c r="F132" s="37" t="s">
        <v>533</v>
      </c>
      <c r="G132" s="37" t="s">
        <v>116</v>
      </c>
      <c r="H132" s="37">
        <v>164</v>
      </c>
      <c r="I132" s="37" t="s">
        <v>725</v>
      </c>
      <c r="J132" s="358">
        <v>1204018</v>
      </c>
      <c r="K132" s="302" t="s">
        <v>726</v>
      </c>
      <c r="L132" s="37" t="s">
        <v>727</v>
      </c>
      <c r="M132" s="37" t="s">
        <v>526</v>
      </c>
      <c r="N132" s="37">
        <v>4.3999999999999997E-2</v>
      </c>
      <c r="O132" s="37">
        <v>2020</v>
      </c>
      <c r="P132" s="37" t="s">
        <v>122</v>
      </c>
      <c r="Q132" s="499">
        <v>1</v>
      </c>
      <c r="R132" s="305">
        <v>4</v>
      </c>
      <c r="S132" s="302">
        <v>0</v>
      </c>
      <c r="T132" s="12">
        <f t="shared" si="20"/>
        <v>0</v>
      </c>
      <c r="U132" s="302">
        <v>0</v>
      </c>
      <c r="V132" s="301">
        <v>0</v>
      </c>
      <c r="W132" s="301">
        <v>1</v>
      </c>
      <c r="X132" s="11">
        <v>0</v>
      </c>
      <c r="Y132" s="11">
        <f t="shared" si="15"/>
        <v>1</v>
      </c>
      <c r="Z132" s="12">
        <f t="shared" si="16"/>
        <v>0.25</v>
      </c>
      <c r="AA132" s="11">
        <f t="shared" si="17"/>
        <v>1</v>
      </c>
      <c r="AB132" s="12">
        <f t="shared" si="18"/>
        <v>1</v>
      </c>
      <c r="AC132" s="13">
        <f t="shared" si="21"/>
        <v>0.25</v>
      </c>
      <c r="AD132" s="445">
        <v>2000000000</v>
      </c>
      <c r="AE132" s="363" t="s">
        <v>144</v>
      </c>
      <c r="AF132" s="445">
        <v>0</v>
      </c>
      <c r="AG132" s="13">
        <f t="shared" si="19"/>
        <v>0</v>
      </c>
    </row>
    <row r="133" spans="1:33" s="377" customFormat="1" ht="112" x14ac:dyDescent="0.2">
      <c r="A133" s="381" t="s">
        <v>944</v>
      </c>
      <c r="B133" s="394" t="s">
        <v>107</v>
      </c>
      <c r="C133" s="37" t="s">
        <v>512</v>
      </c>
      <c r="D133" s="37" t="s">
        <v>558</v>
      </c>
      <c r="E133" s="37" t="s">
        <v>729</v>
      </c>
      <c r="F133" s="37" t="s">
        <v>730</v>
      </c>
      <c r="G133" s="37" t="s">
        <v>116</v>
      </c>
      <c r="H133" s="37">
        <v>165</v>
      </c>
      <c r="I133" s="37" t="s">
        <v>731</v>
      </c>
      <c r="J133" s="358">
        <v>4102052</v>
      </c>
      <c r="K133" s="302" t="s">
        <v>732</v>
      </c>
      <c r="L133" s="37" t="s">
        <v>733</v>
      </c>
      <c r="M133" s="37" t="s">
        <v>526</v>
      </c>
      <c r="N133" s="37">
        <v>4.3999999999999997E-2</v>
      </c>
      <c r="O133" s="37">
        <v>2020</v>
      </c>
      <c r="P133" s="37" t="s">
        <v>122</v>
      </c>
      <c r="Q133" s="499">
        <v>1</v>
      </c>
      <c r="R133" s="305">
        <v>4</v>
      </c>
      <c r="S133" s="302">
        <v>0</v>
      </c>
      <c r="T133" s="12">
        <f t="shared" si="20"/>
        <v>0</v>
      </c>
      <c r="U133" s="302">
        <v>0</v>
      </c>
      <c r="V133" s="301">
        <v>1</v>
      </c>
      <c r="W133" s="301">
        <v>1</v>
      </c>
      <c r="X133" s="11">
        <v>0</v>
      </c>
      <c r="Y133" s="11">
        <f t="shared" si="15"/>
        <v>2</v>
      </c>
      <c r="Z133" s="12">
        <f t="shared" si="16"/>
        <v>0.5</v>
      </c>
      <c r="AA133" s="11">
        <f t="shared" si="17"/>
        <v>2</v>
      </c>
      <c r="AB133" s="12">
        <f t="shared" si="18"/>
        <v>2</v>
      </c>
      <c r="AC133" s="13">
        <f t="shared" si="21"/>
        <v>0.5</v>
      </c>
      <c r="AD133" s="445">
        <v>0</v>
      </c>
      <c r="AE133" s="363" t="s">
        <v>144</v>
      </c>
      <c r="AF133" s="445">
        <v>0</v>
      </c>
      <c r="AG133" s="13">
        <v>0</v>
      </c>
    </row>
    <row r="134" spans="1:33" s="377" customFormat="1" ht="80" x14ac:dyDescent="0.2">
      <c r="A134" s="381" t="s">
        <v>944</v>
      </c>
      <c r="B134" s="394" t="s">
        <v>107</v>
      </c>
      <c r="C134" s="37" t="s">
        <v>512</v>
      </c>
      <c r="D134" s="37" t="s">
        <v>558</v>
      </c>
      <c r="E134" s="37" t="s">
        <v>225</v>
      </c>
      <c r="F134" s="37" t="s">
        <v>558</v>
      </c>
      <c r="G134" s="37" t="s">
        <v>116</v>
      </c>
      <c r="H134" s="37">
        <v>166</v>
      </c>
      <c r="I134" s="37" t="s">
        <v>737</v>
      </c>
      <c r="J134" s="358">
        <v>4103004</v>
      </c>
      <c r="K134" s="302" t="s">
        <v>580</v>
      </c>
      <c r="L134" s="37" t="s">
        <v>581</v>
      </c>
      <c r="M134" s="37" t="s">
        <v>158</v>
      </c>
      <c r="N134" s="37">
        <v>4.3999999999999997E-2</v>
      </c>
      <c r="O134" s="37">
        <v>2020</v>
      </c>
      <c r="P134" s="37" t="s">
        <v>122</v>
      </c>
      <c r="Q134" s="499">
        <v>5</v>
      </c>
      <c r="R134" s="305">
        <v>20</v>
      </c>
      <c r="S134" s="302">
        <v>20</v>
      </c>
      <c r="T134" s="12">
        <f t="shared" si="20"/>
        <v>1</v>
      </c>
      <c r="U134" s="302">
        <v>0</v>
      </c>
      <c r="V134" s="301">
        <v>2</v>
      </c>
      <c r="W134" s="11">
        <v>0</v>
      </c>
      <c r="X134" s="11">
        <v>0</v>
      </c>
      <c r="Y134" s="11">
        <f t="shared" si="15"/>
        <v>2</v>
      </c>
      <c r="Z134" s="12">
        <f t="shared" si="16"/>
        <v>0.1</v>
      </c>
      <c r="AA134" s="11">
        <f t="shared" si="17"/>
        <v>22</v>
      </c>
      <c r="AB134" s="12">
        <f t="shared" si="18"/>
        <v>0.4</v>
      </c>
      <c r="AC134" s="13">
        <f t="shared" si="21"/>
        <v>1.1000000000000001</v>
      </c>
      <c r="AD134" s="445">
        <v>0</v>
      </c>
      <c r="AE134" s="363" t="s">
        <v>144</v>
      </c>
      <c r="AF134" s="445">
        <v>0</v>
      </c>
      <c r="AG134" s="13">
        <v>0</v>
      </c>
    </row>
    <row r="135" spans="1:33" s="377" customFormat="1" ht="112" x14ac:dyDescent="0.2">
      <c r="A135" s="381" t="s">
        <v>944</v>
      </c>
      <c r="B135" s="394" t="s">
        <v>107</v>
      </c>
      <c r="C135" s="37" t="s">
        <v>512</v>
      </c>
      <c r="D135" s="37" t="s">
        <v>558</v>
      </c>
      <c r="E135" s="37" t="s">
        <v>729</v>
      </c>
      <c r="F135" s="37" t="s">
        <v>730</v>
      </c>
      <c r="G135" s="37" t="s">
        <v>116</v>
      </c>
      <c r="H135" s="37">
        <v>167</v>
      </c>
      <c r="I135" s="37" t="s">
        <v>741</v>
      </c>
      <c r="J135" s="358">
        <v>4101031</v>
      </c>
      <c r="K135" s="302" t="s">
        <v>633</v>
      </c>
      <c r="L135" s="37" t="s">
        <v>634</v>
      </c>
      <c r="M135" s="37" t="s">
        <v>158</v>
      </c>
      <c r="N135" s="37">
        <v>4.3999999999999997E-2</v>
      </c>
      <c r="O135" s="37">
        <v>2020</v>
      </c>
      <c r="P135" s="37" t="s">
        <v>122</v>
      </c>
      <c r="Q135" s="499">
        <v>1</v>
      </c>
      <c r="R135" s="305">
        <v>1</v>
      </c>
      <c r="S135" s="302">
        <v>0</v>
      </c>
      <c r="T135" s="12">
        <f t="shared" si="20"/>
        <v>0</v>
      </c>
      <c r="U135" s="302">
        <v>0</v>
      </c>
      <c r="V135" s="301">
        <v>0.5</v>
      </c>
      <c r="W135" s="301">
        <v>0</v>
      </c>
      <c r="X135" s="11">
        <v>0</v>
      </c>
      <c r="Y135" s="11">
        <f t="shared" si="15"/>
        <v>0.5</v>
      </c>
      <c r="Z135" s="12">
        <f t="shared" si="16"/>
        <v>0.5</v>
      </c>
      <c r="AA135" s="11">
        <f t="shared" si="17"/>
        <v>0.5</v>
      </c>
      <c r="AB135" s="12">
        <f t="shared" si="18"/>
        <v>0.5</v>
      </c>
      <c r="AC135" s="13">
        <f t="shared" si="21"/>
        <v>0.5</v>
      </c>
      <c r="AD135" s="445">
        <v>0</v>
      </c>
      <c r="AE135" s="363" t="s">
        <v>144</v>
      </c>
      <c r="AF135" s="445">
        <v>0</v>
      </c>
      <c r="AG135" s="13">
        <v>0</v>
      </c>
    </row>
    <row r="136" spans="1:33" s="377" customFormat="1" ht="168" x14ac:dyDescent="0.2">
      <c r="A136" s="381" t="s">
        <v>944</v>
      </c>
      <c r="B136" s="394" t="s">
        <v>107</v>
      </c>
      <c r="C136" s="37" t="s">
        <v>512</v>
      </c>
      <c r="D136" s="37" t="s">
        <v>558</v>
      </c>
      <c r="E136" s="37" t="s">
        <v>534</v>
      </c>
      <c r="F136" s="37" t="s">
        <v>533</v>
      </c>
      <c r="G136" s="37" t="s">
        <v>746</v>
      </c>
      <c r="H136" s="37">
        <v>168</v>
      </c>
      <c r="I136" s="37" t="s">
        <v>747</v>
      </c>
      <c r="J136" s="358">
        <v>1204002</v>
      </c>
      <c r="K136" s="302" t="s">
        <v>748</v>
      </c>
      <c r="L136" s="37" t="s">
        <v>749</v>
      </c>
      <c r="M136" s="37" t="s">
        <v>158</v>
      </c>
      <c r="N136" s="37">
        <v>4.3999999999999997E-2</v>
      </c>
      <c r="O136" s="37">
        <v>2020</v>
      </c>
      <c r="P136" s="37" t="s">
        <v>122</v>
      </c>
      <c r="Q136" s="499">
        <v>1</v>
      </c>
      <c r="R136" s="305">
        <v>4</v>
      </c>
      <c r="S136" s="302">
        <v>1</v>
      </c>
      <c r="T136" s="12">
        <f t="shared" si="20"/>
        <v>0.25</v>
      </c>
      <c r="U136" s="302">
        <v>0</v>
      </c>
      <c r="V136" s="301">
        <v>0</v>
      </c>
      <c r="W136" s="11">
        <v>0</v>
      </c>
      <c r="X136" s="11">
        <v>0</v>
      </c>
      <c r="Y136" s="11">
        <f t="shared" si="15"/>
        <v>0</v>
      </c>
      <c r="Z136" s="12">
        <f t="shared" si="16"/>
        <v>0</v>
      </c>
      <c r="AA136" s="11">
        <f t="shared" si="17"/>
        <v>1</v>
      </c>
      <c r="AB136" s="12">
        <f>+Y136/Q136</f>
        <v>0</v>
      </c>
      <c r="AC136" s="13">
        <f t="shared" si="21"/>
        <v>0.25</v>
      </c>
      <c r="AD136" s="445">
        <v>0</v>
      </c>
      <c r="AE136" s="363" t="s">
        <v>144</v>
      </c>
      <c r="AF136" s="445">
        <v>0</v>
      </c>
      <c r="AG136" s="13">
        <v>0</v>
      </c>
    </row>
    <row r="137" spans="1:33" s="377" customFormat="1" ht="126" x14ac:dyDescent="0.2">
      <c r="A137" s="381" t="s">
        <v>944</v>
      </c>
      <c r="B137" s="394" t="s">
        <v>107</v>
      </c>
      <c r="C137" s="37" t="s">
        <v>512</v>
      </c>
      <c r="D137" s="37" t="s">
        <v>558</v>
      </c>
      <c r="E137" s="37" t="s">
        <v>225</v>
      </c>
      <c r="F137" s="37" t="s">
        <v>558</v>
      </c>
      <c r="G137" s="37" t="s">
        <v>746</v>
      </c>
      <c r="H137" s="37">
        <v>169</v>
      </c>
      <c r="I137" s="37" t="s">
        <v>750</v>
      </c>
      <c r="J137" s="358">
        <v>4103052</v>
      </c>
      <c r="K137" s="302" t="s">
        <v>751</v>
      </c>
      <c r="L137" s="37" t="s">
        <v>752</v>
      </c>
      <c r="M137" s="37" t="s">
        <v>158</v>
      </c>
      <c r="N137" s="37">
        <v>4.3999999999999997E-2</v>
      </c>
      <c r="O137" s="37">
        <v>2020</v>
      </c>
      <c r="P137" s="37" t="s">
        <v>122</v>
      </c>
      <c r="Q137" s="499">
        <v>1</v>
      </c>
      <c r="R137" s="305">
        <v>1</v>
      </c>
      <c r="S137" s="302">
        <v>0</v>
      </c>
      <c r="T137" s="12">
        <f t="shared" si="20"/>
        <v>0</v>
      </c>
      <c r="U137" s="302">
        <v>0</v>
      </c>
      <c r="V137" s="301">
        <v>0</v>
      </c>
      <c r="W137" s="301">
        <v>1</v>
      </c>
      <c r="X137" s="11">
        <v>0</v>
      </c>
      <c r="Y137" s="11">
        <f t="shared" si="15"/>
        <v>1</v>
      </c>
      <c r="Z137" s="12">
        <f t="shared" si="16"/>
        <v>1</v>
      </c>
      <c r="AA137" s="11">
        <f t="shared" si="17"/>
        <v>1</v>
      </c>
      <c r="AB137" s="12">
        <f t="shared" si="18"/>
        <v>1</v>
      </c>
      <c r="AC137" s="13">
        <f t="shared" si="21"/>
        <v>1</v>
      </c>
      <c r="AD137" s="445">
        <v>0</v>
      </c>
      <c r="AE137" s="363" t="s">
        <v>144</v>
      </c>
      <c r="AF137" s="445">
        <v>0</v>
      </c>
      <c r="AG137" s="13">
        <v>0</v>
      </c>
    </row>
    <row r="138" spans="1:33" s="377" customFormat="1" ht="80" x14ac:dyDescent="0.2">
      <c r="A138" s="381" t="s">
        <v>944</v>
      </c>
      <c r="B138" s="394" t="s">
        <v>107</v>
      </c>
      <c r="C138" s="37" t="s">
        <v>512</v>
      </c>
      <c r="D138" s="37" t="s">
        <v>558</v>
      </c>
      <c r="E138" s="37" t="s">
        <v>754</v>
      </c>
      <c r="F138" s="37" t="s">
        <v>755</v>
      </c>
      <c r="G138" s="37" t="s">
        <v>746</v>
      </c>
      <c r="H138" s="37">
        <v>170</v>
      </c>
      <c r="I138" s="37" t="s">
        <v>756</v>
      </c>
      <c r="J138" s="358">
        <v>1202032</v>
      </c>
      <c r="K138" s="302" t="s">
        <v>757</v>
      </c>
      <c r="L138" s="37" t="s">
        <v>758</v>
      </c>
      <c r="M138" s="37" t="s">
        <v>158</v>
      </c>
      <c r="N138" s="37">
        <v>4.3999999999999997E-2</v>
      </c>
      <c r="O138" s="37">
        <v>2020</v>
      </c>
      <c r="P138" s="37" t="s">
        <v>122</v>
      </c>
      <c r="Q138" s="499">
        <v>3</v>
      </c>
      <c r="R138" s="305">
        <v>12</v>
      </c>
      <c r="S138" s="302">
        <v>4</v>
      </c>
      <c r="T138" s="12">
        <f t="shared" si="20"/>
        <v>0.33333333333333331</v>
      </c>
      <c r="U138" s="302">
        <v>0</v>
      </c>
      <c r="V138" s="301">
        <v>0</v>
      </c>
      <c r="W138" s="301">
        <v>1</v>
      </c>
      <c r="X138" s="301">
        <v>2</v>
      </c>
      <c r="Y138" s="11">
        <f t="shared" si="15"/>
        <v>3</v>
      </c>
      <c r="Z138" s="12">
        <f t="shared" si="16"/>
        <v>0.25</v>
      </c>
      <c r="AA138" s="11">
        <f t="shared" si="17"/>
        <v>7</v>
      </c>
      <c r="AB138" s="12">
        <f t="shared" si="18"/>
        <v>1</v>
      </c>
      <c r="AC138" s="13">
        <f t="shared" si="21"/>
        <v>0.58333333333333337</v>
      </c>
      <c r="AD138" s="445">
        <v>0</v>
      </c>
      <c r="AE138" s="363" t="s">
        <v>144</v>
      </c>
      <c r="AF138" s="445">
        <v>0</v>
      </c>
      <c r="AG138" s="13">
        <v>0</v>
      </c>
    </row>
    <row r="139" spans="1:33" s="377" customFormat="1" ht="84" x14ac:dyDescent="0.2">
      <c r="A139" s="381" t="s">
        <v>944</v>
      </c>
      <c r="B139" s="394" t="s">
        <v>107</v>
      </c>
      <c r="C139" s="37" t="s">
        <v>512</v>
      </c>
      <c r="D139" s="37" t="s">
        <v>558</v>
      </c>
      <c r="E139" s="37" t="s">
        <v>754</v>
      </c>
      <c r="F139" s="37" t="s">
        <v>755</v>
      </c>
      <c r="G139" s="37" t="s">
        <v>746</v>
      </c>
      <c r="H139" s="37">
        <v>171</v>
      </c>
      <c r="I139" s="37" t="s">
        <v>760</v>
      </c>
      <c r="J139" s="358">
        <v>1202032</v>
      </c>
      <c r="K139" s="302" t="s">
        <v>757</v>
      </c>
      <c r="L139" s="37" t="s">
        <v>758</v>
      </c>
      <c r="M139" s="37" t="s">
        <v>158</v>
      </c>
      <c r="N139" s="37">
        <v>4.3999999999999997E-2</v>
      </c>
      <c r="O139" s="37">
        <v>2020</v>
      </c>
      <c r="P139" s="37" t="s">
        <v>122</v>
      </c>
      <c r="Q139" s="499">
        <v>1</v>
      </c>
      <c r="R139" s="305">
        <v>2</v>
      </c>
      <c r="S139" s="302">
        <v>0</v>
      </c>
      <c r="T139" s="12">
        <f t="shared" si="20"/>
        <v>0</v>
      </c>
      <c r="U139" s="302">
        <v>0</v>
      </c>
      <c r="V139" s="301">
        <v>0</v>
      </c>
      <c r="W139" s="11">
        <v>0</v>
      </c>
      <c r="X139" s="11">
        <v>0</v>
      </c>
      <c r="Y139" s="11">
        <f t="shared" si="15"/>
        <v>0</v>
      </c>
      <c r="Z139" s="12">
        <f t="shared" si="16"/>
        <v>0</v>
      </c>
      <c r="AA139" s="11">
        <f t="shared" si="17"/>
        <v>0</v>
      </c>
      <c r="AB139" s="12">
        <f>+Y139/Q139</f>
        <v>0</v>
      </c>
      <c r="AC139" s="13">
        <f t="shared" si="21"/>
        <v>0</v>
      </c>
      <c r="AD139" s="445">
        <v>0</v>
      </c>
      <c r="AE139" s="363" t="s">
        <v>144</v>
      </c>
      <c r="AF139" s="445">
        <v>0</v>
      </c>
      <c r="AG139" s="13">
        <v>0</v>
      </c>
    </row>
    <row r="140" spans="1:33" s="377" customFormat="1" ht="80" x14ac:dyDescent="0.2">
      <c r="A140" s="381" t="s">
        <v>944</v>
      </c>
      <c r="B140" s="394" t="s">
        <v>107</v>
      </c>
      <c r="C140" s="37" t="s">
        <v>512</v>
      </c>
      <c r="D140" s="37" t="s">
        <v>558</v>
      </c>
      <c r="E140" s="37" t="s">
        <v>761</v>
      </c>
      <c r="F140" s="37" t="s">
        <v>755</v>
      </c>
      <c r="G140" s="37" t="s">
        <v>746</v>
      </c>
      <c r="H140" s="37">
        <v>172</v>
      </c>
      <c r="I140" s="37" t="s">
        <v>762</v>
      </c>
      <c r="J140" s="358">
        <v>1202032</v>
      </c>
      <c r="K140" s="302" t="s">
        <v>757</v>
      </c>
      <c r="L140" s="37" t="s">
        <v>758</v>
      </c>
      <c r="M140" s="37" t="s">
        <v>158</v>
      </c>
      <c r="N140" s="37">
        <v>4.3999999999999997E-2</v>
      </c>
      <c r="O140" s="37">
        <v>2020</v>
      </c>
      <c r="P140" s="37" t="s">
        <v>122</v>
      </c>
      <c r="Q140" s="499">
        <v>3</v>
      </c>
      <c r="R140" s="305">
        <v>12</v>
      </c>
      <c r="S140" s="302">
        <v>3</v>
      </c>
      <c r="T140" s="12">
        <f t="shared" si="20"/>
        <v>0.25</v>
      </c>
      <c r="U140" s="302">
        <v>0</v>
      </c>
      <c r="V140" s="301">
        <v>2</v>
      </c>
      <c r="W140" s="301">
        <v>2</v>
      </c>
      <c r="X140" s="11">
        <v>0</v>
      </c>
      <c r="Y140" s="11">
        <f t="shared" si="15"/>
        <v>4</v>
      </c>
      <c r="Z140" s="12">
        <f t="shared" si="16"/>
        <v>0.33333333333333331</v>
      </c>
      <c r="AA140" s="11">
        <f t="shared" si="17"/>
        <v>7</v>
      </c>
      <c r="AB140" s="12">
        <f t="shared" si="18"/>
        <v>1.3333333333333333</v>
      </c>
      <c r="AC140" s="13">
        <f t="shared" si="21"/>
        <v>0.58333333333333337</v>
      </c>
      <c r="AD140" s="445">
        <v>4444444434</v>
      </c>
      <c r="AE140" s="363" t="s">
        <v>144</v>
      </c>
      <c r="AF140" s="445">
        <v>0</v>
      </c>
      <c r="AG140" s="13">
        <f>+AF140/AD140</f>
        <v>0</v>
      </c>
    </row>
    <row r="141" spans="1:33" s="377" customFormat="1" ht="84" x14ac:dyDescent="0.2">
      <c r="A141" s="381" t="s">
        <v>944</v>
      </c>
      <c r="B141" s="394" t="s">
        <v>107</v>
      </c>
      <c r="C141" s="37" t="s">
        <v>512</v>
      </c>
      <c r="D141" s="37" t="s">
        <v>558</v>
      </c>
      <c r="E141" s="37" t="s">
        <v>110</v>
      </c>
      <c r="F141" s="37" t="s">
        <v>513</v>
      </c>
      <c r="G141" s="37" t="s">
        <v>746</v>
      </c>
      <c r="H141" s="37">
        <v>173</v>
      </c>
      <c r="I141" s="37" t="s">
        <v>765</v>
      </c>
      <c r="J141" s="358">
        <v>4101038</v>
      </c>
      <c r="K141" s="302" t="s">
        <v>669</v>
      </c>
      <c r="L141" s="37" t="s">
        <v>678</v>
      </c>
      <c r="M141" s="37" t="s">
        <v>158</v>
      </c>
      <c r="N141" s="37">
        <v>4.3999999999999997E-2</v>
      </c>
      <c r="O141" s="37">
        <v>2020</v>
      </c>
      <c r="P141" s="37" t="s">
        <v>122</v>
      </c>
      <c r="Q141" s="499">
        <v>2</v>
      </c>
      <c r="R141" s="305">
        <v>4</v>
      </c>
      <c r="S141" s="302">
        <v>1</v>
      </c>
      <c r="T141" s="12">
        <f t="shared" si="20"/>
        <v>0.25</v>
      </c>
      <c r="U141" s="302">
        <v>0</v>
      </c>
      <c r="V141" s="301">
        <v>0</v>
      </c>
      <c r="W141" s="11">
        <v>0</v>
      </c>
      <c r="X141" s="11">
        <v>0</v>
      </c>
      <c r="Y141" s="11">
        <f t="shared" si="15"/>
        <v>0</v>
      </c>
      <c r="Z141" s="12">
        <f t="shared" si="16"/>
        <v>0</v>
      </c>
      <c r="AA141" s="11">
        <f t="shared" si="17"/>
        <v>1</v>
      </c>
      <c r="AB141" s="12">
        <f>+Y141/Q141</f>
        <v>0</v>
      </c>
      <c r="AC141" s="13">
        <f t="shared" si="21"/>
        <v>0.25</v>
      </c>
      <c r="AD141" s="445">
        <v>0</v>
      </c>
      <c r="AE141" s="363" t="s">
        <v>144</v>
      </c>
      <c r="AF141" s="445">
        <v>0</v>
      </c>
      <c r="AG141" s="13">
        <v>0</v>
      </c>
    </row>
    <row r="142" spans="1:33" s="377" customFormat="1" ht="98" x14ac:dyDescent="0.2">
      <c r="A142" s="381" t="s">
        <v>944</v>
      </c>
      <c r="B142" s="394" t="s">
        <v>107</v>
      </c>
      <c r="C142" s="302" t="s">
        <v>766</v>
      </c>
      <c r="D142" s="37" t="s">
        <v>513</v>
      </c>
      <c r="E142" s="37" t="s">
        <v>534</v>
      </c>
      <c r="F142" s="37" t="s">
        <v>533</v>
      </c>
      <c r="G142" s="37" t="s">
        <v>767</v>
      </c>
      <c r="H142" s="37">
        <v>369</v>
      </c>
      <c r="I142" s="37" t="s">
        <v>768</v>
      </c>
      <c r="J142" s="358">
        <v>120402</v>
      </c>
      <c r="K142" s="302" t="s">
        <v>748</v>
      </c>
      <c r="L142" s="37" t="s">
        <v>749</v>
      </c>
      <c r="M142" s="37" t="s">
        <v>526</v>
      </c>
      <c r="N142" s="379">
        <v>4.3999999999999997E-2</v>
      </c>
      <c r="O142" s="380">
        <v>2020</v>
      </c>
      <c r="P142" s="380" t="s">
        <v>122</v>
      </c>
      <c r="Q142" s="499">
        <v>4</v>
      </c>
      <c r="R142" s="301">
        <v>8</v>
      </c>
      <c r="S142" s="302">
        <v>2</v>
      </c>
      <c r="T142" s="12">
        <f t="shared" si="20"/>
        <v>0.25</v>
      </c>
      <c r="U142" s="302">
        <v>0</v>
      </c>
      <c r="V142" s="301">
        <v>1</v>
      </c>
      <c r="W142" s="11">
        <v>0</v>
      </c>
      <c r="X142" s="11">
        <v>0</v>
      </c>
      <c r="Y142" s="11">
        <f t="shared" si="15"/>
        <v>1</v>
      </c>
      <c r="Z142" s="12">
        <f t="shared" si="16"/>
        <v>0.125</v>
      </c>
      <c r="AA142" s="11">
        <f t="shared" si="17"/>
        <v>3</v>
      </c>
      <c r="AB142" s="12">
        <f t="shared" si="18"/>
        <v>0.25</v>
      </c>
      <c r="AC142" s="13">
        <f t="shared" si="21"/>
        <v>0.375</v>
      </c>
      <c r="AD142" s="445">
        <v>0</v>
      </c>
      <c r="AE142" s="363" t="s">
        <v>144</v>
      </c>
      <c r="AF142" s="445">
        <v>0</v>
      </c>
      <c r="AG142" s="13">
        <v>0</v>
      </c>
    </row>
    <row r="143" spans="1:33" s="377" customFormat="1" ht="140" x14ac:dyDescent="0.2">
      <c r="A143" s="381" t="s">
        <v>944</v>
      </c>
      <c r="B143" s="394" t="s">
        <v>107</v>
      </c>
      <c r="C143" s="302" t="s">
        <v>766</v>
      </c>
      <c r="D143" s="37" t="s">
        <v>558</v>
      </c>
      <c r="E143" s="37" t="s">
        <v>534</v>
      </c>
      <c r="F143" s="37" t="s">
        <v>533</v>
      </c>
      <c r="G143" s="37" t="s">
        <v>767</v>
      </c>
      <c r="H143" s="37">
        <v>370</v>
      </c>
      <c r="I143" s="37" t="s">
        <v>769</v>
      </c>
      <c r="J143" s="358">
        <v>120402</v>
      </c>
      <c r="K143" s="302" t="s">
        <v>748</v>
      </c>
      <c r="L143" s="37" t="s">
        <v>749</v>
      </c>
      <c r="M143" s="37" t="s">
        <v>526</v>
      </c>
      <c r="N143" s="379">
        <v>9.2999999999999992E-3</v>
      </c>
      <c r="O143" s="380">
        <v>2014</v>
      </c>
      <c r="P143" s="380" t="s">
        <v>122</v>
      </c>
      <c r="Q143" s="499">
        <v>4</v>
      </c>
      <c r="R143" s="301">
        <v>8</v>
      </c>
      <c r="S143" s="302">
        <v>0</v>
      </c>
      <c r="T143" s="12">
        <f t="shared" si="20"/>
        <v>0</v>
      </c>
      <c r="U143" s="302">
        <v>0</v>
      </c>
      <c r="V143" s="301">
        <v>2</v>
      </c>
      <c r="W143" s="11">
        <v>0</v>
      </c>
      <c r="X143" s="11">
        <v>0</v>
      </c>
      <c r="Y143" s="11">
        <f t="shared" si="15"/>
        <v>2</v>
      </c>
      <c r="Z143" s="12">
        <f t="shared" si="16"/>
        <v>0.25</v>
      </c>
      <c r="AA143" s="11">
        <f t="shared" si="17"/>
        <v>2</v>
      </c>
      <c r="AB143" s="12">
        <f t="shared" si="18"/>
        <v>0.5</v>
      </c>
      <c r="AC143" s="13">
        <f t="shared" si="21"/>
        <v>0.25</v>
      </c>
      <c r="AD143" s="445">
        <v>0</v>
      </c>
      <c r="AE143" s="363" t="s">
        <v>144</v>
      </c>
      <c r="AF143" s="445">
        <v>0</v>
      </c>
      <c r="AG143" s="13">
        <v>0</v>
      </c>
    </row>
    <row r="144" spans="1:33" s="377" customFormat="1" ht="80" x14ac:dyDescent="0.2">
      <c r="A144" s="381" t="s">
        <v>944</v>
      </c>
      <c r="B144" s="394" t="s">
        <v>107</v>
      </c>
      <c r="C144" s="302" t="s">
        <v>766</v>
      </c>
      <c r="D144" s="37" t="s">
        <v>558</v>
      </c>
      <c r="E144" s="37">
        <v>4103</v>
      </c>
      <c r="F144" s="37" t="s">
        <v>558</v>
      </c>
      <c r="G144" s="37" t="s">
        <v>770</v>
      </c>
      <c r="H144" s="37">
        <v>371</v>
      </c>
      <c r="I144" s="37" t="s">
        <v>771</v>
      </c>
      <c r="J144" s="358">
        <v>4103005</v>
      </c>
      <c r="K144" s="302" t="s">
        <v>560</v>
      </c>
      <c r="L144" s="37" t="s">
        <v>456</v>
      </c>
      <c r="M144" s="37" t="s">
        <v>526</v>
      </c>
      <c r="N144" s="379">
        <v>4.3999999999999997E-2</v>
      </c>
      <c r="O144" s="380">
        <v>2020</v>
      </c>
      <c r="P144" s="380" t="s">
        <v>122</v>
      </c>
      <c r="Q144" s="499">
        <v>4</v>
      </c>
      <c r="R144" s="301">
        <v>8</v>
      </c>
      <c r="S144" s="302">
        <v>0</v>
      </c>
      <c r="T144" s="12">
        <f t="shared" si="20"/>
        <v>0</v>
      </c>
      <c r="U144" s="302">
        <v>0</v>
      </c>
      <c r="V144" s="301">
        <v>0</v>
      </c>
      <c r="W144" s="11">
        <v>0</v>
      </c>
      <c r="X144" s="11">
        <v>0</v>
      </c>
      <c r="Y144" s="11">
        <f t="shared" si="15"/>
        <v>0</v>
      </c>
      <c r="Z144" s="12">
        <f t="shared" si="16"/>
        <v>0</v>
      </c>
      <c r="AA144" s="11">
        <f t="shared" si="17"/>
        <v>0</v>
      </c>
      <c r="AB144" s="12">
        <f>+Y144/Q144</f>
        <v>0</v>
      </c>
      <c r="AC144" s="13">
        <f t="shared" si="21"/>
        <v>0</v>
      </c>
      <c r="AD144" s="445">
        <v>0</v>
      </c>
      <c r="AE144" s="363" t="s">
        <v>144</v>
      </c>
      <c r="AF144" s="445">
        <v>0</v>
      </c>
      <c r="AG144" s="13">
        <v>0</v>
      </c>
    </row>
    <row r="145" spans="1:33" s="377" customFormat="1" ht="98" x14ac:dyDescent="0.2">
      <c r="A145" s="300" t="s">
        <v>773</v>
      </c>
      <c r="B145" s="383" t="s">
        <v>61</v>
      </c>
      <c r="C145" s="304" t="s">
        <v>775</v>
      </c>
      <c r="D145" s="304" t="s">
        <v>776</v>
      </c>
      <c r="E145" s="304">
        <v>2104</v>
      </c>
      <c r="F145" s="304" t="s">
        <v>777</v>
      </c>
      <c r="G145" s="304" t="s">
        <v>778</v>
      </c>
      <c r="H145" s="304">
        <v>67</v>
      </c>
      <c r="I145" s="304" t="s">
        <v>779</v>
      </c>
      <c r="J145" s="304">
        <v>2104009</v>
      </c>
      <c r="K145" s="304" t="s">
        <v>780</v>
      </c>
      <c r="L145" s="304" t="s">
        <v>781</v>
      </c>
      <c r="M145" s="304" t="s">
        <v>121</v>
      </c>
      <c r="N145" s="390">
        <v>0.66</v>
      </c>
      <c r="O145" s="390">
        <v>2011</v>
      </c>
      <c r="P145" s="390" t="s">
        <v>782</v>
      </c>
      <c r="Q145" s="501">
        <v>5</v>
      </c>
      <c r="R145" s="300">
        <v>20</v>
      </c>
      <c r="S145" s="11">
        <v>5</v>
      </c>
      <c r="T145" s="12">
        <f>+S145/R145</f>
        <v>0.25</v>
      </c>
      <c r="U145" s="11">
        <v>1</v>
      </c>
      <c r="V145" s="11">
        <v>1</v>
      </c>
      <c r="W145" s="11">
        <v>1</v>
      </c>
      <c r="X145" s="11">
        <v>2</v>
      </c>
      <c r="Y145" s="11">
        <f t="shared" si="15"/>
        <v>5</v>
      </c>
      <c r="Z145" s="12">
        <f t="shared" si="16"/>
        <v>0.25</v>
      </c>
      <c r="AA145" s="11">
        <f t="shared" si="17"/>
        <v>10</v>
      </c>
      <c r="AB145" s="12">
        <f t="shared" si="18"/>
        <v>1</v>
      </c>
      <c r="AC145" s="13">
        <f t="shared" si="21"/>
        <v>0.5</v>
      </c>
      <c r="AD145" s="445">
        <v>0</v>
      </c>
      <c r="AE145" s="300" t="s">
        <v>276</v>
      </c>
      <c r="AF145" s="445">
        <v>0</v>
      </c>
      <c r="AG145" s="13">
        <v>0</v>
      </c>
    </row>
    <row r="146" spans="1:33" s="377" customFormat="1" ht="98" x14ac:dyDescent="0.2">
      <c r="A146" s="300" t="s">
        <v>773</v>
      </c>
      <c r="B146" s="383" t="s">
        <v>61</v>
      </c>
      <c r="C146" s="304" t="s">
        <v>775</v>
      </c>
      <c r="D146" s="304" t="s">
        <v>776</v>
      </c>
      <c r="E146" s="301">
        <v>2104</v>
      </c>
      <c r="F146" s="304" t="s">
        <v>777</v>
      </c>
      <c r="G146" s="304" t="s">
        <v>778</v>
      </c>
      <c r="H146" s="301">
        <v>68</v>
      </c>
      <c r="I146" s="301" t="s">
        <v>783</v>
      </c>
      <c r="J146" s="301">
        <v>2104004</v>
      </c>
      <c r="K146" s="301" t="s">
        <v>784</v>
      </c>
      <c r="L146" s="301" t="s">
        <v>785</v>
      </c>
      <c r="M146" s="304" t="s">
        <v>121</v>
      </c>
      <c r="N146" s="301">
        <v>0</v>
      </c>
      <c r="O146" s="300" t="s">
        <v>141</v>
      </c>
      <c r="P146" s="301" t="s">
        <v>276</v>
      </c>
      <c r="Q146" s="497">
        <v>375</v>
      </c>
      <c r="R146" s="301">
        <v>1500</v>
      </c>
      <c r="S146" s="301">
        <v>380</v>
      </c>
      <c r="T146" s="12">
        <f>S146/R146</f>
        <v>0.25333333333333335</v>
      </c>
      <c r="U146" s="301">
        <v>0</v>
      </c>
      <c r="V146" s="301">
        <v>85</v>
      </c>
      <c r="W146" s="301">
        <v>170</v>
      </c>
      <c r="X146" s="301">
        <v>225</v>
      </c>
      <c r="Y146" s="11">
        <f t="shared" si="15"/>
        <v>480</v>
      </c>
      <c r="Z146" s="12">
        <f t="shared" si="16"/>
        <v>0.32</v>
      </c>
      <c r="AA146" s="11">
        <f t="shared" si="17"/>
        <v>860</v>
      </c>
      <c r="AB146" s="12">
        <f t="shared" si="18"/>
        <v>1.28</v>
      </c>
      <c r="AC146" s="13">
        <f t="shared" si="21"/>
        <v>0.57333333333333336</v>
      </c>
      <c r="AD146" s="375">
        <v>1675200000</v>
      </c>
      <c r="AE146" s="301" t="s">
        <v>211</v>
      </c>
      <c r="AF146" s="445">
        <v>1581800000</v>
      </c>
      <c r="AG146" s="13">
        <f>+AF146/AD146</f>
        <v>0.9442454632282713</v>
      </c>
    </row>
    <row r="147" spans="1:33" s="377" customFormat="1" ht="98" x14ac:dyDescent="0.2">
      <c r="A147" s="300" t="s">
        <v>773</v>
      </c>
      <c r="B147" s="383" t="s">
        <v>61</v>
      </c>
      <c r="C147" s="304" t="s">
        <v>775</v>
      </c>
      <c r="D147" s="304" t="s">
        <v>776</v>
      </c>
      <c r="E147" s="301">
        <v>2104</v>
      </c>
      <c r="F147" s="304" t="s">
        <v>777</v>
      </c>
      <c r="G147" s="301" t="s">
        <v>788</v>
      </c>
      <c r="H147" s="301">
        <v>70</v>
      </c>
      <c r="I147" s="301" t="s">
        <v>789</v>
      </c>
      <c r="J147" s="301">
        <v>2104018</v>
      </c>
      <c r="K147" s="301" t="s">
        <v>790</v>
      </c>
      <c r="L147" s="301" t="s">
        <v>791</v>
      </c>
      <c r="M147" s="304" t="s">
        <v>121</v>
      </c>
      <c r="N147" s="301">
        <v>0</v>
      </c>
      <c r="O147" s="300" t="s">
        <v>141</v>
      </c>
      <c r="P147" s="301" t="s">
        <v>276</v>
      </c>
      <c r="Q147" s="497">
        <v>125</v>
      </c>
      <c r="R147" s="301">
        <v>500</v>
      </c>
      <c r="S147" s="301">
        <v>129</v>
      </c>
      <c r="T147" s="12">
        <f>S147/R147</f>
        <v>0.25800000000000001</v>
      </c>
      <c r="U147" s="301">
        <v>0</v>
      </c>
      <c r="V147" s="301">
        <v>0</v>
      </c>
      <c r="W147" s="301">
        <v>0</v>
      </c>
      <c r="X147" s="301">
        <v>150</v>
      </c>
      <c r="Y147" s="11">
        <f t="shared" si="15"/>
        <v>150</v>
      </c>
      <c r="Z147" s="12">
        <f t="shared" si="16"/>
        <v>0.3</v>
      </c>
      <c r="AA147" s="11">
        <f t="shared" si="17"/>
        <v>279</v>
      </c>
      <c r="AB147" s="12">
        <f t="shared" si="18"/>
        <v>1.2</v>
      </c>
      <c r="AC147" s="13">
        <f t="shared" si="21"/>
        <v>0.55800000000000005</v>
      </c>
      <c r="AD147" s="445">
        <v>0</v>
      </c>
      <c r="AE147" s="301" t="s">
        <v>276</v>
      </c>
      <c r="AF147" s="445">
        <v>0</v>
      </c>
      <c r="AG147" s="13">
        <v>0</v>
      </c>
    </row>
    <row r="148" spans="1:33" s="377" customFormat="1" ht="154" x14ac:dyDescent="0.2">
      <c r="A148" s="300" t="s">
        <v>773</v>
      </c>
      <c r="B148" s="383" t="s">
        <v>61</v>
      </c>
      <c r="C148" s="304" t="s">
        <v>775</v>
      </c>
      <c r="D148" s="304" t="s">
        <v>776</v>
      </c>
      <c r="E148" s="301">
        <v>2105</v>
      </c>
      <c r="F148" s="301" t="s">
        <v>792</v>
      </c>
      <c r="G148" s="301" t="s">
        <v>793</v>
      </c>
      <c r="H148" s="301">
        <v>71</v>
      </c>
      <c r="I148" s="301" t="s">
        <v>794</v>
      </c>
      <c r="J148" s="301">
        <v>2104026</v>
      </c>
      <c r="K148" s="301" t="s">
        <v>795</v>
      </c>
      <c r="L148" s="301" t="s">
        <v>796</v>
      </c>
      <c r="M148" s="304" t="s">
        <v>121</v>
      </c>
      <c r="N148" s="301">
        <v>0</v>
      </c>
      <c r="O148" s="300" t="s">
        <v>141</v>
      </c>
      <c r="P148" s="301" t="s">
        <v>276</v>
      </c>
      <c r="Q148" s="497">
        <v>1</v>
      </c>
      <c r="R148" s="301">
        <v>1</v>
      </c>
      <c r="S148" s="301">
        <v>0</v>
      </c>
      <c r="T148" s="12">
        <f>+S148/R148</f>
        <v>0</v>
      </c>
      <c r="U148" s="301">
        <v>0</v>
      </c>
      <c r="V148" s="301">
        <v>0</v>
      </c>
      <c r="W148" s="301">
        <v>1</v>
      </c>
      <c r="X148" s="301">
        <v>0</v>
      </c>
      <c r="Y148" s="11">
        <f t="shared" si="15"/>
        <v>1</v>
      </c>
      <c r="Z148" s="12">
        <f t="shared" si="16"/>
        <v>1</v>
      </c>
      <c r="AA148" s="11">
        <f t="shared" si="17"/>
        <v>1</v>
      </c>
      <c r="AB148" s="12">
        <f t="shared" si="18"/>
        <v>1</v>
      </c>
      <c r="AC148" s="13">
        <f t="shared" si="21"/>
        <v>1</v>
      </c>
      <c r="AD148" s="445">
        <v>0</v>
      </c>
      <c r="AE148" s="301" t="s">
        <v>276</v>
      </c>
      <c r="AF148" s="445">
        <v>0</v>
      </c>
      <c r="AG148" s="13">
        <v>0</v>
      </c>
    </row>
    <row r="149" spans="1:33" s="377" customFormat="1" ht="112" x14ac:dyDescent="0.2">
      <c r="A149" s="300" t="s">
        <v>773</v>
      </c>
      <c r="B149" s="383" t="s">
        <v>61</v>
      </c>
      <c r="C149" s="304" t="s">
        <v>775</v>
      </c>
      <c r="D149" s="304" t="s">
        <v>797</v>
      </c>
      <c r="E149" s="301">
        <v>2101</v>
      </c>
      <c r="F149" s="301" t="s">
        <v>798</v>
      </c>
      <c r="G149" s="301" t="s">
        <v>799</v>
      </c>
      <c r="H149" s="301">
        <v>73</v>
      </c>
      <c r="I149" s="301" t="s">
        <v>800</v>
      </c>
      <c r="J149" s="301">
        <v>2101016</v>
      </c>
      <c r="K149" s="301" t="s">
        <v>801</v>
      </c>
      <c r="L149" s="301" t="s">
        <v>802</v>
      </c>
      <c r="M149" s="304" t="s">
        <v>121</v>
      </c>
      <c r="N149" s="301">
        <v>4521000</v>
      </c>
      <c r="O149" s="301">
        <v>2023</v>
      </c>
      <c r="P149" s="301" t="s">
        <v>803</v>
      </c>
      <c r="Q149" s="497">
        <v>1090</v>
      </c>
      <c r="R149" s="301">
        <v>1890</v>
      </c>
      <c r="S149" s="301">
        <v>0</v>
      </c>
      <c r="T149" s="12">
        <f>+S149/R149</f>
        <v>0</v>
      </c>
      <c r="U149" s="301">
        <v>0</v>
      </c>
      <c r="V149" s="301">
        <v>0</v>
      </c>
      <c r="W149" s="301">
        <v>981</v>
      </c>
      <c r="X149" s="301">
        <v>109</v>
      </c>
      <c r="Y149" s="11">
        <f t="shared" si="15"/>
        <v>1090</v>
      </c>
      <c r="Z149" s="12">
        <f t="shared" si="16"/>
        <v>0.57671957671957674</v>
      </c>
      <c r="AA149" s="11">
        <f t="shared" si="17"/>
        <v>1090</v>
      </c>
      <c r="AB149" s="12">
        <f t="shared" si="18"/>
        <v>1</v>
      </c>
      <c r="AC149" s="13">
        <f t="shared" si="21"/>
        <v>0.57671957671957674</v>
      </c>
      <c r="AD149" s="375">
        <v>1711300000</v>
      </c>
      <c r="AE149" s="301" t="s">
        <v>211</v>
      </c>
      <c r="AF149" s="445">
        <v>1540170000</v>
      </c>
      <c r="AG149" s="13">
        <f>+AF149/AD149</f>
        <v>0.9</v>
      </c>
    </row>
    <row r="150" spans="1:33" s="377" customFormat="1" ht="98" x14ac:dyDescent="0.2">
      <c r="A150" s="300" t="s">
        <v>773</v>
      </c>
      <c r="B150" s="383" t="s">
        <v>61</v>
      </c>
      <c r="C150" s="304" t="s">
        <v>775</v>
      </c>
      <c r="D150" s="304" t="s">
        <v>797</v>
      </c>
      <c r="E150" s="301">
        <v>2102</v>
      </c>
      <c r="F150" s="301" t="s">
        <v>806</v>
      </c>
      <c r="G150" s="301" t="s">
        <v>807</v>
      </c>
      <c r="H150" s="301">
        <v>74</v>
      </c>
      <c r="I150" s="301" t="s">
        <v>808</v>
      </c>
      <c r="J150" s="301">
        <v>2102045</v>
      </c>
      <c r="K150" s="301" t="s">
        <v>809</v>
      </c>
      <c r="L150" s="301" t="s">
        <v>809</v>
      </c>
      <c r="M150" s="304" t="s">
        <v>121</v>
      </c>
      <c r="N150" s="301">
        <v>30354</v>
      </c>
      <c r="O150" s="301">
        <v>2023</v>
      </c>
      <c r="P150" s="301" t="s">
        <v>810</v>
      </c>
      <c r="Q150" s="497">
        <v>400</v>
      </c>
      <c r="R150" s="301">
        <v>400</v>
      </c>
      <c r="S150" s="301">
        <v>0</v>
      </c>
      <c r="T150" s="12">
        <f>+S150/R150</f>
        <v>0</v>
      </c>
      <c r="U150" s="301">
        <v>0</v>
      </c>
      <c r="V150" s="301">
        <v>0</v>
      </c>
      <c r="W150" s="301">
        <v>500</v>
      </c>
      <c r="X150" s="301">
        <v>0</v>
      </c>
      <c r="Y150" s="11">
        <f t="shared" si="15"/>
        <v>500</v>
      </c>
      <c r="Z150" s="12">
        <f t="shared" si="16"/>
        <v>1.25</v>
      </c>
      <c r="AA150" s="11">
        <f t="shared" si="17"/>
        <v>500</v>
      </c>
      <c r="AB150" s="12">
        <f t="shared" si="18"/>
        <v>1.25</v>
      </c>
      <c r="AC150" s="13">
        <f t="shared" si="21"/>
        <v>1.25</v>
      </c>
      <c r="AD150" s="445">
        <v>0</v>
      </c>
      <c r="AE150" s="301" t="s">
        <v>811</v>
      </c>
      <c r="AF150" s="445">
        <v>0</v>
      </c>
      <c r="AG150" s="13">
        <v>0</v>
      </c>
    </row>
    <row r="151" spans="1:33" s="377" customFormat="1" ht="112" x14ac:dyDescent="0.2">
      <c r="A151" s="300" t="s">
        <v>812</v>
      </c>
      <c r="B151" s="387" t="s">
        <v>90</v>
      </c>
      <c r="C151" s="303" t="s">
        <v>813</v>
      </c>
      <c r="D151" s="303" t="s">
        <v>814</v>
      </c>
      <c r="E151" s="303">
        <v>2302</v>
      </c>
      <c r="F151" s="303" t="s">
        <v>815</v>
      </c>
      <c r="G151" s="303" t="s">
        <v>816</v>
      </c>
      <c r="H151" s="303">
        <v>372</v>
      </c>
      <c r="I151" s="303" t="s">
        <v>817</v>
      </c>
      <c r="J151" s="303">
        <v>2302101</v>
      </c>
      <c r="K151" s="303" t="s">
        <v>818</v>
      </c>
      <c r="L151" s="303" t="s">
        <v>819</v>
      </c>
      <c r="M151" s="303" t="s">
        <v>49</v>
      </c>
      <c r="N151" s="303">
        <v>0</v>
      </c>
      <c r="O151" s="300" t="s">
        <v>141</v>
      </c>
      <c r="P151" s="303" t="s">
        <v>141</v>
      </c>
      <c r="Q151" s="502">
        <v>2</v>
      </c>
      <c r="R151" s="305">
        <v>8</v>
      </c>
      <c r="S151" s="37">
        <v>4</v>
      </c>
      <c r="T151" s="12">
        <f>+S151/R151</f>
        <v>0.5</v>
      </c>
      <c r="U151" s="37">
        <v>1</v>
      </c>
      <c r="V151" s="37">
        <v>0</v>
      </c>
      <c r="W151" s="37">
        <v>1</v>
      </c>
      <c r="X151" s="11">
        <v>0</v>
      </c>
      <c r="Y151" s="11">
        <f t="shared" si="15"/>
        <v>2</v>
      </c>
      <c r="Z151" s="12">
        <f t="shared" si="16"/>
        <v>0.25</v>
      </c>
      <c r="AA151" s="11">
        <f t="shared" si="17"/>
        <v>6</v>
      </c>
      <c r="AB151" s="12">
        <f t="shared" si="18"/>
        <v>1</v>
      </c>
      <c r="AC151" s="13">
        <f t="shared" si="21"/>
        <v>0.75</v>
      </c>
      <c r="AD151" s="445">
        <v>2000000000</v>
      </c>
      <c r="AE151" s="278" t="s">
        <v>820</v>
      </c>
      <c r="AF151" s="445">
        <v>1945966587</v>
      </c>
      <c r="AG151" s="13">
        <f>+AF151/AD151</f>
        <v>0.97298329350000001</v>
      </c>
    </row>
    <row r="152" spans="1:33" s="377" customFormat="1" ht="112" x14ac:dyDescent="0.2">
      <c r="A152" s="300" t="s">
        <v>812</v>
      </c>
      <c r="B152" s="387" t="s">
        <v>90</v>
      </c>
      <c r="C152" s="303" t="s">
        <v>813</v>
      </c>
      <c r="D152" s="303" t="s">
        <v>814</v>
      </c>
      <c r="E152" s="303">
        <v>2301</v>
      </c>
      <c r="F152" s="303" t="s">
        <v>815</v>
      </c>
      <c r="G152" s="303" t="s">
        <v>821</v>
      </c>
      <c r="H152" s="303">
        <v>373</v>
      </c>
      <c r="I152" s="303" t="s">
        <v>822</v>
      </c>
      <c r="J152" s="303">
        <v>2301061</v>
      </c>
      <c r="K152" s="303" t="s">
        <v>823</v>
      </c>
      <c r="L152" s="303" t="s">
        <v>823</v>
      </c>
      <c r="M152" s="303" t="s">
        <v>824</v>
      </c>
      <c r="N152" s="303">
        <v>0</v>
      </c>
      <c r="O152" s="303">
        <v>2023</v>
      </c>
      <c r="P152" s="303" t="s">
        <v>141</v>
      </c>
      <c r="Q152" s="502">
        <v>1</v>
      </c>
      <c r="R152" s="305">
        <v>4</v>
      </c>
      <c r="S152" s="37">
        <v>0</v>
      </c>
      <c r="T152" s="12">
        <f t="shared" ref="T152:T161" si="22">+S152/R152</f>
        <v>0</v>
      </c>
      <c r="U152" s="37">
        <v>1</v>
      </c>
      <c r="V152" s="37">
        <v>0</v>
      </c>
      <c r="W152" s="37">
        <v>0</v>
      </c>
      <c r="X152" s="11">
        <v>0</v>
      </c>
      <c r="Y152" s="11">
        <f t="shared" si="15"/>
        <v>1</v>
      </c>
      <c r="Z152" s="12">
        <f t="shared" si="16"/>
        <v>0.25</v>
      </c>
      <c r="AA152" s="11">
        <f t="shared" si="17"/>
        <v>1</v>
      </c>
      <c r="AB152" s="12">
        <f t="shared" si="18"/>
        <v>1</v>
      </c>
      <c r="AC152" s="13">
        <f t="shared" si="21"/>
        <v>0.25</v>
      </c>
      <c r="AD152" s="445">
        <v>0</v>
      </c>
      <c r="AE152" s="300"/>
      <c r="AF152" s="445">
        <v>0</v>
      </c>
      <c r="AG152" s="13">
        <v>0</v>
      </c>
    </row>
    <row r="153" spans="1:33" s="377" customFormat="1" ht="126" x14ac:dyDescent="0.2">
      <c r="A153" s="300" t="s">
        <v>812</v>
      </c>
      <c r="B153" s="387" t="s">
        <v>90</v>
      </c>
      <c r="C153" s="303" t="s">
        <v>813</v>
      </c>
      <c r="D153" s="303" t="s">
        <v>814</v>
      </c>
      <c r="E153" s="303">
        <v>2302</v>
      </c>
      <c r="F153" s="303" t="s">
        <v>815</v>
      </c>
      <c r="G153" s="303" t="s">
        <v>816</v>
      </c>
      <c r="H153" s="303">
        <v>374</v>
      </c>
      <c r="I153" s="303" t="s">
        <v>825</v>
      </c>
      <c r="J153" s="303">
        <v>2302024</v>
      </c>
      <c r="K153" s="303" t="s">
        <v>826</v>
      </c>
      <c r="L153" s="303" t="s">
        <v>827</v>
      </c>
      <c r="M153" s="303" t="s">
        <v>49</v>
      </c>
      <c r="N153" s="303">
        <v>0</v>
      </c>
      <c r="O153" s="303">
        <v>2022</v>
      </c>
      <c r="P153" s="303" t="s">
        <v>141</v>
      </c>
      <c r="Q153" s="503">
        <v>9</v>
      </c>
      <c r="R153" s="305">
        <v>30</v>
      </c>
      <c r="S153" s="37">
        <v>30</v>
      </c>
      <c r="T153" s="12">
        <f t="shared" si="22"/>
        <v>1</v>
      </c>
      <c r="U153" s="37">
        <v>7</v>
      </c>
      <c r="V153" s="37">
        <v>8</v>
      </c>
      <c r="W153" s="37">
        <v>0</v>
      </c>
      <c r="X153" s="11">
        <v>0</v>
      </c>
      <c r="Y153" s="11">
        <f t="shared" si="15"/>
        <v>15</v>
      </c>
      <c r="Z153" s="12">
        <f t="shared" si="16"/>
        <v>0.5</v>
      </c>
      <c r="AA153" s="11">
        <f t="shared" si="17"/>
        <v>45</v>
      </c>
      <c r="AB153" s="12">
        <f t="shared" si="18"/>
        <v>1.6666666666666667</v>
      </c>
      <c r="AC153" s="13">
        <f t="shared" si="21"/>
        <v>1.5</v>
      </c>
      <c r="AD153" s="445">
        <v>602000000</v>
      </c>
      <c r="AE153" s="278" t="s">
        <v>828</v>
      </c>
      <c r="AF153" s="445">
        <v>602000000</v>
      </c>
      <c r="AG153" s="13">
        <f>+AF153/AD153</f>
        <v>1</v>
      </c>
    </row>
    <row r="154" spans="1:33" s="377" customFormat="1" ht="98" x14ac:dyDescent="0.2">
      <c r="A154" s="300" t="s">
        <v>812</v>
      </c>
      <c r="B154" s="387" t="s">
        <v>90</v>
      </c>
      <c r="C154" s="303" t="s">
        <v>813</v>
      </c>
      <c r="D154" s="303" t="s">
        <v>829</v>
      </c>
      <c r="E154" s="303">
        <v>2301</v>
      </c>
      <c r="F154" s="303" t="s">
        <v>830</v>
      </c>
      <c r="G154" s="303" t="s">
        <v>821</v>
      </c>
      <c r="H154" s="303">
        <v>375</v>
      </c>
      <c r="I154" s="303" t="s">
        <v>831</v>
      </c>
      <c r="J154" s="303">
        <v>2301028</v>
      </c>
      <c r="K154" s="303" t="s">
        <v>832</v>
      </c>
      <c r="L154" s="303" t="s">
        <v>833</v>
      </c>
      <c r="M154" s="303" t="s">
        <v>49</v>
      </c>
      <c r="N154" s="303">
        <v>0</v>
      </c>
      <c r="O154" s="300" t="s">
        <v>141</v>
      </c>
      <c r="P154" s="303" t="s">
        <v>141</v>
      </c>
      <c r="Q154" s="503">
        <v>10</v>
      </c>
      <c r="R154" s="305">
        <v>40</v>
      </c>
      <c r="S154" s="37">
        <v>17</v>
      </c>
      <c r="T154" s="12">
        <f t="shared" si="22"/>
        <v>0.42499999999999999</v>
      </c>
      <c r="U154" s="37">
        <v>0</v>
      </c>
      <c r="V154" s="37">
        <v>6</v>
      </c>
      <c r="W154" s="37">
        <v>0</v>
      </c>
      <c r="X154" s="11">
        <v>12</v>
      </c>
      <c r="Y154" s="11">
        <f t="shared" si="15"/>
        <v>18</v>
      </c>
      <c r="Z154" s="12">
        <f t="shared" si="16"/>
        <v>0.45</v>
      </c>
      <c r="AA154" s="11">
        <f t="shared" si="17"/>
        <v>35</v>
      </c>
      <c r="AB154" s="12">
        <f t="shared" si="18"/>
        <v>1.8</v>
      </c>
      <c r="AC154" s="13">
        <f t="shared" si="21"/>
        <v>0.875</v>
      </c>
      <c r="AD154" s="445">
        <v>0</v>
      </c>
      <c r="AE154" s="300"/>
      <c r="AF154" s="445">
        <v>0</v>
      </c>
      <c r="AG154" s="13">
        <v>0</v>
      </c>
    </row>
    <row r="155" spans="1:33" s="377" customFormat="1" ht="154" x14ac:dyDescent="0.2">
      <c r="A155" s="300" t="s">
        <v>812</v>
      </c>
      <c r="B155" s="387" t="s">
        <v>90</v>
      </c>
      <c r="C155" s="303" t="s">
        <v>813</v>
      </c>
      <c r="D155" s="303" t="s">
        <v>834</v>
      </c>
      <c r="E155" s="303">
        <v>2301</v>
      </c>
      <c r="F155" s="303" t="s">
        <v>835</v>
      </c>
      <c r="G155" s="303" t="s">
        <v>821</v>
      </c>
      <c r="H155" s="303">
        <v>376</v>
      </c>
      <c r="I155" s="303" t="s">
        <v>836</v>
      </c>
      <c r="J155" s="303">
        <v>2301014</v>
      </c>
      <c r="K155" s="303" t="s">
        <v>837</v>
      </c>
      <c r="L155" s="303" t="s">
        <v>838</v>
      </c>
      <c r="M155" s="303" t="s">
        <v>839</v>
      </c>
      <c r="N155" s="303">
        <v>0</v>
      </c>
      <c r="O155" s="303">
        <v>2023</v>
      </c>
      <c r="P155" s="303" t="s">
        <v>141</v>
      </c>
      <c r="Q155" s="503">
        <v>10</v>
      </c>
      <c r="R155" s="305">
        <v>24</v>
      </c>
      <c r="S155" s="37">
        <v>24</v>
      </c>
      <c r="T155" s="12">
        <f t="shared" si="22"/>
        <v>1</v>
      </c>
      <c r="U155" s="37">
        <v>18</v>
      </c>
      <c r="V155" s="37">
        <v>4</v>
      </c>
      <c r="W155" s="37">
        <v>0</v>
      </c>
      <c r="X155" s="200">
        <v>0</v>
      </c>
      <c r="Y155" s="11">
        <f t="shared" si="15"/>
        <v>22</v>
      </c>
      <c r="Z155" s="12">
        <f t="shared" si="16"/>
        <v>0.91666666666666663</v>
      </c>
      <c r="AA155" s="11">
        <f t="shared" si="17"/>
        <v>46</v>
      </c>
      <c r="AB155" s="12">
        <f t="shared" si="18"/>
        <v>2.2000000000000002</v>
      </c>
      <c r="AC155" s="13">
        <f t="shared" si="21"/>
        <v>1.9166666666666667</v>
      </c>
      <c r="AD155" s="445">
        <v>0</v>
      </c>
      <c r="AE155" s="300"/>
      <c r="AF155" s="445">
        <v>0</v>
      </c>
      <c r="AG155" s="13">
        <v>0</v>
      </c>
    </row>
    <row r="156" spans="1:33" s="377" customFormat="1" ht="154" x14ac:dyDescent="0.2">
      <c r="A156" s="300" t="s">
        <v>812</v>
      </c>
      <c r="B156" s="387" t="s">
        <v>90</v>
      </c>
      <c r="C156" s="303" t="s">
        <v>813</v>
      </c>
      <c r="D156" s="303" t="s">
        <v>840</v>
      </c>
      <c r="E156" s="303">
        <v>2301</v>
      </c>
      <c r="F156" s="303" t="s">
        <v>835</v>
      </c>
      <c r="G156" s="303" t="s">
        <v>371</v>
      </c>
      <c r="H156" s="303">
        <v>377</v>
      </c>
      <c r="I156" s="303" t="s">
        <v>841</v>
      </c>
      <c r="J156" s="303">
        <v>2301027</v>
      </c>
      <c r="K156" s="303" t="s">
        <v>842</v>
      </c>
      <c r="L156" s="303" t="s">
        <v>843</v>
      </c>
      <c r="M156" s="303" t="s">
        <v>49</v>
      </c>
      <c r="N156" s="303">
        <v>0</v>
      </c>
      <c r="O156" s="303">
        <v>2023</v>
      </c>
      <c r="P156" s="303" t="s">
        <v>844</v>
      </c>
      <c r="Q156" s="503">
        <v>4200</v>
      </c>
      <c r="R156" s="305">
        <v>7000</v>
      </c>
      <c r="S156" s="37">
        <v>0</v>
      </c>
      <c r="T156" s="12">
        <f t="shared" si="22"/>
        <v>0</v>
      </c>
      <c r="U156" s="303">
        <v>0</v>
      </c>
      <c r="V156" s="303">
        <v>2903</v>
      </c>
      <c r="W156" s="303">
        <v>725</v>
      </c>
      <c r="X156" s="11">
        <v>653</v>
      </c>
      <c r="Y156" s="11">
        <f t="shared" si="15"/>
        <v>4281</v>
      </c>
      <c r="Z156" s="12">
        <f t="shared" si="16"/>
        <v>0.61157142857142854</v>
      </c>
      <c r="AA156" s="11">
        <f t="shared" si="17"/>
        <v>4281</v>
      </c>
      <c r="AB156" s="12">
        <f t="shared" si="18"/>
        <v>1.0192857142857144</v>
      </c>
      <c r="AC156" s="13">
        <f t="shared" si="21"/>
        <v>0.61157142857142854</v>
      </c>
      <c r="AD156" s="445">
        <v>0</v>
      </c>
      <c r="AE156" s="300"/>
      <c r="AF156" s="445">
        <v>0</v>
      </c>
      <c r="AG156" s="13">
        <v>0</v>
      </c>
    </row>
    <row r="157" spans="1:33" s="377" customFormat="1" ht="182" x14ac:dyDescent="0.2">
      <c r="A157" s="300" t="s">
        <v>812</v>
      </c>
      <c r="B157" s="387" t="s">
        <v>90</v>
      </c>
      <c r="C157" s="303" t="s">
        <v>813</v>
      </c>
      <c r="D157" s="303" t="s">
        <v>845</v>
      </c>
      <c r="E157" s="303">
        <v>2301</v>
      </c>
      <c r="F157" s="303" t="s">
        <v>846</v>
      </c>
      <c r="G157" s="303" t="s">
        <v>387</v>
      </c>
      <c r="H157" s="303">
        <v>378</v>
      </c>
      <c r="I157" s="303" t="s">
        <v>847</v>
      </c>
      <c r="J157" s="303">
        <v>2301027</v>
      </c>
      <c r="K157" s="303" t="s">
        <v>848</v>
      </c>
      <c r="L157" s="303" t="s">
        <v>849</v>
      </c>
      <c r="M157" s="303" t="s">
        <v>49</v>
      </c>
      <c r="N157" s="303">
        <v>0</v>
      </c>
      <c r="O157" s="303">
        <v>2023</v>
      </c>
      <c r="P157" s="303" t="s">
        <v>844</v>
      </c>
      <c r="Q157" s="503">
        <v>6</v>
      </c>
      <c r="R157" s="305">
        <v>12</v>
      </c>
      <c r="S157" s="37">
        <v>0</v>
      </c>
      <c r="T157" s="12">
        <f t="shared" si="22"/>
        <v>0</v>
      </c>
      <c r="U157" s="303">
        <v>0</v>
      </c>
      <c r="V157" s="303">
        <v>0</v>
      </c>
      <c r="W157" s="303">
        <v>0</v>
      </c>
      <c r="X157" s="11">
        <v>0</v>
      </c>
      <c r="Y157" s="11">
        <f t="shared" si="15"/>
        <v>0</v>
      </c>
      <c r="Z157" s="12">
        <f t="shared" si="16"/>
        <v>0</v>
      </c>
      <c r="AA157" s="11">
        <f t="shared" si="17"/>
        <v>0</v>
      </c>
      <c r="AB157" s="12">
        <f>+Y157/Q157</f>
        <v>0</v>
      </c>
      <c r="AC157" s="13">
        <f t="shared" si="21"/>
        <v>0</v>
      </c>
      <c r="AD157" s="445">
        <v>0</v>
      </c>
      <c r="AE157" s="300"/>
      <c r="AF157" s="445">
        <v>0</v>
      </c>
      <c r="AG157" s="13">
        <v>0</v>
      </c>
    </row>
    <row r="158" spans="1:33" s="377" customFormat="1" ht="182" x14ac:dyDescent="0.2">
      <c r="A158" s="300" t="s">
        <v>812</v>
      </c>
      <c r="B158" s="387" t="s">
        <v>90</v>
      </c>
      <c r="C158" s="303" t="s">
        <v>813</v>
      </c>
      <c r="D158" s="303" t="s">
        <v>845</v>
      </c>
      <c r="E158" s="303">
        <v>2302</v>
      </c>
      <c r="F158" s="303" t="s">
        <v>815</v>
      </c>
      <c r="G158" s="303" t="s">
        <v>387</v>
      </c>
      <c r="H158" s="303">
        <v>379</v>
      </c>
      <c r="I158" s="303" t="s">
        <v>848</v>
      </c>
      <c r="J158" s="303">
        <v>2301062</v>
      </c>
      <c r="K158" s="303" t="s">
        <v>850</v>
      </c>
      <c r="L158" s="303" t="s">
        <v>851</v>
      </c>
      <c r="M158" s="303" t="s">
        <v>852</v>
      </c>
      <c r="N158" s="303">
        <v>11987</v>
      </c>
      <c r="O158" s="303">
        <v>2023</v>
      </c>
      <c r="P158" s="303" t="s">
        <v>853</v>
      </c>
      <c r="Q158" s="503">
        <v>2000</v>
      </c>
      <c r="R158" s="305">
        <v>16987</v>
      </c>
      <c r="S158" s="37">
        <v>766</v>
      </c>
      <c r="T158" s="12">
        <f t="shared" si="22"/>
        <v>4.5093306646258907E-2</v>
      </c>
      <c r="U158" s="303">
        <v>580</v>
      </c>
      <c r="V158" s="303">
        <v>1108</v>
      </c>
      <c r="W158" s="303">
        <v>100</v>
      </c>
      <c r="X158" s="11">
        <v>3795</v>
      </c>
      <c r="Y158" s="11">
        <f t="shared" si="15"/>
        <v>5583</v>
      </c>
      <c r="Z158" s="12">
        <f t="shared" si="16"/>
        <v>0.32866309530817683</v>
      </c>
      <c r="AA158" s="11">
        <f t="shared" si="17"/>
        <v>6349</v>
      </c>
      <c r="AB158" s="12">
        <f t="shared" si="18"/>
        <v>2.7915000000000001</v>
      </c>
      <c r="AC158" s="13">
        <f t="shared" si="21"/>
        <v>0.37375640195443577</v>
      </c>
      <c r="AD158" s="445">
        <v>0</v>
      </c>
      <c r="AE158" s="300"/>
      <c r="AF158" s="445">
        <v>0</v>
      </c>
      <c r="AG158" s="13">
        <v>0</v>
      </c>
    </row>
    <row r="159" spans="1:33" s="377" customFormat="1" ht="112" x14ac:dyDescent="0.2">
      <c r="A159" s="300" t="s">
        <v>812</v>
      </c>
      <c r="B159" s="387" t="s">
        <v>90</v>
      </c>
      <c r="C159" s="303" t="s">
        <v>813</v>
      </c>
      <c r="D159" s="303" t="s">
        <v>854</v>
      </c>
      <c r="E159" s="303">
        <v>2301</v>
      </c>
      <c r="F159" s="303" t="s">
        <v>846</v>
      </c>
      <c r="G159" s="303" t="s">
        <v>387</v>
      </c>
      <c r="H159" s="303">
        <v>380</v>
      </c>
      <c r="I159" s="303" t="s">
        <v>855</v>
      </c>
      <c r="J159" s="303">
        <v>2301027</v>
      </c>
      <c r="K159" s="303" t="s">
        <v>856</v>
      </c>
      <c r="L159" s="303" t="s">
        <v>857</v>
      </c>
      <c r="M159" s="303" t="s">
        <v>49</v>
      </c>
      <c r="N159" s="303">
        <v>220</v>
      </c>
      <c r="O159" s="303">
        <v>2023</v>
      </c>
      <c r="P159" s="303" t="s">
        <v>844</v>
      </c>
      <c r="Q159" s="503">
        <v>80</v>
      </c>
      <c r="R159" s="305">
        <v>540</v>
      </c>
      <c r="S159" s="37">
        <v>622</v>
      </c>
      <c r="T159" s="12">
        <f t="shared" si="22"/>
        <v>1.1518518518518519</v>
      </c>
      <c r="U159" s="303">
        <v>0</v>
      </c>
      <c r="V159" s="303">
        <v>0</v>
      </c>
      <c r="W159" s="303">
        <v>0</v>
      </c>
      <c r="X159" s="11">
        <v>0</v>
      </c>
      <c r="Y159" s="11">
        <f t="shared" si="15"/>
        <v>0</v>
      </c>
      <c r="Z159" s="12">
        <f t="shared" si="16"/>
        <v>0</v>
      </c>
      <c r="AA159" s="11">
        <f t="shared" si="17"/>
        <v>622</v>
      </c>
      <c r="AB159" s="12">
        <f>+Y159/Q159</f>
        <v>0</v>
      </c>
      <c r="AC159" s="13">
        <f t="shared" si="21"/>
        <v>1.1518518518518519</v>
      </c>
      <c r="AD159" s="445">
        <v>0</v>
      </c>
      <c r="AE159" s="300"/>
      <c r="AF159" s="445">
        <v>0</v>
      </c>
      <c r="AG159" s="13">
        <v>0</v>
      </c>
    </row>
    <row r="160" spans="1:33" s="377" customFormat="1" ht="112" x14ac:dyDescent="0.2">
      <c r="A160" s="300" t="s">
        <v>812</v>
      </c>
      <c r="B160" s="383" t="s">
        <v>61</v>
      </c>
      <c r="C160" s="303" t="s">
        <v>813</v>
      </c>
      <c r="D160" s="303" t="s">
        <v>858</v>
      </c>
      <c r="E160" s="303">
        <v>2302</v>
      </c>
      <c r="F160" s="303" t="s">
        <v>815</v>
      </c>
      <c r="G160" s="303" t="s">
        <v>821</v>
      </c>
      <c r="H160" s="303">
        <v>381</v>
      </c>
      <c r="I160" s="303" t="s">
        <v>859</v>
      </c>
      <c r="J160" s="303">
        <v>2302068</v>
      </c>
      <c r="K160" s="303" t="s">
        <v>860</v>
      </c>
      <c r="L160" s="303" t="s">
        <v>861</v>
      </c>
      <c r="M160" s="303" t="s">
        <v>49</v>
      </c>
      <c r="N160" s="303">
        <v>0</v>
      </c>
      <c r="O160" s="303">
        <v>2023</v>
      </c>
      <c r="P160" s="303" t="s">
        <v>141</v>
      </c>
      <c r="Q160" s="503">
        <v>500</v>
      </c>
      <c r="R160" s="305">
        <v>2000</v>
      </c>
      <c r="S160" s="37">
        <v>838</v>
      </c>
      <c r="T160" s="12">
        <f t="shared" si="22"/>
        <v>0.41899999999999998</v>
      </c>
      <c r="U160" s="303">
        <v>413</v>
      </c>
      <c r="V160" s="303">
        <v>244</v>
      </c>
      <c r="W160" s="303">
        <f>55+40+866</f>
        <v>961</v>
      </c>
      <c r="X160" s="11">
        <f>60+38</f>
        <v>98</v>
      </c>
      <c r="Y160" s="11">
        <f t="shared" si="15"/>
        <v>1716</v>
      </c>
      <c r="Z160" s="12">
        <f t="shared" si="16"/>
        <v>0.85799999999999998</v>
      </c>
      <c r="AA160" s="11">
        <f t="shared" si="17"/>
        <v>2554</v>
      </c>
      <c r="AB160" s="12">
        <f t="shared" si="18"/>
        <v>3.4319999999999999</v>
      </c>
      <c r="AC160" s="13">
        <f t="shared" si="21"/>
        <v>1.2769999999999999</v>
      </c>
      <c r="AD160" s="445">
        <v>0</v>
      </c>
      <c r="AE160" s="300"/>
      <c r="AF160" s="445">
        <v>0</v>
      </c>
      <c r="AG160" s="13">
        <v>0</v>
      </c>
    </row>
    <row r="161" spans="1:34" s="377" customFormat="1" ht="112" x14ac:dyDescent="0.2">
      <c r="A161" s="300" t="s">
        <v>812</v>
      </c>
      <c r="B161" s="383" t="s">
        <v>61</v>
      </c>
      <c r="C161" s="303" t="s">
        <v>813</v>
      </c>
      <c r="D161" s="303" t="s">
        <v>862</v>
      </c>
      <c r="E161" s="303">
        <v>2302</v>
      </c>
      <c r="F161" s="303" t="s">
        <v>815</v>
      </c>
      <c r="G161" s="303" t="s">
        <v>821</v>
      </c>
      <c r="H161" s="303">
        <v>382</v>
      </c>
      <c r="I161" s="303" t="s">
        <v>863</v>
      </c>
      <c r="J161" s="303">
        <v>2302021</v>
      </c>
      <c r="K161" s="303" t="s">
        <v>864</v>
      </c>
      <c r="L161" s="303" t="s">
        <v>865</v>
      </c>
      <c r="M161" s="303" t="s">
        <v>49</v>
      </c>
      <c r="N161" s="303">
        <v>0</v>
      </c>
      <c r="O161" s="303">
        <v>2023</v>
      </c>
      <c r="P161" s="303" t="s">
        <v>141</v>
      </c>
      <c r="Q161" s="503">
        <v>15</v>
      </c>
      <c r="R161" s="305">
        <v>60</v>
      </c>
      <c r="S161" s="37">
        <v>58</v>
      </c>
      <c r="T161" s="12">
        <f t="shared" si="22"/>
        <v>0.96666666666666667</v>
      </c>
      <c r="U161" s="303">
        <v>15</v>
      </c>
      <c r="V161" s="303">
        <v>0</v>
      </c>
      <c r="W161" s="303">
        <v>37</v>
      </c>
      <c r="X161" s="11">
        <f>41+15</f>
        <v>56</v>
      </c>
      <c r="Y161" s="11">
        <f t="shared" si="15"/>
        <v>108</v>
      </c>
      <c r="Z161" s="12">
        <f t="shared" si="16"/>
        <v>1.8</v>
      </c>
      <c r="AA161" s="11">
        <f t="shared" si="17"/>
        <v>166</v>
      </c>
      <c r="AB161" s="12">
        <f t="shared" si="18"/>
        <v>7.2</v>
      </c>
      <c r="AC161" s="13">
        <f t="shared" si="21"/>
        <v>2.7666666666666666</v>
      </c>
      <c r="AD161" s="445">
        <v>0</v>
      </c>
      <c r="AE161" s="300"/>
      <c r="AF161" s="445">
        <v>0</v>
      </c>
      <c r="AG161" s="13">
        <v>0</v>
      </c>
    </row>
    <row r="162" spans="1:34" s="377" customFormat="1" ht="84" x14ac:dyDescent="0.2">
      <c r="A162" s="300" t="s">
        <v>868</v>
      </c>
      <c r="B162" s="360" t="s">
        <v>869</v>
      </c>
      <c r="C162" s="304" t="s">
        <v>870</v>
      </c>
      <c r="D162" s="304" t="s">
        <v>871</v>
      </c>
      <c r="E162" s="304">
        <v>4599</v>
      </c>
      <c r="F162" s="304" t="s">
        <v>872</v>
      </c>
      <c r="G162" s="304" t="s">
        <v>371</v>
      </c>
      <c r="H162" s="304">
        <v>21</v>
      </c>
      <c r="I162" s="304" t="s">
        <v>873</v>
      </c>
      <c r="J162" s="304">
        <v>4599025</v>
      </c>
      <c r="K162" s="304" t="s">
        <v>874</v>
      </c>
      <c r="L162" s="304" t="s">
        <v>875</v>
      </c>
      <c r="M162" s="304" t="s">
        <v>121</v>
      </c>
      <c r="N162" s="390">
        <v>0</v>
      </c>
      <c r="O162" s="300" t="s">
        <v>141</v>
      </c>
      <c r="P162" s="390" t="s">
        <v>141</v>
      </c>
      <c r="Q162" s="501">
        <v>1</v>
      </c>
      <c r="R162" s="204">
        <v>1</v>
      </c>
      <c r="S162" s="11">
        <v>0</v>
      </c>
      <c r="T162" s="12">
        <f>+S162/R162</f>
        <v>0</v>
      </c>
      <c r="U162" s="205">
        <v>0</v>
      </c>
      <c r="V162" s="11">
        <v>0</v>
      </c>
      <c r="W162" s="206">
        <v>0.5</v>
      </c>
      <c r="X162" s="11">
        <v>0.5</v>
      </c>
      <c r="Y162" s="11">
        <f t="shared" si="15"/>
        <v>1</v>
      </c>
      <c r="Z162" s="12">
        <f t="shared" si="16"/>
        <v>1</v>
      </c>
      <c r="AA162" s="11">
        <f t="shared" si="17"/>
        <v>1</v>
      </c>
      <c r="AB162" s="12">
        <f t="shared" si="18"/>
        <v>1</v>
      </c>
      <c r="AC162" s="13">
        <f t="shared" si="21"/>
        <v>1</v>
      </c>
      <c r="AD162" s="445">
        <v>309600000</v>
      </c>
      <c r="AE162" s="204" t="s">
        <v>211</v>
      </c>
      <c r="AF162" s="445">
        <v>309600000</v>
      </c>
      <c r="AG162" s="13">
        <f>+AF162/AD162</f>
        <v>1</v>
      </c>
    </row>
    <row r="163" spans="1:34" s="377" customFormat="1" ht="84" x14ac:dyDescent="0.2">
      <c r="A163" s="300" t="s">
        <v>868</v>
      </c>
      <c r="B163" s="360" t="s">
        <v>869</v>
      </c>
      <c r="C163" s="304" t="s">
        <v>870</v>
      </c>
      <c r="D163" s="304" t="s">
        <v>871</v>
      </c>
      <c r="E163" s="304">
        <v>4599</v>
      </c>
      <c r="F163" s="304" t="s">
        <v>872</v>
      </c>
      <c r="G163" s="304" t="s">
        <v>816</v>
      </c>
      <c r="H163" s="304">
        <v>22</v>
      </c>
      <c r="I163" s="304" t="s">
        <v>877</v>
      </c>
      <c r="J163" s="304">
        <v>4599029</v>
      </c>
      <c r="K163" s="304" t="s">
        <v>878</v>
      </c>
      <c r="L163" s="304" t="s">
        <v>879</v>
      </c>
      <c r="M163" s="304" t="s">
        <v>121</v>
      </c>
      <c r="N163" s="390">
        <v>0</v>
      </c>
      <c r="O163" s="300" t="s">
        <v>141</v>
      </c>
      <c r="P163" s="390" t="s">
        <v>141</v>
      </c>
      <c r="Q163" s="501">
        <v>2</v>
      </c>
      <c r="R163" s="204">
        <v>8</v>
      </c>
      <c r="S163" s="11">
        <v>3</v>
      </c>
      <c r="T163" s="12">
        <f t="shared" ref="T163:T168" si="23">+S163/R163</f>
        <v>0.375</v>
      </c>
      <c r="U163" s="205">
        <v>0</v>
      </c>
      <c r="V163" s="11">
        <v>2</v>
      </c>
      <c r="W163" s="11">
        <v>1</v>
      </c>
      <c r="X163" s="11">
        <v>3</v>
      </c>
      <c r="Y163" s="11">
        <f t="shared" si="15"/>
        <v>6</v>
      </c>
      <c r="Z163" s="12">
        <f t="shared" si="16"/>
        <v>0.75</v>
      </c>
      <c r="AA163" s="11">
        <f t="shared" si="17"/>
        <v>9</v>
      </c>
      <c r="AB163" s="12">
        <f t="shared" si="18"/>
        <v>3</v>
      </c>
      <c r="AC163" s="13">
        <f t="shared" si="21"/>
        <v>1.125</v>
      </c>
      <c r="AD163" s="445">
        <v>0</v>
      </c>
      <c r="AE163" s="204" t="s">
        <v>211</v>
      </c>
      <c r="AF163" s="445">
        <v>0</v>
      </c>
      <c r="AG163" s="13">
        <v>0</v>
      </c>
    </row>
    <row r="164" spans="1:34" s="377" customFormat="1" ht="126" x14ac:dyDescent="0.2">
      <c r="A164" s="300" t="s">
        <v>868</v>
      </c>
      <c r="B164" s="360" t="s">
        <v>869</v>
      </c>
      <c r="C164" s="304" t="s">
        <v>870</v>
      </c>
      <c r="D164" s="304" t="s">
        <v>881</v>
      </c>
      <c r="E164" s="304">
        <v>4599</v>
      </c>
      <c r="F164" s="304" t="s">
        <v>872</v>
      </c>
      <c r="G164" s="304" t="s">
        <v>816</v>
      </c>
      <c r="H164" s="304">
        <v>24</v>
      </c>
      <c r="I164" s="304" t="s">
        <v>882</v>
      </c>
      <c r="J164" s="304">
        <v>4599016</v>
      </c>
      <c r="K164" s="304" t="s">
        <v>883</v>
      </c>
      <c r="L164" s="304" t="s">
        <v>883</v>
      </c>
      <c r="M164" s="304" t="s">
        <v>121</v>
      </c>
      <c r="N164" s="390">
        <v>3</v>
      </c>
      <c r="O164" s="390">
        <v>2023</v>
      </c>
      <c r="P164" s="390" t="s">
        <v>884</v>
      </c>
      <c r="Q164" s="501">
        <v>1</v>
      </c>
      <c r="R164" s="390">
        <v>5</v>
      </c>
      <c r="S164" s="11">
        <v>1</v>
      </c>
      <c r="T164" s="12">
        <f t="shared" si="23"/>
        <v>0.2</v>
      </c>
      <c r="U164" s="205">
        <v>0.4</v>
      </c>
      <c r="V164" s="206">
        <v>0.3</v>
      </c>
      <c r="W164" s="209">
        <v>0.2</v>
      </c>
      <c r="X164" s="205">
        <v>0.1</v>
      </c>
      <c r="Y164" s="11">
        <f t="shared" si="15"/>
        <v>0.99999999999999989</v>
      </c>
      <c r="Z164" s="12">
        <f t="shared" si="16"/>
        <v>0.19999999999999998</v>
      </c>
      <c r="AA164" s="11">
        <f t="shared" si="17"/>
        <v>2</v>
      </c>
      <c r="AB164" s="12">
        <f t="shared" si="18"/>
        <v>0.99999999999999989</v>
      </c>
      <c r="AC164" s="13">
        <f t="shared" si="21"/>
        <v>0.4</v>
      </c>
      <c r="AD164" s="447">
        <v>3121020000</v>
      </c>
      <c r="AE164" s="204" t="s">
        <v>211</v>
      </c>
      <c r="AF164" s="445">
        <v>2528410319</v>
      </c>
      <c r="AG164" s="13">
        <f t="shared" ref="AG164:AG172" si="24">+AF164/AD164</f>
        <v>0.81012307482810109</v>
      </c>
    </row>
    <row r="165" spans="1:34" s="377" customFormat="1" ht="182" x14ac:dyDescent="0.2">
      <c r="A165" s="300" t="s">
        <v>868</v>
      </c>
      <c r="B165" s="360" t="s">
        <v>869</v>
      </c>
      <c r="C165" s="304" t="s">
        <v>870</v>
      </c>
      <c r="D165" s="304" t="s">
        <v>881</v>
      </c>
      <c r="E165" s="304">
        <v>4599</v>
      </c>
      <c r="F165" s="304" t="s">
        <v>872</v>
      </c>
      <c r="G165" s="304" t="s">
        <v>816</v>
      </c>
      <c r="H165" s="304">
        <v>29</v>
      </c>
      <c r="I165" s="304" t="s">
        <v>886</v>
      </c>
      <c r="J165" s="304">
        <v>4599013</v>
      </c>
      <c r="K165" s="304" t="s">
        <v>887</v>
      </c>
      <c r="L165" s="304" t="s">
        <v>887</v>
      </c>
      <c r="M165" s="304" t="s">
        <v>121</v>
      </c>
      <c r="N165" s="390">
        <v>0</v>
      </c>
      <c r="O165" s="390">
        <v>2023</v>
      </c>
      <c r="P165" s="390" t="s">
        <v>884</v>
      </c>
      <c r="Q165" s="501">
        <v>1</v>
      </c>
      <c r="R165" s="204">
        <v>4</v>
      </c>
      <c r="S165" s="11">
        <v>1</v>
      </c>
      <c r="T165" s="12">
        <f t="shared" si="23"/>
        <v>0.25</v>
      </c>
      <c r="U165" s="205">
        <v>0.3</v>
      </c>
      <c r="V165" s="26">
        <v>0.3</v>
      </c>
      <c r="W165" s="26">
        <v>0.2</v>
      </c>
      <c r="X165" s="26">
        <v>0.2</v>
      </c>
      <c r="Y165" s="11">
        <f t="shared" si="15"/>
        <v>1</v>
      </c>
      <c r="Z165" s="12">
        <f t="shared" si="16"/>
        <v>0.25</v>
      </c>
      <c r="AA165" s="11">
        <f t="shared" si="17"/>
        <v>2</v>
      </c>
      <c r="AB165" s="12">
        <f t="shared" si="18"/>
        <v>1</v>
      </c>
      <c r="AC165" s="13">
        <f t="shared" si="21"/>
        <v>0.5</v>
      </c>
      <c r="AD165" s="447">
        <v>2460000000</v>
      </c>
      <c r="AE165" s="204" t="s">
        <v>211</v>
      </c>
      <c r="AF165" s="445">
        <v>2455166667</v>
      </c>
      <c r="AG165" s="13">
        <f t="shared" si="24"/>
        <v>0.99803523048780485</v>
      </c>
    </row>
    <row r="166" spans="1:34" s="377" customFormat="1" ht="84" x14ac:dyDescent="0.2">
      <c r="A166" s="300" t="s">
        <v>868</v>
      </c>
      <c r="B166" s="360" t="s">
        <v>869</v>
      </c>
      <c r="C166" s="304" t="s">
        <v>870</v>
      </c>
      <c r="D166" s="304" t="s">
        <v>871</v>
      </c>
      <c r="E166" s="304">
        <v>4599</v>
      </c>
      <c r="F166" s="304" t="s">
        <v>872</v>
      </c>
      <c r="G166" s="304" t="s">
        <v>816</v>
      </c>
      <c r="H166" s="304">
        <v>23</v>
      </c>
      <c r="I166" s="304" t="s">
        <v>889</v>
      </c>
      <c r="J166" s="304">
        <v>4599031</v>
      </c>
      <c r="K166" s="304" t="s">
        <v>890</v>
      </c>
      <c r="L166" s="304" t="s">
        <v>891</v>
      </c>
      <c r="M166" s="304" t="s">
        <v>892</v>
      </c>
      <c r="N166" s="390">
        <v>0</v>
      </c>
      <c r="O166" s="300" t="s">
        <v>141</v>
      </c>
      <c r="P166" s="390" t="s">
        <v>141</v>
      </c>
      <c r="Q166" s="501">
        <v>1</v>
      </c>
      <c r="R166" s="204">
        <v>1</v>
      </c>
      <c r="S166" s="11">
        <v>0</v>
      </c>
      <c r="T166" s="12">
        <f t="shared" si="23"/>
        <v>0</v>
      </c>
      <c r="U166" s="205">
        <v>0</v>
      </c>
      <c r="V166" s="26">
        <v>0</v>
      </c>
      <c r="W166" s="26">
        <v>0.5</v>
      </c>
      <c r="X166" s="11">
        <v>0.5</v>
      </c>
      <c r="Y166" s="11">
        <f t="shared" si="15"/>
        <v>1</v>
      </c>
      <c r="Z166" s="12">
        <f t="shared" si="16"/>
        <v>1</v>
      </c>
      <c r="AA166" s="11">
        <f t="shared" si="17"/>
        <v>1</v>
      </c>
      <c r="AB166" s="12">
        <f t="shared" si="18"/>
        <v>1</v>
      </c>
      <c r="AC166" s="13">
        <f t="shared" si="21"/>
        <v>1</v>
      </c>
      <c r="AD166" s="447">
        <v>2400000000</v>
      </c>
      <c r="AE166" s="204" t="s">
        <v>211</v>
      </c>
      <c r="AF166" s="445">
        <v>2360283300</v>
      </c>
      <c r="AG166" s="13">
        <f t="shared" si="24"/>
        <v>0.98345137500000002</v>
      </c>
    </row>
    <row r="167" spans="1:34" s="377" customFormat="1" ht="84" x14ac:dyDescent="0.2">
      <c r="A167" s="300" t="s">
        <v>868</v>
      </c>
      <c r="B167" s="360" t="s">
        <v>869</v>
      </c>
      <c r="C167" s="304" t="s">
        <v>870</v>
      </c>
      <c r="D167" s="304" t="s">
        <v>871</v>
      </c>
      <c r="E167" s="304">
        <v>4599</v>
      </c>
      <c r="F167" s="304" t="s">
        <v>872</v>
      </c>
      <c r="G167" s="304" t="s">
        <v>816</v>
      </c>
      <c r="H167" s="304">
        <v>23</v>
      </c>
      <c r="I167" s="301" t="s">
        <v>894</v>
      </c>
      <c r="J167" s="304">
        <v>4599017</v>
      </c>
      <c r="K167" s="301" t="s">
        <v>895</v>
      </c>
      <c r="L167" s="301" t="s">
        <v>896</v>
      </c>
      <c r="M167" s="304" t="s">
        <v>121</v>
      </c>
      <c r="N167" s="390">
        <v>0</v>
      </c>
      <c r="O167" s="300" t="s">
        <v>141</v>
      </c>
      <c r="P167" s="390" t="s">
        <v>141</v>
      </c>
      <c r="Q167" s="501">
        <v>1</v>
      </c>
      <c r="R167" s="204">
        <v>1</v>
      </c>
      <c r="S167" s="11">
        <v>0</v>
      </c>
      <c r="T167" s="12">
        <f t="shared" si="23"/>
        <v>0</v>
      </c>
      <c r="U167" s="205">
        <v>0</v>
      </c>
      <c r="V167" s="205">
        <v>0</v>
      </c>
      <c r="W167" s="205">
        <v>0</v>
      </c>
      <c r="X167" s="366">
        <v>1</v>
      </c>
      <c r="Y167" s="11">
        <f t="shared" si="15"/>
        <v>1</v>
      </c>
      <c r="Z167" s="12">
        <f t="shared" si="16"/>
        <v>1</v>
      </c>
      <c r="AA167" s="11">
        <f t="shared" si="17"/>
        <v>1</v>
      </c>
      <c r="AB167" s="12">
        <f t="shared" si="18"/>
        <v>1</v>
      </c>
      <c r="AC167" s="13">
        <f t="shared" si="21"/>
        <v>1</v>
      </c>
      <c r="AD167" s="447">
        <v>1100000000</v>
      </c>
      <c r="AE167" s="204" t="s">
        <v>211</v>
      </c>
      <c r="AF167" s="445">
        <v>1100000000</v>
      </c>
      <c r="AG167" s="13">
        <f t="shared" si="24"/>
        <v>1</v>
      </c>
    </row>
    <row r="168" spans="1:34" s="377" customFormat="1" ht="98" x14ac:dyDescent="0.2">
      <c r="A168" s="300" t="s">
        <v>868</v>
      </c>
      <c r="B168" s="360" t="s">
        <v>869</v>
      </c>
      <c r="C168" s="301" t="s">
        <v>899</v>
      </c>
      <c r="D168" s="304" t="s">
        <v>881</v>
      </c>
      <c r="E168" s="304">
        <v>4599</v>
      </c>
      <c r="F168" s="304" t="s">
        <v>872</v>
      </c>
      <c r="G168" s="304" t="s">
        <v>816</v>
      </c>
      <c r="H168" s="366">
        <v>25</v>
      </c>
      <c r="I168" s="383" t="s">
        <v>900</v>
      </c>
      <c r="J168" s="366">
        <v>4599011</v>
      </c>
      <c r="K168" s="366" t="s">
        <v>901</v>
      </c>
      <c r="L168" s="366" t="s">
        <v>902</v>
      </c>
      <c r="M168" s="366" t="s">
        <v>903</v>
      </c>
      <c r="N168" s="366">
        <v>0</v>
      </c>
      <c r="O168" s="366">
        <v>2023</v>
      </c>
      <c r="P168" s="360" t="s">
        <v>904</v>
      </c>
      <c r="Q168" s="504">
        <v>1</v>
      </c>
      <c r="R168" s="366">
        <v>1</v>
      </c>
      <c r="S168" s="366">
        <v>0</v>
      </c>
      <c r="T168" s="12">
        <f t="shared" si="23"/>
        <v>0</v>
      </c>
      <c r="U168" s="366">
        <v>0</v>
      </c>
      <c r="V168" s="366">
        <v>0</v>
      </c>
      <c r="W168" s="366">
        <v>0</v>
      </c>
      <c r="X168" s="366">
        <v>1</v>
      </c>
      <c r="Y168" s="11">
        <f t="shared" si="15"/>
        <v>1</v>
      </c>
      <c r="Z168" s="12">
        <f t="shared" si="16"/>
        <v>1</v>
      </c>
      <c r="AA168" s="11">
        <f t="shared" si="17"/>
        <v>1</v>
      </c>
      <c r="AB168" s="12">
        <f t="shared" si="18"/>
        <v>1</v>
      </c>
      <c r="AC168" s="13">
        <f t="shared" si="21"/>
        <v>1</v>
      </c>
      <c r="AD168" s="447">
        <v>3899969765</v>
      </c>
      <c r="AE168" s="204" t="s">
        <v>211</v>
      </c>
      <c r="AF168" s="445">
        <v>3812000521</v>
      </c>
      <c r="AG168" s="13">
        <f t="shared" si="24"/>
        <v>0.97744360871987424</v>
      </c>
    </row>
    <row r="169" spans="1:34" s="377" customFormat="1" ht="98" x14ac:dyDescent="0.2">
      <c r="A169" s="300" t="s">
        <v>995</v>
      </c>
      <c r="B169" s="303" t="s">
        <v>75</v>
      </c>
      <c r="C169" s="303" t="s">
        <v>84</v>
      </c>
      <c r="D169" s="303" t="s">
        <v>948</v>
      </c>
      <c r="E169" s="303" t="s">
        <v>949</v>
      </c>
      <c r="F169" s="303" t="s">
        <v>950</v>
      </c>
      <c r="G169" s="303" t="s">
        <v>910</v>
      </c>
      <c r="H169" s="303" t="s">
        <v>951</v>
      </c>
      <c r="I169" s="303" t="s">
        <v>952</v>
      </c>
      <c r="J169" s="303" t="s">
        <v>953</v>
      </c>
      <c r="K169" s="303" t="s">
        <v>954</v>
      </c>
      <c r="L169" s="303" t="s">
        <v>376</v>
      </c>
      <c r="M169" s="303" t="s">
        <v>955</v>
      </c>
      <c r="N169" s="303" t="s">
        <v>142</v>
      </c>
      <c r="O169" s="300" t="s">
        <v>141</v>
      </c>
      <c r="P169" s="303" t="s">
        <v>141</v>
      </c>
      <c r="Q169" s="502">
        <v>200</v>
      </c>
      <c r="R169" s="366">
        <v>800</v>
      </c>
      <c r="S169" s="366">
        <v>670</v>
      </c>
      <c r="T169" s="265">
        <f t="shared" ref="T169:T176" si="25">S169/Q169</f>
        <v>3.35</v>
      </c>
      <c r="U169" s="304">
        <v>0</v>
      </c>
      <c r="V169" s="367">
        <v>89</v>
      </c>
      <c r="W169" s="367">
        <v>80</v>
      </c>
      <c r="X169" s="367">
        <v>31</v>
      </c>
      <c r="Y169" s="11">
        <f t="shared" si="15"/>
        <v>200</v>
      </c>
      <c r="Z169" s="12">
        <f t="shared" si="16"/>
        <v>0.25</v>
      </c>
      <c r="AA169" s="11">
        <f t="shared" si="17"/>
        <v>870</v>
      </c>
      <c r="AB169" s="12">
        <f t="shared" si="18"/>
        <v>1</v>
      </c>
      <c r="AC169" s="13">
        <f t="shared" si="21"/>
        <v>1.0874999999999999</v>
      </c>
      <c r="AD169" s="445">
        <v>500000000</v>
      </c>
      <c r="AE169" s="366" t="s">
        <v>211</v>
      </c>
      <c r="AF169" s="445">
        <v>498924833</v>
      </c>
      <c r="AG169" s="13">
        <f t="shared" si="24"/>
        <v>0.99784966600000002</v>
      </c>
    </row>
    <row r="170" spans="1:34" s="377" customFormat="1" ht="154" x14ac:dyDescent="0.2">
      <c r="A170" s="300" t="s">
        <v>995</v>
      </c>
      <c r="B170" s="303" t="s">
        <v>75</v>
      </c>
      <c r="C170" s="303" t="s">
        <v>84</v>
      </c>
      <c r="D170" s="303" t="s">
        <v>948</v>
      </c>
      <c r="E170" s="303" t="s">
        <v>949</v>
      </c>
      <c r="F170" s="303" t="s">
        <v>950</v>
      </c>
      <c r="G170" s="303" t="s">
        <v>910</v>
      </c>
      <c r="H170" s="303" t="s">
        <v>956</v>
      </c>
      <c r="I170" s="303" t="s">
        <v>957</v>
      </c>
      <c r="J170" s="303" t="s">
        <v>958</v>
      </c>
      <c r="K170" s="303" t="s">
        <v>959</v>
      </c>
      <c r="L170" s="303" t="s">
        <v>960</v>
      </c>
      <c r="M170" s="303" t="s">
        <v>961</v>
      </c>
      <c r="N170" s="303" t="s">
        <v>142</v>
      </c>
      <c r="O170" s="300" t="s">
        <v>141</v>
      </c>
      <c r="P170" s="303" t="s">
        <v>141</v>
      </c>
      <c r="Q170" s="502">
        <v>46</v>
      </c>
      <c r="R170" s="366">
        <f>'[1]Bolivar Me Enamora Esquematico'!Z257</f>
        <v>0</v>
      </c>
      <c r="S170" s="366">
        <v>46</v>
      </c>
      <c r="T170" s="265">
        <f t="shared" si="25"/>
        <v>1</v>
      </c>
      <c r="U170" s="304">
        <v>7</v>
      </c>
      <c r="V170" s="366">
        <v>37</v>
      </c>
      <c r="W170" s="366">
        <v>1</v>
      </c>
      <c r="X170" s="366">
        <v>1</v>
      </c>
      <c r="Y170" s="11">
        <f t="shared" si="15"/>
        <v>46</v>
      </c>
      <c r="Z170" s="12">
        <v>0</v>
      </c>
      <c r="AA170" s="11">
        <f t="shared" si="17"/>
        <v>92</v>
      </c>
      <c r="AB170" s="12">
        <f t="shared" si="18"/>
        <v>1</v>
      </c>
      <c r="AC170" s="13">
        <v>0.92</v>
      </c>
      <c r="AD170" s="445">
        <v>100000000</v>
      </c>
      <c r="AE170" s="366" t="s">
        <v>211</v>
      </c>
      <c r="AF170" s="445">
        <v>848250000</v>
      </c>
      <c r="AG170" s="13">
        <f t="shared" si="24"/>
        <v>8.4824999999999999</v>
      </c>
    </row>
    <row r="171" spans="1:34" s="377" customFormat="1" ht="98" x14ac:dyDescent="0.2">
      <c r="A171" s="300" t="s">
        <v>995</v>
      </c>
      <c r="B171" s="303" t="s">
        <v>75</v>
      </c>
      <c r="C171" s="303" t="s">
        <v>84</v>
      </c>
      <c r="D171" s="303" t="s">
        <v>962</v>
      </c>
      <c r="E171" s="303" t="s">
        <v>949</v>
      </c>
      <c r="F171" s="303" t="s">
        <v>950</v>
      </c>
      <c r="G171" s="303" t="s">
        <v>910</v>
      </c>
      <c r="H171" s="303" t="s">
        <v>963</v>
      </c>
      <c r="I171" s="303" t="s">
        <v>964</v>
      </c>
      <c r="J171" s="303" t="s">
        <v>965</v>
      </c>
      <c r="K171" s="303" t="s">
        <v>966</v>
      </c>
      <c r="L171" s="303" t="s">
        <v>967</v>
      </c>
      <c r="M171" s="303" t="s">
        <v>968</v>
      </c>
      <c r="N171" s="303" t="s">
        <v>142</v>
      </c>
      <c r="O171" s="300" t="s">
        <v>141</v>
      </c>
      <c r="P171" s="303" t="s">
        <v>141</v>
      </c>
      <c r="Q171" s="502">
        <v>1</v>
      </c>
      <c r="R171" s="366">
        <f>'[1]Bolivar Me Enamora Esquematico'!Z258</f>
        <v>0</v>
      </c>
      <c r="S171" s="366">
        <v>0</v>
      </c>
      <c r="T171" s="265">
        <f t="shared" si="25"/>
        <v>0</v>
      </c>
      <c r="U171" s="304">
        <v>0</v>
      </c>
      <c r="V171" s="366">
        <v>0</v>
      </c>
      <c r="W171" s="366">
        <v>0</v>
      </c>
      <c r="X171" s="366">
        <v>0</v>
      </c>
      <c r="Y171" s="11">
        <f t="shared" si="15"/>
        <v>0</v>
      </c>
      <c r="Z171" s="12">
        <v>0</v>
      </c>
      <c r="AA171" s="11">
        <f t="shared" si="17"/>
        <v>0</v>
      </c>
      <c r="AB171" s="12">
        <f t="shared" si="18"/>
        <v>0</v>
      </c>
      <c r="AC171" s="13">
        <v>0</v>
      </c>
      <c r="AD171" s="445">
        <v>150000000</v>
      </c>
      <c r="AE171" s="366" t="s">
        <v>211</v>
      </c>
      <c r="AF171" s="445">
        <v>0</v>
      </c>
      <c r="AG171" s="13">
        <f t="shared" si="24"/>
        <v>0</v>
      </c>
    </row>
    <row r="172" spans="1:34" s="377" customFormat="1" ht="154" x14ac:dyDescent="0.2">
      <c r="A172" s="300" t="s">
        <v>995</v>
      </c>
      <c r="B172" s="303" t="s">
        <v>75</v>
      </c>
      <c r="C172" s="303" t="s">
        <v>84</v>
      </c>
      <c r="D172" s="303" t="s">
        <v>962</v>
      </c>
      <c r="E172" s="303" t="s">
        <v>949</v>
      </c>
      <c r="F172" s="303" t="s">
        <v>950</v>
      </c>
      <c r="G172" s="303" t="s">
        <v>910</v>
      </c>
      <c r="H172" s="303" t="s">
        <v>969</v>
      </c>
      <c r="I172" s="303" t="s">
        <v>970</v>
      </c>
      <c r="J172" s="303" t="s">
        <v>971</v>
      </c>
      <c r="K172" s="303" t="s">
        <v>874</v>
      </c>
      <c r="L172" s="303" t="s">
        <v>875</v>
      </c>
      <c r="M172" s="303" t="s">
        <v>972</v>
      </c>
      <c r="N172" s="303" t="s">
        <v>142</v>
      </c>
      <c r="O172" s="300" t="s">
        <v>141</v>
      </c>
      <c r="P172" s="303" t="s">
        <v>141</v>
      </c>
      <c r="Q172" s="502">
        <v>0.25</v>
      </c>
      <c r="R172" s="366">
        <f>'[1]Bolivar Me Enamora Esquematico'!Z259</f>
        <v>0</v>
      </c>
      <c r="S172" s="366">
        <v>0</v>
      </c>
      <c r="T172" s="265">
        <f t="shared" si="25"/>
        <v>0</v>
      </c>
      <c r="U172" s="304">
        <v>0</v>
      </c>
      <c r="V172" s="366">
        <v>0</v>
      </c>
      <c r="W172" s="366">
        <v>0</v>
      </c>
      <c r="X172" s="366">
        <v>0</v>
      </c>
      <c r="Y172" s="11">
        <f t="shared" si="15"/>
        <v>0</v>
      </c>
      <c r="Z172" s="12">
        <v>0</v>
      </c>
      <c r="AA172" s="11">
        <f t="shared" si="17"/>
        <v>0</v>
      </c>
      <c r="AB172" s="12">
        <f t="shared" si="18"/>
        <v>0</v>
      </c>
      <c r="AC172" s="13">
        <v>0</v>
      </c>
      <c r="AD172" s="445">
        <v>125000000</v>
      </c>
      <c r="AE172" s="366" t="s">
        <v>211</v>
      </c>
      <c r="AF172" s="445">
        <v>0</v>
      </c>
      <c r="AG172" s="13">
        <f t="shared" si="24"/>
        <v>0</v>
      </c>
    </row>
    <row r="173" spans="1:34" s="377" customFormat="1" ht="210" x14ac:dyDescent="0.2">
      <c r="A173" s="300" t="s">
        <v>995</v>
      </c>
      <c r="B173" s="303" t="s">
        <v>75</v>
      </c>
      <c r="C173" s="303" t="s">
        <v>84</v>
      </c>
      <c r="D173" s="303" t="s">
        <v>962</v>
      </c>
      <c r="E173" s="303" t="s">
        <v>949</v>
      </c>
      <c r="F173" s="303" t="s">
        <v>950</v>
      </c>
      <c r="G173" s="303" t="s">
        <v>910</v>
      </c>
      <c r="H173" s="303" t="s">
        <v>973</v>
      </c>
      <c r="I173" s="303" t="s">
        <v>974</v>
      </c>
      <c r="J173" s="303" t="s">
        <v>975</v>
      </c>
      <c r="K173" s="303" t="s">
        <v>976</v>
      </c>
      <c r="L173" s="303" t="s">
        <v>977</v>
      </c>
      <c r="M173" s="303" t="s">
        <v>955</v>
      </c>
      <c r="N173" s="303" t="s">
        <v>142</v>
      </c>
      <c r="O173" s="300" t="s">
        <v>141</v>
      </c>
      <c r="P173" s="303" t="s">
        <v>141</v>
      </c>
      <c r="Q173" s="502">
        <v>2500</v>
      </c>
      <c r="R173" s="366">
        <f>'[1]Bolivar Me Enamora Esquematico'!Z260</f>
        <v>0</v>
      </c>
      <c r="S173" s="366">
        <v>4296</v>
      </c>
      <c r="T173" s="265">
        <f t="shared" si="25"/>
        <v>1.7183999999999999</v>
      </c>
      <c r="U173" s="304">
        <v>516</v>
      </c>
      <c r="V173" s="366">
        <v>1462</v>
      </c>
      <c r="W173" s="366">
        <v>21</v>
      </c>
      <c r="X173" s="366">
        <v>102</v>
      </c>
      <c r="Y173" s="11">
        <f>+U173+V173+W173+X173</f>
        <v>2101</v>
      </c>
      <c r="Z173" s="12">
        <v>0</v>
      </c>
      <c r="AA173" s="11">
        <f t="shared" ref="AA173:AA210" si="26">S173+Y173</f>
        <v>6397</v>
      </c>
      <c r="AB173" s="12">
        <f t="shared" ref="AB173:AB209" si="27">+Y173/Q173</f>
        <v>0.84040000000000004</v>
      </c>
      <c r="AC173" s="13">
        <v>0</v>
      </c>
      <c r="AD173" s="445">
        <v>200000000</v>
      </c>
      <c r="AE173" s="366" t="s">
        <v>211</v>
      </c>
      <c r="AF173" s="445">
        <v>2042209960</v>
      </c>
      <c r="AG173" s="13">
        <f t="shared" ref="AG173:AG207" si="28">+AF173/AD173</f>
        <v>10.2110498</v>
      </c>
    </row>
    <row r="174" spans="1:34" s="377" customFormat="1" ht="196" x14ac:dyDescent="0.2">
      <c r="A174" s="300" t="s">
        <v>995</v>
      </c>
      <c r="B174" s="303" t="s">
        <v>75</v>
      </c>
      <c r="C174" s="303" t="s">
        <v>84</v>
      </c>
      <c r="D174" s="303" t="s">
        <v>978</v>
      </c>
      <c r="E174" s="303" t="s">
        <v>949</v>
      </c>
      <c r="F174" s="303" t="s">
        <v>950</v>
      </c>
      <c r="G174" s="303" t="s">
        <v>910</v>
      </c>
      <c r="H174" s="303" t="s">
        <v>979</v>
      </c>
      <c r="I174" s="303" t="s">
        <v>980</v>
      </c>
      <c r="J174" s="303" t="s">
        <v>981</v>
      </c>
      <c r="K174" s="303" t="s">
        <v>982</v>
      </c>
      <c r="L174" s="303" t="s">
        <v>983</v>
      </c>
      <c r="M174" s="303" t="s">
        <v>135</v>
      </c>
      <c r="N174" s="303" t="s">
        <v>142</v>
      </c>
      <c r="O174" s="300" t="s">
        <v>141</v>
      </c>
      <c r="P174" s="303" t="s">
        <v>141</v>
      </c>
      <c r="Q174" s="502">
        <v>5</v>
      </c>
      <c r="R174" s="366">
        <v>20</v>
      </c>
      <c r="S174" s="366">
        <v>3</v>
      </c>
      <c r="T174" s="265">
        <f t="shared" si="25"/>
        <v>0.6</v>
      </c>
      <c r="U174" s="304">
        <v>2</v>
      </c>
      <c r="V174" s="366">
        <v>2</v>
      </c>
      <c r="W174" s="366">
        <v>0</v>
      </c>
      <c r="X174" s="366">
        <v>1</v>
      </c>
      <c r="Y174" s="11">
        <f t="shared" ref="Y174:Y210" si="29">+U174+V174+W174+X174</f>
        <v>5</v>
      </c>
      <c r="Z174" s="12">
        <f t="shared" ref="Z174:Z210" si="30">+Y174/R174</f>
        <v>0.25</v>
      </c>
      <c r="AA174" s="11">
        <f t="shared" si="26"/>
        <v>8</v>
      </c>
      <c r="AB174" s="12">
        <f t="shared" si="27"/>
        <v>1</v>
      </c>
      <c r="AC174" s="13">
        <f>AA174/R174</f>
        <v>0.4</v>
      </c>
      <c r="AD174" s="445">
        <v>8800000000</v>
      </c>
      <c r="AE174" s="366" t="s">
        <v>211</v>
      </c>
      <c r="AF174" s="741">
        <v>39030898768.059998</v>
      </c>
      <c r="AG174" s="13">
        <f t="shared" si="28"/>
        <v>4.4353294054613635</v>
      </c>
      <c r="AH174" s="243"/>
    </row>
    <row r="175" spans="1:34" s="377" customFormat="1" ht="154" x14ac:dyDescent="0.2">
      <c r="A175" s="300" t="s">
        <v>995</v>
      </c>
      <c r="B175" s="303" t="s">
        <v>75</v>
      </c>
      <c r="C175" s="303" t="s">
        <v>84</v>
      </c>
      <c r="D175" s="303" t="s">
        <v>978</v>
      </c>
      <c r="E175" s="303" t="s">
        <v>949</v>
      </c>
      <c r="F175" s="303" t="s">
        <v>950</v>
      </c>
      <c r="G175" s="303" t="s">
        <v>910</v>
      </c>
      <c r="H175" s="303" t="s">
        <v>984</v>
      </c>
      <c r="I175" s="303" t="s">
        <v>985</v>
      </c>
      <c r="J175" s="303" t="s">
        <v>986</v>
      </c>
      <c r="K175" s="303" t="s">
        <v>197</v>
      </c>
      <c r="L175" s="303" t="s">
        <v>987</v>
      </c>
      <c r="M175" s="303" t="s">
        <v>988</v>
      </c>
      <c r="N175" s="303" t="s">
        <v>142</v>
      </c>
      <c r="O175" s="300" t="s">
        <v>141</v>
      </c>
      <c r="P175" s="303" t="s">
        <v>141</v>
      </c>
      <c r="Q175" s="502">
        <v>0.25</v>
      </c>
      <c r="R175" s="366">
        <f>'[1]Bolivar Me Enamora Esquematico'!Z262</f>
        <v>0</v>
      </c>
      <c r="S175" s="366">
        <v>0</v>
      </c>
      <c r="T175" s="265">
        <f t="shared" si="25"/>
        <v>0</v>
      </c>
      <c r="U175" s="304">
        <v>0</v>
      </c>
      <c r="V175" s="366">
        <v>0</v>
      </c>
      <c r="W175" s="366">
        <v>0</v>
      </c>
      <c r="X175" s="366">
        <v>0</v>
      </c>
      <c r="Y175" s="11">
        <f t="shared" si="29"/>
        <v>0</v>
      </c>
      <c r="Z175" s="12">
        <v>0</v>
      </c>
      <c r="AA175" s="11">
        <f t="shared" si="26"/>
        <v>0</v>
      </c>
      <c r="AB175" s="12">
        <f>+Y175/Q175</f>
        <v>0</v>
      </c>
      <c r="AC175" s="13">
        <v>0</v>
      </c>
      <c r="AD175" s="445">
        <v>100000000</v>
      </c>
      <c r="AE175" s="366" t="s">
        <v>211</v>
      </c>
      <c r="AF175" s="445">
        <v>0</v>
      </c>
      <c r="AG175" s="13">
        <f t="shared" si="28"/>
        <v>0</v>
      </c>
    </row>
    <row r="176" spans="1:34" s="377" customFormat="1" ht="126" x14ac:dyDescent="0.2">
      <c r="A176" s="300" t="s">
        <v>995</v>
      </c>
      <c r="B176" s="303" t="s">
        <v>75</v>
      </c>
      <c r="C176" s="303" t="s">
        <v>84</v>
      </c>
      <c r="D176" s="303" t="s">
        <v>978</v>
      </c>
      <c r="E176" s="303" t="s">
        <v>949</v>
      </c>
      <c r="F176" s="303" t="s">
        <v>950</v>
      </c>
      <c r="G176" s="303" t="s">
        <v>910</v>
      </c>
      <c r="H176" s="303" t="s">
        <v>989</v>
      </c>
      <c r="I176" s="303" t="s">
        <v>990</v>
      </c>
      <c r="J176" s="303" t="s">
        <v>991</v>
      </c>
      <c r="K176" s="303" t="s">
        <v>992</v>
      </c>
      <c r="L176" s="303" t="s">
        <v>993</v>
      </c>
      <c r="M176" s="303" t="s">
        <v>972</v>
      </c>
      <c r="N176" s="303" t="s">
        <v>142</v>
      </c>
      <c r="O176" s="300" t="s">
        <v>141</v>
      </c>
      <c r="P176" s="303" t="s">
        <v>141</v>
      </c>
      <c r="Q176" s="502">
        <v>0.25</v>
      </c>
      <c r="R176" s="366">
        <f>'[1]Bolivar Me Enamora Esquematico'!Z263</f>
        <v>0</v>
      </c>
      <c r="S176" s="366">
        <v>0</v>
      </c>
      <c r="T176" s="265">
        <f t="shared" si="25"/>
        <v>0</v>
      </c>
      <c r="U176" s="304">
        <v>0</v>
      </c>
      <c r="V176" s="366">
        <v>0</v>
      </c>
      <c r="W176" s="366">
        <v>0.25</v>
      </c>
      <c r="X176" s="366">
        <v>0</v>
      </c>
      <c r="Y176" s="11">
        <f t="shared" si="29"/>
        <v>0.25</v>
      </c>
      <c r="Z176" s="12">
        <v>0</v>
      </c>
      <c r="AA176" s="11">
        <f t="shared" si="26"/>
        <v>0.25</v>
      </c>
      <c r="AB176" s="12">
        <f t="shared" si="27"/>
        <v>1</v>
      </c>
      <c r="AC176" s="13">
        <v>1</v>
      </c>
      <c r="AD176" s="445">
        <v>2325000000</v>
      </c>
      <c r="AE176" s="366" t="s">
        <v>211</v>
      </c>
      <c r="AF176" s="445">
        <v>0</v>
      </c>
      <c r="AG176" s="13">
        <f t="shared" si="28"/>
        <v>0</v>
      </c>
    </row>
    <row r="177" spans="1:33" s="377" customFormat="1" ht="84" x14ac:dyDescent="0.2">
      <c r="A177" s="300" t="s">
        <v>1150</v>
      </c>
      <c r="B177" s="360" t="s">
        <v>869</v>
      </c>
      <c r="C177" s="302" t="s">
        <v>1151</v>
      </c>
      <c r="D177" s="302" t="s">
        <v>1152</v>
      </c>
      <c r="E177" s="302">
        <v>4599</v>
      </c>
      <c r="F177" s="302" t="s">
        <v>1024</v>
      </c>
      <c r="G177" s="302" t="s">
        <v>816</v>
      </c>
      <c r="H177" s="302">
        <v>108</v>
      </c>
      <c r="I177" s="302" t="s">
        <v>1153</v>
      </c>
      <c r="J177" s="302">
        <v>4599028</v>
      </c>
      <c r="K177" s="302" t="s">
        <v>1154</v>
      </c>
      <c r="L177" s="302" t="s">
        <v>1155</v>
      </c>
      <c r="M177" s="302" t="s">
        <v>121</v>
      </c>
      <c r="N177" s="300">
        <v>3</v>
      </c>
      <c r="O177" s="300">
        <v>2023</v>
      </c>
      <c r="P177" s="300" t="s">
        <v>1156</v>
      </c>
      <c r="Q177" s="399">
        <v>2</v>
      </c>
      <c r="R177" s="300">
        <v>4</v>
      </c>
      <c r="S177" s="391">
        <v>0</v>
      </c>
      <c r="T177" s="398">
        <v>0</v>
      </c>
      <c r="U177" s="399">
        <v>0.25</v>
      </c>
      <c r="V177" s="399">
        <v>0.25</v>
      </c>
      <c r="W177" s="399">
        <v>0.75</v>
      </c>
      <c r="X177" s="391">
        <v>1</v>
      </c>
      <c r="Y177" s="11">
        <f t="shared" si="29"/>
        <v>2.25</v>
      </c>
      <c r="Z177" s="12">
        <f t="shared" si="30"/>
        <v>0.5625</v>
      </c>
      <c r="AA177" s="11">
        <f t="shared" si="26"/>
        <v>2.25</v>
      </c>
      <c r="AB177" s="12">
        <f t="shared" si="27"/>
        <v>1.125</v>
      </c>
      <c r="AC177" s="13">
        <f t="shared" ref="AC177:AC234" si="31">AA177/R177</f>
        <v>0.5625</v>
      </c>
      <c r="AD177" s="445">
        <v>76625000</v>
      </c>
      <c r="AE177" s="400" t="s">
        <v>1157</v>
      </c>
      <c r="AF177" s="445">
        <v>76625000</v>
      </c>
      <c r="AG177" s="13">
        <f t="shared" si="28"/>
        <v>1</v>
      </c>
    </row>
    <row r="178" spans="1:33" s="377" customFormat="1" ht="98" x14ac:dyDescent="0.2">
      <c r="A178" s="300" t="s">
        <v>1150</v>
      </c>
      <c r="B178" s="360" t="s">
        <v>869</v>
      </c>
      <c r="C178" s="302" t="s">
        <v>1151</v>
      </c>
      <c r="D178" s="302" t="s">
        <v>1152</v>
      </c>
      <c r="E178" s="302">
        <v>4599</v>
      </c>
      <c r="F178" s="302" t="s">
        <v>1024</v>
      </c>
      <c r="G178" s="302" t="s">
        <v>816</v>
      </c>
      <c r="H178" s="302">
        <v>383</v>
      </c>
      <c r="I178" s="302" t="s">
        <v>1159</v>
      </c>
      <c r="J178" s="302">
        <v>4599021</v>
      </c>
      <c r="K178" s="302" t="s">
        <v>1160</v>
      </c>
      <c r="L178" s="302" t="s">
        <v>1161</v>
      </c>
      <c r="M178" s="302" t="s">
        <v>121</v>
      </c>
      <c r="N178" s="300" t="s">
        <v>1162</v>
      </c>
      <c r="O178" s="300" t="s">
        <v>141</v>
      </c>
      <c r="P178" s="300" t="s">
        <v>1156</v>
      </c>
      <c r="Q178" s="399">
        <v>2</v>
      </c>
      <c r="R178" s="300">
        <v>2</v>
      </c>
      <c r="S178" s="391">
        <v>2</v>
      </c>
      <c r="T178" s="398">
        <v>1</v>
      </c>
      <c r="U178" s="391">
        <v>0</v>
      </c>
      <c r="V178" s="391">
        <v>0</v>
      </c>
      <c r="W178" s="391">
        <v>0</v>
      </c>
      <c r="X178" s="391">
        <v>0</v>
      </c>
      <c r="Y178" s="11">
        <f t="shared" si="29"/>
        <v>0</v>
      </c>
      <c r="Z178" s="12">
        <f t="shared" si="30"/>
        <v>0</v>
      </c>
      <c r="AA178" s="11">
        <f t="shared" si="26"/>
        <v>2</v>
      </c>
      <c r="AB178" s="12">
        <f>+Y178/Q178</f>
        <v>0</v>
      </c>
      <c r="AC178" s="13">
        <f t="shared" si="31"/>
        <v>1</v>
      </c>
      <c r="AD178" s="445">
        <v>0</v>
      </c>
      <c r="AE178" s="400" t="s">
        <v>1157</v>
      </c>
      <c r="AF178" s="445">
        <v>0</v>
      </c>
      <c r="AG178" s="13">
        <v>0</v>
      </c>
    </row>
    <row r="179" spans="1:33" s="377" customFormat="1" ht="84" x14ac:dyDescent="0.2">
      <c r="A179" s="300" t="s">
        <v>1150</v>
      </c>
      <c r="B179" s="360" t="s">
        <v>869</v>
      </c>
      <c r="C179" s="302" t="s">
        <v>1151</v>
      </c>
      <c r="D179" s="302" t="s">
        <v>1152</v>
      </c>
      <c r="E179" s="302">
        <v>4599</v>
      </c>
      <c r="F179" s="302" t="s">
        <v>1024</v>
      </c>
      <c r="G179" s="302" t="s">
        <v>816</v>
      </c>
      <c r="H179" s="302">
        <v>423</v>
      </c>
      <c r="I179" s="302" t="s">
        <v>1165</v>
      </c>
      <c r="J179" s="302">
        <v>4599002</v>
      </c>
      <c r="K179" s="302" t="s">
        <v>1166</v>
      </c>
      <c r="L179" s="302" t="s">
        <v>1167</v>
      </c>
      <c r="M179" s="302" t="s">
        <v>50</v>
      </c>
      <c r="N179" s="300">
        <v>0.97330000000000005</v>
      </c>
      <c r="O179" s="300">
        <v>2023</v>
      </c>
      <c r="P179" s="300" t="s">
        <v>1156</v>
      </c>
      <c r="Q179" s="399">
        <v>1</v>
      </c>
      <c r="R179" s="300">
        <v>100</v>
      </c>
      <c r="S179" s="391">
        <v>25</v>
      </c>
      <c r="T179" s="398">
        <v>0.25</v>
      </c>
      <c r="U179" s="398">
        <v>0.14000000000000001</v>
      </c>
      <c r="V179" s="398">
        <v>0.45</v>
      </c>
      <c r="W179" s="398">
        <v>0.3</v>
      </c>
      <c r="X179" s="398">
        <v>0.12</v>
      </c>
      <c r="Y179" s="11">
        <f t="shared" si="29"/>
        <v>1.0100000000000002</v>
      </c>
      <c r="Z179" s="12">
        <f t="shared" si="30"/>
        <v>1.0100000000000003E-2</v>
      </c>
      <c r="AA179" s="11">
        <f t="shared" si="26"/>
        <v>26.01</v>
      </c>
      <c r="AB179" s="12">
        <f t="shared" si="27"/>
        <v>1.0100000000000002</v>
      </c>
      <c r="AC179" s="13">
        <f t="shared" si="31"/>
        <v>0.2601</v>
      </c>
      <c r="AD179" s="445">
        <v>374388333</v>
      </c>
      <c r="AE179" s="400" t="s">
        <v>1157</v>
      </c>
      <c r="AF179" s="445">
        <v>374388333</v>
      </c>
      <c r="AG179" s="13">
        <f t="shared" si="28"/>
        <v>1</v>
      </c>
    </row>
    <row r="180" spans="1:33" s="377" customFormat="1" ht="112" x14ac:dyDescent="0.2">
      <c r="A180" s="300" t="s">
        <v>1150</v>
      </c>
      <c r="B180" s="360" t="s">
        <v>869</v>
      </c>
      <c r="C180" s="302" t="s">
        <v>1151</v>
      </c>
      <c r="D180" s="302" t="s">
        <v>1152</v>
      </c>
      <c r="E180" s="302">
        <v>4599</v>
      </c>
      <c r="F180" s="302" t="s">
        <v>1024</v>
      </c>
      <c r="G180" s="302" t="s">
        <v>816</v>
      </c>
      <c r="H180" s="302">
        <v>424</v>
      </c>
      <c r="I180" s="302" t="s">
        <v>1169</v>
      </c>
      <c r="J180" s="302">
        <v>4599002</v>
      </c>
      <c r="K180" s="302" t="s">
        <v>1166</v>
      </c>
      <c r="L180" s="302" t="s">
        <v>1167</v>
      </c>
      <c r="M180" s="302" t="s">
        <v>121</v>
      </c>
      <c r="N180" s="300" t="s">
        <v>1162</v>
      </c>
      <c r="O180" s="300">
        <v>2023</v>
      </c>
      <c r="P180" s="300" t="s">
        <v>1156</v>
      </c>
      <c r="Q180" s="399">
        <v>1</v>
      </c>
      <c r="R180" s="300">
        <v>4</v>
      </c>
      <c r="S180" s="391">
        <v>1</v>
      </c>
      <c r="T180" s="398">
        <v>0.25</v>
      </c>
      <c r="U180" s="391">
        <v>0</v>
      </c>
      <c r="V180" s="391">
        <v>0</v>
      </c>
      <c r="W180" s="391">
        <v>0</v>
      </c>
      <c r="X180" s="401">
        <v>1</v>
      </c>
      <c r="Y180" s="11">
        <f t="shared" si="29"/>
        <v>1</v>
      </c>
      <c r="Z180" s="12">
        <f t="shared" si="30"/>
        <v>0.25</v>
      </c>
      <c r="AA180" s="11">
        <f t="shared" si="26"/>
        <v>2</v>
      </c>
      <c r="AB180" s="12">
        <f t="shared" si="27"/>
        <v>1</v>
      </c>
      <c r="AC180" s="13">
        <f t="shared" si="31"/>
        <v>0.5</v>
      </c>
      <c r="AD180" s="445">
        <v>106662968</v>
      </c>
      <c r="AE180" s="400" t="s">
        <v>1171</v>
      </c>
      <c r="AF180" s="445">
        <v>103776256</v>
      </c>
      <c r="AG180" s="13">
        <f t="shared" si="28"/>
        <v>0.97293613656053524</v>
      </c>
    </row>
    <row r="181" spans="1:33" s="377" customFormat="1" ht="112" x14ac:dyDescent="0.2">
      <c r="A181" s="300" t="s">
        <v>1150</v>
      </c>
      <c r="B181" s="360" t="s">
        <v>869</v>
      </c>
      <c r="C181" s="302" t="s">
        <v>1151</v>
      </c>
      <c r="D181" s="302" t="s">
        <v>1152</v>
      </c>
      <c r="E181" s="302">
        <v>4599</v>
      </c>
      <c r="F181" s="302" t="s">
        <v>1024</v>
      </c>
      <c r="G181" s="302" t="s">
        <v>816</v>
      </c>
      <c r="H181" s="302">
        <v>425</v>
      </c>
      <c r="I181" s="302" t="s">
        <v>1173</v>
      </c>
      <c r="J181" s="302">
        <v>4599031</v>
      </c>
      <c r="K181" s="302" t="s">
        <v>1174</v>
      </c>
      <c r="L181" s="302" t="s">
        <v>1175</v>
      </c>
      <c r="M181" s="302" t="s">
        <v>121</v>
      </c>
      <c r="N181" s="300" t="s">
        <v>1162</v>
      </c>
      <c r="O181" s="300" t="s">
        <v>141</v>
      </c>
      <c r="P181" s="300" t="s">
        <v>1156</v>
      </c>
      <c r="Q181" s="399">
        <v>2</v>
      </c>
      <c r="R181" s="300">
        <v>5</v>
      </c>
      <c r="S181" s="391">
        <v>0</v>
      </c>
      <c r="T181" s="398">
        <v>0</v>
      </c>
      <c r="U181" s="402">
        <v>0.3</v>
      </c>
      <c r="V181" s="402">
        <v>0.5</v>
      </c>
      <c r="W181" s="391">
        <v>1</v>
      </c>
      <c r="X181" s="402">
        <v>0.5</v>
      </c>
      <c r="Y181" s="11">
        <f t="shared" si="29"/>
        <v>2.2999999999999998</v>
      </c>
      <c r="Z181" s="12">
        <f t="shared" si="30"/>
        <v>0.45999999999999996</v>
      </c>
      <c r="AA181" s="11">
        <f t="shared" si="26"/>
        <v>2.2999999999999998</v>
      </c>
      <c r="AB181" s="12">
        <f t="shared" si="27"/>
        <v>1.1499999999999999</v>
      </c>
      <c r="AC181" s="13">
        <f t="shared" si="31"/>
        <v>0.45999999999999996</v>
      </c>
      <c r="AD181" s="445">
        <v>500000000</v>
      </c>
      <c r="AE181" s="400" t="s">
        <v>1157</v>
      </c>
      <c r="AF181" s="445">
        <v>499845000</v>
      </c>
      <c r="AG181" s="13">
        <f t="shared" si="28"/>
        <v>0.99968999999999997</v>
      </c>
    </row>
    <row r="182" spans="1:33" s="377" customFormat="1" ht="84" x14ac:dyDescent="0.2">
      <c r="A182" s="300" t="s">
        <v>1150</v>
      </c>
      <c r="B182" s="360" t="s">
        <v>869</v>
      </c>
      <c r="C182" s="302" t="s">
        <v>1151</v>
      </c>
      <c r="D182" s="302" t="s">
        <v>1152</v>
      </c>
      <c r="E182" s="302">
        <v>4599</v>
      </c>
      <c r="F182" s="302" t="s">
        <v>1024</v>
      </c>
      <c r="G182" s="302" t="s">
        <v>816</v>
      </c>
      <c r="H182" s="302">
        <v>426</v>
      </c>
      <c r="I182" s="302" t="s">
        <v>1177</v>
      </c>
      <c r="J182" s="302">
        <v>4599031</v>
      </c>
      <c r="K182" s="302" t="s">
        <v>1178</v>
      </c>
      <c r="L182" s="302" t="s">
        <v>1175</v>
      </c>
      <c r="M182" s="302" t="s">
        <v>121</v>
      </c>
      <c r="N182" s="300" t="s">
        <v>1162</v>
      </c>
      <c r="O182" s="300" t="s">
        <v>141</v>
      </c>
      <c r="P182" s="300" t="s">
        <v>1156</v>
      </c>
      <c r="Q182" s="399">
        <v>2</v>
      </c>
      <c r="R182" s="300">
        <v>4</v>
      </c>
      <c r="S182" s="391">
        <v>0</v>
      </c>
      <c r="T182" s="398">
        <v>0</v>
      </c>
      <c r="U182" s="402">
        <v>0.5</v>
      </c>
      <c r="V182" s="402">
        <v>0.8</v>
      </c>
      <c r="W182" s="402">
        <v>0.5</v>
      </c>
      <c r="X182" s="391">
        <v>0</v>
      </c>
      <c r="Y182" s="11">
        <f t="shared" si="29"/>
        <v>1.8</v>
      </c>
      <c r="Z182" s="12">
        <f t="shared" si="30"/>
        <v>0.45</v>
      </c>
      <c r="AA182" s="11">
        <f t="shared" si="26"/>
        <v>1.8</v>
      </c>
      <c r="AB182" s="12">
        <f t="shared" si="27"/>
        <v>0.9</v>
      </c>
      <c r="AC182" s="13">
        <f t="shared" si="31"/>
        <v>0.45</v>
      </c>
      <c r="AD182" s="445">
        <v>454875000</v>
      </c>
      <c r="AE182" s="400" t="s">
        <v>1157</v>
      </c>
      <c r="AF182" s="445">
        <v>454875000</v>
      </c>
      <c r="AG182" s="13">
        <f t="shared" si="28"/>
        <v>1</v>
      </c>
    </row>
    <row r="183" spans="1:33" s="377" customFormat="1" ht="84" x14ac:dyDescent="0.2">
      <c r="A183" s="300" t="s">
        <v>1196</v>
      </c>
      <c r="B183" s="387" t="s">
        <v>90</v>
      </c>
      <c r="C183" s="37" t="s">
        <v>1197</v>
      </c>
      <c r="D183" s="37" t="s">
        <v>1203</v>
      </c>
      <c r="E183" s="302">
        <v>4103</v>
      </c>
      <c r="F183" s="302" t="s">
        <v>226</v>
      </c>
      <c r="G183" s="37" t="s">
        <v>910</v>
      </c>
      <c r="H183" s="302">
        <v>96</v>
      </c>
      <c r="I183" s="300" t="s">
        <v>1204</v>
      </c>
      <c r="J183" s="302">
        <v>4103052</v>
      </c>
      <c r="K183" s="302" t="s">
        <v>878</v>
      </c>
      <c r="L183" s="302" t="s">
        <v>879</v>
      </c>
      <c r="M183" s="304" t="s">
        <v>121</v>
      </c>
      <c r="N183" s="391">
        <v>0.47499999999999998</v>
      </c>
      <c r="O183" s="300">
        <v>2022</v>
      </c>
      <c r="P183" s="300" t="s">
        <v>1202</v>
      </c>
      <c r="Q183" s="399">
        <v>4</v>
      </c>
      <c r="R183" s="300">
        <v>15</v>
      </c>
      <c r="S183" s="11">
        <v>3</v>
      </c>
      <c r="T183" s="12">
        <f t="shared" ref="T183:T200" si="32">+S183/R183</f>
        <v>0.2</v>
      </c>
      <c r="U183" s="11">
        <v>1</v>
      </c>
      <c r="V183" s="11">
        <v>1</v>
      </c>
      <c r="W183" s="11">
        <v>0</v>
      </c>
      <c r="X183" s="11">
        <v>2</v>
      </c>
      <c r="Y183" s="11">
        <f t="shared" si="29"/>
        <v>4</v>
      </c>
      <c r="Z183" s="12">
        <f t="shared" si="30"/>
        <v>0.26666666666666666</v>
      </c>
      <c r="AA183" s="11">
        <f t="shared" si="26"/>
        <v>7</v>
      </c>
      <c r="AB183" s="12">
        <f t="shared" si="27"/>
        <v>1</v>
      </c>
      <c r="AC183" s="13">
        <f t="shared" si="31"/>
        <v>0.46666666666666667</v>
      </c>
      <c r="AD183" s="445">
        <v>0</v>
      </c>
      <c r="AE183" s="24" t="s">
        <v>141</v>
      </c>
      <c r="AF183" s="445">
        <v>0</v>
      </c>
      <c r="AG183" s="13">
        <v>0</v>
      </c>
    </row>
    <row r="184" spans="1:33" s="377" customFormat="1" ht="140" x14ac:dyDescent="0.2">
      <c r="A184" s="300" t="s">
        <v>1196</v>
      </c>
      <c r="B184" s="387" t="s">
        <v>90</v>
      </c>
      <c r="C184" s="37" t="s">
        <v>101</v>
      </c>
      <c r="D184" s="37" t="s">
        <v>102</v>
      </c>
      <c r="E184" s="302">
        <v>4102</v>
      </c>
      <c r="F184" s="302" t="s">
        <v>103</v>
      </c>
      <c r="G184" s="37" t="s">
        <v>910</v>
      </c>
      <c r="H184" s="302">
        <v>97</v>
      </c>
      <c r="I184" s="300" t="s">
        <v>1205</v>
      </c>
      <c r="J184" s="302">
        <v>4102045</v>
      </c>
      <c r="K184" s="302" t="s">
        <v>1206</v>
      </c>
      <c r="L184" s="302" t="s">
        <v>1207</v>
      </c>
      <c r="M184" s="304" t="s">
        <v>121</v>
      </c>
      <c r="N184" s="300">
        <v>24.71</v>
      </c>
      <c r="O184" s="300">
        <v>2022</v>
      </c>
      <c r="P184" s="300" t="s">
        <v>1208</v>
      </c>
      <c r="Q184" s="399">
        <v>300</v>
      </c>
      <c r="R184" s="300">
        <v>1200</v>
      </c>
      <c r="S184" s="11">
        <v>350</v>
      </c>
      <c r="T184" s="12">
        <f t="shared" si="32"/>
        <v>0.29166666666666669</v>
      </c>
      <c r="U184" s="11">
        <v>138</v>
      </c>
      <c r="V184" s="11">
        <v>313</v>
      </c>
      <c r="W184" s="11">
        <v>382</v>
      </c>
      <c r="X184" s="11">
        <v>0</v>
      </c>
      <c r="Y184" s="11">
        <f t="shared" si="29"/>
        <v>833</v>
      </c>
      <c r="Z184" s="12">
        <f t="shared" si="30"/>
        <v>0.69416666666666671</v>
      </c>
      <c r="AA184" s="11">
        <f t="shared" si="26"/>
        <v>1183</v>
      </c>
      <c r="AB184" s="12">
        <f t="shared" si="27"/>
        <v>2.7766666666666668</v>
      </c>
      <c r="AC184" s="13">
        <f t="shared" si="31"/>
        <v>0.98583333333333334</v>
      </c>
      <c r="AD184" s="445">
        <v>166666667</v>
      </c>
      <c r="AE184" s="24" t="s">
        <v>1157</v>
      </c>
      <c r="AF184" s="445">
        <v>66666666</v>
      </c>
      <c r="AG184" s="13">
        <f t="shared" si="28"/>
        <v>0.39999999520000001</v>
      </c>
    </row>
    <row r="185" spans="1:33" s="377" customFormat="1" ht="140" x14ac:dyDescent="0.2">
      <c r="A185" s="300" t="s">
        <v>1196</v>
      </c>
      <c r="B185" s="387" t="s">
        <v>90</v>
      </c>
      <c r="C185" s="37" t="s">
        <v>101</v>
      </c>
      <c r="D185" s="37" t="s">
        <v>102</v>
      </c>
      <c r="E185" s="302">
        <v>4102</v>
      </c>
      <c r="F185" s="302" t="s">
        <v>103</v>
      </c>
      <c r="G185" s="37" t="s">
        <v>910</v>
      </c>
      <c r="H185" s="302">
        <v>98</v>
      </c>
      <c r="I185" s="300" t="s">
        <v>1209</v>
      </c>
      <c r="J185" s="302">
        <v>4102045</v>
      </c>
      <c r="K185" s="302" t="s">
        <v>1206</v>
      </c>
      <c r="L185" s="302" t="s">
        <v>376</v>
      </c>
      <c r="M185" s="304" t="s">
        <v>121</v>
      </c>
      <c r="N185" s="300">
        <v>11.76</v>
      </c>
      <c r="O185" s="300">
        <v>2022</v>
      </c>
      <c r="P185" s="300" t="s">
        <v>1210</v>
      </c>
      <c r="Q185" s="399">
        <v>100</v>
      </c>
      <c r="R185" s="300">
        <v>400</v>
      </c>
      <c r="S185" s="11">
        <v>100</v>
      </c>
      <c r="T185" s="12">
        <f t="shared" si="32"/>
        <v>0.25</v>
      </c>
      <c r="U185" s="11">
        <v>156</v>
      </c>
      <c r="V185" s="11">
        <v>134</v>
      </c>
      <c r="W185" s="11">
        <v>218</v>
      </c>
      <c r="X185" s="11">
        <v>0</v>
      </c>
      <c r="Y185" s="11">
        <f t="shared" si="29"/>
        <v>508</v>
      </c>
      <c r="Z185" s="12">
        <f t="shared" si="30"/>
        <v>1.27</v>
      </c>
      <c r="AA185" s="11">
        <f t="shared" si="26"/>
        <v>608</v>
      </c>
      <c r="AB185" s="12">
        <f t="shared" si="27"/>
        <v>5.08</v>
      </c>
      <c r="AC185" s="13">
        <f t="shared" si="31"/>
        <v>1.52</v>
      </c>
      <c r="AD185" s="445">
        <v>166666667</v>
      </c>
      <c r="AE185" s="24" t="s">
        <v>1157</v>
      </c>
      <c r="AF185" s="445">
        <v>66666666</v>
      </c>
      <c r="AG185" s="13">
        <f t="shared" si="28"/>
        <v>0.39999999520000001</v>
      </c>
    </row>
    <row r="186" spans="1:33" s="377" customFormat="1" ht="140" x14ac:dyDescent="0.2">
      <c r="A186" s="300" t="s">
        <v>1196</v>
      </c>
      <c r="B186" s="387" t="s">
        <v>90</v>
      </c>
      <c r="C186" s="37" t="s">
        <v>101</v>
      </c>
      <c r="D186" s="37" t="s">
        <v>102</v>
      </c>
      <c r="E186" s="302">
        <v>4102</v>
      </c>
      <c r="F186" s="302" t="s">
        <v>103</v>
      </c>
      <c r="G186" s="37" t="s">
        <v>910</v>
      </c>
      <c r="H186" s="302">
        <v>99</v>
      </c>
      <c r="I186" s="300" t="s">
        <v>1211</v>
      </c>
      <c r="J186" s="302">
        <v>4102046</v>
      </c>
      <c r="K186" s="302" t="s">
        <v>1212</v>
      </c>
      <c r="L186" s="302" t="s">
        <v>1213</v>
      </c>
      <c r="M186" s="304" t="s">
        <v>121</v>
      </c>
      <c r="N186" s="300">
        <v>11.76</v>
      </c>
      <c r="O186" s="300">
        <v>2022</v>
      </c>
      <c r="P186" s="300" t="s">
        <v>1210</v>
      </c>
      <c r="Q186" s="399">
        <v>3</v>
      </c>
      <c r="R186" s="300">
        <v>12</v>
      </c>
      <c r="S186" s="11">
        <v>3</v>
      </c>
      <c r="T186" s="12">
        <f t="shared" si="32"/>
        <v>0.25</v>
      </c>
      <c r="U186" s="11">
        <v>1</v>
      </c>
      <c r="V186" s="11">
        <v>1</v>
      </c>
      <c r="W186" s="11">
        <v>1</v>
      </c>
      <c r="X186" s="11">
        <v>0</v>
      </c>
      <c r="Y186" s="11">
        <f t="shared" si="29"/>
        <v>3</v>
      </c>
      <c r="Z186" s="12">
        <f t="shared" si="30"/>
        <v>0.25</v>
      </c>
      <c r="AA186" s="11">
        <f t="shared" si="26"/>
        <v>6</v>
      </c>
      <c r="AB186" s="12">
        <f t="shared" si="27"/>
        <v>1</v>
      </c>
      <c r="AC186" s="13">
        <f t="shared" si="31"/>
        <v>0.5</v>
      </c>
      <c r="AD186" s="445">
        <v>166666667</v>
      </c>
      <c r="AE186" s="24" t="s">
        <v>1157</v>
      </c>
      <c r="AF186" s="445">
        <v>66666666</v>
      </c>
      <c r="AG186" s="13">
        <f t="shared" si="28"/>
        <v>0.39999999520000001</v>
      </c>
    </row>
    <row r="187" spans="1:33" s="377" customFormat="1" ht="98" x14ac:dyDescent="0.2">
      <c r="A187" s="300" t="s">
        <v>1196</v>
      </c>
      <c r="B187" s="387" t="s">
        <v>90</v>
      </c>
      <c r="C187" s="37" t="s">
        <v>1214</v>
      </c>
      <c r="D187" s="37" t="s">
        <v>1215</v>
      </c>
      <c r="E187" s="302">
        <v>4104</v>
      </c>
      <c r="F187" s="302" t="s">
        <v>1216</v>
      </c>
      <c r="G187" s="37" t="s">
        <v>910</v>
      </c>
      <c r="H187" s="302">
        <v>100</v>
      </c>
      <c r="I187" s="300" t="s">
        <v>1217</v>
      </c>
      <c r="J187" s="302">
        <v>4104007</v>
      </c>
      <c r="K187" s="302" t="s">
        <v>1218</v>
      </c>
      <c r="L187" s="302" t="s">
        <v>1218</v>
      </c>
      <c r="M187" s="304" t="s">
        <v>121</v>
      </c>
      <c r="N187" s="391">
        <v>0.47499999999999998</v>
      </c>
      <c r="O187" s="300">
        <v>2022</v>
      </c>
      <c r="P187" s="300" t="s">
        <v>1202</v>
      </c>
      <c r="Q187" s="399">
        <v>8</v>
      </c>
      <c r="R187" s="300">
        <v>8</v>
      </c>
      <c r="S187" s="11">
        <v>7</v>
      </c>
      <c r="T187" s="12">
        <f t="shared" si="32"/>
        <v>0.875</v>
      </c>
      <c r="U187" s="11">
        <v>3</v>
      </c>
      <c r="V187" s="11">
        <v>7</v>
      </c>
      <c r="W187" s="11">
        <v>7</v>
      </c>
      <c r="X187" s="11">
        <v>7</v>
      </c>
      <c r="Y187" s="11">
        <f t="shared" si="29"/>
        <v>24</v>
      </c>
      <c r="Z187" s="12">
        <f t="shared" si="30"/>
        <v>3</v>
      </c>
      <c r="AA187" s="11">
        <f t="shared" si="26"/>
        <v>31</v>
      </c>
      <c r="AB187" s="12">
        <f t="shared" si="27"/>
        <v>3</v>
      </c>
      <c r="AC187" s="13">
        <f t="shared" si="31"/>
        <v>3.875</v>
      </c>
      <c r="AD187" s="445">
        <v>5953770878</v>
      </c>
      <c r="AE187" s="24" t="s">
        <v>1157</v>
      </c>
      <c r="AF187" s="445">
        <v>4292306338</v>
      </c>
      <c r="AG187" s="13">
        <f t="shared" si="28"/>
        <v>0.72093912008953198</v>
      </c>
    </row>
    <row r="188" spans="1:33" s="377" customFormat="1" ht="98" x14ac:dyDescent="0.2">
      <c r="A188" s="300" t="s">
        <v>1196</v>
      </c>
      <c r="B188" s="387" t="s">
        <v>90</v>
      </c>
      <c r="C188" s="37" t="s">
        <v>1219</v>
      </c>
      <c r="D188" s="37" t="s">
        <v>1215</v>
      </c>
      <c r="E188" s="302">
        <v>4104</v>
      </c>
      <c r="F188" s="302" t="s">
        <v>1216</v>
      </c>
      <c r="G188" s="37" t="s">
        <v>910</v>
      </c>
      <c r="H188" s="302">
        <v>101</v>
      </c>
      <c r="I188" s="300" t="s">
        <v>1220</v>
      </c>
      <c r="J188" s="302">
        <v>4104014</v>
      </c>
      <c r="K188" s="302" t="s">
        <v>1221</v>
      </c>
      <c r="L188" s="302" t="s">
        <v>1222</v>
      </c>
      <c r="M188" s="304" t="s">
        <v>121</v>
      </c>
      <c r="N188" s="391">
        <v>0.47499999999999998</v>
      </c>
      <c r="O188" s="300">
        <v>2022</v>
      </c>
      <c r="P188" s="300" t="s">
        <v>1202</v>
      </c>
      <c r="Q188" s="399">
        <v>48</v>
      </c>
      <c r="R188" s="300">
        <v>48</v>
      </c>
      <c r="S188" s="11">
        <v>42</v>
      </c>
      <c r="T188" s="12">
        <f t="shared" si="32"/>
        <v>0.875</v>
      </c>
      <c r="U188" s="11" t="s">
        <v>142</v>
      </c>
      <c r="V188" s="11">
        <v>42</v>
      </c>
      <c r="W188" s="11">
        <v>42</v>
      </c>
      <c r="X188" s="11">
        <v>47</v>
      </c>
      <c r="Y188" s="11">
        <f t="shared" si="29"/>
        <v>131</v>
      </c>
      <c r="Z188" s="12">
        <f t="shared" si="30"/>
        <v>2.7291666666666665</v>
      </c>
      <c r="AA188" s="11">
        <f t="shared" si="26"/>
        <v>173</v>
      </c>
      <c r="AB188" s="12">
        <f t="shared" si="27"/>
        <v>2.7291666666666665</v>
      </c>
      <c r="AC188" s="13">
        <f t="shared" si="31"/>
        <v>3.6041666666666665</v>
      </c>
      <c r="AD188" s="445">
        <v>5953770878</v>
      </c>
      <c r="AE188" s="24" t="s">
        <v>1157</v>
      </c>
      <c r="AF188" s="445">
        <v>4292306338</v>
      </c>
      <c r="AG188" s="13">
        <f t="shared" si="28"/>
        <v>0.72093912008953198</v>
      </c>
    </row>
    <row r="189" spans="1:33" s="377" customFormat="1" ht="98" x14ac:dyDescent="0.2">
      <c r="A189" s="300" t="s">
        <v>1196</v>
      </c>
      <c r="B189" s="387" t="s">
        <v>90</v>
      </c>
      <c r="C189" s="37" t="s">
        <v>1219</v>
      </c>
      <c r="D189" s="37" t="s">
        <v>1215</v>
      </c>
      <c r="E189" s="302">
        <v>4104</v>
      </c>
      <c r="F189" s="302" t="s">
        <v>1216</v>
      </c>
      <c r="G189" s="37" t="s">
        <v>910</v>
      </c>
      <c r="H189" s="302">
        <v>102</v>
      </c>
      <c r="I189" s="300" t="s">
        <v>1223</v>
      </c>
      <c r="J189" s="302">
        <v>4104010</v>
      </c>
      <c r="K189" s="302" t="s">
        <v>1224</v>
      </c>
      <c r="L189" s="302" t="s">
        <v>1225</v>
      </c>
      <c r="M189" s="304" t="s">
        <v>121</v>
      </c>
      <c r="N189" s="391">
        <v>0.47499999999999998</v>
      </c>
      <c r="O189" s="300">
        <v>2022</v>
      </c>
      <c r="P189" s="300" t="s">
        <v>1202</v>
      </c>
      <c r="Q189" s="399">
        <v>50</v>
      </c>
      <c r="R189" s="300">
        <v>200</v>
      </c>
      <c r="S189" s="11">
        <v>100</v>
      </c>
      <c r="T189" s="12">
        <f t="shared" si="32"/>
        <v>0.5</v>
      </c>
      <c r="U189" s="11" t="s">
        <v>142</v>
      </c>
      <c r="V189" s="11">
        <v>0</v>
      </c>
      <c r="W189" s="11">
        <v>39</v>
      </c>
      <c r="X189" s="11">
        <v>0</v>
      </c>
      <c r="Y189" s="11">
        <f t="shared" si="29"/>
        <v>39</v>
      </c>
      <c r="Z189" s="12">
        <f t="shared" si="30"/>
        <v>0.19500000000000001</v>
      </c>
      <c r="AA189" s="11">
        <f t="shared" si="26"/>
        <v>139</v>
      </c>
      <c r="AB189" s="12">
        <f t="shared" si="27"/>
        <v>0.78</v>
      </c>
      <c r="AC189" s="13">
        <f t="shared" si="31"/>
        <v>0.69499999999999995</v>
      </c>
      <c r="AD189" s="445">
        <v>153564444</v>
      </c>
      <c r="AE189" s="24" t="s">
        <v>1157</v>
      </c>
      <c r="AF189" s="445">
        <v>104448416</v>
      </c>
      <c r="AG189" s="13">
        <f t="shared" si="28"/>
        <v>0.68016015478166292</v>
      </c>
    </row>
    <row r="190" spans="1:33" s="377" customFormat="1" ht="98" x14ac:dyDescent="0.2">
      <c r="A190" s="300" t="s">
        <v>1196</v>
      </c>
      <c r="B190" s="387" t="s">
        <v>90</v>
      </c>
      <c r="C190" s="37" t="s">
        <v>1219</v>
      </c>
      <c r="D190" s="37" t="s">
        <v>1215</v>
      </c>
      <c r="E190" s="302">
        <v>4104</v>
      </c>
      <c r="F190" s="302" t="s">
        <v>1216</v>
      </c>
      <c r="G190" s="37" t="s">
        <v>910</v>
      </c>
      <c r="H190" s="302">
        <v>103</v>
      </c>
      <c r="I190" s="300" t="s">
        <v>1226</v>
      </c>
      <c r="J190" s="302">
        <v>4104008</v>
      </c>
      <c r="K190" s="302" t="s">
        <v>1227</v>
      </c>
      <c r="L190" s="302" t="s">
        <v>1228</v>
      </c>
      <c r="M190" s="304" t="s">
        <v>121</v>
      </c>
      <c r="N190" s="391">
        <v>0.47499999999999998</v>
      </c>
      <c r="O190" s="300">
        <v>2022</v>
      </c>
      <c r="P190" s="300" t="s">
        <v>1202</v>
      </c>
      <c r="Q190" s="399">
        <v>400</v>
      </c>
      <c r="R190" s="300">
        <v>1600</v>
      </c>
      <c r="S190" s="11">
        <v>401</v>
      </c>
      <c r="T190" s="12">
        <f t="shared" si="32"/>
        <v>0.25062499999999999</v>
      </c>
      <c r="U190" s="11" t="s">
        <v>142</v>
      </c>
      <c r="V190" s="11">
        <v>98</v>
      </c>
      <c r="W190" s="11">
        <v>125</v>
      </c>
      <c r="X190" s="11">
        <f>46+80+5+12+30+30</f>
        <v>203</v>
      </c>
      <c r="Y190" s="11">
        <f t="shared" si="29"/>
        <v>426</v>
      </c>
      <c r="Z190" s="12">
        <f t="shared" si="30"/>
        <v>0.26624999999999999</v>
      </c>
      <c r="AA190" s="11">
        <f t="shared" si="26"/>
        <v>827</v>
      </c>
      <c r="AB190" s="12">
        <f t="shared" si="27"/>
        <v>1.0649999999999999</v>
      </c>
      <c r="AC190" s="13">
        <f t="shared" si="31"/>
        <v>0.51687499999999997</v>
      </c>
      <c r="AD190" s="445">
        <v>153564444</v>
      </c>
      <c r="AE190" s="24" t="s">
        <v>1157</v>
      </c>
      <c r="AF190" s="445">
        <v>104448416</v>
      </c>
      <c r="AG190" s="13">
        <f t="shared" si="28"/>
        <v>0.68016015478166292</v>
      </c>
    </row>
    <row r="191" spans="1:33" s="377" customFormat="1" ht="84" x14ac:dyDescent="0.2">
      <c r="A191" s="300" t="s">
        <v>1196</v>
      </c>
      <c r="B191" s="387" t="s">
        <v>90</v>
      </c>
      <c r="C191" s="37" t="s">
        <v>1219</v>
      </c>
      <c r="D191" s="37" t="s">
        <v>1215</v>
      </c>
      <c r="E191" s="302">
        <v>4599</v>
      </c>
      <c r="F191" s="302" t="s">
        <v>1024</v>
      </c>
      <c r="G191" s="37" t="s">
        <v>910</v>
      </c>
      <c r="H191" s="302">
        <v>104</v>
      </c>
      <c r="I191" s="300" t="s">
        <v>1229</v>
      </c>
      <c r="J191" s="302">
        <v>4599032</v>
      </c>
      <c r="K191" s="302" t="s">
        <v>1230</v>
      </c>
      <c r="L191" s="302" t="s">
        <v>1231</v>
      </c>
      <c r="M191" s="304" t="s">
        <v>121</v>
      </c>
      <c r="N191" s="391">
        <v>0.47499999999999998</v>
      </c>
      <c r="O191" s="300">
        <v>2022</v>
      </c>
      <c r="P191" s="300" t="s">
        <v>1202</v>
      </c>
      <c r="Q191" s="399">
        <v>1</v>
      </c>
      <c r="R191" s="300">
        <v>1</v>
      </c>
      <c r="S191" s="11">
        <v>0</v>
      </c>
      <c r="T191" s="12">
        <f t="shared" si="32"/>
        <v>0</v>
      </c>
      <c r="U191" s="11" t="s">
        <v>142</v>
      </c>
      <c r="V191" s="11">
        <v>0</v>
      </c>
      <c r="W191" s="11">
        <v>0</v>
      </c>
      <c r="X191" s="11">
        <v>0</v>
      </c>
      <c r="Y191" s="11">
        <f t="shared" si="29"/>
        <v>0</v>
      </c>
      <c r="Z191" s="12">
        <f t="shared" si="30"/>
        <v>0</v>
      </c>
      <c r="AA191" s="11">
        <f t="shared" si="26"/>
        <v>0</v>
      </c>
      <c r="AB191" s="12">
        <f>+Y191/Q191</f>
        <v>0</v>
      </c>
      <c r="AC191" s="13">
        <f t="shared" si="31"/>
        <v>0</v>
      </c>
      <c r="AD191" s="445">
        <v>153564444</v>
      </c>
      <c r="AE191" s="24" t="s">
        <v>1157</v>
      </c>
      <c r="AF191" s="445">
        <v>104448416</v>
      </c>
      <c r="AG191" s="13">
        <f t="shared" si="28"/>
        <v>0.68016015478166292</v>
      </c>
    </row>
    <row r="192" spans="1:33" s="377" customFormat="1" ht="84" x14ac:dyDescent="0.2">
      <c r="A192" s="300" t="s">
        <v>1196</v>
      </c>
      <c r="B192" s="387" t="s">
        <v>90</v>
      </c>
      <c r="C192" s="37" t="s">
        <v>1219</v>
      </c>
      <c r="D192" s="37" t="s">
        <v>1215</v>
      </c>
      <c r="E192" s="302">
        <v>4501</v>
      </c>
      <c r="F192" s="302" t="s">
        <v>1129</v>
      </c>
      <c r="G192" s="37" t="s">
        <v>788</v>
      </c>
      <c r="H192" s="302">
        <v>105</v>
      </c>
      <c r="I192" s="300" t="s">
        <v>1232</v>
      </c>
      <c r="J192" s="302">
        <v>4501006</v>
      </c>
      <c r="K192" s="302" t="s">
        <v>1233</v>
      </c>
      <c r="L192" s="302" t="s">
        <v>1234</v>
      </c>
      <c r="M192" s="304" t="s">
        <v>121</v>
      </c>
      <c r="N192" s="300" t="s">
        <v>1235</v>
      </c>
      <c r="O192" s="300">
        <v>2015</v>
      </c>
      <c r="P192" s="300" t="s">
        <v>1236</v>
      </c>
      <c r="Q192" s="399">
        <v>50</v>
      </c>
      <c r="R192" s="300">
        <v>200</v>
      </c>
      <c r="S192" s="11">
        <v>48</v>
      </c>
      <c r="T192" s="12">
        <f t="shared" si="32"/>
        <v>0.24</v>
      </c>
      <c r="U192" s="11">
        <v>7</v>
      </c>
      <c r="V192" s="11">
        <v>27</v>
      </c>
      <c r="W192" s="11">
        <v>9</v>
      </c>
      <c r="X192" s="11">
        <v>15</v>
      </c>
      <c r="Y192" s="11">
        <f t="shared" si="29"/>
        <v>58</v>
      </c>
      <c r="Z192" s="12">
        <f t="shared" si="30"/>
        <v>0.28999999999999998</v>
      </c>
      <c r="AA192" s="11">
        <f t="shared" si="26"/>
        <v>106</v>
      </c>
      <c r="AB192" s="12">
        <f t="shared" si="27"/>
        <v>1.1599999999999999</v>
      </c>
      <c r="AC192" s="13">
        <f t="shared" si="31"/>
        <v>0.53</v>
      </c>
      <c r="AD192" s="445">
        <v>1000000000</v>
      </c>
      <c r="AE192" s="24" t="s">
        <v>211</v>
      </c>
      <c r="AF192" s="445">
        <v>1000000000</v>
      </c>
      <c r="AG192" s="13">
        <f t="shared" si="28"/>
        <v>1</v>
      </c>
    </row>
    <row r="193" spans="1:34" s="377" customFormat="1" ht="126" x14ac:dyDescent="0.2">
      <c r="A193" s="300" t="s">
        <v>1196</v>
      </c>
      <c r="B193" s="387" t="s">
        <v>90</v>
      </c>
      <c r="C193" s="37" t="s">
        <v>1219</v>
      </c>
      <c r="D193" s="37" t="s">
        <v>1215</v>
      </c>
      <c r="E193" s="302">
        <v>4502</v>
      </c>
      <c r="F193" s="302" t="s">
        <v>1237</v>
      </c>
      <c r="G193" s="37" t="s">
        <v>788</v>
      </c>
      <c r="H193" s="302">
        <v>106</v>
      </c>
      <c r="I193" s="300" t="s">
        <v>1238</v>
      </c>
      <c r="J193" s="302">
        <v>4502024</v>
      </c>
      <c r="K193" s="302" t="s">
        <v>1239</v>
      </c>
      <c r="L193" s="302" t="s">
        <v>1240</v>
      </c>
      <c r="M193" s="304" t="s">
        <v>121</v>
      </c>
      <c r="N193" s="300" t="s">
        <v>1235</v>
      </c>
      <c r="O193" s="300">
        <v>2015</v>
      </c>
      <c r="P193" s="300" t="s">
        <v>1236</v>
      </c>
      <c r="Q193" s="399">
        <v>2</v>
      </c>
      <c r="R193" s="300">
        <v>2</v>
      </c>
      <c r="S193" s="11">
        <v>2</v>
      </c>
      <c r="T193" s="12">
        <f t="shared" si="32"/>
        <v>1</v>
      </c>
      <c r="U193" s="11" t="s">
        <v>142</v>
      </c>
      <c r="V193" s="11">
        <v>2</v>
      </c>
      <c r="W193" s="11">
        <v>2</v>
      </c>
      <c r="X193" s="11">
        <v>2</v>
      </c>
      <c r="Y193" s="11">
        <f t="shared" si="29"/>
        <v>6</v>
      </c>
      <c r="Z193" s="12">
        <f t="shared" si="30"/>
        <v>3</v>
      </c>
      <c r="AA193" s="11">
        <f t="shared" si="26"/>
        <v>8</v>
      </c>
      <c r="AB193" s="12">
        <f t="shared" si="27"/>
        <v>3</v>
      </c>
      <c r="AC193" s="13">
        <f t="shared" si="31"/>
        <v>4</v>
      </c>
      <c r="AD193" s="445">
        <v>62500000</v>
      </c>
      <c r="AE193" s="24" t="s">
        <v>211</v>
      </c>
      <c r="AF193" s="445">
        <v>62500000</v>
      </c>
      <c r="AG193" s="13">
        <f t="shared" si="28"/>
        <v>1</v>
      </c>
    </row>
    <row r="194" spans="1:34" s="377" customFormat="1" ht="98" x14ac:dyDescent="0.2">
      <c r="A194" s="300" t="s">
        <v>1196</v>
      </c>
      <c r="B194" s="387" t="s">
        <v>90</v>
      </c>
      <c r="C194" s="37" t="s">
        <v>1241</v>
      </c>
      <c r="D194" s="37" t="s">
        <v>1242</v>
      </c>
      <c r="E194" s="302">
        <v>4502</v>
      </c>
      <c r="F194" s="302" t="s">
        <v>1237</v>
      </c>
      <c r="G194" s="37" t="s">
        <v>788</v>
      </c>
      <c r="H194" s="302">
        <v>107</v>
      </c>
      <c r="I194" s="300" t="s">
        <v>1243</v>
      </c>
      <c r="J194" s="302">
        <v>4502038</v>
      </c>
      <c r="K194" s="302" t="s">
        <v>1244</v>
      </c>
      <c r="L194" s="302" t="s">
        <v>1245</v>
      </c>
      <c r="M194" s="37" t="s">
        <v>1246</v>
      </c>
      <c r="N194" s="300" t="s">
        <v>1235</v>
      </c>
      <c r="O194" s="300">
        <v>2015</v>
      </c>
      <c r="P194" s="300" t="s">
        <v>1236</v>
      </c>
      <c r="Q194" s="399">
        <v>1</v>
      </c>
      <c r="R194" s="300">
        <v>4</v>
      </c>
      <c r="S194" s="11">
        <v>1</v>
      </c>
      <c r="T194" s="12">
        <f t="shared" si="32"/>
        <v>0.25</v>
      </c>
      <c r="U194" s="11" t="s">
        <v>142</v>
      </c>
      <c r="V194" s="11">
        <v>1</v>
      </c>
      <c r="W194" s="11">
        <v>0</v>
      </c>
      <c r="X194" s="11">
        <v>0</v>
      </c>
      <c r="Y194" s="11">
        <f t="shared" si="29"/>
        <v>1</v>
      </c>
      <c r="Z194" s="12">
        <f t="shared" si="30"/>
        <v>0.25</v>
      </c>
      <c r="AA194" s="11">
        <f t="shared" si="26"/>
        <v>2</v>
      </c>
      <c r="AB194" s="12">
        <f t="shared" si="27"/>
        <v>1</v>
      </c>
      <c r="AC194" s="13">
        <f t="shared" si="31"/>
        <v>0.5</v>
      </c>
      <c r="AD194" s="445">
        <v>62500000</v>
      </c>
      <c r="AE194" s="24" t="s">
        <v>211</v>
      </c>
      <c r="AF194" s="445">
        <v>62500000</v>
      </c>
      <c r="AG194" s="13">
        <f t="shared" si="28"/>
        <v>1</v>
      </c>
    </row>
    <row r="195" spans="1:34" s="377" customFormat="1" ht="112" x14ac:dyDescent="0.2">
      <c r="A195" s="300" t="s">
        <v>1196</v>
      </c>
      <c r="B195" s="387" t="s">
        <v>90</v>
      </c>
      <c r="C195" s="37" t="s">
        <v>1247</v>
      </c>
      <c r="D195" s="37" t="s">
        <v>1242</v>
      </c>
      <c r="E195" s="302">
        <v>4502</v>
      </c>
      <c r="F195" s="302" t="s">
        <v>1237</v>
      </c>
      <c r="G195" s="37" t="s">
        <v>788</v>
      </c>
      <c r="H195" s="302">
        <v>109</v>
      </c>
      <c r="I195" s="300" t="s">
        <v>1248</v>
      </c>
      <c r="J195" s="302">
        <v>4502034</v>
      </c>
      <c r="K195" s="302" t="s">
        <v>1249</v>
      </c>
      <c r="L195" s="302" t="s">
        <v>1250</v>
      </c>
      <c r="M195" s="37" t="s">
        <v>425</v>
      </c>
      <c r="N195" s="300" t="s">
        <v>1235</v>
      </c>
      <c r="O195" s="300">
        <v>2015</v>
      </c>
      <c r="P195" s="300" t="s">
        <v>1236</v>
      </c>
      <c r="Q195" s="399">
        <v>300</v>
      </c>
      <c r="R195" s="300">
        <v>1200</v>
      </c>
      <c r="S195" s="11">
        <v>300</v>
      </c>
      <c r="T195" s="12">
        <f t="shared" si="32"/>
        <v>0.25</v>
      </c>
      <c r="U195" s="11">
        <v>310</v>
      </c>
      <c r="V195" s="11">
        <v>1</v>
      </c>
      <c r="W195" s="11">
        <v>0</v>
      </c>
      <c r="X195" s="11">
        <v>0</v>
      </c>
      <c r="Y195" s="11">
        <f t="shared" si="29"/>
        <v>311</v>
      </c>
      <c r="Z195" s="12">
        <f t="shared" si="30"/>
        <v>0.25916666666666666</v>
      </c>
      <c r="AA195" s="11">
        <f t="shared" si="26"/>
        <v>611</v>
      </c>
      <c r="AB195" s="12">
        <f t="shared" si="27"/>
        <v>1.0366666666666666</v>
      </c>
      <c r="AC195" s="13">
        <f t="shared" si="31"/>
        <v>0.50916666666666666</v>
      </c>
      <c r="AD195" s="445">
        <v>62500000</v>
      </c>
      <c r="AE195" s="24" t="s">
        <v>211</v>
      </c>
      <c r="AF195" s="445">
        <v>62500000</v>
      </c>
      <c r="AG195" s="13">
        <f t="shared" si="28"/>
        <v>1</v>
      </c>
    </row>
    <row r="196" spans="1:34" s="377" customFormat="1" ht="98" x14ac:dyDescent="0.2">
      <c r="A196" s="300" t="s">
        <v>1196</v>
      </c>
      <c r="B196" s="387" t="s">
        <v>90</v>
      </c>
      <c r="C196" s="37" t="s">
        <v>1247</v>
      </c>
      <c r="D196" s="37" t="s">
        <v>1242</v>
      </c>
      <c r="E196" s="302">
        <v>4502</v>
      </c>
      <c r="F196" s="302" t="s">
        <v>1237</v>
      </c>
      <c r="G196" s="37" t="s">
        <v>788</v>
      </c>
      <c r="H196" s="302">
        <v>110</v>
      </c>
      <c r="I196" s="300" t="s">
        <v>1251</v>
      </c>
      <c r="J196" s="302">
        <v>4502033</v>
      </c>
      <c r="K196" s="302" t="s">
        <v>878</v>
      </c>
      <c r="L196" s="302" t="s">
        <v>879</v>
      </c>
      <c r="M196" s="37" t="s">
        <v>1252</v>
      </c>
      <c r="N196" s="391">
        <v>0.47499999999999998</v>
      </c>
      <c r="O196" s="300">
        <v>2022</v>
      </c>
      <c r="P196" s="300" t="s">
        <v>1202</v>
      </c>
      <c r="Q196" s="399">
        <v>2</v>
      </c>
      <c r="R196" s="300">
        <v>8</v>
      </c>
      <c r="S196" s="11">
        <v>2</v>
      </c>
      <c r="T196" s="12">
        <f t="shared" si="32"/>
        <v>0.25</v>
      </c>
      <c r="U196" s="11" t="s">
        <v>142</v>
      </c>
      <c r="V196" s="11">
        <v>3</v>
      </c>
      <c r="W196" s="11">
        <v>1</v>
      </c>
      <c r="X196" s="11">
        <v>0</v>
      </c>
      <c r="Y196" s="11">
        <f t="shared" si="29"/>
        <v>4</v>
      </c>
      <c r="Z196" s="12">
        <f t="shared" si="30"/>
        <v>0.5</v>
      </c>
      <c r="AA196" s="11">
        <f t="shared" si="26"/>
        <v>6</v>
      </c>
      <c r="AB196" s="12">
        <f t="shared" si="27"/>
        <v>2</v>
      </c>
      <c r="AC196" s="13">
        <f t="shared" si="31"/>
        <v>0.75</v>
      </c>
      <c r="AD196" s="445">
        <v>62500000</v>
      </c>
      <c r="AE196" s="24" t="s">
        <v>211</v>
      </c>
      <c r="AF196" s="445">
        <v>62500000</v>
      </c>
      <c r="AG196" s="13">
        <f t="shared" si="28"/>
        <v>1</v>
      </c>
    </row>
    <row r="197" spans="1:34" s="377" customFormat="1" ht="98" x14ac:dyDescent="0.2">
      <c r="A197" s="300" t="s">
        <v>1196</v>
      </c>
      <c r="B197" s="387" t="s">
        <v>90</v>
      </c>
      <c r="C197" s="37" t="s">
        <v>1247</v>
      </c>
      <c r="D197" s="37" t="s">
        <v>1242</v>
      </c>
      <c r="E197" s="302">
        <v>4502</v>
      </c>
      <c r="F197" s="302" t="s">
        <v>1237</v>
      </c>
      <c r="G197" s="37" t="s">
        <v>788</v>
      </c>
      <c r="H197" s="302">
        <v>111</v>
      </c>
      <c r="I197" s="300" t="s">
        <v>1253</v>
      </c>
      <c r="J197" s="302">
        <v>4502022</v>
      </c>
      <c r="K197" s="302" t="s">
        <v>1244</v>
      </c>
      <c r="L197" s="302" t="s">
        <v>1254</v>
      </c>
      <c r="M197" s="37" t="s">
        <v>1255</v>
      </c>
      <c r="N197" s="300" t="s">
        <v>1235</v>
      </c>
      <c r="O197" s="300">
        <v>2015</v>
      </c>
      <c r="P197" s="300" t="s">
        <v>1236</v>
      </c>
      <c r="Q197" s="399">
        <v>1</v>
      </c>
      <c r="R197" s="300">
        <v>1</v>
      </c>
      <c r="S197" s="11">
        <v>1</v>
      </c>
      <c r="T197" s="12">
        <f t="shared" si="32"/>
        <v>1</v>
      </c>
      <c r="U197" s="11">
        <v>1</v>
      </c>
      <c r="V197" s="11">
        <v>1</v>
      </c>
      <c r="W197" s="11">
        <v>1</v>
      </c>
      <c r="X197" s="11">
        <v>0</v>
      </c>
      <c r="Y197" s="11">
        <f t="shared" si="29"/>
        <v>3</v>
      </c>
      <c r="Z197" s="12">
        <f t="shared" si="30"/>
        <v>3</v>
      </c>
      <c r="AA197" s="11">
        <f t="shared" si="26"/>
        <v>4</v>
      </c>
      <c r="AB197" s="12">
        <f t="shared" si="27"/>
        <v>3</v>
      </c>
      <c r="AC197" s="13">
        <f t="shared" si="31"/>
        <v>4</v>
      </c>
      <c r="AD197" s="445">
        <v>62500000</v>
      </c>
      <c r="AE197" s="24" t="s">
        <v>211</v>
      </c>
      <c r="AF197" s="445">
        <v>62500000</v>
      </c>
      <c r="AG197" s="13">
        <f t="shared" si="28"/>
        <v>1</v>
      </c>
    </row>
    <row r="198" spans="1:34" s="377" customFormat="1" ht="98" x14ac:dyDescent="0.2">
      <c r="A198" s="300" t="s">
        <v>1196</v>
      </c>
      <c r="B198" s="387" t="s">
        <v>90</v>
      </c>
      <c r="C198" s="37" t="s">
        <v>1247</v>
      </c>
      <c r="D198" s="37" t="s">
        <v>1242</v>
      </c>
      <c r="E198" s="302">
        <v>4502</v>
      </c>
      <c r="F198" s="302" t="s">
        <v>1237</v>
      </c>
      <c r="G198" s="37" t="s">
        <v>788</v>
      </c>
      <c r="H198" s="302">
        <v>112</v>
      </c>
      <c r="I198" s="300" t="s">
        <v>1256</v>
      </c>
      <c r="J198" s="302">
        <v>4502034</v>
      </c>
      <c r="K198" s="302" t="s">
        <v>1249</v>
      </c>
      <c r="L198" s="302" t="s">
        <v>1257</v>
      </c>
      <c r="M198" s="37" t="s">
        <v>1258</v>
      </c>
      <c r="N198" s="391">
        <v>0.47499999999999998</v>
      </c>
      <c r="O198" s="300">
        <v>2022</v>
      </c>
      <c r="P198" s="300" t="s">
        <v>1202</v>
      </c>
      <c r="Q198" s="399">
        <v>250</v>
      </c>
      <c r="R198" s="300">
        <v>1000</v>
      </c>
      <c r="S198" s="11">
        <v>290</v>
      </c>
      <c r="T198" s="12">
        <f t="shared" si="32"/>
        <v>0.28999999999999998</v>
      </c>
      <c r="U198" s="11">
        <v>60</v>
      </c>
      <c r="V198" s="11">
        <v>160</v>
      </c>
      <c r="W198" s="11">
        <v>95</v>
      </c>
      <c r="X198" s="11">
        <f>63+68</f>
        <v>131</v>
      </c>
      <c r="Y198" s="11">
        <f t="shared" si="29"/>
        <v>446</v>
      </c>
      <c r="Z198" s="12">
        <f t="shared" si="30"/>
        <v>0.44600000000000001</v>
      </c>
      <c r="AA198" s="11">
        <f t="shared" si="26"/>
        <v>736</v>
      </c>
      <c r="AB198" s="12">
        <f t="shared" si="27"/>
        <v>1.784</v>
      </c>
      <c r="AC198" s="13">
        <f t="shared" si="31"/>
        <v>0.73599999999999999</v>
      </c>
      <c r="AD198" s="445">
        <v>62500000</v>
      </c>
      <c r="AE198" s="24" t="s">
        <v>211</v>
      </c>
      <c r="AF198" s="445">
        <v>62500000</v>
      </c>
      <c r="AG198" s="13">
        <f t="shared" si="28"/>
        <v>1</v>
      </c>
    </row>
    <row r="199" spans="1:34" s="377" customFormat="1" ht="126" x14ac:dyDescent="0.2">
      <c r="A199" s="300" t="s">
        <v>1196</v>
      </c>
      <c r="B199" s="387" t="s">
        <v>90</v>
      </c>
      <c r="C199" s="37" t="s">
        <v>1247</v>
      </c>
      <c r="D199" s="37" t="s">
        <v>1242</v>
      </c>
      <c r="E199" s="302">
        <v>4502</v>
      </c>
      <c r="F199" s="302" t="s">
        <v>1237</v>
      </c>
      <c r="G199" s="37" t="s">
        <v>788</v>
      </c>
      <c r="H199" s="302">
        <v>113</v>
      </c>
      <c r="I199" s="300" t="s">
        <v>1259</v>
      </c>
      <c r="J199" s="302">
        <v>4502001</v>
      </c>
      <c r="K199" s="302" t="s">
        <v>1260</v>
      </c>
      <c r="L199" s="302" t="s">
        <v>1261</v>
      </c>
      <c r="M199" s="37" t="s">
        <v>1262</v>
      </c>
      <c r="N199" s="391">
        <v>0.47499999999999998</v>
      </c>
      <c r="O199" s="300">
        <v>2022</v>
      </c>
      <c r="P199" s="300" t="s">
        <v>1202</v>
      </c>
      <c r="Q199" s="399">
        <v>3</v>
      </c>
      <c r="R199" s="300">
        <v>4</v>
      </c>
      <c r="S199" s="11">
        <v>1</v>
      </c>
      <c r="T199" s="12">
        <f t="shared" si="32"/>
        <v>0.25</v>
      </c>
      <c r="U199" s="11" t="s">
        <v>142</v>
      </c>
      <c r="V199" s="11">
        <v>1</v>
      </c>
      <c r="W199" s="11">
        <v>2</v>
      </c>
      <c r="X199" s="11">
        <v>0</v>
      </c>
      <c r="Y199" s="11">
        <f t="shared" si="29"/>
        <v>3</v>
      </c>
      <c r="Z199" s="12">
        <f t="shared" si="30"/>
        <v>0.75</v>
      </c>
      <c r="AA199" s="11">
        <f t="shared" si="26"/>
        <v>4</v>
      </c>
      <c r="AB199" s="12">
        <f t="shared" si="27"/>
        <v>1</v>
      </c>
      <c r="AC199" s="13">
        <f t="shared" si="31"/>
        <v>1</v>
      </c>
      <c r="AD199" s="445">
        <v>62500000</v>
      </c>
      <c r="AE199" s="24" t="s">
        <v>211</v>
      </c>
      <c r="AF199" s="445">
        <v>62500000</v>
      </c>
      <c r="AG199" s="13">
        <f t="shared" si="28"/>
        <v>1</v>
      </c>
    </row>
    <row r="200" spans="1:34" s="377" customFormat="1" ht="98" x14ac:dyDescent="0.2">
      <c r="A200" s="300" t="s">
        <v>1196</v>
      </c>
      <c r="B200" s="387" t="s">
        <v>90</v>
      </c>
      <c r="C200" s="37" t="s">
        <v>1247</v>
      </c>
      <c r="D200" s="37" t="s">
        <v>1242</v>
      </c>
      <c r="E200" s="302">
        <v>4502</v>
      </c>
      <c r="F200" s="302" t="s">
        <v>1237</v>
      </c>
      <c r="G200" s="37" t="s">
        <v>788</v>
      </c>
      <c r="H200" s="302">
        <v>114</v>
      </c>
      <c r="I200" s="300" t="s">
        <v>1263</v>
      </c>
      <c r="J200" s="302">
        <v>4502022</v>
      </c>
      <c r="K200" s="302" t="s">
        <v>1244</v>
      </c>
      <c r="L200" s="302" t="s">
        <v>1254</v>
      </c>
      <c r="M200" s="37" t="s">
        <v>1246</v>
      </c>
      <c r="N200" s="391">
        <v>0.47499999999999998</v>
      </c>
      <c r="O200" s="300">
        <v>2022</v>
      </c>
      <c r="P200" s="300" t="s">
        <v>1202</v>
      </c>
      <c r="Q200" s="399">
        <v>1</v>
      </c>
      <c r="R200" s="300">
        <v>1</v>
      </c>
      <c r="S200" s="11">
        <v>1</v>
      </c>
      <c r="T200" s="12">
        <f t="shared" si="32"/>
        <v>1</v>
      </c>
      <c r="U200" s="11" t="s">
        <v>142</v>
      </c>
      <c r="V200" s="11">
        <v>0</v>
      </c>
      <c r="W200" s="11">
        <v>0</v>
      </c>
      <c r="X200" s="11">
        <v>0</v>
      </c>
      <c r="Y200" s="11">
        <f t="shared" si="29"/>
        <v>0</v>
      </c>
      <c r="Z200" s="12">
        <f t="shared" si="30"/>
        <v>0</v>
      </c>
      <c r="AA200" s="11">
        <f t="shared" si="26"/>
        <v>1</v>
      </c>
      <c r="AB200" s="12">
        <f>+Y200/Q200</f>
        <v>0</v>
      </c>
      <c r="AC200" s="13">
        <f t="shared" si="31"/>
        <v>1</v>
      </c>
      <c r="AD200" s="445">
        <v>62500000</v>
      </c>
      <c r="AE200" s="24" t="s">
        <v>211</v>
      </c>
      <c r="AF200" s="445">
        <v>62500000</v>
      </c>
      <c r="AG200" s="13">
        <f t="shared" si="28"/>
        <v>1</v>
      </c>
    </row>
    <row r="201" spans="1:34" s="377" customFormat="1" ht="84" x14ac:dyDescent="0.2">
      <c r="A201" s="381" t="s">
        <v>402</v>
      </c>
      <c r="B201" s="387" t="s">
        <v>90</v>
      </c>
      <c r="C201" s="301" t="s">
        <v>403</v>
      </c>
      <c r="D201" s="301" t="s">
        <v>404</v>
      </c>
      <c r="E201" s="322">
        <v>4003</v>
      </c>
      <c r="F201" s="301" t="s">
        <v>405</v>
      </c>
      <c r="G201" s="301" t="s">
        <v>406</v>
      </c>
      <c r="H201" s="301">
        <v>31</v>
      </c>
      <c r="I201" s="301" t="s">
        <v>1193</v>
      </c>
      <c r="J201" s="322">
        <v>4003042</v>
      </c>
      <c r="K201" s="301" t="s">
        <v>1194</v>
      </c>
      <c r="L201" s="301" t="s">
        <v>413</v>
      </c>
      <c r="M201" s="301" t="s">
        <v>49</v>
      </c>
      <c r="N201" s="301">
        <v>0</v>
      </c>
      <c r="O201" s="301" t="s">
        <v>1357</v>
      </c>
      <c r="P201" s="301" t="s">
        <v>159</v>
      </c>
      <c r="Q201" s="498">
        <v>1</v>
      </c>
      <c r="R201" s="380">
        <v>2</v>
      </c>
      <c r="S201" s="11">
        <v>0</v>
      </c>
      <c r="T201" s="12">
        <f>+S201/R201</f>
        <v>0</v>
      </c>
      <c r="U201" s="26">
        <v>0</v>
      </c>
      <c r="V201" s="26">
        <v>0</v>
      </c>
      <c r="W201" s="26">
        <v>0</v>
      </c>
      <c r="X201" s="26">
        <v>1</v>
      </c>
      <c r="Y201" s="11">
        <f t="shared" si="29"/>
        <v>1</v>
      </c>
      <c r="Z201" s="12">
        <f t="shared" si="30"/>
        <v>0.5</v>
      </c>
      <c r="AA201" s="11">
        <f t="shared" si="26"/>
        <v>1</v>
      </c>
      <c r="AB201" s="12">
        <f t="shared" si="27"/>
        <v>1</v>
      </c>
      <c r="AC201" s="13">
        <f t="shared" si="31"/>
        <v>0.5</v>
      </c>
      <c r="AD201" s="375">
        <v>73800000</v>
      </c>
      <c r="AE201" s="363" t="s">
        <v>1358</v>
      </c>
      <c r="AF201" s="445">
        <v>73800000</v>
      </c>
      <c r="AG201" s="13">
        <f t="shared" si="28"/>
        <v>1</v>
      </c>
    </row>
    <row r="202" spans="1:34" s="377" customFormat="1" ht="84" x14ac:dyDescent="0.2">
      <c r="A202" s="381" t="s">
        <v>402</v>
      </c>
      <c r="B202" s="387" t="s">
        <v>90</v>
      </c>
      <c r="C202" s="301" t="s">
        <v>407</v>
      </c>
      <c r="D202" s="301" t="s">
        <v>404</v>
      </c>
      <c r="E202" s="301" t="s">
        <v>1359</v>
      </c>
      <c r="F202" s="301" t="s">
        <v>405</v>
      </c>
      <c r="G202" s="301" t="s">
        <v>406</v>
      </c>
      <c r="H202" s="301">
        <v>32</v>
      </c>
      <c r="I202" s="301" t="s">
        <v>408</v>
      </c>
      <c r="J202" s="301" t="s">
        <v>155</v>
      </c>
      <c r="K202" s="301" t="s">
        <v>409</v>
      </c>
      <c r="L202" s="37" t="s">
        <v>409</v>
      </c>
      <c r="M202" s="301" t="s">
        <v>49</v>
      </c>
      <c r="N202" s="301">
        <v>1</v>
      </c>
      <c r="O202" s="301" t="s">
        <v>1357</v>
      </c>
      <c r="P202" s="301" t="s">
        <v>159</v>
      </c>
      <c r="Q202" s="499">
        <v>1</v>
      </c>
      <c r="R202" s="366">
        <v>4</v>
      </c>
      <c r="S202" s="11">
        <v>1</v>
      </c>
      <c r="T202" s="12">
        <f>+S202/R202</f>
        <v>0.25</v>
      </c>
      <c r="U202" s="26">
        <v>0</v>
      </c>
      <c r="V202" s="26">
        <v>0</v>
      </c>
      <c r="W202" s="26">
        <v>0</v>
      </c>
      <c r="X202" s="26">
        <v>1</v>
      </c>
      <c r="Y202" s="11">
        <f t="shared" si="29"/>
        <v>1</v>
      </c>
      <c r="Z202" s="12">
        <f t="shared" si="30"/>
        <v>0.25</v>
      </c>
      <c r="AA202" s="11">
        <f t="shared" si="26"/>
        <v>2</v>
      </c>
      <c r="AB202" s="12">
        <f t="shared" si="27"/>
        <v>1</v>
      </c>
      <c r="AC202" s="13">
        <f t="shared" si="31"/>
        <v>0.5</v>
      </c>
      <c r="AD202" s="375">
        <v>5000000000</v>
      </c>
      <c r="AE202" s="363" t="s">
        <v>1358</v>
      </c>
      <c r="AF202" s="445">
        <v>5000000000</v>
      </c>
      <c r="AG202" s="13">
        <f t="shared" si="28"/>
        <v>1</v>
      </c>
    </row>
    <row r="203" spans="1:34" s="377" customFormat="1" ht="84" x14ac:dyDescent="0.2">
      <c r="A203" s="381" t="s">
        <v>402</v>
      </c>
      <c r="B203" s="387" t="s">
        <v>90</v>
      </c>
      <c r="C203" s="301" t="s">
        <v>403</v>
      </c>
      <c r="D203" s="301" t="s">
        <v>410</v>
      </c>
      <c r="E203" s="301" t="s">
        <v>1359</v>
      </c>
      <c r="F203" s="301" t="s">
        <v>405</v>
      </c>
      <c r="G203" s="301" t="s">
        <v>406</v>
      </c>
      <c r="H203" s="301">
        <v>35</v>
      </c>
      <c r="I203" s="301" t="s">
        <v>411</v>
      </c>
      <c r="J203" s="301">
        <v>4003042</v>
      </c>
      <c r="K203" s="301" t="s">
        <v>412</v>
      </c>
      <c r="L203" s="37" t="s">
        <v>413</v>
      </c>
      <c r="M203" s="301" t="s">
        <v>49</v>
      </c>
      <c r="N203" s="301">
        <v>0</v>
      </c>
      <c r="O203" s="301" t="s">
        <v>1357</v>
      </c>
      <c r="P203" s="301" t="s">
        <v>159</v>
      </c>
      <c r="Q203" s="499">
        <v>1</v>
      </c>
      <c r="R203" s="366">
        <v>2</v>
      </c>
      <c r="S203" s="11">
        <v>0</v>
      </c>
      <c r="T203" s="12">
        <f>+S203/R203</f>
        <v>0</v>
      </c>
      <c r="U203" s="26">
        <v>1</v>
      </c>
      <c r="V203" s="26">
        <v>0</v>
      </c>
      <c r="W203" s="26">
        <v>0</v>
      </c>
      <c r="X203" s="26">
        <v>0</v>
      </c>
      <c r="Y203" s="11">
        <f t="shared" si="29"/>
        <v>1</v>
      </c>
      <c r="Z203" s="12">
        <f t="shared" si="30"/>
        <v>0.5</v>
      </c>
      <c r="AA203" s="11">
        <f t="shared" si="26"/>
        <v>1</v>
      </c>
      <c r="AB203" s="12">
        <f t="shared" si="27"/>
        <v>1</v>
      </c>
      <c r="AC203" s="13">
        <f t="shared" si="31"/>
        <v>0.5</v>
      </c>
      <c r="AD203" s="375">
        <v>100000000</v>
      </c>
      <c r="AE203" s="363" t="s">
        <v>1358</v>
      </c>
      <c r="AF203" s="445">
        <v>100000000</v>
      </c>
      <c r="AG203" s="13">
        <f t="shared" si="28"/>
        <v>1</v>
      </c>
    </row>
    <row r="204" spans="1:34" s="377" customFormat="1" ht="84" x14ac:dyDescent="0.2">
      <c r="A204" s="381" t="s">
        <v>402</v>
      </c>
      <c r="B204" s="387" t="s">
        <v>90</v>
      </c>
      <c r="C204" s="301" t="s">
        <v>403</v>
      </c>
      <c r="D204" s="301" t="s">
        <v>410</v>
      </c>
      <c r="E204" s="301" t="s">
        <v>1359</v>
      </c>
      <c r="F204" s="301" t="s">
        <v>405</v>
      </c>
      <c r="G204" s="301" t="s">
        <v>406</v>
      </c>
      <c r="H204" s="301">
        <v>36</v>
      </c>
      <c r="I204" s="301" t="s">
        <v>411</v>
      </c>
      <c r="J204" s="301" t="s">
        <v>166</v>
      </c>
      <c r="K204" s="301" t="s">
        <v>414</v>
      </c>
      <c r="L204" s="37" t="s">
        <v>415</v>
      </c>
      <c r="M204" s="301" t="s">
        <v>49</v>
      </c>
      <c r="N204" s="301">
        <v>1</v>
      </c>
      <c r="O204" s="301" t="s">
        <v>1357</v>
      </c>
      <c r="P204" s="301" t="s">
        <v>159</v>
      </c>
      <c r="Q204" s="499">
        <v>1</v>
      </c>
      <c r="R204" s="366">
        <v>4</v>
      </c>
      <c r="S204" s="11">
        <v>1</v>
      </c>
      <c r="T204" s="12">
        <f>+S204/R204</f>
        <v>0.25</v>
      </c>
      <c r="U204" s="26">
        <v>0</v>
      </c>
      <c r="V204" s="26">
        <v>0</v>
      </c>
      <c r="W204" s="26">
        <v>0</v>
      </c>
      <c r="X204" s="26">
        <v>1</v>
      </c>
      <c r="Y204" s="11">
        <f t="shared" si="29"/>
        <v>1</v>
      </c>
      <c r="Z204" s="12">
        <f t="shared" si="30"/>
        <v>0.25</v>
      </c>
      <c r="AA204" s="11">
        <f t="shared" si="26"/>
        <v>2</v>
      </c>
      <c r="AB204" s="12">
        <f t="shared" si="27"/>
        <v>1</v>
      </c>
      <c r="AC204" s="13">
        <f t="shared" si="31"/>
        <v>0.5</v>
      </c>
      <c r="AD204" s="375">
        <v>5000000000</v>
      </c>
      <c r="AE204" s="363" t="s">
        <v>1358</v>
      </c>
      <c r="AF204" s="445">
        <v>5000000000</v>
      </c>
      <c r="AG204" s="13">
        <f t="shared" si="28"/>
        <v>1</v>
      </c>
    </row>
    <row r="205" spans="1:34" s="377" customFormat="1" ht="90" customHeight="1" x14ac:dyDescent="0.2">
      <c r="A205" s="300" t="s">
        <v>1398</v>
      </c>
      <c r="B205" s="387" t="s">
        <v>90</v>
      </c>
      <c r="C205" s="302" t="s">
        <v>150</v>
      </c>
      <c r="D205" s="302" t="s">
        <v>151</v>
      </c>
      <c r="E205" s="302">
        <v>4003</v>
      </c>
      <c r="F205" s="302" t="s">
        <v>152</v>
      </c>
      <c r="G205" s="302" t="s">
        <v>153</v>
      </c>
      <c r="H205" s="302">
        <v>33</v>
      </c>
      <c r="I205" s="302" t="s">
        <v>154</v>
      </c>
      <c r="J205" s="302" t="s">
        <v>155</v>
      </c>
      <c r="K205" s="302" t="s">
        <v>156</v>
      </c>
      <c r="L205" s="302" t="s">
        <v>157</v>
      </c>
      <c r="M205" s="302" t="s">
        <v>158</v>
      </c>
      <c r="N205" s="383">
        <v>1</v>
      </c>
      <c r="O205" s="383">
        <v>2024</v>
      </c>
      <c r="P205" s="383" t="s">
        <v>159</v>
      </c>
      <c r="Q205" s="505">
        <v>1</v>
      </c>
      <c r="R205" s="403">
        <v>6</v>
      </c>
      <c r="S205" s="391">
        <v>2</v>
      </c>
      <c r="T205" s="398">
        <v>0.33</v>
      </c>
      <c r="U205" s="403">
        <v>0</v>
      </c>
      <c r="V205" s="403">
        <v>0</v>
      </c>
      <c r="W205" s="403">
        <v>0</v>
      </c>
      <c r="X205" s="403">
        <v>0</v>
      </c>
      <c r="Y205" s="11">
        <f t="shared" si="29"/>
        <v>0</v>
      </c>
      <c r="Z205" s="12">
        <f t="shared" si="30"/>
        <v>0</v>
      </c>
      <c r="AA205" s="11">
        <f t="shared" si="26"/>
        <v>2</v>
      </c>
      <c r="AB205" s="12">
        <f t="shared" si="27"/>
        <v>0</v>
      </c>
      <c r="AC205" s="13">
        <f t="shared" si="31"/>
        <v>0.33333333333333331</v>
      </c>
      <c r="AD205" s="451">
        <v>176278165065.47</v>
      </c>
      <c r="AE205" s="776" t="s">
        <v>1361</v>
      </c>
      <c r="AF205" s="742">
        <v>75627781857.820007</v>
      </c>
      <c r="AG205" s="13">
        <f t="shared" si="28"/>
        <v>0.42902523877379667</v>
      </c>
      <c r="AH205" s="330"/>
    </row>
    <row r="206" spans="1:34" s="377" customFormat="1" ht="84" x14ac:dyDescent="0.2">
      <c r="A206" s="300" t="s">
        <v>1398</v>
      </c>
      <c r="B206" s="387" t="s">
        <v>90</v>
      </c>
      <c r="C206" s="302" t="s">
        <v>150</v>
      </c>
      <c r="D206" s="302" t="s">
        <v>164</v>
      </c>
      <c r="E206" s="302">
        <v>4003</v>
      </c>
      <c r="F206" s="302" t="s">
        <v>152</v>
      </c>
      <c r="G206" s="302" t="s">
        <v>153</v>
      </c>
      <c r="H206" s="302">
        <v>37</v>
      </c>
      <c r="I206" s="302" t="s">
        <v>165</v>
      </c>
      <c r="J206" s="302" t="s">
        <v>166</v>
      </c>
      <c r="K206" s="302" t="s">
        <v>167</v>
      </c>
      <c r="L206" s="302" t="s">
        <v>168</v>
      </c>
      <c r="M206" s="302" t="s">
        <v>158</v>
      </c>
      <c r="N206" s="383">
        <v>4</v>
      </c>
      <c r="O206" s="383">
        <v>2024</v>
      </c>
      <c r="P206" s="383" t="s">
        <v>159</v>
      </c>
      <c r="Q206" s="506">
        <v>2</v>
      </c>
      <c r="R206" s="383">
        <v>14</v>
      </c>
      <c r="S206" s="383">
        <v>4</v>
      </c>
      <c r="T206" s="398">
        <v>0.28999999999999998</v>
      </c>
      <c r="U206" s="403">
        <v>0</v>
      </c>
      <c r="V206" s="403">
        <v>0</v>
      </c>
      <c r="W206" s="403">
        <v>1</v>
      </c>
      <c r="X206" s="403">
        <v>0</v>
      </c>
      <c r="Y206" s="11">
        <f t="shared" si="29"/>
        <v>1</v>
      </c>
      <c r="Z206" s="12">
        <f t="shared" si="30"/>
        <v>7.1428571428571425E-2</v>
      </c>
      <c r="AA206" s="11">
        <f t="shared" si="26"/>
        <v>5</v>
      </c>
      <c r="AB206" s="12">
        <f t="shared" si="27"/>
        <v>0.5</v>
      </c>
      <c r="AC206" s="13">
        <f t="shared" si="31"/>
        <v>0.35714285714285715</v>
      </c>
      <c r="AD206" s="451">
        <v>209433944893.98001</v>
      </c>
      <c r="AE206" s="776"/>
      <c r="AF206" s="742">
        <v>52825686266.669998</v>
      </c>
      <c r="AG206" s="13">
        <f t="shared" si="28"/>
        <v>0.25223077516594317</v>
      </c>
      <c r="AH206" s="330"/>
    </row>
    <row r="207" spans="1:34" s="377" customFormat="1" ht="84" x14ac:dyDescent="0.2">
      <c r="A207" s="300" t="s">
        <v>1398</v>
      </c>
      <c r="B207" s="387" t="s">
        <v>90</v>
      </c>
      <c r="C207" s="302" t="s">
        <v>150</v>
      </c>
      <c r="D207" s="302" t="s">
        <v>164</v>
      </c>
      <c r="E207" s="302">
        <v>4003</v>
      </c>
      <c r="F207" s="302" t="s">
        <v>169</v>
      </c>
      <c r="G207" s="302" t="s">
        <v>153</v>
      </c>
      <c r="H207" s="302">
        <v>38</v>
      </c>
      <c r="I207" s="302" t="s">
        <v>170</v>
      </c>
      <c r="J207" s="302">
        <v>4003002</v>
      </c>
      <c r="K207" s="302" t="s">
        <v>171</v>
      </c>
      <c r="L207" s="302" t="s">
        <v>172</v>
      </c>
      <c r="M207" s="302" t="s">
        <v>158</v>
      </c>
      <c r="N207" s="383">
        <v>18</v>
      </c>
      <c r="O207" s="383">
        <v>2024</v>
      </c>
      <c r="P207" s="383" t="s">
        <v>159</v>
      </c>
      <c r="Q207" s="506">
        <v>10</v>
      </c>
      <c r="R207" s="383">
        <v>45</v>
      </c>
      <c r="S207" s="383">
        <v>10</v>
      </c>
      <c r="T207" s="398">
        <v>0.22</v>
      </c>
      <c r="U207" s="403">
        <v>2</v>
      </c>
      <c r="V207" s="403">
        <v>4</v>
      </c>
      <c r="W207" s="403">
        <v>4</v>
      </c>
      <c r="X207" s="403">
        <v>0</v>
      </c>
      <c r="Y207" s="11">
        <f t="shared" si="29"/>
        <v>10</v>
      </c>
      <c r="Z207" s="12">
        <f t="shared" si="30"/>
        <v>0.22222222222222221</v>
      </c>
      <c r="AA207" s="11">
        <f t="shared" si="26"/>
        <v>20</v>
      </c>
      <c r="AB207" s="12">
        <f t="shared" si="27"/>
        <v>1</v>
      </c>
      <c r="AC207" s="13">
        <f t="shared" si="31"/>
        <v>0.44444444444444442</v>
      </c>
      <c r="AD207" s="451">
        <v>600000000</v>
      </c>
      <c r="AE207" s="776"/>
      <c r="AF207" s="445">
        <v>12000000</v>
      </c>
      <c r="AG207" s="13">
        <f t="shared" si="28"/>
        <v>0.02</v>
      </c>
    </row>
    <row r="208" spans="1:34" s="377" customFormat="1" ht="112" x14ac:dyDescent="0.2">
      <c r="A208" s="369" t="s">
        <v>1362</v>
      </c>
      <c r="B208" s="387" t="s">
        <v>90</v>
      </c>
      <c r="C208" s="371" t="s">
        <v>108</v>
      </c>
      <c r="D208" s="372" t="s">
        <v>1029</v>
      </c>
      <c r="E208" s="371">
        <v>2202</v>
      </c>
      <c r="F208" s="371" t="s">
        <v>1029</v>
      </c>
      <c r="G208" s="371" t="s">
        <v>552</v>
      </c>
      <c r="H208" s="371">
        <v>123</v>
      </c>
      <c r="I208" s="371" t="s">
        <v>1363</v>
      </c>
      <c r="J208" s="371">
        <v>2202061</v>
      </c>
      <c r="K208" s="371" t="s">
        <v>1364</v>
      </c>
      <c r="L208" s="372" t="s">
        <v>1365</v>
      </c>
      <c r="M208" s="372" t="s">
        <v>121</v>
      </c>
      <c r="N208" s="369">
        <v>321</v>
      </c>
      <c r="O208" s="369">
        <v>2023</v>
      </c>
      <c r="P208" s="369" t="s">
        <v>1366</v>
      </c>
      <c r="Q208" s="507">
        <v>100</v>
      </c>
      <c r="R208" s="369">
        <v>400</v>
      </c>
      <c r="S208" s="369">
        <v>203</v>
      </c>
      <c r="T208" s="373">
        <v>0.51</v>
      </c>
      <c r="U208" s="369">
        <v>96</v>
      </c>
      <c r="V208" s="369">
        <v>0</v>
      </c>
      <c r="W208" s="369">
        <v>0</v>
      </c>
      <c r="X208" s="369">
        <v>54</v>
      </c>
      <c r="Y208" s="11">
        <f t="shared" si="29"/>
        <v>150</v>
      </c>
      <c r="Z208" s="12">
        <f t="shared" si="30"/>
        <v>0.375</v>
      </c>
      <c r="AA208" s="11">
        <f t="shared" si="26"/>
        <v>353</v>
      </c>
      <c r="AB208" s="12">
        <f t="shared" si="27"/>
        <v>1.5</v>
      </c>
      <c r="AC208" s="13">
        <f t="shared" si="31"/>
        <v>0.88249999999999995</v>
      </c>
      <c r="AD208" s="445">
        <v>0</v>
      </c>
      <c r="AE208" s="370" t="s">
        <v>1367</v>
      </c>
      <c r="AF208" s="445">
        <v>0</v>
      </c>
      <c r="AG208" s="13">
        <v>0</v>
      </c>
    </row>
    <row r="209" spans="1:33" s="377" customFormat="1" ht="98" x14ac:dyDescent="0.2">
      <c r="A209" s="369" t="s">
        <v>1362</v>
      </c>
      <c r="B209" s="360" t="s">
        <v>869</v>
      </c>
      <c r="C209" s="371" t="s">
        <v>1368</v>
      </c>
      <c r="D209" s="372" t="s">
        <v>1369</v>
      </c>
      <c r="E209" s="371">
        <v>4502</v>
      </c>
      <c r="F209" s="371" t="s">
        <v>1237</v>
      </c>
      <c r="G209" s="371" t="s">
        <v>793</v>
      </c>
      <c r="H209" s="371">
        <v>326</v>
      </c>
      <c r="I209" s="371" t="s">
        <v>1370</v>
      </c>
      <c r="J209" s="371">
        <v>4502001</v>
      </c>
      <c r="K209" s="371" t="s">
        <v>1260</v>
      </c>
      <c r="L209" s="372" t="s">
        <v>1371</v>
      </c>
      <c r="M209" s="372" t="s">
        <v>121</v>
      </c>
      <c r="N209" s="369">
        <v>1</v>
      </c>
      <c r="O209" s="369">
        <v>2023</v>
      </c>
      <c r="P209" s="369" t="s">
        <v>1372</v>
      </c>
      <c r="Q209" s="507">
        <v>1</v>
      </c>
      <c r="R209" s="369">
        <v>4</v>
      </c>
      <c r="S209" s="369">
        <v>1</v>
      </c>
      <c r="T209" s="373">
        <v>0.25</v>
      </c>
      <c r="U209" s="369">
        <v>0</v>
      </c>
      <c r="V209" s="369">
        <v>0</v>
      </c>
      <c r="W209" s="369">
        <v>1</v>
      </c>
      <c r="X209" s="369">
        <v>0</v>
      </c>
      <c r="Y209" s="11">
        <f t="shared" si="29"/>
        <v>1</v>
      </c>
      <c r="Z209" s="12">
        <f t="shared" si="30"/>
        <v>0.25</v>
      </c>
      <c r="AA209" s="11">
        <f t="shared" si="26"/>
        <v>2</v>
      </c>
      <c r="AB209" s="12">
        <f t="shared" si="27"/>
        <v>1</v>
      </c>
      <c r="AC209" s="13">
        <f t="shared" si="31"/>
        <v>0.5</v>
      </c>
      <c r="AD209" s="445">
        <v>0</v>
      </c>
      <c r="AE209" s="370" t="s">
        <v>1367</v>
      </c>
      <c r="AF209" s="445">
        <v>0</v>
      </c>
      <c r="AG209" s="13">
        <v>0</v>
      </c>
    </row>
    <row r="210" spans="1:33" s="377" customFormat="1" ht="84" x14ac:dyDescent="0.2">
      <c r="A210" s="369" t="s">
        <v>1362</v>
      </c>
      <c r="B210" s="360" t="s">
        <v>869</v>
      </c>
      <c r="C210" s="371" t="s">
        <v>1368</v>
      </c>
      <c r="D210" s="372" t="s">
        <v>1373</v>
      </c>
      <c r="E210" s="371">
        <v>4599</v>
      </c>
      <c r="F210" s="371" t="s">
        <v>1024</v>
      </c>
      <c r="G210" s="371" t="s">
        <v>1374</v>
      </c>
      <c r="H210" s="371">
        <v>327</v>
      </c>
      <c r="I210" s="371" t="s">
        <v>1375</v>
      </c>
      <c r="J210" s="371">
        <v>4599029</v>
      </c>
      <c r="K210" s="371" t="s">
        <v>878</v>
      </c>
      <c r="L210" s="372" t="s">
        <v>879</v>
      </c>
      <c r="M210" s="372" t="s">
        <v>121</v>
      </c>
      <c r="N210" s="369">
        <v>1</v>
      </c>
      <c r="O210" s="369">
        <v>2023</v>
      </c>
      <c r="P210" s="369" t="s">
        <v>1372</v>
      </c>
      <c r="Q210" s="507">
        <v>1</v>
      </c>
      <c r="R210" s="369">
        <v>4</v>
      </c>
      <c r="S210" s="369">
        <v>1</v>
      </c>
      <c r="T210" s="373">
        <v>0.25</v>
      </c>
      <c r="U210" s="369">
        <v>0</v>
      </c>
      <c r="V210" s="369">
        <v>0</v>
      </c>
      <c r="W210" s="369">
        <v>0</v>
      </c>
      <c r="X210" s="369">
        <v>0</v>
      </c>
      <c r="Y210" s="11">
        <f t="shared" si="29"/>
        <v>0</v>
      </c>
      <c r="Z210" s="12">
        <f t="shared" si="30"/>
        <v>0</v>
      </c>
      <c r="AA210" s="11">
        <f t="shared" si="26"/>
        <v>1</v>
      </c>
      <c r="AB210" s="12">
        <f>+Y210/Q210</f>
        <v>0</v>
      </c>
      <c r="AC210" s="13">
        <f t="shared" si="31"/>
        <v>0.25</v>
      </c>
      <c r="AD210" s="445">
        <v>0</v>
      </c>
      <c r="AE210" s="370" t="s">
        <v>1367</v>
      </c>
      <c r="AF210" s="445">
        <v>0</v>
      </c>
      <c r="AG210" s="13">
        <v>0</v>
      </c>
    </row>
    <row r="211" spans="1:33" s="377" customFormat="1" ht="98" x14ac:dyDescent="0.2">
      <c r="A211" s="369" t="s">
        <v>1362</v>
      </c>
      <c r="B211" s="360" t="s">
        <v>869</v>
      </c>
      <c r="C211" s="371" t="s">
        <v>1368</v>
      </c>
      <c r="D211" s="372" t="s">
        <v>1373</v>
      </c>
      <c r="E211" s="371">
        <v>4502</v>
      </c>
      <c r="F211" s="371" t="s">
        <v>1237</v>
      </c>
      <c r="G211" s="371" t="s">
        <v>1374</v>
      </c>
      <c r="H211" s="371">
        <v>328</v>
      </c>
      <c r="I211" s="371" t="s">
        <v>1376</v>
      </c>
      <c r="J211" s="371">
        <v>4502001</v>
      </c>
      <c r="K211" s="371" t="s">
        <v>1260</v>
      </c>
      <c r="L211" s="372" t="s">
        <v>1377</v>
      </c>
      <c r="M211" s="372" t="s">
        <v>121</v>
      </c>
      <c r="N211" s="369">
        <v>0</v>
      </c>
      <c r="O211" s="369">
        <v>2023</v>
      </c>
      <c r="P211" s="369" t="s">
        <v>1372</v>
      </c>
      <c r="Q211" s="507">
        <v>5</v>
      </c>
      <c r="R211" s="369">
        <v>20</v>
      </c>
      <c r="S211" s="369">
        <v>6</v>
      </c>
      <c r="T211" s="373">
        <v>0.3</v>
      </c>
      <c r="U211" s="369">
        <v>2</v>
      </c>
      <c r="V211" s="369">
        <v>2</v>
      </c>
      <c r="W211" s="369">
        <v>0</v>
      </c>
      <c r="X211" s="369">
        <v>2</v>
      </c>
      <c r="Y211" s="11">
        <f t="shared" ref="Y211:Y273" si="33">+U211+V211+W211+X211</f>
        <v>6</v>
      </c>
      <c r="Z211" s="12">
        <f t="shared" ref="Z211:Z273" si="34">+Y211/R211</f>
        <v>0.3</v>
      </c>
      <c r="AA211" s="11">
        <f t="shared" ref="AA211:AA273" si="35">S211+Y211</f>
        <v>12</v>
      </c>
      <c r="AB211" s="12">
        <f t="shared" ref="AB211:AB273" si="36">+Y211/Q211</f>
        <v>1.2</v>
      </c>
      <c r="AC211" s="13">
        <f t="shared" si="31"/>
        <v>0.6</v>
      </c>
      <c r="AD211" s="448">
        <v>1261000000</v>
      </c>
      <c r="AE211" s="370" t="s">
        <v>1367</v>
      </c>
      <c r="AF211" s="445">
        <v>1258300000</v>
      </c>
      <c r="AG211" s="13">
        <f t="shared" ref="AG211:AG273" si="37">+AF211/AD211</f>
        <v>0.9978588421887391</v>
      </c>
    </row>
    <row r="212" spans="1:33" s="377" customFormat="1" ht="126" x14ac:dyDescent="0.2">
      <c r="A212" s="527" t="s">
        <v>1362</v>
      </c>
      <c r="B212" s="514" t="s">
        <v>869</v>
      </c>
      <c r="C212" s="528" t="s">
        <v>1368</v>
      </c>
      <c r="D212" s="529" t="s">
        <v>1378</v>
      </c>
      <c r="E212" s="528">
        <v>4502</v>
      </c>
      <c r="F212" s="528" t="s">
        <v>1237</v>
      </c>
      <c r="G212" s="528" t="s">
        <v>371</v>
      </c>
      <c r="H212" s="528">
        <v>367</v>
      </c>
      <c r="I212" s="528" t="s">
        <v>1379</v>
      </c>
      <c r="J212" s="528">
        <v>4502001</v>
      </c>
      <c r="K212" s="528" t="s">
        <v>1260</v>
      </c>
      <c r="L212" s="529" t="s">
        <v>1380</v>
      </c>
      <c r="M212" s="529" t="s">
        <v>121</v>
      </c>
      <c r="N212" s="527">
        <v>0</v>
      </c>
      <c r="O212" s="527">
        <v>2023</v>
      </c>
      <c r="P212" s="527" t="s">
        <v>1381</v>
      </c>
      <c r="Q212" s="530">
        <v>15</v>
      </c>
      <c r="R212" s="527">
        <v>45</v>
      </c>
      <c r="S212" s="527">
        <v>6</v>
      </c>
      <c r="T212" s="531">
        <v>0.13</v>
      </c>
      <c r="U212" s="527">
        <v>0</v>
      </c>
      <c r="V212" s="527">
        <v>2</v>
      </c>
      <c r="W212" s="527">
        <v>13</v>
      </c>
      <c r="X212" s="527">
        <v>15</v>
      </c>
      <c r="Y212" s="510">
        <f t="shared" si="33"/>
        <v>30</v>
      </c>
      <c r="Z212" s="511">
        <f t="shared" si="34"/>
        <v>0.66666666666666663</v>
      </c>
      <c r="AA212" s="510">
        <f t="shared" si="35"/>
        <v>36</v>
      </c>
      <c r="AB212" s="511">
        <f t="shared" si="36"/>
        <v>2</v>
      </c>
      <c r="AC212" s="13">
        <f t="shared" si="31"/>
        <v>0.8</v>
      </c>
      <c r="AD212" s="532">
        <v>7426300000</v>
      </c>
      <c r="AE212" s="533" t="s">
        <v>1367</v>
      </c>
      <c r="AF212" s="513">
        <v>14173098127</v>
      </c>
      <c r="AG212" s="512">
        <f t="shared" si="37"/>
        <v>1.908500616323068</v>
      </c>
    </row>
    <row r="213" spans="1:33" s="377" customFormat="1" ht="98" x14ac:dyDescent="0.2">
      <c r="A213" s="369" t="s">
        <v>1362</v>
      </c>
      <c r="B213" s="383" t="s">
        <v>61</v>
      </c>
      <c r="C213" s="371" t="s">
        <v>1000</v>
      </c>
      <c r="D213" s="372" t="s">
        <v>1382</v>
      </c>
      <c r="E213" s="371">
        <v>3502</v>
      </c>
      <c r="F213" s="371" t="s">
        <v>1009</v>
      </c>
      <c r="G213" s="371" t="s">
        <v>1010</v>
      </c>
      <c r="H213" s="371">
        <v>329</v>
      </c>
      <c r="I213" s="371" t="s">
        <v>1383</v>
      </c>
      <c r="J213" s="371">
        <v>3502024</v>
      </c>
      <c r="K213" s="371" t="s">
        <v>1384</v>
      </c>
      <c r="L213" s="372" t="s">
        <v>1385</v>
      </c>
      <c r="M213" s="372" t="s">
        <v>121</v>
      </c>
      <c r="N213" s="369">
        <v>0</v>
      </c>
      <c r="O213" s="369">
        <v>2023</v>
      </c>
      <c r="P213" s="369" t="s">
        <v>1372</v>
      </c>
      <c r="Q213" s="507">
        <v>1</v>
      </c>
      <c r="R213" s="369">
        <v>4</v>
      </c>
      <c r="S213" s="369">
        <v>1</v>
      </c>
      <c r="T213" s="373">
        <v>0.25</v>
      </c>
      <c r="U213" s="369">
        <v>1</v>
      </c>
      <c r="V213" s="369">
        <v>0</v>
      </c>
      <c r="W213" s="369">
        <v>0</v>
      </c>
      <c r="X213" s="369">
        <v>0</v>
      </c>
      <c r="Y213" s="11">
        <f t="shared" si="33"/>
        <v>1</v>
      </c>
      <c r="Z213" s="12">
        <f t="shared" si="34"/>
        <v>0.25</v>
      </c>
      <c r="AA213" s="11">
        <f t="shared" si="35"/>
        <v>2</v>
      </c>
      <c r="AB213" s="12">
        <f t="shared" si="36"/>
        <v>1</v>
      </c>
      <c r="AC213" s="13">
        <f t="shared" si="31"/>
        <v>0.5</v>
      </c>
      <c r="AD213" s="448">
        <v>2000000000</v>
      </c>
      <c r="AE213" s="370" t="s">
        <v>1367</v>
      </c>
      <c r="AF213" s="445">
        <v>2170000000</v>
      </c>
      <c r="AG213" s="13">
        <f t="shared" si="37"/>
        <v>1.085</v>
      </c>
    </row>
    <row r="214" spans="1:33" s="377" customFormat="1" ht="126" x14ac:dyDescent="0.2">
      <c r="A214" s="300" t="s">
        <v>1399</v>
      </c>
      <c r="B214" s="360" t="s">
        <v>869</v>
      </c>
      <c r="C214" s="301" t="s">
        <v>1400</v>
      </c>
      <c r="D214" s="304" t="s">
        <v>1401</v>
      </c>
      <c r="E214" s="301" t="s">
        <v>1402</v>
      </c>
      <c r="F214" s="301" t="s">
        <v>1403</v>
      </c>
      <c r="G214" s="301" t="s">
        <v>1404</v>
      </c>
      <c r="H214" s="301" t="s">
        <v>1405</v>
      </c>
      <c r="I214" s="301" t="s">
        <v>1406</v>
      </c>
      <c r="J214" s="301" t="s">
        <v>1407</v>
      </c>
      <c r="K214" s="301" t="s">
        <v>197</v>
      </c>
      <c r="L214" s="37" t="s">
        <v>1408</v>
      </c>
      <c r="M214" s="37" t="s">
        <v>1409</v>
      </c>
      <c r="N214" s="300" t="s">
        <v>142</v>
      </c>
      <c r="O214" s="300" t="s">
        <v>141</v>
      </c>
      <c r="P214" s="300" t="s">
        <v>211</v>
      </c>
      <c r="Q214" s="495" t="s">
        <v>400</v>
      </c>
      <c r="R214" s="300">
        <v>1</v>
      </c>
      <c r="S214" s="300">
        <v>0</v>
      </c>
      <c r="T214" s="12">
        <f t="shared" ref="T214:T226" si="38">+S214/R214</f>
        <v>0</v>
      </c>
      <c r="U214" s="374" t="s">
        <v>400</v>
      </c>
      <c r="V214" s="374">
        <v>0</v>
      </c>
      <c r="W214" s="404">
        <v>0</v>
      </c>
      <c r="X214" s="374">
        <v>0</v>
      </c>
      <c r="Y214" s="11">
        <f t="shared" si="33"/>
        <v>1</v>
      </c>
      <c r="Z214" s="12">
        <f t="shared" si="34"/>
        <v>1</v>
      </c>
      <c r="AA214" s="11">
        <f t="shared" si="35"/>
        <v>1</v>
      </c>
      <c r="AB214" s="12">
        <f t="shared" si="36"/>
        <v>1</v>
      </c>
      <c r="AC214" s="13">
        <f t="shared" si="31"/>
        <v>1</v>
      </c>
      <c r="AD214" s="445">
        <v>0</v>
      </c>
      <c r="AE214" s="360" t="s">
        <v>211</v>
      </c>
      <c r="AF214" s="445">
        <v>0</v>
      </c>
      <c r="AG214" s="13">
        <v>0</v>
      </c>
    </row>
    <row r="215" spans="1:33" s="377" customFormat="1" ht="84" x14ac:dyDescent="0.2">
      <c r="A215" s="300" t="s">
        <v>1399</v>
      </c>
      <c r="B215" s="360" t="s">
        <v>869</v>
      </c>
      <c r="C215" s="301" t="s">
        <v>1400</v>
      </c>
      <c r="D215" s="304" t="s">
        <v>1401</v>
      </c>
      <c r="E215" s="301" t="s">
        <v>1402</v>
      </c>
      <c r="F215" s="301" t="s">
        <v>1403</v>
      </c>
      <c r="G215" s="301" t="s">
        <v>1404</v>
      </c>
      <c r="H215" s="301">
        <v>400201603</v>
      </c>
      <c r="I215" s="301" t="s">
        <v>1406</v>
      </c>
      <c r="J215" s="301" t="s">
        <v>1407</v>
      </c>
      <c r="K215" s="301" t="s">
        <v>197</v>
      </c>
      <c r="L215" s="37" t="s">
        <v>1410</v>
      </c>
      <c r="M215" s="37" t="s">
        <v>1409</v>
      </c>
      <c r="N215" s="300" t="s">
        <v>142</v>
      </c>
      <c r="O215" s="300" t="s">
        <v>141</v>
      </c>
      <c r="P215" s="300" t="s">
        <v>211</v>
      </c>
      <c r="Q215" s="495" t="s">
        <v>400</v>
      </c>
      <c r="R215" s="300">
        <v>1</v>
      </c>
      <c r="S215" s="300">
        <v>0</v>
      </c>
      <c r="T215" s="12">
        <f t="shared" si="38"/>
        <v>0</v>
      </c>
      <c r="U215" s="374" t="s">
        <v>400</v>
      </c>
      <c r="V215" s="374">
        <v>0</v>
      </c>
      <c r="W215" s="404">
        <v>0</v>
      </c>
      <c r="X215" s="374">
        <v>0</v>
      </c>
      <c r="Y215" s="11">
        <f t="shared" si="33"/>
        <v>1</v>
      </c>
      <c r="Z215" s="12">
        <f t="shared" si="34"/>
        <v>1</v>
      </c>
      <c r="AA215" s="11">
        <f t="shared" si="35"/>
        <v>1</v>
      </c>
      <c r="AB215" s="12">
        <f t="shared" si="36"/>
        <v>1</v>
      </c>
      <c r="AC215" s="13">
        <f t="shared" si="31"/>
        <v>1</v>
      </c>
      <c r="AD215" s="445">
        <v>111500000</v>
      </c>
      <c r="AE215" s="360" t="s">
        <v>211</v>
      </c>
      <c r="AF215" s="445">
        <v>111500000</v>
      </c>
      <c r="AG215" s="13">
        <f t="shared" si="37"/>
        <v>1</v>
      </c>
    </row>
    <row r="216" spans="1:33" s="377" customFormat="1" ht="84" x14ac:dyDescent="0.2">
      <c r="A216" s="300" t="s">
        <v>1399</v>
      </c>
      <c r="B216" s="387" t="s">
        <v>90</v>
      </c>
      <c r="C216" s="301" t="s">
        <v>403</v>
      </c>
      <c r="D216" s="304" t="s">
        <v>1411</v>
      </c>
      <c r="E216" s="301" t="s">
        <v>652</v>
      </c>
      <c r="F216" s="301" t="s">
        <v>1412</v>
      </c>
      <c r="G216" s="301" t="s">
        <v>1413</v>
      </c>
      <c r="H216" s="301" t="s">
        <v>1414</v>
      </c>
      <c r="I216" s="301" t="s">
        <v>1406</v>
      </c>
      <c r="J216" s="301" t="s">
        <v>1415</v>
      </c>
      <c r="K216" s="301" t="s">
        <v>1416</v>
      </c>
      <c r="L216" s="37" t="s">
        <v>1417</v>
      </c>
      <c r="M216" s="37" t="s">
        <v>1409</v>
      </c>
      <c r="N216" s="300" t="s">
        <v>142</v>
      </c>
      <c r="O216" s="300" t="s">
        <v>141</v>
      </c>
      <c r="P216" s="300" t="s">
        <v>211</v>
      </c>
      <c r="Q216" s="495" t="s">
        <v>1418</v>
      </c>
      <c r="R216" s="300">
        <v>1000</v>
      </c>
      <c r="S216" s="300">
        <v>470</v>
      </c>
      <c r="T216" s="12">
        <f t="shared" si="38"/>
        <v>0.47</v>
      </c>
      <c r="U216" s="374" t="s">
        <v>142</v>
      </c>
      <c r="V216" s="374">
        <v>39</v>
      </c>
      <c r="W216" s="404">
        <v>0</v>
      </c>
      <c r="X216" s="374">
        <v>0</v>
      </c>
      <c r="Y216" s="11">
        <f t="shared" si="33"/>
        <v>39</v>
      </c>
      <c r="Z216" s="12">
        <f t="shared" si="34"/>
        <v>3.9E-2</v>
      </c>
      <c r="AA216" s="11">
        <f t="shared" si="35"/>
        <v>509</v>
      </c>
      <c r="AB216" s="12">
        <f t="shared" si="36"/>
        <v>0.156</v>
      </c>
      <c r="AC216" s="13">
        <f t="shared" si="31"/>
        <v>0.50900000000000001</v>
      </c>
      <c r="AD216" s="445">
        <v>100000000</v>
      </c>
      <c r="AE216" s="360" t="s">
        <v>211</v>
      </c>
      <c r="AF216" s="445">
        <v>100000000</v>
      </c>
      <c r="AG216" s="13">
        <f t="shared" si="37"/>
        <v>1</v>
      </c>
    </row>
    <row r="217" spans="1:33" s="377" customFormat="1" ht="112" x14ac:dyDescent="0.2">
      <c r="A217" s="300" t="s">
        <v>1399</v>
      </c>
      <c r="B217" s="360" t="s">
        <v>869</v>
      </c>
      <c r="C217" s="301" t="s">
        <v>1419</v>
      </c>
      <c r="D217" s="304" t="s">
        <v>1420</v>
      </c>
      <c r="E217" s="301" t="s">
        <v>1421</v>
      </c>
      <c r="F217" s="301" t="s">
        <v>1129</v>
      </c>
      <c r="G217" s="301" t="s">
        <v>1422</v>
      </c>
      <c r="H217" s="301" t="s">
        <v>1423</v>
      </c>
      <c r="I217" s="301" t="s">
        <v>1406</v>
      </c>
      <c r="J217" s="301" t="s">
        <v>1424</v>
      </c>
      <c r="K217" s="301" t="s">
        <v>959</v>
      </c>
      <c r="L217" s="37" t="s">
        <v>1425</v>
      </c>
      <c r="M217" s="37" t="s">
        <v>1409</v>
      </c>
      <c r="N217" s="300" t="s">
        <v>1426</v>
      </c>
      <c r="O217" s="300" t="s">
        <v>141</v>
      </c>
      <c r="P217" s="300" t="s">
        <v>211</v>
      </c>
      <c r="Q217" s="495" t="s">
        <v>1427</v>
      </c>
      <c r="R217" s="300">
        <v>20</v>
      </c>
      <c r="S217" s="300">
        <v>5</v>
      </c>
      <c r="T217" s="12">
        <f t="shared" si="38"/>
        <v>0.25</v>
      </c>
      <c r="U217" s="374" t="s">
        <v>142</v>
      </c>
      <c r="V217" s="374">
        <v>9</v>
      </c>
      <c r="W217" s="404">
        <v>0</v>
      </c>
      <c r="X217" s="374">
        <v>0</v>
      </c>
      <c r="Y217" s="11">
        <f t="shared" si="33"/>
        <v>9</v>
      </c>
      <c r="Z217" s="12">
        <f t="shared" si="34"/>
        <v>0.45</v>
      </c>
      <c r="AA217" s="11">
        <f t="shared" si="35"/>
        <v>14</v>
      </c>
      <c r="AB217" s="12">
        <f t="shared" si="36"/>
        <v>1.8</v>
      </c>
      <c r="AC217" s="13">
        <f t="shared" si="31"/>
        <v>0.7</v>
      </c>
      <c r="AD217" s="445">
        <v>237500000</v>
      </c>
      <c r="AE217" s="360" t="s">
        <v>211</v>
      </c>
      <c r="AF217" s="445">
        <v>237500000</v>
      </c>
      <c r="AG217" s="13">
        <f t="shared" si="37"/>
        <v>1</v>
      </c>
    </row>
    <row r="218" spans="1:33" s="377" customFormat="1" ht="98" x14ac:dyDescent="0.2">
      <c r="A218" s="300" t="s">
        <v>1399</v>
      </c>
      <c r="B218" s="360" t="s">
        <v>869</v>
      </c>
      <c r="C218" s="301" t="s">
        <v>1428</v>
      </c>
      <c r="D218" s="304" t="s">
        <v>1429</v>
      </c>
      <c r="E218" s="301" t="s">
        <v>594</v>
      </c>
      <c r="F218" s="301" t="s">
        <v>1237</v>
      </c>
      <c r="G218" s="301" t="s">
        <v>1430</v>
      </c>
      <c r="H218" s="301" t="s">
        <v>1406</v>
      </c>
      <c r="I218" s="301" t="s">
        <v>1406</v>
      </c>
      <c r="J218" s="301" t="s">
        <v>1431</v>
      </c>
      <c r="K218" s="301" t="s">
        <v>1260</v>
      </c>
      <c r="L218" s="37" t="s">
        <v>1432</v>
      </c>
      <c r="M218" s="37" t="s">
        <v>1409</v>
      </c>
      <c r="N218" s="300" t="s">
        <v>142</v>
      </c>
      <c r="O218" s="300" t="s">
        <v>141</v>
      </c>
      <c r="P218" s="300" t="s">
        <v>211</v>
      </c>
      <c r="Q218" s="495" t="s">
        <v>400</v>
      </c>
      <c r="R218" s="300">
        <v>4</v>
      </c>
      <c r="S218" s="300">
        <v>0</v>
      </c>
      <c r="T218" s="12">
        <f t="shared" si="38"/>
        <v>0</v>
      </c>
      <c r="U218" s="374" t="s">
        <v>400</v>
      </c>
      <c r="V218" s="374">
        <v>0</v>
      </c>
      <c r="W218" s="404">
        <v>0</v>
      </c>
      <c r="X218" s="374">
        <v>0</v>
      </c>
      <c r="Y218" s="11">
        <f t="shared" si="33"/>
        <v>1</v>
      </c>
      <c r="Z218" s="12">
        <f t="shared" si="34"/>
        <v>0.25</v>
      </c>
      <c r="AA218" s="11">
        <f t="shared" si="35"/>
        <v>1</v>
      </c>
      <c r="AB218" s="12">
        <f t="shared" si="36"/>
        <v>1</v>
      </c>
      <c r="AC218" s="13">
        <f t="shared" si="31"/>
        <v>0.25</v>
      </c>
      <c r="AD218" s="445">
        <v>50000000</v>
      </c>
      <c r="AE218" s="360" t="s">
        <v>211</v>
      </c>
      <c r="AF218" s="445">
        <v>50000000</v>
      </c>
      <c r="AG218" s="13">
        <f t="shared" si="37"/>
        <v>1</v>
      </c>
    </row>
    <row r="219" spans="1:33" s="377" customFormat="1" ht="84" x14ac:dyDescent="0.2">
      <c r="A219" s="300" t="s">
        <v>1399</v>
      </c>
      <c r="B219" s="360" t="s">
        <v>869</v>
      </c>
      <c r="C219" s="301" t="s">
        <v>1428</v>
      </c>
      <c r="D219" s="304" t="s">
        <v>1433</v>
      </c>
      <c r="E219" s="301" t="s">
        <v>689</v>
      </c>
      <c r="F219" s="301" t="s">
        <v>1024</v>
      </c>
      <c r="G219" s="301" t="s">
        <v>816</v>
      </c>
      <c r="H219" s="301" t="s">
        <v>1434</v>
      </c>
      <c r="I219" s="301" t="s">
        <v>1406</v>
      </c>
      <c r="J219" s="301" t="s">
        <v>1435</v>
      </c>
      <c r="K219" s="301" t="s">
        <v>874</v>
      </c>
      <c r="L219" s="37" t="s">
        <v>875</v>
      </c>
      <c r="M219" s="37" t="s">
        <v>1409</v>
      </c>
      <c r="N219" s="300" t="s">
        <v>142</v>
      </c>
      <c r="O219" s="300" t="s">
        <v>141</v>
      </c>
      <c r="P219" s="300" t="s">
        <v>211</v>
      </c>
      <c r="Q219" s="495" t="s">
        <v>400</v>
      </c>
      <c r="R219" s="300">
        <v>3</v>
      </c>
      <c r="S219" s="300">
        <v>0</v>
      </c>
      <c r="T219" s="12">
        <f t="shared" si="38"/>
        <v>0</v>
      </c>
      <c r="U219" s="374" t="s">
        <v>142</v>
      </c>
      <c r="V219" s="374">
        <v>1</v>
      </c>
      <c r="W219" s="404">
        <v>0</v>
      </c>
      <c r="X219" s="374">
        <v>0</v>
      </c>
      <c r="Y219" s="11">
        <f t="shared" si="33"/>
        <v>1</v>
      </c>
      <c r="Z219" s="12">
        <f t="shared" si="34"/>
        <v>0.33333333333333331</v>
      </c>
      <c r="AA219" s="11">
        <f t="shared" si="35"/>
        <v>1</v>
      </c>
      <c r="AB219" s="12">
        <f t="shared" si="36"/>
        <v>1</v>
      </c>
      <c r="AC219" s="13">
        <f t="shared" si="31"/>
        <v>0.33333333333333331</v>
      </c>
      <c r="AD219" s="445">
        <v>140000000</v>
      </c>
      <c r="AE219" s="360" t="s">
        <v>211</v>
      </c>
      <c r="AF219" s="445">
        <v>140000000</v>
      </c>
      <c r="AG219" s="13">
        <f t="shared" si="37"/>
        <v>1</v>
      </c>
    </row>
    <row r="220" spans="1:33" s="377" customFormat="1" ht="84" x14ac:dyDescent="0.2">
      <c r="A220" s="300" t="s">
        <v>1399</v>
      </c>
      <c r="B220" s="360" t="s">
        <v>869</v>
      </c>
      <c r="C220" s="301" t="s">
        <v>1428</v>
      </c>
      <c r="D220" s="304" t="s">
        <v>881</v>
      </c>
      <c r="E220" s="301" t="s">
        <v>689</v>
      </c>
      <c r="F220" s="301" t="s">
        <v>1024</v>
      </c>
      <c r="G220" s="301" t="s">
        <v>816</v>
      </c>
      <c r="H220" s="301" t="s">
        <v>1436</v>
      </c>
      <c r="I220" s="301" t="s">
        <v>1406</v>
      </c>
      <c r="J220" s="301" t="s">
        <v>1424</v>
      </c>
      <c r="K220" s="301" t="s">
        <v>959</v>
      </c>
      <c r="L220" s="37" t="s">
        <v>1175</v>
      </c>
      <c r="M220" s="37" t="s">
        <v>1409</v>
      </c>
      <c r="N220" s="300" t="s">
        <v>1426</v>
      </c>
      <c r="O220" s="300" t="s">
        <v>1074</v>
      </c>
      <c r="P220" s="300" t="s">
        <v>211</v>
      </c>
      <c r="Q220" s="495" t="s">
        <v>1426</v>
      </c>
      <c r="R220" s="300">
        <v>45</v>
      </c>
      <c r="S220" s="300">
        <v>45</v>
      </c>
      <c r="T220" s="12">
        <f t="shared" si="38"/>
        <v>1</v>
      </c>
      <c r="U220" s="374" t="s">
        <v>1437</v>
      </c>
      <c r="V220" s="374">
        <v>15</v>
      </c>
      <c r="W220" s="404">
        <v>0</v>
      </c>
      <c r="X220" s="374">
        <v>0</v>
      </c>
      <c r="Y220" s="11">
        <f t="shared" si="33"/>
        <v>25</v>
      </c>
      <c r="Z220" s="12">
        <f t="shared" si="34"/>
        <v>0.55555555555555558</v>
      </c>
      <c r="AA220" s="11">
        <f t="shared" si="35"/>
        <v>70</v>
      </c>
      <c r="AB220" s="12">
        <f t="shared" si="36"/>
        <v>0.55555555555555558</v>
      </c>
      <c r="AC220" s="13">
        <f t="shared" si="31"/>
        <v>1.5555555555555556</v>
      </c>
      <c r="AD220" s="445">
        <v>97500000</v>
      </c>
      <c r="AE220" s="360" t="s">
        <v>211</v>
      </c>
      <c r="AF220" s="445">
        <v>97500000</v>
      </c>
      <c r="AG220" s="13">
        <f t="shared" si="37"/>
        <v>1</v>
      </c>
    </row>
    <row r="221" spans="1:33" s="377" customFormat="1" ht="140" x14ac:dyDescent="0.2">
      <c r="A221" s="300" t="s">
        <v>1399</v>
      </c>
      <c r="B221" s="387" t="s">
        <v>90</v>
      </c>
      <c r="C221" s="301" t="s">
        <v>1438</v>
      </c>
      <c r="D221" s="304" t="s">
        <v>1439</v>
      </c>
      <c r="E221" s="301" t="s">
        <v>1440</v>
      </c>
      <c r="F221" s="301" t="s">
        <v>1441</v>
      </c>
      <c r="G221" s="301" t="s">
        <v>821</v>
      </c>
      <c r="H221" s="301" t="s">
        <v>1406</v>
      </c>
      <c r="I221" s="301" t="s">
        <v>1406</v>
      </c>
      <c r="J221" s="301" t="s">
        <v>1442</v>
      </c>
      <c r="K221" s="301" t="s">
        <v>1443</v>
      </c>
      <c r="L221" s="37" t="s">
        <v>1444</v>
      </c>
      <c r="M221" s="37" t="s">
        <v>1409</v>
      </c>
      <c r="N221" s="300" t="s">
        <v>142</v>
      </c>
      <c r="O221" s="300" t="s">
        <v>141</v>
      </c>
      <c r="P221" s="300" t="s">
        <v>211</v>
      </c>
      <c r="Q221" s="495" t="s">
        <v>400</v>
      </c>
      <c r="R221" s="300">
        <v>3</v>
      </c>
      <c r="S221" s="300">
        <v>0</v>
      </c>
      <c r="T221" s="12">
        <f t="shared" si="38"/>
        <v>0</v>
      </c>
      <c r="U221" s="374" t="s">
        <v>142</v>
      </c>
      <c r="V221" s="374">
        <v>2</v>
      </c>
      <c r="W221" s="404">
        <v>0</v>
      </c>
      <c r="X221" s="374">
        <v>0</v>
      </c>
      <c r="Y221" s="11">
        <f t="shared" si="33"/>
        <v>2</v>
      </c>
      <c r="Z221" s="12">
        <f t="shared" si="34"/>
        <v>0.66666666666666663</v>
      </c>
      <c r="AA221" s="11">
        <f t="shared" si="35"/>
        <v>2</v>
      </c>
      <c r="AB221" s="12">
        <f t="shared" si="36"/>
        <v>2</v>
      </c>
      <c r="AC221" s="13">
        <f t="shared" si="31"/>
        <v>0.66666666666666663</v>
      </c>
      <c r="AD221" s="445">
        <v>15000000</v>
      </c>
      <c r="AE221" s="360" t="s">
        <v>211</v>
      </c>
      <c r="AF221" s="445">
        <v>15000000</v>
      </c>
      <c r="AG221" s="13">
        <f t="shared" si="37"/>
        <v>1</v>
      </c>
    </row>
    <row r="222" spans="1:33" s="377" customFormat="1" ht="84" x14ac:dyDescent="0.2">
      <c r="A222" s="300" t="s">
        <v>1399</v>
      </c>
      <c r="B222" s="387" t="s">
        <v>90</v>
      </c>
      <c r="C222" s="301" t="s">
        <v>1438</v>
      </c>
      <c r="D222" s="304" t="s">
        <v>1439</v>
      </c>
      <c r="E222" s="301" t="s">
        <v>1445</v>
      </c>
      <c r="F222" s="301" t="s">
        <v>1446</v>
      </c>
      <c r="G222" s="301" t="s">
        <v>821</v>
      </c>
      <c r="H222" s="301" t="s">
        <v>1406</v>
      </c>
      <c r="I222" s="301" t="s">
        <v>1406</v>
      </c>
      <c r="J222" s="301" t="s">
        <v>1447</v>
      </c>
      <c r="K222" s="301" t="s">
        <v>197</v>
      </c>
      <c r="L222" s="37" t="s">
        <v>1448</v>
      </c>
      <c r="M222" s="37" t="s">
        <v>1409</v>
      </c>
      <c r="N222" s="300" t="s">
        <v>142</v>
      </c>
      <c r="O222" s="300" t="s">
        <v>141</v>
      </c>
      <c r="P222" s="300" t="s">
        <v>211</v>
      </c>
      <c r="Q222" s="495" t="s">
        <v>400</v>
      </c>
      <c r="R222" s="300">
        <v>4</v>
      </c>
      <c r="S222" s="300">
        <v>1</v>
      </c>
      <c r="T222" s="12">
        <f t="shared" si="38"/>
        <v>0.25</v>
      </c>
      <c r="U222" s="374" t="s">
        <v>142</v>
      </c>
      <c r="V222" s="374">
        <v>1</v>
      </c>
      <c r="W222" s="404">
        <v>0</v>
      </c>
      <c r="X222" s="374">
        <v>0</v>
      </c>
      <c r="Y222" s="11">
        <f t="shared" si="33"/>
        <v>1</v>
      </c>
      <c r="Z222" s="12">
        <f t="shared" si="34"/>
        <v>0.25</v>
      </c>
      <c r="AA222" s="11">
        <f t="shared" si="35"/>
        <v>2</v>
      </c>
      <c r="AB222" s="12">
        <f t="shared" si="36"/>
        <v>1</v>
      </c>
      <c r="AC222" s="13">
        <f t="shared" si="31"/>
        <v>0.5</v>
      </c>
      <c r="AD222" s="445">
        <v>22500000</v>
      </c>
      <c r="AE222" s="360" t="s">
        <v>211</v>
      </c>
      <c r="AF222" s="445">
        <v>22500000</v>
      </c>
      <c r="AG222" s="13">
        <f t="shared" si="37"/>
        <v>1</v>
      </c>
    </row>
    <row r="223" spans="1:33" s="377" customFormat="1" ht="84" x14ac:dyDescent="0.2">
      <c r="A223" s="300" t="s">
        <v>1399</v>
      </c>
      <c r="B223" s="387" t="s">
        <v>90</v>
      </c>
      <c r="C223" s="301" t="s">
        <v>1438</v>
      </c>
      <c r="D223" s="304" t="s">
        <v>1439</v>
      </c>
      <c r="E223" s="301" t="s">
        <v>1445</v>
      </c>
      <c r="F223" s="301" t="s">
        <v>1446</v>
      </c>
      <c r="G223" s="301" t="s">
        <v>821</v>
      </c>
      <c r="H223" s="301" t="s">
        <v>1406</v>
      </c>
      <c r="I223" s="301" t="s">
        <v>1406</v>
      </c>
      <c r="J223" s="301" t="s">
        <v>1449</v>
      </c>
      <c r="K223" s="301" t="s">
        <v>1230</v>
      </c>
      <c r="L223" s="37" t="s">
        <v>1231</v>
      </c>
      <c r="M223" s="37" t="s">
        <v>1409</v>
      </c>
      <c r="N223" s="300" t="s">
        <v>142</v>
      </c>
      <c r="O223" s="300" t="s">
        <v>141</v>
      </c>
      <c r="P223" s="300" t="s">
        <v>211</v>
      </c>
      <c r="Q223" s="495" t="s">
        <v>400</v>
      </c>
      <c r="R223" s="300">
        <v>1</v>
      </c>
      <c r="S223" s="300">
        <v>0</v>
      </c>
      <c r="T223" s="12">
        <f t="shared" si="38"/>
        <v>0</v>
      </c>
      <c r="U223" s="374" t="s">
        <v>142</v>
      </c>
      <c r="V223" s="374">
        <v>0</v>
      </c>
      <c r="W223" s="404">
        <v>0</v>
      </c>
      <c r="X223" s="374">
        <v>0</v>
      </c>
      <c r="Y223" s="11">
        <f t="shared" si="33"/>
        <v>0</v>
      </c>
      <c r="Z223" s="12">
        <f t="shared" si="34"/>
        <v>0</v>
      </c>
      <c r="AA223" s="11">
        <f t="shared" si="35"/>
        <v>0</v>
      </c>
      <c r="AB223" s="12">
        <f t="shared" si="36"/>
        <v>0</v>
      </c>
      <c r="AC223" s="13">
        <f t="shared" si="31"/>
        <v>0</v>
      </c>
      <c r="AD223" s="445">
        <v>60000000</v>
      </c>
      <c r="AE223" s="360" t="s">
        <v>211</v>
      </c>
      <c r="AF223" s="445">
        <v>60000000</v>
      </c>
      <c r="AG223" s="13">
        <f t="shared" si="37"/>
        <v>1</v>
      </c>
    </row>
    <row r="224" spans="1:33" s="377" customFormat="1" ht="98" x14ac:dyDescent="0.2">
      <c r="A224" s="300" t="s">
        <v>1399</v>
      </c>
      <c r="B224" s="387" t="s">
        <v>90</v>
      </c>
      <c r="C224" s="301" t="s">
        <v>1438</v>
      </c>
      <c r="D224" s="304" t="s">
        <v>1439</v>
      </c>
      <c r="E224" s="301" t="s">
        <v>1445</v>
      </c>
      <c r="F224" s="301" t="s">
        <v>1446</v>
      </c>
      <c r="G224" s="301" t="s">
        <v>821</v>
      </c>
      <c r="H224" s="301" t="s">
        <v>1406</v>
      </c>
      <c r="I224" s="301" t="s">
        <v>1406</v>
      </c>
      <c r="J224" s="301" t="s">
        <v>1450</v>
      </c>
      <c r="K224" s="301" t="s">
        <v>1451</v>
      </c>
      <c r="L224" s="37" t="s">
        <v>1452</v>
      </c>
      <c r="M224" s="37" t="s">
        <v>1409</v>
      </c>
      <c r="N224" s="300" t="s">
        <v>142</v>
      </c>
      <c r="O224" s="300" t="s">
        <v>141</v>
      </c>
      <c r="P224" s="300" t="s">
        <v>211</v>
      </c>
      <c r="Q224" s="495" t="s">
        <v>1453</v>
      </c>
      <c r="R224" s="300">
        <v>100</v>
      </c>
      <c r="S224" s="300">
        <v>68</v>
      </c>
      <c r="T224" s="12">
        <f t="shared" si="38"/>
        <v>0.68</v>
      </c>
      <c r="U224" s="374" t="s">
        <v>142</v>
      </c>
      <c r="V224" s="374">
        <v>0</v>
      </c>
      <c r="W224" s="404">
        <v>0</v>
      </c>
      <c r="X224" s="374">
        <v>0</v>
      </c>
      <c r="Y224" s="11">
        <f t="shared" si="33"/>
        <v>0</v>
      </c>
      <c r="Z224" s="12">
        <f t="shared" si="34"/>
        <v>0</v>
      </c>
      <c r="AA224" s="11">
        <f t="shared" si="35"/>
        <v>68</v>
      </c>
      <c r="AB224" s="12">
        <f t="shared" si="36"/>
        <v>0</v>
      </c>
      <c r="AC224" s="13">
        <f t="shared" si="31"/>
        <v>0.68</v>
      </c>
      <c r="AD224" s="445">
        <v>0</v>
      </c>
      <c r="AE224" s="360" t="s">
        <v>141</v>
      </c>
      <c r="AF224" s="445">
        <v>0</v>
      </c>
      <c r="AG224" s="13">
        <v>0</v>
      </c>
    </row>
    <row r="225" spans="1:33" s="377" customFormat="1" ht="154" x14ac:dyDescent="0.2">
      <c r="A225" s="300" t="s">
        <v>1399</v>
      </c>
      <c r="B225" s="387" t="s">
        <v>90</v>
      </c>
      <c r="C225" s="301" t="s">
        <v>1438</v>
      </c>
      <c r="D225" s="304" t="s">
        <v>1439</v>
      </c>
      <c r="E225" s="301" t="s">
        <v>1445</v>
      </c>
      <c r="F225" s="301" t="s">
        <v>1446</v>
      </c>
      <c r="G225" s="301" t="s">
        <v>821</v>
      </c>
      <c r="H225" s="301" t="s">
        <v>1406</v>
      </c>
      <c r="I225" s="301" t="s">
        <v>1406</v>
      </c>
      <c r="J225" s="301" t="s">
        <v>1454</v>
      </c>
      <c r="K225" s="301" t="s">
        <v>1455</v>
      </c>
      <c r="L225" s="37" t="s">
        <v>1456</v>
      </c>
      <c r="M225" s="37" t="s">
        <v>1409</v>
      </c>
      <c r="N225" s="300" t="s">
        <v>142</v>
      </c>
      <c r="O225" s="300" t="s">
        <v>141</v>
      </c>
      <c r="P225" s="300" t="s">
        <v>211</v>
      </c>
      <c r="Q225" s="495" t="s">
        <v>1457</v>
      </c>
      <c r="R225" s="300">
        <v>500</v>
      </c>
      <c r="S225" s="300">
        <v>0</v>
      </c>
      <c r="T225" s="12">
        <f t="shared" si="38"/>
        <v>0</v>
      </c>
      <c r="U225" s="374" t="s">
        <v>142</v>
      </c>
      <c r="V225" s="374">
        <v>2035</v>
      </c>
      <c r="W225" s="404">
        <v>0</v>
      </c>
      <c r="X225" s="374">
        <v>0</v>
      </c>
      <c r="Y225" s="11">
        <f t="shared" si="33"/>
        <v>2035</v>
      </c>
      <c r="Z225" s="12">
        <f t="shared" si="34"/>
        <v>4.07</v>
      </c>
      <c r="AA225" s="11">
        <f t="shared" si="35"/>
        <v>2035</v>
      </c>
      <c r="AB225" s="12">
        <f t="shared" si="36"/>
        <v>13.566666666666666</v>
      </c>
      <c r="AC225" s="13">
        <f t="shared" si="31"/>
        <v>4.07</v>
      </c>
      <c r="AD225" s="445">
        <v>22000000</v>
      </c>
      <c r="AE225" s="360" t="s">
        <v>211</v>
      </c>
      <c r="AF225" s="445">
        <v>22000000</v>
      </c>
      <c r="AG225" s="13">
        <f t="shared" si="37"/>
        <v>1</v>
      </c>
    </row>
    <row r="226" spans="1:33" s="377" customFormat="1" ht="84" x14ac:dyDescent="0.2">
      <c r="A226" s="300" t="s">
        <v>1399</v>
      </c>
      <c r="B226" s="387" t="s">
        <v>90</v>
      </c>
      <c r="C226" s="301" t="s">
        <v>1438</v>
      </c>
      <c r="D226" s="304" t="s">
        <v>1439</v>
      </c>
      <c r="E226" s="301">
        <v>3905</v>
      </c>
      <c r="F226" s="301" t="s">
        <v>1458</v>
      </c>
      <c r="G226" s="301" t="s">
        <v>821</v>
      </c>
      <c r="H226" s="301"/>
      <c r="I226" s="301" t="s">
        <v>1406</v>
      </c>
      <c r="J226" s="301" t="s">
        <v>1459</v>
      </c>
      <c r="K226" s="301" t="s">
        <v>1060</v>
      </c>
      <c r="L226" s="37" t="s">
        <v>1460</v>
      </c>
      <c r="M226" s="37" t="s">
        <v>1409</v>
      </c>
      <c r="N226" s="300">
        <v>0</v>
      </c>
      <c r="O226" s="300" t="s">
        <v>141</v>
      </c>
      <c r="P226" s="300" t="s">
        <v>211</v>
      </c>
      <c r="Q226" s="399">
        <v>1</v>
      </c>
      <c r="R226" s="300">
        <v>3</v>
      </c>
      <c r="S226" s="300">
        <v>0</v>
      </c>
      <c r="T226" s="12">
        <f t="shared" si="38"/>
        <v>0</v>
      </c>
      <c r="U226" s="374" t="s">
        <v>142</v>
      </c>
      <c r="V226" s="374">
        <v>3</v>
      </c>
      <c r="W226" s="404">
        <v>0</v>
      </c>
      <c r="X226" s="374">
        <v>0</v>
      </c>
      <c r="Y226" s="11">
        <f t="shared" si="33"/>
        <v>3</v>
      </c>
      <c r="Z226" s="12">
        <f t="shared" si="34"/>
        <v>1</v>
      </c>
      <c r="AA226" s="11">
        <f t="shared" si="35"/>
        <v>3</v>
      </c>
      <c r="AB226" s="12">
        <f t="shared" si="36"/>
        <v>3</v>
      </c>
      <c r="AC226" s="13">
        <f t="shared" si="31"/>
        <v>1</v>
      </c>
      <c r="AD226" s="445">
        <v>0</v>
      </c>
      <c r="AE226" s="360" t="s">
        <v>141</v>
      </c>
      <c r="AF226" s="445">
        <v>0</v>
      </c>
      <c r="AG226" s="13">
        <v>0</v>
      </c>
    </row>
    <row r="227" spans="1:33" s="377" customFormat="1" ht="280" x14ac:dyDescent="0.2">
      <c r="A227" s="300" t="s">
        <v>1735</v>
      </c>
      <c r="B227" s="387" t="s">
        <v>90</v>
      </c>
      <c r="C227" s="301" t="s">
        <v>1466</v>
      </c>
      <c r="D227" s="304" t="s">
        <v>1467</v>
      </c>
      <c r="E227" s="301" t="s">
        <v>1468</v>
      </c>
      <c r="F227" s="301" t="s">
        <v>1469</v>
      </c>
      <c r="G227" s="301" t="s">
        <v>1470</v>
      </c>
      <c r="H227" s="301" t="s">
        <v>1471</v>
      </c>
      <c r="I227" s="301" t="s">
        <v>1472</v>
      </c>
      <c r="J227" s="301" t="s">
        <v>1473</v>
      </c>
      <c r="K227" s="301" t="s">
        <v>959</v>
      </c>
      <c r="L227" s="37" t="s">
        <v>1475</v>
      </c>
      <c r="M227" s="37" t="s">
        <v>158</v>
      </c>
      <c r="N227" s="300">
        <v>180</v>
      </c>
      <c r="O227" s="300">
        <v>2023</v>
      </c>
      <c r="P227" s="300" t="s">
        <v>1476</v>
      </c>
      <c r="Q227" s="399">
        <v>90</v>
      </c>
      <c r="R227" s="300">
        <v>360</v>
      </c>
      <c r="S227" s="300">
        <v>90</v>
      </c>
      <c r="T227" s="12">
        <f>+S227/R227</f>
        <v>0.25</v>
      </c>
      <c r="U227" s="374">
        <v>15</v>
      </c>
      <c r="V227" s="374">
        <v>17</v>
      </c>
      <c r="W227" s="404">
        <v>33</v>
      </c>
      <c r="X227" s="374">
        <v>25</v>
      </c>
      <c r="Y227" s="11">
        <f t="shared" si="33"/>
        <v>90</v>
      </c>
      <c r="Z227" s="12">
        <f t="shared" si="34"/>
        <v>0.25</v>
      </c>
      <c r="AA227" s="11">
        <f t="shared" si="35"/>
        <v>180</v>
      </c>
      <c r="AB227" s="12">
        <f t="shared" si="36"/>
        <v>1</v>
      </c>
      <c r="AC227" s="13">
        <f t="shared" si="31"/>
        <v>0.5</v>
      </c>
      <c r="AD227" s="445">
        <v>518598267</v>
      </c>
      <c r="AE227" s="360" t="s">
        <v>1477</v>
      </c>
      <c r="AF227" s="445">
        <v>518598267</v>
      </c>
      <c r="AG227" s="13">
        <f t="shared" si="37"/>
        <v>1</v>
      </c>
    </row>
    <row r="228" spans="1:33" s="377" customFormat="1" ht="238" x14ac:dyDescent="0.2">
      <c r="A228" s="300" t="s">
        <v>1735</v>
      </c>
      <c r="B228" s="387" t="s">
        <v>90</v>
      </c>
      <c r="C228" s="301" t="s">
        <v>1466</v>
      </c>
      <c r="D228" s="304" t="s">
        <v>1467</v>
      </c>
      <c r="E228" s="301" t="s">
        <v>1468</v>
      </c>
      <c r="F228" s="301" t="s">
        <v>1469</v>
      </c>
      <c r="G228" s="301" t="s">
        <v>1470</v>
      </c>
      <c r="H228" s="301" t="s">
        <v>1478</v>
      </c>
      <c r="I228" s="301" t="s">
        <v>1479</v>
      </c>
      <c r="J228" s="301" t="s">
        <v>1480</v>
      </c>
      <c r="K228" s="301" t="s">
        <v>1482</v>
      </c>
      <c r="L228" s="37" t="s">
        <v>1483</v>
      </c>
      <c r="M228" s="37" t="s">
        <v>158</v>
      </c>
      <c r="N228" s="300">
        <v>938220</v>
      </c>
      <c r="O228" s="300">
        <v>2023</v>
      </c>
      <c r="P228" s="300" t="s">
        <v>1484</v>
      </c>
      <c r="Q228" s="399">
        <v>940420</v>
      </c>
      <c r="R228" s="300">
        <v>947522</v>
      </c>
      <c r="S228" s="300">
        <v>942164</v>
      </c>
      <c r="T228" s="12">
        <f t="shared" ref="T228:T279" si="39">+S228/R228</f>
        <v>0.99434525003113383</v>
      </c>
      <c r="U228" s="374">
        <v>240193</v>
      </c>
      <c r="V228" s="374">
        <v>213465</v>
      </c>
      <c r="W228" s="404">
        <v>634000</v>
      </c>
      <c r="X228" s="374">
        <v>300</v>
      </c>
      <c r="Y228" s="11">
        <f t="shared" si="33"/>
        <v>1087958</v>
      </c>
      <c r="Z228" s="12">
        <f t="shared" si="34"/>
        <v>1.1482139728681762</v>
      </c>
      <c r="AA228" s="11">
        <f t="shared" si="35"/>
        <v>2030122</v>
      </c>
      <c r="AB228" s="12">
        <f t="shared" si="36"/>
        <v>1.156885221496778</v>
      </c>
      <c r="AC228" s="13">
        <f t="shared" si="31"/>
        <v>2.14255922289931</v>
      </c>
      <c r="AD228" s="445">
        <v>83107356230</v>
      </c>
      <c r="AE228" s="360" t="s">
        <v>1477</v>
      </c>
      <c r="AF228" s="743">
        <v>52528032184.659988</v>
      </c>
      <c r="AG228" s="13">
        <f t="shared" si="37"/>
        <v>0.63205033305702096</v>
      </c>
    </row>
    <row r="229" spans="1:33" s="377" customFormat="1" ht="154" x14ac:dyDescent="0.2">
      <c r="A229" s="300" t="s">
        <v>1735</v>
      </c>
      <c r="B229" s="387" t="s">
        <v>90</v>
      </c>
      <c r="C229" s="301" t="s">
        <v>1466</v>
      </c>
      <c r="D229" s="304" t="s">
        <v>1467</v>
      </c>
      <c r="E229" s="301" t="s">
        <v>1485</v>
      </c>
      <c r="F229" s="301" t="s">
        <v>1469</v>
      </c>
      <c r="G229" s="301" t="s">
        <v>1470</v>
      </c>
      <c r="H229" s="301" t="s">
        <v>1486</v>
      </c>
      <c r="I229" s="301" t="s">
        <v>1487</v>
      </c>
      <c r="J229" s="301" t="s">
        <v>1488</v>
      </c>
      <c r="K229" s="301" t="s">
        <v>1490</v>
      </c>
      <c r="L229" s="37" t="s">
        <v>1491</v>
      </c>
      <c r="M229" s="37" t="s">
        <v>158</v>
      </c>
      <c r="N229" s="300">
        <v>15</v>
      </c>
      <c r="O229" s="300">
        <v>2023</v>
      </c>
      <c r="P229" s="300" t="s">
        <v>1476</v>
      </c>
      <c r="Q229" s="399">
        <v>5</v>
      </c>
      <c r="R229" s="300">
        <v>15</v>
      </c>
      <c r="S229" s="300">
        <v>1</v>
      </c>
      <c r="T229" s="12">
        <f t="shared" si="39"/>
        <v>6.6666666666666666E-2</v>
      </c>
      <c r="U229" s="374">
        <v>1</v>
      </c>
      <c r="V229" s="374">
        <v>0</v>
      </c>
      <c r="W229" s="404">
        <v>0</v>
      </c>
      <c r="X229" s="374">
        <v>0</v>
      </c>
      <c r="Y229" s="11">
        <f t="shared" si="33"/>
        <v>1</v>
      </c>
      <c r="Z229" s="12">
        <f t="shared" si="34"/>
        <v>6.6666666666666666E-2</v>
      </c>
      <c r="AA229" s="11">
        <f t="shared" si="35"/>
        <v>2</v>
      </c>
      <c r="AB229" s="12">
        <f t="shared" si="36"/>
        <v>0.2</v>
      </c>
      <c r="AC229" s="13">
        <f t="shared" si="31"/>
        <v>0.13333333333333333</v>
      </c>
      <c r="AD229" s="445">
        <v>83107356230</v>
      </c>
      <c r="AE229" s="360" t="s">
        <v>1492</v>
      </c>
      <c r="AF229" s="743">
        <v>52528032184.659988</v>
      </c>
      <c r="AG229" s="13">
        <f t="shared" si="37"/>
        <v>0.63205033305702096</v>
      </c>
    </row>
    <row r="230" spans="1:33" s="377" customFormat="1" ht="294" x14ac:dyDescent="0.2">
      <c r="A230" s="300" t="s">
        <v>1735</v>
      </c>
      <c r="B230" s="387" t="s">
        <v>90</v>
      </c>
      <c r="C230" s="301" t="s">
        <v>1466</v>
      </c>
      <c r="D230" s="304" t="s">
        <v>1467</v>
      </c>
      <c r="E230" s="301" t="s">
        <v>1493</v>
      </c>
      <c r="F230" s="301" t="s">
        <v>1469</v>
      </c>
      <c r="G230" s="301" t="s">
        <v>1470</v>
      </c>
      <c r="H230" s="301" t="s">
        <v>1494</v>
      </c>
      <c r="I230" s="301" t="s">
        <v>1495</v>
      </c>
      <c r="J230" s="301" t="s">
        <v>1473</v>
      </c>
      <c r="K230" s="301" t="s">
        <v>959</v>
      </c>
      <c r="L230" s="37" t="s">
        <v>727</v>
      </c>
      <c r="M230" s="37" t="s">
        <v>158</v>
      </c>
      <c r="N230" s="300">
        <v>180</v>
      </c>
      <c r="O230" s="300">
        <v>2023</v>
      </c>
      <c r="P230" s="300" t="s">
        <v>1476</v>
      </c>
      <c r="Q230" s="399">
        <v>90</v>
      </c>
      <c r="R230" s="300">
        <v>360</v>
      </c>
      <c r="S230" s="300">
        <v>90</v>
      </c>
      <c r="T230" s="12">
        <f t="shared" si="39"/>
        <v>0.25</v>
      </c>
      <c r="U230" s="374">
        <v>15</v>
      </c>
      <c r="V230" s="374">
        <v>17</v>
      </c>
      <c r="W230" s="404">
        <v>33</v>
      </c>
      <c r="X230" s="374">
        <v>25</v>
      </c>
      <c r="Y230" s="11">
        <f t="shared" si="33"/>
        <v>90</v>
      </c>
      <c r="Z230" s="12">
        <f t="shared" si="34"/>
        <v>0.25</v>
      </c>
      <c r="AA230" s="11">
        <f t="shared" si="35"/>
        <v>180</v>
      </c>
      <c r="AB230" s="12">
        <f t="shared" si="36"/>
        <v>1</v>
      </c>
      <c r="AC230" s="13">
        <f t="shared" si="31"/>
        <v>0.5</v>
      </c>
      <c r="AD230" s="445">
        <v>483500000</v>
      </c>
      <c r="AE230" s="360" t="s">
        <v>1477</v>
      </c>
      <c r="AF230" s="445">
        <v>483500000</v>
      </c>
      <c r="AG230" s="13">
        <f t="shared" si="37"/>
        <v>1</v>
      </c>
    </row>
    <row r="231" spans="1:33" s="377" customFormat="1" ht="294" x14ac:dyDescent="0.2">
      <c r="A231" s="300" t="s">
        <v>1735</v>
      </c>
      <c r="B231" s="387" t="s">
        <v>90</v>
      </c>
      <c r="C231" s="301" t="s">
        <v>1466</v>
      </c>
      <c r="D231" s="304" t="s">
        <v>1467</v>
      </c>
      <c r="E231" s="301" t="s">
        <v>1497</v>
      </c>
      <c r="F231" s="301" t="s">
        <v>1469</v>
      </c>
      <c r="G231" s="301" t="s">
        <v>1470</v>
      </c>
      <c r="H231" s="301" t="s">
        <v>1498</v>
      </c>
      <c r="I231" s="301" t="s">
        <v>1495</v>
      </c>
      <c r="J231" s="301" t="s">
        <v>1473</v>
      </c>
      <c r="K231" s="301" t="s">
        <v>959</v>
      </c>
      <c r="L231" s="37"/>
      <c r="M231" s="37" t="s">
        <v>158</v>
      </c>
      <c r="N231" s="300">
        <v>180</v>
      </c>
      <c r="O231" s="300">
        <v>2023</v>
      </c>
      <c r="P231" s="300" t="s">
        <v>1476</v>
      </c>
      <c r="Q231" s="399">
        <v>135</v>
      </c>
      <c r="R231" s="300">
        <v>540</v>
      </c>
      <c r="S231" s="300">
        <v>135</v>
      </c>
      <c r="T231" s="12">
        <f t="shared" si="39"/>
        <v>0.25</v>
      </c>
      <c r="U231" s="374">
        <v>3</v>
      </c>
      <c r="V231" s="374">
        <v>66</v>
      </c>
      <c r="W231" s="404">
        <v>54</v>
      </c>
      <c r="X231" s="374">
        <v>12</v>
      </c>
      <c r="Y231" s="11">
        <f t="shared" si="33"/>
        <v>135</v>
      </c>
      <c r="Z231" s="12">
        <f t="shared" si="34"/>
        <v>0.25</v>
      </c>
      <c r="AA231" s="11">
        <f t="shared" si="35"/>
        <v>270</v>
      </c>
      <c r="AB231" s="12">
        <f t="shared" si="36"/>
        <v>1</v>
      </c>
      <c r="AC231" s="13">
        <f t="shared" si="31"/>
        <v>0.5</v>
      </c>
      <c r="AD231" s="445">
        <v>483500000</v>
      </c>
      <c r="AE231" s="360" t="s">
        <v>1477</v>
      </c>
      <c r="AF231" s="445">
        <v>483500000</v>
      </c>
      <c r="AG231" s="13">
        <f t="shared" si="37"/>
        <v>1</v>
      </c>
    </row>
    <row r="232" spans="1:33" s="377" customFormat="1" ht="154" x14ac:dyDescent="0.2">
      <c r="A232" s="300" t="s">
        <v>1735</v>
      </c>
      <c r="B232" s="387" t="s">
        <v>90</v>
      </c>
      <c r="C232" s="301" t="s">
        <v>1466</v>
      </c>
      <c r="D232" s="304" t="s">
        <v>1467</v>
      </c>
      <c r="E232" s="301" t="s">
        <v>1499</v>
      </c>
      <c r="F232" s="301" t="s">
        <v>1500</v>
      </c>
      <c r="G232" s="301" t="s">
        <v>1501</v>
      </c>
      <c r="H232" s="301" t="s">
        <v>1502</v>
      </c>
      <c r="I232" s="301" t="s">
        <v>1503</v>
      </c>
      <c r="J232" s="301" t="s">
        <v>1504</v>
      </c>
      <c r="K232" s="301" t="s">
        <v>1506</v>
      </c>
      <c r="L232" s="37" t="s">
        <v>1507</v>
      </c>
      <c r="M232" s="37" t="s">
        <v>158</v>
      </c>
      <c r="N232" s="300">
        <v>100</v>
      </c>
      <c r="O232" s="300">
        <v>2023</v>
      </c>
      <c r="P232" s="300" t="s">
        <v>1508</v>
      </c>
      <c r="Q232" s="399">
        <v>90</v>
      </c>
      <c r="R232" s="300">
        <v>360</v>
      </c>
      <c r="S232" s="300">
        <v>507</v>
      </c>
      <c r="T232" s="12">
        <f t="shared" si="39"/>
        <v>1.4083333333333334</v>
      </c>
      <c r="U232" s="374">
        <v>31</v>
      </c>
      <c r="V232" s="374">
        <v>30</v>
      </c>
      <c r="W232" s="404">
        <v>35</v>
      </c>
      <c r="X232" s="374">
        <v>15</v>
      </c>
      <c r="Y232" s="11">
        <f t="shared" si="33"/>
        <v>111</v>
      </c>
      <c r="Z232" s="12">
        <f t="shared" si="34"/>
        <v>0.30833333333333335</v>
      </c>
      <c r="AA232" s="11">
        <f t="shared" si="35"/>
        <v>618</v>
      </c>
      <c r="AB232" s="12">
        <f t="shared" si="36"/>
        <v>1.2333333333333334</v>
      </c>
      <c r="AC232" s="13">
        <f t="shared" si="31"/>
        <v>1.7166666666666666</v>
      </c>
      <c r="AD232" s="445">
        <v>4332003280</v>
      </c>
      <c r="AE232" s="360" t="s">
        <v>1477</v>
      </c>
      <c r="AF232" s="445">
        <v>4332003280</v>
      </c>
      <c r="AG232" s="13">
        <f t="shared" si="37"/>
        <v>1</v>
      </c>
    </row>
    <row r="233" spans="1:33" s="377" customFormat="1" ht="224" x14ac:dyDescent="0.2">
      <c r="A233" s="300" t="s">
        <v>1735</v>
      </c>
      <c r="B233" s="387" t="s">
        <v>90</v>
      </c>
      <c r="C233" s="301" t="s">
        <v>1466</v>
      </c>
      <c r="D233" s="304" t="s">
        <v>1467</v>
      </c>
      <c r="E233" s="301" t="s">
        <v>1499</v>
      </c>
      <c r="F233" s="301" t="s">
        <v>1500</v>
      </c>
      <c r="G233" s="301" t="s">
        <v>1509</v>
      </c>
      <c r="H233" s="301" t="s">
        <v>1510</v>
      </c>
      <c r="I233" s="301" t="s">
        <v>1511</v>
      </c>
      <c r="J233" s="301" t="s">
        <v>1512</v>
      </c>
      <c r="K233" s="301" t="s">
        <v>1514</v>
      </c>
      <c r="L233" s="37" t="s">
        <v>727</v>
      </c>
      <c r="M233" s="37" t="s">
        <v>158</v>
      </c>
      <c r="N233" s="300">
        <v>44880</v>
      </c>
      <c r="O233" s="300">
        <v>2023</v>
      </c>
      <c r="P233" s="300" t="s">
        <v>1515</v>
      </c>
      <c r="Q233" s="399">
        <v>14000</v>
      </c>
      <c r="R233" s="300">
        <v>56000</v>
      </c>
      <c r="S233" s="300">
        <v>11732</v>
      </c>
      <c r="T233" s="12">
        <f t="shared" si="39"/>
        <v>0.20949999999999999</v>
      </c>
      <c r="U233" s="374">
        <v>2780</v>
      </c>
      <c r="V233" s="374">
        <v>2987</v>
      </c>
      <c r="W233" s="404">
        <v>2536</v>
      </c>
      <c r="X233" s="374">
        <v>5032</v>
      </c>
      <c r="Y233" s="11">
        <f t="shared" si="33"/>
        <v>13335</v>
      </c>
      <c r="Z233" s="12">
        <f t="shared" si="34"/>
        <v>0.238125</v>
      </c>
      <c r="AA233" s="11">
        <f t="shared" si="35"/>
        <v>25067</v>
      </c>
      <c r="AB233" s="12">
        <f t="shared" si="36"/>
        <v>0.95250000000000001</v>
      </c>
      <c r="AC233" s="13">
        <f t="shared" si="31"/>
        <v>0.447625</v>
      </c>
      <c r="AD233" s="445">
        <v>3100000000</v>
      </c>
      <c r="AE233" s="360" t="s">
        <v>1492</v>
      </c>
      <c r="AF233" s="445">
        <v>3100000000</v>
      </c>
      <c r="AG233" s="13">
        <f t="shared" si="37"/>
        <v>1</v>
      </c>
    </row>
    <row r="234" spans="1:33" s="377" customFormat="1" ht="140" x14ac:dyDescent="0.2">
      <c r="A234" s="300" t="s">
        <v>1735</v>
      </c>
      <c r="B234" s="387" t="s">
        <v>90</v>
      </c>
      <c r="C234" s="301" t="s">
        <v>1466</v>
      </c>
      <c r="D234" s="304" t="s">
        <v>1467</v>
      </c>
      <c r="E234" s="301" t="s">
        <v>1516</v>
      </c>
      <c r="F234" s="301" t="s">
        <v>1517</v>
      </c>
      <c r="G234" s="301" t="s">
        <v>1518</v>
      </c>
      <c r="H234" s="301" t="s">
        <v>1519</v>
      </c>
      <c r="I234" s="301" t="s">
        <v>1520</v>
      </c>
      <c r="J234" s="301" t="s">
        <v>1521</v>
      </c>
      <c r="K234" s="301" t="s">
        <v>959</v>
      </c>
      <c r="L234" s="37" t="s">
        <v>727</v>
      </c>
      <c r="M234" s="37" t="s">
        <v>158</v>
      </c>
      <c r="N234" s="300">
        <v>1215</v>
      </c>
      <c r="O234" s="300">
        <v>2023</v>
      </c>
      <c r="P234" s="300" t="s">
        <v>1523</v>
      </c>
      <c r="Q234" s="399">
        <v>945</v>
      </c>
      <c r="R234" s="300">
        <v>3780</v>
      </c>
      <c r="S234" s="300">
        <v>550</v>
      </c>
      <c r="T234" s="12">
        <f t="shared" si="39"/>
        <v>0.14550264550264549</v>
      </c>
      <c r="U234" s="374">
        <v>230</v>
      </c>
      <c r="V234" s="374">
        <v>245</v>
      </c>
      <c r="W234" s="404">
        <v>0</v>
      </c>
      <c r="X234" s="374">
        <v>137</v>
      </c>
      <c r="Y234" s="11">
        <f t="shared" si="33"/>
        <v>612</v>
      </c>
      <c r="Z234" s="12">
        <f t="shared" si="34"/>
        <v>0.16190476190476191</v>
      </c>
      <c r="AA234" s="11">
        <f t="shared" si="35"/>
        <v>1162</v>
      </c>
      <c r="AB234" s="12">
        <f t="shared" si="36"/>
        <v>0.64761904761904765</v>
      </c>
      <c r="AC234" s="13">
        <f t="shared" si="31"/>
        <v>0.30740740740740741</v>
      </c>
      <c r="AD234" s="445">
        <v>2920000000</v>
      </c>
      <c r="AE234" s="360" t="s">
        <v>1492</v>
      </c>
      <c r="AF234" s="445">
        <v>2920000000</v>
      </c>
      <c r="AG234" s="13">
        <f t="shared" si="37"/>
        <v>1</v>
      </c>
    </row>
    <row r="235" spans="1:33" s="377" customFormat="1" ht="154" x14ac:dyDescent="0.2">
      <c r="A235" s="300" t="s">
        <v>1735</v>
      </c>
      <c r="B235" s="387" t="s">
        <v>90</v>
      </c>
      <c r="C235" s="301" t="s">
        <v>1466</v>
      </c>
      <c r="D235" s="304" t="s">
        <v>1524</v>
      </c>
      <c r="E235" s="301" t="s">
        <v>1516</v>
      </c>
      <c r="F235" s="301" t="s">
        <v>1517</v>
      </c>
      <c r="G235" s="301" t="s">
        <v>1518</v>
      </c>
      <c r="H235" s="301" t="s">
        <v>1525</v>
      </c>
      <c r="I235" s="301" t="s">
        <v>1526</v>
      </c>
      <c r="J235" s="301" t="s">
        <v>1527</v>
      </c>
      <c r="K235" s="301" t="s">
        <v>1529</v>
      </c>
      <c r="L235" s="37" t="s">
        <v>1530</v>
      </c>
      <c r="M235" s="37" t="s">
        <v>158</v>
      </c>
      <c r="N235" s="300">
        <v>48</v>
      </c>
      <c r="O235" s="300">
        <v>2023</v>
      </c>
      <c r="P235" s="300" t="s">
        <v>1523</v>
      </c>
      <c r="Q235" s="399">
        <v>12</v>
      </c>
      <c r="R235" s="300">
        <v>48</v>
      </c>
      <c r="S235" s="300">
        <v>12</v>
      </c>
      <c r="T235" s="12">
        <f t="shared" si="39"/>
        <v>0.25</v>
      </c>
      <c r="U235" s="374">
        <v>2</v>
      </c>
      <c r="V235" s="374">
        <v>3</v>
      </c>
      <c r="W235" s="404">
        <v>7</v>
      </c>
      <c r="X235" s="374">
        <v>0</v>
      </c>
      <c r="Y235" s="11">
        <f t="shared" si="33"/>
        <v>12</v>
      </c>
      <c r="Z235" s="12">
        <f t="shared" si="34"/>
        <v>0.25</v>
      </c>
      <c r="AA235" s="11">
        <f t="shared" si="35"/>
        <v>24</v>
      </c>
      <c r="AB235" s="12">
        <f t="shared" si="36"/>
        <v>1</v>
      </c>
      <c r="AC235" s="13">
        <f t="shared" ref="AC235:AC298" si="40">AA235/R235</f>
        <v>0.5</v>
      </c>
      <c r="AD235" s="445">
        <v>2920000000</v>
      </c>
      <c r="AE235" s="360" t="s">
        <v>1492</v>
      </c>
      <c r="AF235" s="445">
        <v>2920000000</v>
      </c>
      <c r="AG235" s="13">
        <f t="shared" si="37"/>
        <v>1</v>
      </c>
    </row>
    <row r="236" spans="1:33" s="377" customFormat="1" ht="182" x14ac:dyDescent="0.2">
      <c r="A236" s="300" t="s">
        <v>1735</v>
      </c>
      <c r="B236" s="387" t="s">
        <v>90</v>
      </c>
      <c r="C236" s="301" t="s">
        <v>1466</v>
      </c>
      <c r="D236" s="304" t="s">
        <v>1524</v>
      </c>
      <c r="E236" s="301" t="s">
        <v>1516</v>
      </c>
      <c r="F236" s="301" t="s">
        <v>1517</v>
      </c>
      <c r="G236" s="301" t="s">
        <v>1531</v>
      </c>
      <c r="H236" s="301" t="s">
        <v>1532</v>
      </c>
      <c r="I236" s="301" t="s">
        <v>1533</v>
      </c>
      <c r="J236" s="301" t="s">
        <v>1521</v>
      </c>
      <c r="K236" s="301" t="s">
        <v>959</v>
      </c>
      <c r="L236" s="37" t="s">
        <v>1535</v>
      </c>
      <c r="M236" s="37" t="s">
        <v>158</v>
      </c>
      <c r="N236" s="300">
        <v>40</v>
      </c>
      <c r="O236" s="300">
        <v>2023</v>
      </c>
      <c r="P236" s="300" t="s">
        <v>1523</v>
      </c>
      <c r="Q236" s="399">
        <v>80</v>
      </c>
      <c r="R236" s="300">
        <v>320</v>
      </c>
      <c r="S236" s="300">
        <v>80</v>
      </c>
      <c r="T236" s="12">
        <f t="shared" si="39"/>
        <v>0.25</v>
      </c>
      <c r="U236" s="374">
        <v>20</v>
      </c>
      <c r="V236" s="374">
        <v>25</v>
      </c>
      <c r="W236" s="404">
        <v>20</v>
      </c>
      <c r="X236" s="374">
        <v>15</v>
      </c>
      <c r="Y236" s="11">
        <f t="shared" si="33"/>
        <v>80</v>
      </c>
      <c r="Z236" s="12">
        <f t="shared" si="34"/>
        <v>0.25</v>
      </c>
      <c r="AA236" s="11">
        <f t="shared" si="35"/>
        <v>160</v>
      </c>
      <c r="AB236" s="12">
        <f t="shared" si="36"/>
        <v>1</v>
      </c>
      <c r="AC236" s="13">
        <f t="shared" si="40"/>
        <v>0.5</v>
      </c>
      <c r="AD236" s="445">
        <v>8898102243</v>
      </c>
      <c r="AE236" s="360" t="s">
        <v>1492</v>
      </c>
      <c r="AF236" s="445">
        <v>8898102243</v>
      </c>
      <c r="AG236" s="13">
        <f t="shared" si="37"/>
        <v>1</v>
      </c>
    </row>
    <row r="237" spans="1:33" s="377" customFormat="1" ht="140" x14ac:dyDescent="0.2">
      <c r="A237" s="300" t="s">
        <v>1735</v>
      </c>
      <c r="B237" s="387" t="s">
        <v>90</v>
      </c>
      <c r="C237" s="301" t="s">
        <v>1466</v>
      </c>
      <c r="D237" s="304" t="s">
        <v>1536</v>
      </c>
      <c r="E237" s="301" t="s">
        <v>1516</v>
      </c>
      <c r="F237" s="301" t="s">
        <v>1517</v>
      </c>
      <c r="G237" s="301" t="s">
        <v>1537</v>
      </c>
      <c r="H237" s="301" t="s">
        <v>1538</v>
      </c>
      <c r="I237" s="301" t="s">
        <v>1539</v>
      </c>
      <c r="J237" s="301" t="s">
        <v>1540</v>
      </c>
      <c r="K237" s="301" t="s">
        <v>1542</v>
      </c>
      <c r="L237" s="37" t="s">
        <v>727</v>
      </c>
      <c r="M237" s="37" t="s">
        <v>158</v>
      </c>
      <c r="N237" s="300">
        <v>18</v>
      </c>
      <c r="O237" s="300">
        <v>2023</v>
      </c>
      <c r="P237" s="300" t="s">
        <v>1543</v>
      </c>
      <c r="Q237" s="399">
        <v>6</v>
      </c>
      <c r="R237" s="300">
        <v>20</v>
      </c>
      <c r="S237" s="300">
        <v>3</v>
      </c>
      <c r="T237" s="12">
        <f t="shared" si="39"/>
        <v>0.15</v>
      </c>
      <c r="U237" s="374" t="s">
        <v>142</v>
      </c>
      <c r="V237" s="374">
        <v>2</v>
      </c>
      <c r="W237" s="404">
        <v>4</v>
      </c>
      <c r="X237" s="374">
        <v>0</v>
      </c>
      <c r="Y237" s="11">
        <f t="shared" si="33"/>
        <v>6</v>
      </c>
      <c r="Z237" s="12">
        <f t="shared" si="34"/>
        <v>0.3</v>
      </c>
      <c r="AA237" s="11">
        <f t="shared" si="35"/>
        <v>9</v>
      </c>
      <c r="AB237" s="12">
        <f t="shared" si="36"/>
        <v>1</v>
      </c>
      <c r="AC237" s="13">
        <f t="shared" si="40"/>
        <v>0.45</v>
      </c>
      <c r="AD237" s="445">
        <v>1992274506</v>
      </c>
      <c r="AE237" s="360" t="s">
        <v>1544</v>
      </c>
      <c r="AF237" s="445">
        <v>1992274506</v>
      </c>
      <c r="AG237" s="13">
        <f t="shared" si="37"/>
        <v>1</v>
      </c>
    </row>
    <row r="238" spans="1:33" s="377" customFormat="1" ht="168" x14ac:dyDescent="0.2">
      <c r="A238" s="300" t="s">
        <v>1735</v>
      </c>
      <c r="B238" s="387" t="s">
        <v>90</v>
      </c>
      <c r="C238" s="301" t="s">
        <v>1466</v>
      </c>
      <c r="D238" s="304"/>
      <c r="E238" s="301" t="s">
        <v>1516</v>
      </c>
      <c r="F238" s="301" t="s">
        <v>1517</v>
      </c>
      <c r="G238" s="301" t="s">
        <v>1537</v>
      </c>
      <c r="H238" s="301" t="s">
        <v>1545</v>
      </c>
      <c r="I238" s="301" t="s">
        <v>1546</v>
      </c>
      <c r="J238" s="301" t="s">
        <v>1547</v>
      </c>
      <c r="K238" s="301" t="s">
        <v>1549</v>
      </c>
      <c r="L238" s="37" t="s">
        <v>1550</v>
      </c>
      <c r="M238" s="37" t="s">
        <v>158</v>
      </c>
      <c r="N238" s="300" t="s">
        <v>1551</v>
      </c>
      <c r="O238" s="300">
        <v>2023</v>
      </c>
      <c r="P238" s="300" t="s">
        <v>1523</v>
      </c>
      <c r="Q238" s="399">
        <v>528</v>
      </c>
      <c r="R238" s="300">
        <v>2112</v>
      </c>
      <c r="S238" s="300">
        <v>528</v>
      </c>
      <c r="T238" s="12">
        <f t="shared" si="39"/>
        <v>0.25</v>
      </c>
      <c r="U238" s="374">
        <v>88</v>
      </c>
      <c r="V238" s="374">
        <v>132</v>
      </c>
      <c r="W238" s="404">
        <v>132</v>
      </c>
      <c r="X238" s="374">
        <v>176</v>
      </c>
      <c r="Y238" s="11">
        <f t="shared" si="33"/>
        <v>528</v>
      </c>
      <c r="Z238" s="12">
        <f t="shared" si="34"/>
        <v>0.25</v>
      </c>
      <c r="AA238" s="11">
        <f t="shared" si="35"/>
        <v>1056</v>
      </c>
      <c r="AB238" s="12">
        <f t="shared" si="36"/>
        <v>1</v>
      </c>
      <c r="AC238" s="13">
        <f t="shared" si="40"/>
        <v>0.5</v>
      </c>
      <c r="AD238" s="445">
        <v>1070428963</v>
      </c>
      <c r="AE238" s="360" t="s">
        <v>1273</v>
      </c>
      <c r="AF238" s="445">
        <v>1070428963</v>
      </c>
      <c r="AG238" s="13">
        <f t="shared" si="37"/>
        <v>1</v>
      </c>
    </row>
    <row r="239" spans="1:33" s="377" customFormat="1" ht="126" x14ac:dyDescent="0.2">
      <c r="A239" s="300" t="s">
        <v>1735</v>
      </c>
      <c r="B239" s="387" t="s">
        <v>90</v>
      </c>
      <c r="C239" s="301" t="s">
        <v>1466</v>
      </c>
      <c r="D239" s="304" t="s">
        <v>1536</v>
      </c>
      <c r="E239" s="301" t="s">
        <v>1516</v>
      </c>
      <c r="F239" s="301" t="s">
        <v>1517</v>
      </c>
      <c r="G239" s="301" t="s">
        <v>1537</v>
      </c>
      <c r="H239" s="301" t="s">
        <v>1552</v>
      </c>
      <c r="I239" s="301" t="s">
        <v>1546</v>
      </c>
      <c r="J239" s="301" t="s">
        <v>1540</v>
      </c>
      <c r="K239" s="301" t="s">
        <v>1542</v>
      </c>
      <c r="L239" s="37" t="s">
        <v>1550</v>
      </c>
      <c r="M239" s="37" t="s">
        <v>158</v>
      </c>
      <c r="N239" s="300">
        <v>7</v>
      </c>
      <c r="O239" s="300">
        <v>2023</v>
      </c>
      <c r="P239" s="300" t="s">
        <v>1543</v>
      </c>
      <c r="Q239" s="399">
        <v>2</v>
      </c>
      <c r="R239" s="300">
        <v>8</v>
      </c>
      <c r="S239" s="300">
        <v>2</v>
      </c>
      <c r="T239" s="12">
        <f t="shared" si="39"/>
        <v>0.25</v>
      </c>
      <c r="U239" s="374" t="s">
        <v>142</v>
      </c>
      <c r="V239" s="374">
        <v>1</v>
      </c>
      <c r="W239" s="404">
        <v>1</v>
      </c>
      <c r="X239" s="374">
        <v>0</v>
      </c>
      <c r="Y239" s="11">
        <f t="shared" si="33"/>
        <v>2</v>
      </c>
      <c r="Z239" s="12">
        <f t="shared" si="34"/>
        <v>0.25</v>
      </c>
      <c r="AA239" s="11">
        <f t="shared" si="35"/>
        <v>4</v>
      </c>
      <c r="AB239" s="12">
        <f t="shared" si="36"/>
        <v>1</v>
      </c>
      <c r="AC239" s="13">
        <f t="shared" si="40"/>
        <v>0.5</v>
      </c>
      <c r="AD239" s="445">
        <v>1070428963</v>
      </c>
      <c r="AE239" s="360" t="s">
        <v>1273</v>
      </c>
      <c r="AF239" s="445">
        <v>1070428963</v>
      </c>
      <c r="AG239" s="13">
        <f t="shared" si="37"/>
        <v>1</v>
      </c>
    </row>
    <row r="240" spans="1:33" s="377" customFormat="1" ht="98" x14ac:dyDescent="0.2">
      <c r="A240" s="300" t="s">
        <v>1735</v>
      </c>
      <c r="B240" s="387" t="s">
        <v>90</v>
      </c>
      <c r="C240" s="301" t="s">
        <v>1466</v>
      </c>
      <c r="D240" s="304" t="s">
        <v>1536</v>
      </c>
      <c r="E240" s="301" t="s">
        <v>1516</v>
      </c>
      <c r="F240" s="301" t="s">
        <v>1517</v>
      </c>
      <c r="G240" s="301" t="s">
        <v>104</v>
      </c>
      <c r="H240" s="301" t="s">
        <v>1553</v>
      </c>
      <c r="I240" s="301" t="s">
        <v>1554</v>
      </c>
      <c r="J240" s="301" t="s">
        <v>1555</v>
      </c>
      <c r="K240" s="301" t="s">
        <v>1557</v>
      </c>
      <c r="L240" s="37" t="s">
        <v>1558</v>
      </c>
      <c r="M240" s="37" t="s">
        <v>158</v>
      </c>
      <c r="N240" s="300">
        <v>0</v>
      </c>
      <c r="O240" s="300">
        <v>2023</v>
      </c>
      <c r="P240" s="300" t="s">
        <v>1523</v>
      </c>
      <c r="Q240" s="399">
        <v>135</v>
      </c>
      <c r="R240" s="300">
        <v>540</v>
      </c>
      <c r="S240" s="300">
        <v>135</v>
      </c>
      <c r="T240" s="12">
        <f t="shared" si="39"/>
        <v>0.25</v>
      </c>
      <c r="U240" s="374" t="s">
        <v>142</v>
      </c>
      <c r="V240" s="374">
        <v>65</v>
      </c>
      <c r="W240" s="404">
        <v>43</v>
      </c>
      <c r="X240" s="374">
        <v>27</v>
      </c>
      <c r="Y240" s="11">
        <f t="shared" si="33"/>
        <v>135</v>
      </c>
      <c r="Z240" s="12">
        <f t="shared" si="34"/>
        <v>0.25</v>
      </c>
      <c r="AA240" s="11">
        <f t="shared" si="35"/>
        <v>270</v>
      </c>
      <c r="AB240" s="12">
        <f t="shared" si="36"/>
        <v>1</v>
      </c>
      <c r="AC240" s="13">
        <f t="shared" si="40"/>
        <v>0.5</v>
      </c>
      <c r="AD240" s="445">
        <v>1293680320</v>
      </c>
      <c r="AE240" s="360" t="s">
        <v>1273</v>
      </c>
      <c r="AF240" s="445">
        <v>1293680320</v>
      </c>
      <c r="AG240" s="13">
        <f t="shared" si="37"/>
        <v>1</v>
      </c>
    </row>
    <row r="241" spans="1:33" s="377" customFormat="1" ht="308" x14ac:dyDescent="0.2">
      <c r="A241" s="300" t="s">
        <v>1735</v>
      </c>
      <c r="B241" s="387" t="s">
        <v>90</v>
      </c>
      <c r="C241" s="301" t="s">
        <v>1466</v>
      </c>
      <c r="D241" s="304" t="s">
        <v>1536</v>
      </c>
      <c r="E241" s="301" t="s">
        <v>1516</v>
      </c>
      <c r="F241" s="301" t="s">
        <v>1517</v>
      </c>
      <c r="G241" s="301" t="s">
        <v>1559</v>
      </c>
      <c r="H241" s="301" t="s">
        <v>1560</v>
      </c>
      <c r="I241" s="301" t="s">
        <v>1561</v>
      </c>
      <c r="J241" s="301" t="s">
        <v>1521</v>
      </c>
      <c r="K241" s="301" t="s">
        <v>959</v>
      </c>
      <c r="L241" s="37" t="s">
        <v>1550</v>
      </c>
      <c r="M241" s="37" t="s">
        <v>158</v>
      </c>
      <c r="N241" s="300">
        <v>160</v>
      </c>
      <c r="O241" s="300">
        <v>2023</v>
      </c>
      <c r="P241" s="300" t="s">
        <v>1523</v>
      </c>
      <c r="Q241" s="399">
        <v>80</v>
      </c>
      <c r="R241" s="300">
        <v>300</v>
      </c>
      <c r="S241" s="300">
        <v>70</v>
      </c>
      <c r="T241" s="12">
        <f t="shared" si="39"/>
        <v>0.23333333333333334</v>
      </c>
      <c r="U241" s="374">
        <v>2</v>
      </c>
      <c r="V241" s="374">
        <v>26</v>
      </c>
      <c r="W241" s="404">
        <v>48</v>
      </c>
      <c r="X241" s="374">
        <v>8</v>
      </c>
      <c r="Y241" s="11">
        <f t="shared" si="33"/>
        <v>84</v>
      </c>
      <c r="Z241" s="12">
        <f t="shared" si="34"/>
        <v>0.28000000000000003</v>
      </c>
      <c r="AA241" s="11">
        <f t="shared" si="35"/>
        <v>154</v>
      </c>
      <c r="AB241" s="12">
        <f t="shared" si="36"/>
        <v>1.05</v>
      </c>
      <c r="AC241" s="13">
        <f t="shared" si="40"/>
        <v>0.51333333333333331</v>
      </c>
      <c r="AD241" s="445">
        <v>1293680320</v>
      </c>
      <c r="AE241" s="360" t="s">
        <v>1273</v>
      </c>
      <c r="AF241" s="445">
        <v>1293680320</v>
      </c>
      <c r="AG241" s="13">
        <f t="shared" si="37"/>
        <v>1</v>
      </c>
    </row>
    <row r="242" spans="1:33" s="377" customFormat="1" ht="196" x14ac:dyDescent="0.2">
      <c r="A242" s="300" t="s">
        <v>1735</v>
      </c>
      <c r="B242" s="387" t="s">
        <v>90</v>
      </c>
      <c r="C242" s="301" t="s">
        <v>1466</v>
      </c>
      <c r="D242" s="304" t="s">
        <v>1536</v>
      </c>
      <c r="E242" s="301" t="s">
        <v>1516</v>
      </c>
      <c r="F242" s="301" t="s">
        <v>1517</v>
      </c>
      <c r="G242" s="301" t="s">
        <v>1563</v>
      </c>
      <c r="H242" s="301" t="s">
        <v>1564</v>
      </c>
      <c r="I242" s="301" t="s">
        <v>1565</v>
      </c>
      <c r="J242" s="301" t="s">
        <v>1521</v>
      </c>
      <c r="K242" s="301" t="s">
        <v>959</v>
      </c>
      <c r="L242" s="37" t="s">
        <v>727</v>
      </c>
      <c r="M242" s="37" t="s">
        <v>158</v>
      </c>
      <c r="N242" s="300">
        <v>360</v>
      </c>
      <c r="O242" s="300">
        <v>2023</v>
      </c>
      <c r="P242" s="300" t="s">
        <v>1523</v>
      </c>
      <c r="Q242" s="399">
        <v>135</v>
      </c>
      <c r="R242" s="300">
        <v>540</v>
      </c>
      <c r="S242" s="300">
        <v>135</v>
      </c>
      <c r="T242" s="12">
        <f t="shared" si="39"/>
        <v>0.25</v>
      </c>
      <c r="U242" s="374">
        <v>10</v>
      </c>
      <c r="V242" s="374">
        <v>25</v>
      </c>
      <c r="W242" s="404">
        <v>62</v>
      </c>
      <c r="X242" s="374">
        <v>38</v>
      </c>
      <c r="Y242" s="11">
        <f t="shared" si="33"/>
        <v>135</v>
      </c>
      <c r="Z242" s="12">
        <f t="shared" si="34"/>
        <v>0.25</v>
      </c>
      <c r="AA242" s="11">
        <f t="shared" si="35"/>
        <v>270</v>
      </c>
      <c r="AB242" s="12">
        <f t="shared" si="36"/>
        <v>1</v>
      </c>
      <c r="AC242" s="13">
        <f t="shared" si="40"/>
        <v>0.5</v>
      </c>
      <c r="AD242" s="445">
        <v>949241129</v>
      </c>
      <c r="AE242" s="360" t="s">
        <v>1544</v>
      </c>
      <c r="AF242" s="445">
        <v>949241129</v>
      </c>
      <c r="AG242" s="13">
        <f t="shared" si="37"/>
        <v>1</v>
      </c>
    </row>
    <row r="243" spans="1:33" s="377" customFormat="1" ht="154" x14ac:dyDescent="0.2">
      <c r="A243" s="300" t="s">
        <v>1735</v>
      </c>
      <c r="B243" s="387" t="s">
        <v>90</v>
      </c>
      <c r="C243" s="301" t="s">
        <v>1466</v>
      </c>
      <c r="D243" s="304" t="s">
        <v>1536</v>
      </c>
      <c r="E243" s="301" t="s">
        <v>1516</v>
      </c>
      <c r="F243" s="301" t="s">
        <v>1517</v>
      </c>
      <c r="G243" s="301" t="s">
        <v>1563</v>
      </c>
      <c r="H243" s="301" t="s">
        <v>1567</v>
      </c>
      <c r="I243" s="301" t="s">
        <v>1568</v>
      </c>
      <c r="J243" s="301" t="s">
        <v>1569</v>
      </c>
      <c r="K243" s="301" t="s">
        <v>1571</v>
      </c>
      <c r="L243" s="37" t="s">
        <v>1572</v>
      </c>
      <c r="M243" s="37" t="s">
        <v>158</v>
      </c>
      <c r="N243" s="300">
        <v>14</v>
      </c>
      <c r="O243" s="300">
        <v>2023</v>
      </c>
      <c r="P243" s="300" t="s">
        <v>1523</v>
      </c>
      <c r="Q243" s="399">
        <v>7</v>
      </c>
      <c r="R243" s="300">
        <v>28</v>
      </c>
      <c r="S243" s="300">
        <v>7</v>
      </c>
      <c r="T243" s="12">
        <f t="shared" si="39"/>
        <v>0.25</v>
      </c>
      <c r="U243" s="374" t="s">
        <v>142</v>
      </c>
      <c r="V243" s="374">
        <v>1</v>
      </c>
      <c r="W243" s="404">
        <v>4</v>
      </c>
      <c r="X243" s="374">
        <v>2</v>
      </c>
      <c r="Y243" s="11">
        <f t="shared" si="33"/>
        <v>7</v>
      </c>
      <c r="Z243" s="12">
        <f t="shared" si="34"/>
        <v>0.25</v>
      </c>
      <c r="AA243" s="11">
        <f t="shared" si="35"/>
        <v>14</v>
      </c>
      <c r="AB243" s="12">
        <f t="shared" si="36"/>
        <v>1</v>
      </c>
      <c r="AC243" s="13">
        <f t="shared" si="40"/>
        <v>0.5</v>
      </c>
      <c r="AD243" s="445">
        <v>2770939207</v>
      </c>
      <c r="AE243" s="360" t="s">
        <v>1544</v>
      </c>
      <c r="AF243" s="445">
        <v>2770939207</v>
      </c>
      <c r="AG243" s="13">
        <f t="shared" si="37"/>
        <v>1</v>
      </c>
    </row>
    <row r="244" spans="1:33" s="377" customFormat="1" ht="154" x14ac:dyDescent="0.2">
      <c r="A244" s="300" t="s">
        <v>1735</v>
      </c>
      <c r="B244" s="387" t="s">
        <v>90</v>
      </c>
      <c r="C244" s="301" t="s">
        <v>1466</v>
      </c>
      <c r="D244" s="304" t="s">
        <v>1536</v>
      </c>
      <c r="E244" s="301" t="s">
        <v>1516</v>
      </c>
      <c r="F244" s="301" t="s">
        <v>1517</v>
      </c>
      <c r="G244" s="301" t="s">
        <v>1573</v>
      </c>
      <c r="H244" s="301" t="s">
        <v>1574</v>
      </c>
      <c r="I244" s="301" t="s">
        <v>1568</v>
      </c>
      <c r="J244" s="301" t="s">
        <v>1569</v>
      </c>
      <c r="K244" s="301" t="s">
        <v>1571</v>
      </c>
      <c r="L244" s="37" t="s">
        <v>727</v>
      </c>
      <c r="M244" s="37" t="s">
        <v>158</v>
      </c>
      <c r="N244" s="300">
        <v>60</v>
      </c>
      <c r="O244" s="300">
        <v>2023</v>
      </c>
      <c r="P244" s="300" t="s">
        <v>1575</v>
      </c>
      <c r="Q244" s="399">
        <v>15</v>
      </c>
      <c r="R244" s="300">
        <v>62</v>
      </c>
      <c r="S244" s="300">
        <v>13</v>
      </c>
      <c r="T244" s="12">
        <f t="shared" si="39"/>
        <v>0.20967741935483872</v>
      </c>
      <c r="U244" s="374">
        <v>3</v>
      </c>
      <c r="V244" s="374">
        <v>6</v>
      </c>
      <c r="W244" s="404">
        <v>4</v>
      </c>
      <c r="X244" s="374">
        <v>2</v>
      </c>
      <c r="Y244" s="11">
        <f t="shared" si="33"/>
        <v>15</v>
      </c>
      <c r="Z244" s="12">
        <f t="shared" si="34"/>
        <v>0.24193548387096775</v>
      </c>
      <c r="AA244" s="11">
        <f t="shared" si="35"/>
        <v>28</v>
      </c>
      <c r="AB244" s="12">
        <f t="shared" si="36"/>
        <v>1</v>
      </c>
      <c r="AC244" s="13">
        <f t="shared" si="40"/>
        <v>0.45161290322580644</v>
      </c>
      <c r="AD244" s="445">
        <v>2770939207</v>
      </c>
      <c r="AE244" s="360" t="s">
        <v>1544</v>
      </c>
      <c r="AF244" s="445">
        <v>2770939207</v>
      </c>
      <c r="AG244" s="13">
        <f t="shared" si="37"/>
        <v>1</v>
      </c>
    </row>
    <row r="245" spans="1:33" s="377" customFormat="1" ht="210" x14ac:dyDescent="0.2">
      <c r="A245" s="300" t="s">
        <v>1735</v>
      </c>
      <c r="B245" s="387" t="s">
        <v>90</v>
      </c>
      <c r="C245" s="301" t="s">
        <v>1466</v>
      </c>
      <c r="D245" s="304" t="s">
        <v>1536</v>
      </c>
      <c r="E245" s="301" t="s">
        <v>1516</v>
      </c>
      <c r="F245" s="301" t="s">
        <v>1517</v>
      </c>
      <c r="G245" s="301" t="s">
        <v>1573</v>
      </c>
      <c r="H245" s="301" t="s">
        <v>1576</v>
      </c>
      <c r="I245" s="301" t="s">
        <v>1577</v>
      </c>
      <c r="J245" s="301" t="s">
        <v>1521</v>
      </c>
      <c r="K245" s="301" t="s">
        <v>959</v>
      </c>
      <c r="L245" s="37" t="s">
        <v>343</v>
      </c>
      <c r="M245" s="37" t="s">
        <v>158</v>
      </c>
      <c r="N245" s="300">
        <v>120</v>
      </c>
      <c r="O245" s="300">
        <v>2023</v>
      </c>
      <c r="P245" s="300" t="s">
        <v>1575</v>
      </c>
      <c r="Q245" s="399">
        <v>110</v>
      </c>
      <c r="R245" s="300">
        <v>460</v>
      </c>
      <c r="S245" s="300">
        <v>100</v>
      </c>
      <c r="T245" s="12">
        <f t="shared" si="39"/>
        <v>0.21739130434782608</v>
      </c>
      <c r="U245" s="374">
        <v>5</v>
      </c>
      <c r="V245" s="374">
        <v>25</v>
      </c>
      <c r="W245" s="404">
        <v>42</v>
      </c>
      <c r="X245" s="374">
        <v>38</v>
      </c>
      <c r="Y245" s="11">
        <f t="shared" si="33"/>
        <v>110</v>
      </c>
      <c r="Z245" s="12">
        <f t="shared" si="34"/>
        <v>0.2391304347826087</v>
      </c>
      <c r="AA245" s="11">
        <f t="shared" si="35"/>
        <v>210</v>
      </c>
      <c r="AB245" s="12">
        <f t="shared" si="36"/>
        <v>1</v>
      </c>
      <c r="AC245" s="13">
        <f t="shared" si="40"/>
        <v>0.45652173913043476</v>
      </c>
      <c r="AD245" s="445">
        <v>2770939207</v>
      </c>
      <c r="AE245" s="360" t="s">
        <v>1273</v>
      </c>
      <c r="AF245" s="445">
        <v>2770939207</v>
      </c>
      <c r="AG245" s="13">
        <f t="shared" si="37"/>
        <v>1</v>
      </c>
    </row>
    <row r="246" spans="1:33" s="377" customFormat="1" ht="168" x14ac:dyDescent="0.2">
      <c r="A246" s="300" t="s">
        <v>1735</v>
      </c>
      <c r="B246" s="387" t="s">
        <v>90</v>
      </c>
      <c r="C246" s="301" t="s">
        <v>1466</v>
      </c>
      <c r="D246" s="304" t="s">
        <v>1536</v>
      </c>
      <c r="E246" s="301" t="s">
        <v>1516</v>
      </c>
      <c r="F246" s="301" t="s">
        <v>1517</v>
      </c>
      <c r="G246" s="301" t="s">
        <v>1573</v>
      </c>
      <c r="H246" s="301" t="s">
        <v>1579</v>
      </c>
      <c r="I246" s="301" t="s">
        <v>1580</v>
      </c>
      <c r="J246" s="301" t="s">
        <v>1581</v>
      </c>
      <c r="K246" s="301" t="s">
        <v>1583</v>
      </c>
      <c r="L246" s="37" t="s">
        <v>727</v>
      </c>
      <c r="M246" s="37" t="s">
        <v>158</v>
      </c>
      <c r="N246" s="300">
        <v>3</v>
      </c>
      <c r="O246" s="300">
        <v>2023</v>
      </c>
      <c r="P246" s="300" t="s">
        <v>1584</v>
      </c>
      <c r="Q246" s="399">
        <v>3</v>
      </c>
      <c r="R246" s="300">
        <v>12</v>
      </c>
      <c r="S246" s="300">
        <v>3</v>
      </c>
      <c r="T246" s="12">
        <f t="shared" si="39"/>
        <v>0.25</v>
      </c>
      <c r="U246" s="374" t="s">
        <v>142</v>
      </c>
      <c r="V246" s="374">
        <v>2</v>
      </c>
      <c r="W246" s="404">
        <v>1</v>
      </c>
      <c r="X246" s="374">
        <v>0</v>
      </c>
      <c r="Y246" s="11">
        <f t="shared" si="33"/>
        <v>3</v>
      </c>
      <c r="Z246" s="12">
        <f t="shared" si="34"/>
        <v>0.25</v>
      </c>
      <c r="AA246" s="11">
        <f t="shared" si="35"/>
        <v>6</v>
      </c>
      <c r="AB246" s="12">
        <f t="shared" si="36"/>
        <v>1</v>
      </c>
      <c r="AC246" s="13">
        <f t="shared" si="40"/>
        <v>0.5</v>
      </c>
      <c r="AD246" s="445">
        <v>350000000</v>
      </c>
      <c r="AE246" s="360" t="s">
        <v>1273</v>
      </c>
      <c r="AF246" s="445">
        <v>350000000</v>
      </c>
      <c r="AG246" s="13">
        <f t="shared" si="37"/>
        <v>1</v>
      </c>
    </row>
    <row r="247" spans="1:33" s="377" customFormat="1" ht="168" x14ac:dyDescent="0.2">
      <c r="A247" s="300" t="s">
        <v>1735</v>
      </c>
      <c r="B247" s="387" t="s">
        <v>90</v>
      </c>
      <c r="C247" s="301" t="s">
        <v>1466</v>
      </c>
      <c r="D247" s="304" t="s">
        <v>1536</v>
      </c>
      <c r="E247" s="301" t="s">
        <v>1516</v>
      </c>
      <c r="F247" s="301" t="s">
        <v>1517</v>
      </c>
      <c r="G247" s="301" t="s">
        <v>1573</v>
      </c>
      <c r="H247" s="301" t="s">
        <v>1585</v>
      </c>
      <c r="I247" s="301" t="s">
        <v>1586</v>
      </c>
      <c r="J247" s="301" t="s">
        <v>1521</v>
      </c>
      <c r="K247" s="301" t="s">
        <v>959</v>
      </c>
      <c r="L247" s="37" t="s">
        <v>727</v>
      </c>
      <c r="M247" s="37" t="s">
        <v>158</v>
      </c>
      <c r="N247" s="300">
        <v>120</v>
      </c>
      <c r="O247" s="300">
        <v>2023</v>
      </c>
      <c r="P247" s="300" t="s">
        <v>1584</v>
      </c>
      <c r="Q247" s="399">
        <v>90</v>
      </c>
      <c r="R247" s="300">
        <v>360</v>
      </c>
      <c r="S247" s="300">
        <v>90</v>
      </c>
      <c r="T247" s="12">
        <f t="shared" si="39"/>
        <v>0.25</v>
      </c>
      <c r="U247" s="374">
        <v>0</v>
      </c>
      <c r="V247" s="374">
        <v>40</v>
      </c>
      <c r="W247" s="404">
        <v>40</v>
      </c>
      <c r="X247" s="374">
        <v>10</v>
      </c>
      <c r="Y247" s="11">
        <f t="shared" si="33"/>
        <v>90</v>
      </c>
      <c r="Z247" s="12">
        <f t="shared" si="34"/>
        <v>0.25</v>
      </c>
      <c r="AA247" s="11">
        <f t="shared" si="35"/>
        <v>180</v>
      </c>
      <c r="AB247" s="12">
        <f t="shared" si="36"/>
        <v>1</v>
      </c>
      <c r="AC247" s="13">
        <f t="shared" si="40"/>
        <v>0.5</v>
      </c>
      <c r="AD247" s="445">
        <v>181000000</v>
      </c>
      <c r="AE247" s="360" t="s">
        <v>1273</v>
      </c>
      <c r="AF247" s="445">
        <v>181000000</v>
      </c>
      <c r="AG247" s="13">
        <f t="shared" si="37"/>
        <v>1</v>
      </c>
    </row>
    <row r="248" spans="1:33" s="377" customFormat="1" ht="252" x14ac:dyDescent="0.2">
      <c r="A248" s="300" t="s">
        <v>1735</v>
      </c>
      <c r="B248" s="387" t="s">
        <v>90</v>
      </c>
      <c r="C248" s="301" t="s">
        <v>1466</v>
      </c>
      <c r="D248" s="304" t="s">
        <v>1536</v>
      </c>
      <c r="E248" s="301" t="s">
        <v>1516</v>
      </c>
      <c r="F248" s="301" t="s">
        <v>1517</v>
      </c>
      <c r="G248" s="301" t="s">
        <v>1573</v>
      </c>
      <c r="H248" s="301" t="s">
        <v>1588</v>
      </c>
      <c r="I248" s="301" t="s">
        <v>1589</v>
      </c>
      <c r="J248" s="301" t="s">
        <v>1521</v>
      </c>
      <c r="K248" s="301" t="s">
        <v>959</v>
      </c>
      <c r="L248" s="37" t="s">
        <v>727</v>
      </c>
      <c r="M248" s="37" t="s">
        <v>158</v>
      </c>
      <c r="N248" s="300">
        <v>120</v>
      </c>
      <c r="O248" s="300">
        <v>2023</v>
      </c>
      <c r="P248" s="300" t="s">
        <v>1575</v>
      </c>
      <c r="Q248" s="399">
        <v>110</v>
      </c>
      <c r="R248" s="300">
        <v>460</v>
      </c>
      <c r="S248" s="300">
        <v>100</v>
      </c>
      <c r="T248" s="12">
        <f t="shared" si="39"/>
        <v>0.21739130434782608</v>
      </c>
      <c r="U248" s="374">
        <v>13</v>
      </c>
      <c r="V248" s="374">
        <v>25</v>
      </c>
      <c r="W248" s="404">
        <v>35</v>
      </c>
      <c r="X248" s="374">
        <v>37</v>
      </c>
      <c r="Y248" s="11">
        <f t="shared" si="33"/>
        <v>110</v>
      </c>
      <c r="Z248" s="12">
        <f t="shared" si="34"/>
        <v>0.2391304347826087</v>
      </c>
      <c r="AA248" s="11">
        <f t="shared" si="35"/>
        <v>210</v>
      </c>
      <c r="AB248" s="12">
        <f t="shared" si="36"/>
        <v>1</v>
      </c>
      <c r="AC248" s="13">
        <f t="shared" si="40"/>
        <v>0.45652173913043476</v>
      </c>
      <c r="AD248" s="445">
        <v>2770939207</v>
      </c>
      <c r="AE248" s="360" t="s">
        <v>1544</v>
      </c>
      <c r="AF248" s="445">
        <v>2770939207</v>
      </c>
      <c r="AG248" s="13">
        <f t="shared" si="37"/>
        <v>1</v>
      </c>
    </row>
    <row r="249" spans="1:33" s="377" customFormat="1" ht="168" x14ac:dyDescent="0.2">
      <c r="A249" s="300" t="s">
        <v>1735</v>
      </c>
      <c r="B249" s="387" t="s">
        <v>90</v>
      </c>
      <c r="C249" s="301" t="s">
        <v>1466</v>
      </c>
      <c r="D249" s="304" t="s">
        <v>1536</v>
      </c>
      <c r="E249" s="301" t="s">
        <v>1516</v>
      </c>
      <c r="F249" s="301" t="s">
        <v>1517</v>
      </c>
      <c r="G249" s="301" t="s">
        <v>1573</v>
      </c>
      <c r="H249" s="301" t="s">
        <v>1591</v>
      </c>
      <c r="I249" s="301" t="s">
        <v>1592</v>
      </c>
      <c r="J249" s="301" t="s">
        <v>1569</v>
      </c>
      <c r="K249" s="301" t="s">
        <v>1571</v>
      </c>
      <c r="L249" s="37" t="s">
        <v>1594</v>
      </c>
      <c r="M249" s="37" t="s">
        <v>158</v>
      </c>
      <c r="N249" s="300">
        <v>45</v>
      </c>
      <c r="O249" s="300">
        <v>2023</v>
      </c>
      <c r="P249" s="300" t="s">
        <v>1575</v>
      </c>
      <c r="Q249" s="399">
        <v>20</v>
      </c>
      <c r="R249" s="300">
        <v>90</v>
      </c>
      <c r="S249" s="300">
        <v>30</v>
      </c>
      <c r="T249" s="12">
        <f t="shared" si="39"/>
        <v>0.33333333333333331</v>
      </c>
      <c r="U249" s="374">
        <v>5</v>
      </c>
      <c r="V249" s="374">
        <v>8</v>
      </c>
      <c r="W249" s="404">
        <v>7</v>
      </c>
      <c r="X249" s="374">
        <v>0</v>
      </c>
      <c r="Y249" s="11">
        <f t="shared" si="33"/>
        <v>20</v>
      </c>
      <c r="Z249" s="12">
        <f t="shared" si="34"/>
        <v>0.22222222222222221</v>
      </c>
      <c r="AA249" s="11">
        <f t="shared" si="35"/>
        <v>50</v>
      </c>
      <c r="AB249" s="12">
        <f t="shared" si="36"/>
        <v>1</v>
      </c>
      <c r="AC249" s="13">
        <f t="shared" si="40"/>
        <v>0.55555555555555558</v>
      </c>
      <c r="AD249" s="445">
        <v>2770939207</v>
      </c>
      <c r="AE249" s="360" t="s">
        <v>1544</v>
      </c>
      <c r="AF249" s="445">
        <v>2770939207</v>
      </c>
      <c r="AG249" s="13">
        <f t="shared" si="37"/>
        <v>1</v>
      </c>
    </row>
    <row r="250" spans="1:33" s="377" customFormat="1" ht="294" x14ac:dyDescent="0.2">
      <c r="A250" s="300" t="s">
        <v>1735</v>
      </c>
      <c r="B250" s="387" t="s">
        <v>90</v>
      </c>
      <c r="C250" s="301" t="s">
        <v>1466</v>
      </c>
      <c r="D250" s="304" t="s">
        <v>1536</v>
      </c>
      <c r="E250" s="301" t="s">
        <v>1516</v>
      </c>
      <c r="F250" s="301" t="s">
        <v>1517</v>
      </c>
      <c r="G250" s="301" t="s">
        <v>1595</v>
      </c>
      <c r="H250" s="301" t="s">
        <v>1596</v>
      </c>
      <c r="I250" s="301" t="s">
        <v>1495</v>
      </c>
      <c r="J250" s="301" t="s">
        <v>1473</v>
      </c>
      <c r="K250" s="301" t="s">
        <v>959</v>
      </c>
      <c r="L250" s="37" t="s">
        <v>343</v>
      </c>
      <c r="M250" s="37" t="s">
        <v>158</v>
      </c>
      <c r="N250" s="300">
        <v>180</v>
      </c>
      <c r="O250" s="300">
        <v>2023</v>
      </c>
      <c r="P250" s="300" t="s">
        <v>1523</v>
      </c>
      <c r="Q250" s="399">
        <v>90</v>
      </c>
      <c r="R250" s="300">
        <v>360</v>
      </c>
      <c r="S250" s="300">
        <v>90</v>
      </c>
      <c r="T250" s="12">
        <f t="shared" si="39"/>
        <v>0.25</v>
      </c>
      <c r="U250" s="374">
        <v>0</v>
      </c>
      <c r="V250" s="374">
        <v>30</v>
      </c>
      <c r="W250" s="404">
        <v>40</v>
      </c>
      <c r="X250" s="374">
        <v>20</v>
      </c>
      <c r="Y250" s="11">
        <f t="shared" si="33"/>
        <v>90</v>
      </c>
      <c r="Z250" s="12">
        <f t="shared" si="34"/>
        <v>0.25</v>
      </c>
      <c r="AA250" s="11">
        <f t="shared" si="35"/>
        <v>180</v>
      </c>
      <c r="AB250" s="12">
        <f t="shared" si="36"/>
        <v>1</v>
      </c>
      <c r="AC250" s="13">
        <f t="shared" si="40"/>
        <v>0.5</v>
      </c>
      <c r="AD250" s="445">
        <v>1891479453</v>
      </c>
      <c r="AE250" s="360" t="s">
        <v>1544</v>
      </c>
      <c r="AF250" s="445">
        <v>1891479453</v>
      </c>
      <c r="AG250" s="13">
        <f t="shared" si="37"/>
        <v>1</v>
      </c>
    </row>
    <row r="251" spans="1:33" s="377" customFormat="1" ht="140" x14ac:dyDescent="0.2">
      <c r="A251" s="300" t="s">
        <v>1735</v>
      </c>
      <c r="B251" s="387" t="s">
        <v>90</v>
      </c>
      <c r="C251" s="301" t="s">
        <v>1466</v>
      </c>
      <c r="D251" s="304" t="s">
        <v>1536</v>
      </c>
      <c r="E251" s="301" t="s">
        <v>1516</v>
      </c>
      <c r="F251" s="301" t="s">
        <v>1517</v>
      </c>
      <c r="G251" s="301" t="s">
        <v>1595</v>
      </c>
      <c r="H251" s="301" t="s">
        <v>1418</v>
      </c>
      <c r="I251" s="301" t="s">
        <v>1597</v>
      </c>
      <c r="J251" s="301" t="s">
        <v>1598</v>
      </c>
      <c r="K251" s="301" t="s">
        <v>1600</v>
      </c>
      <c r="L251" s="37" t="s">
        <v>727</v>
      </c>
      <c r="M251" s="37" t="s">
        <v>158</v>
      </c>
      <c r="N251" s="300">
        <v>9805</v>
      </c>
      <c r="O251" s="300">
        <v>2023</v>
      </c>
      <c r="P251" s="300" t="s">
        <v>1523</v>
      </c>
      <c r="Q251" s="399">
        <v>9000</v>
      </c>
      <c r="R251" s="300">
        <v>36000</v>
      </c>
      <c r="S251" s="300">
        <v>11238</v>
      </c>
      <c r="T251" s="12">
        <f t="shared" si="39"/>
        <v>0.31216666666666665</v>
      </c>
      <c r="U251" s="374">
        <v>2230</v>
      </c>
      <c r="V251" s="374">
        <v>2245</v>
      </c>
      <c r="W251" s="404">
        <v>3442</v>
      </c>
      <c r="X251" s="374">
        <v>1730</v>
      </c>
      <c r="Y251" s="11">
        <f t="shared" si="33"/>
        <v>9647</v>
      </c>
      <c r="Z251" s="12">
        <f t="shared" si="34"/>
        <v>0.26797222222222222</v>
      </c>
      <c r="AA251" s="11">
        <f t="shared" si="35"/>
        <v>20885</v>
      </c>
      <c r="AB251" s="12">
        <f t="shared" si="36"/>
        <v>1.0718888888888889</v>
      </c>
      <c r="AC251" s="13">
        <f t="shared" si="40"/>
        <v>0.58013888888888887</v>
      </c>
      <c r="AD251" s="445">
        <v>895200000</v>
      </c>
      <c r="AE251" s="360" t="s">
        <v>1601</v>
      </c>
      <c r="AF251" s="445">
        <v>895200000</v>
      </c>
      <c r="AG251" s="13">
        <f t="shared" si="37"/>
        <v>1</v>
      </c>
    </row>
    <row r="252" spans="1:33" s="377" customFormat="1" ht="140" x14ac:dyDescent="0.2">
      <c r="A252" s="300" t="s">
        <v>1735</v>
      </c>
      <c r="B252" s="387" t="s">
        <v>90</v>
      </c>
      <c r="C252" s="301" t="s">
        <v>1466</v>
      </c>
      <c r="D252" s="304" t="s">
        <v>1536</v>
      </c>
      <c r="E252" s="301" t="s">
        <v>1516</v>
      </c>
      <c r="F252" s="301" t="s">
        <v>1517</v>
      </c>
      <c r="G252" s="301" t="s">
        <v>1602</v>
      </c>
      <c r="H252" s="301" t="s">
        <v>1603</v>
      </c>
      <c r="I252" s="301" t="s">
        <v>1604</v>
      </c>
      <c r="J252" s="301" t="s">
        <v>1521</v>
      </c>
      <c r="K252" s="301" t="s">
        <v>959</v>
      </c>
      <c r="L252" s="37" t="s">
        <v>727</v>
      </c>
      <c r="M252" s="37" t="s">
        <v>158</v>
      </c>
      <c r="N252" s="300">
        <v>135</v>
      </c>
      <c r="O252" s="300">
        <v>2023</v>
      </c>
      <c r="P252" s="300" t="s">
        <v>1606</v>
      </c>
      <c r="Q252" s="399">
        <v>135</v>
      </c>
      <c r="R252" s="300">
        <v>540</v>
      </c>
      <c r="S252" s="300">
        <v>135</v>
      </c>
      <c r="T252" s="12">
        <f t="shared" si="39"/>
        <v>0.25</v>
      </c>
      <c r="U252" s="374">
        <v>20</v>
      </c>
      <c r="V252" s="374">
        <v>31</v>
      </c>
      <c r="W252" s="404">
        <v>61</v>
      </c>
      <c r="X252" s="374">
        <v>23</v>
      </c>
      <c r="Y252" s="11">
        <f t="shared" si="33"/>
        <v>135</v>
      </c>
      <c r="Z252" s="12">
        <f t="shared" si="34"/>
        <v>0.25</v>
      </c>
      <c r="AA252" s="11">
        <f t="shared" si="35"/>
        <v>270</v>
      </c>
      <c r="AB252" s="12">
        <f t="shared" si="36"/>
        <v>1</v>
      </c>
      <c r="AC252" s="13">
        <f t="shared" si="40"/>
        <v>0.5</v>
      </c>
      <c r="AD252" s="445">
        <v>1269315629</v>
      </c>
      <c r="AE252" s="360" t="s">
        <v>1607</v>
      </c>
      <c r="AF252" s="445">
        <v>1269315629</v>
      </c>
      <c r="AG252" s="13">
        <f t="shared" si="37"/>
        <v>1</v>
      </c>
    </row>
    <row r="253" spans="1:33" s="377" customFormat="1" ht="140" x14ac:dyDescent="0.2">
      <c r="A253" s="300" t="s">
        <v>1735</v>
      </c>
      <c r="B253" s="387" t="s">
        <v>90</v>
      </c>
      <c r="C253" s="301" t="s">
        <v>1466</v>
      </c>
      <c r="D253" s="304" t="s">
        <v>1536</v>
      </c>
      <c r="E253" s="301" t="s">
        <v>1516</v>
      </c>
      <c r="F253" s="301" t="s">
        <v>1517</v>
      </c>
      <c r="G253" s="301" t="s">
        <v>1608</v>
      </c>
      <c r="H253" s="301" t="s">
        <v>1609</v>
      </c>
      <c r="I253" s="301" t="s">
        <v>1604</v>
      </c>
      <c r="J253" s="301" t="s">
        <v>1521</v>
      </c>
      <c r="K253" s="301" t="s">
        <v>959</v>
      </c>
      <c r="L253" s="37" t="s">
        <v>1610</v>
      </c>
      <c r="M253" s="37" t="s">
        <v>158</v>
      </c>
      <c r="N253" s="300">
        <v>135</v>
      </c>
      <c r="O253" s="300">
        <v>2023</v>
      </c>
      <c r="P253" s="300" t="s">
        <v>1606</v>
      </c>
      <c r="Q253" s="399">
        <v>135</v>
      </c>
      <c r="R253" s="300">
        <v>540</v>
      </c>
      <c r="S253" s="300">
        <v>135</v>
      </c>
      <c r="T253" s="12">
        <f t="shared" si="39"/>
        <v>0.25</v>
      </c>
      <c r="U253" s="374">
        <v>20</v>
      </c>
      <c r="V253" s="374">
        <v>31</v>
      </c>
      <c r="W253" s="404">
        <v>61</v>
      </c>
      <c r="X253" s="374">
        <v>23</v>
      </c>
      <c r="Y253" s="11">
        <f t="shared" si="33"/>
        <v>135</v>
      </c>
      <c r="Z253" s="12">
        <f t="shared" si="34"/>
        <v>0.25</v>
      </c>
      <c r="AA253" s="11">
        <f t="shared" si="35"/>
        <v>270</v>
      </c>
      <c r="AB253" s="12">
        <f t="shared" si="36"/>
        <v>1</v>
      </c>
      <c r="AC253" s="13">
        <f t="shared" si="40"/>
        <v>0.5</v>
      </c>
      <c r="AD253" s="445">
        <v>1269315629</v>
      </c>
      <c r="AE253" s="360" t="s">
        <v>1607</v>
      </c>
      <c r="AF253" s="445">
        <v>1269315629</v>
      </c>
      <c r="AG253" s="13">
        <f t="shared" si="37"/>
        <v>1</v>
      </c>
    </row>
    <row r="254" spans="1:33" s="377" customFormat="1" ht="168" x14ac:dyDescent="0.2">
      <c r="A254" s="300" t="s">
        <v>1735</v>
      </c>
      <c r="B254" s="387" t="s">
        <v>90</v>
      </c>
      <c r="C254" s="301" t="s">
        <v>1466</v>
      </c>
      <c r="D254" s="304" t="s">
        <v>1536</v>
      </c>
      <c r="E254" s="301" t="s">
        <v>1516</v>
      </c>
      <c r="F254" s="301" t="s">
        <v>1517</v>
      </c>
      <c r="G254" s="301" t="s">
        <v>1611</v>
      </c>
      <c r="H254" s="301" t="s">
        <v>1612</v>
      </c>
      <c r="I254" s="301" t="s">
        <v>1613</v>
      </c>
      <c r="J254" s="301" t="s">
        <v>1614</v>
      </c>
      <c r="K254" s="301" t="s">
        <v>1616</v>
      </c>
      <c r="L254" s="37" t="s">
        <v>727</v>
      </c>
      <c r="M254" s="37" t="s">
        <v>158</v>
      </c>
      <c r="N254" s="300">
        <v>31</v>
      </c>
      <c r="O254" s="300">
        <v>2023</v>
      </c>
      <c r="P254" s="300" t="s">
        <v>1617</v>
      </c>
      <c r="Q254" s="399">
        <v>18</v>
      </c>
      <c r="R254" s="300">
        <v>72</v>
      </c>
      <c r="S254" s="300">
        <v>18</v>
      </c>
      <c r="T254" s="12">
        <f t="shared" si="39"/>
        <v>0.25</v>
      </c>
      <c r="U254" s="374">
        <v>4</v>
      </c>
      <c r="V254" s="374">
        <v>5</v>
      </c>
      <c r="W254" s="404">
        <v>8</v>
      </c>
      <c r="X254" s="374">
        <v>3</v>
      </c>
      <c r="Y254" s="11">
        <f t="shared" si="33"/>
        <v>20</v>
      </c>
      <c r="Z254" s="12">
        <f t="shared" si="34"/>
        <v>0.27777777777777779</v>
      </c>
      <c r="AA254" s="11">
        <f t="shared" si="35"/>
        <v>38</v>
      </c>
      <c r="AB254" s="12">
        <f t="shared" si="36"/>
        <v>1.1111111111111112</v>
      </c>
      <c r="AC254" s="13">
        <f t="shared" si="40"/>
        <v>0.52777777777777779</v>
      </c>
      <c r="AD254" s="445">
        <v>914000000</v>
      </c>
      <c r="AE254" s="360" t="s">
        <v>1273</v>
      </c>
      <c r="AF254" s="445">
        <v>914000000</v>
      </c>
      <c r="AG254" s="13">
        <f t="shared" si="37"/>
        <v>1</v>
      </c>
    </row>
    <row r="255" spans="1:33" s="377" customFormat="1" ht="98" x14ac:dyDescent="0.2">
      <c r="A255" s="300" t="s">
        <v>1735</v>
      </c>
      <c r="B255" s="387" t="s">
        <v>90</v>
      </c>
      <c r="C255" s="301" t="s">
        <v>1466</v>
      </c>
      <c r="D255" s="304" t="s">
        <v>1536</v>
      </c>
      <c r="E255" s="301" t="s">
        <v>1516</v>
      </c>
      <c r="F255" s="301" t="s">
        <v>1517</v>
      </c>
      <c r="G255" s="301" t="s">
        <v>1611</v>
      </c>
      <c r="H255" s="301" t="s">
        <v>1618</v>
      </c>
      <c r="I255" s="301" t="s">
        <v>1619</v>
      </c>
      <c r="J255" s="301" t="s">
        <v>1521</v>
      </c>
      <c r="K255" s="301" t="s">
        <v>959</v>
      </c>
      <c r="L255" s="37" t="s">
        <v>1621</v>
      </c>
      <c r="M255" s="37" t="s">
        <v>158</v>
      </c>
      <c r="N255" s="300">
        <v>360</v>
      </c>
      <c r="O255" s="300">
        <v>2023</v>
      </c>
      <c r="P255" s="300" t="s">
        <v>1617</v>
      </c>
      <c r="Q255" s="399">
        <v>135</v>
      </c>
      <c r="R255" s="300">
        <v>540</v>
      </c>
      <c r="S255" s="300">
        <v>135</v>
      </c>
      <c r="T255" s="12">
        <f t="shared" si="39"/>
        <v>0.25</v>
      </c>
      <c r="U255" s="374">
        <v>30</v>
      </c>
      <c r="V255" s="374">
        <v>36</v>
      </c>
      <c r="W255" s="404">
        <v>44</v>
      </c>
      <c r="X255" s="374">
        <v>25</v>
      </c>
      <c r="Y255" s="11">
        <f t="shared" si="33"/>
        <v>135</v>
      </c>
      <c r="Z255" s="12">
        <f t="shared" si="34"/>
        <v>0.25</v>
      </c>
      <c r="AA255" s="11">
        <f t="shared" si="35"/>
        <v>270</v>
      </c>
      <c r="AB255" s="12">
        <f t="shared" si="36"/>
        <v>1</v>
      </c>
      <c r="AC255" s="13">
        <f t="shared" si="40"/>
        <v>0.5</v>
      </c>
      <c r="AD255" s="445">
        <v>1715041129</v>
      </c>
      <c r="AE255" s="360" t="s">
        <v>1622</v>
      </c>
      <c r="AF255" s="445">
        <v>1715041129</v>
      </c>
      <c r="AG255" s="13">
        <f t="shared" si="37"/>
        <v>1</v>
      </c>
    </row>
    <row r="256" spans="1:33" s="377" customFormat="1" ht="238" x14ac:dyDescent="0.2">
      <c r="A256" s="300" t="s">
        <v>1735</v>
      </c>
      <c r="B256" s="387" t="s">
        <v>90</v>
      </c>
      <c r="C256" s="301" t="s">
        <v>1466</v>
      </c>
      <c r="D256" s="304" t="s">
        <v>1536</v>
      </c>
      <c r="E256" s="301" t="s">
        <v>1516</v>
      </c>
      <c r="F256" s="301" t="s">
        <v>1517</v>
      </c>
      <c r="G256" s="301" t="s">
        <v>1559</v>
      </c>
      <c r="H256" s="301" t="s">
        <v>1623</v>
      </c>
      <c r="I256" s="301" t="s">
        <v>1624</v>
      </c>
      <c r="J256" s="301" t="s">
        <v>1521</v>
      </c>
      <c r="K256" s="301" t="s">
        <v>959</v>
      </c>
      <c r="L256" s="37" t="s">
        <v>727</v>
      </c>
      <c r="M256" s="37" t="s">
        <v>158</v>
      </c>
      <c r="N256" s="300">
        <v>90</v>
      </c>
      <c r="O256" s="300">
        <v>2023</v>
      </c>
      <c r="P256" s="300" t="s">
        <v>1523</v>
      </c>
      <c r="Q256" s="399">
        <v>90</v>
      </c>
      <c r="R256" s="300">
        <v>360</v>
      </c>
      <c r="S256" s="300">
        <v>90</v>
      </c>
      <c r="T256" s="12">
        <f t="shared" si="39"/>
        <v>0.25</v>
      </c>
      <c r="U256" s="374">
        <v>3</v>
      </c>
      <c r="V256" s="374">
        <v>30</v>
      </c>
      <c r="W256" s="404">
        <v>0</v>
      </c>
      <c r="X256" s="374">
        <v>57</v>
      </c>
      <c r="Y256" s="11">
        <f t="shared" si="33"/>
        <v>90</v>
      </c>
      <c r="Z256" s="12">
        <f t="shared" si="34"/>
        <v>0.25</v>
      </c>
      <c r="AA256" s="11">
        <f t="shared" si="35"/>
        <v>180</v>
      </c>
      <c r="AB256" s="12">
        <f t="shared" si="36"/>
        <v>1</v>
      </c>
      <c r="AC256" s="13">
        <f t="shared" si="40"/>
        <v>0.5</v>
      </c>
      <c r="AD256" s="445">
        <v>2925549055</v>
      </c>
      <c r="AE256" s="360" t="s">
        <v>1544</v>
      </c>
      <c r="AF256" s="445">
        <v>2925549055</v>
      </c>
      <c r="AG256" s="13">
        <f t="shared" si="37"/>
        <v>1</v>
      </c>
    </row>
    <row r="257" spans="1:33" s="377" customFormat="1" ht="294" x14ac:dyDescent="0.2">
      <c r="A257" s="300" t="s">
        <v>1735</v>
      </c>
      <c r="B257" s="387" t="s">
        <v>90</v>
      </c>
      <c r="C257" s="301" t="s">
        <v>1466</v>
      </c>
      <c r="D257" s="304" t="s">
        <v>1536</v>
      </c>
      <c r="E257" s="301" t="s">
        <v>1468</v>
      </c>
      <c r="F257" s="301" t="s">
        <v>1517</v>
      </c>
      <c r="G257" s="301" t="s">
        <v>1626</v>
      </c>
      <c r="H257" s="301" t="s">
        <v>1633</v>
      </c>
      <c r="I257" s="301" t="s">
        <v>1495</v>
      </c>
      <c r="J257" s="301" t="s">
        <v>1521</v>
      </c>
      <c r="K257" s="301" t="s">
        <v>959</v>
      </c>
      <c r="L257" s="37" t="s">
        <v>1594</v>
      </c>
      <c r="M257" s="37" t="s">
        <v>158</v>
      </c>
      <c r="N257" s="300">
        <v>140</v>
      </c>
      <c r="O257" s="300">
        <v>2023</v>
      </c>
      <c r="P257" s="300" t="s">
        <v>1632</v>
      </c>
      <c r="Q257" s="399">
        <v>48</v>
      </c>
      <c r="R257" s="300">
        <v>192</v>
      </c>
      <c r="S257" s="300">
        <v>48</v>
      </c>
      <c r="T257" s="12">
        <f t="shared" si="39"/>
        <v>0.25</v>
      </c>
      <c r="U257" s="374">
        <v>0</v>
      </c>
      <c r="V257" s="374">
        <v>0</v>
      </c>
      <c r="W257" s="404">
        <v>54</v>
      </c>
      <c r="X257" s="374">
        <v>0</v>
      </c>
      <c r="Y257" s="11">
        <f t="shared" si="33"/>
        <v>54</v>
      </c>
      <c r="Z257" s="12">
        <f t="shared" si="34"/>
        <v>0.28125</v>
      </c>
      <c r="AA257" s="11">
        <f t="shared" si="35"/>
        <v>102</v>
      </c>
      <c r="AB257" s="12">
        <f t="shared" si="36"/>
        <v>1.125</v>
      </c>
      <c r="AC257" s="13">
        <f t="shared" si="40"/>
        <v>0.53125</v>
      </c>
      <c r="AD257" s="445">
        <v>1891479453</v>
      </c>
      <c r="AE257" s="360" t="s">
        <v>1544</v>
      </c>
      <c r="AF257" s="445">
        <v>1891479453</v>
      </c>
      <c r="AG257" s="13">
        <f t="shared" si="37"/>
        <v>1</v>
      </c>
    </row>
    <row r="258" spans="1:33" s="377" customFormat="1" ht="224" x14ac:dyDescent="0.2">
      <c r="A258" s="300" t="s">
        <v>1735</v>
      </c>
      <c r="B258" s="387" t="s">
        <v>90</v>
      </c>
      <c r="C258" s="301" t="s">
        <v>1466</v>
      </c>
      <c r="D258" s="304" t="s">
        <v>1536</v>
      </c>
      <c r="E258" s="301" t="s">
        <v>1468</v>
      </c>
      <c r="F258" s="301" t="s">
        <v>1517</v>
      </c>
      <c r="G258" s="301" t="s">
        <v>1626</v>
      </c>
      <c r="H258" s="301" t="s">
        <v>1634</v>
      </c>
      <c r="I258" s="301" t="s">
        <v>1635</v>
      </c>
      <c r="J258" s="301" t="s">
        <v>1521</v>
      </c>
      <c r="K258" s="301" t="s">
        <v>959</v>
      </c>
      <c r="L258" s="37" t="s">
        <v>727</v>
      </c>
      <c r="M258" s="37" t="s">
        <v>158</v>
      </c>
      <c r="N258" s="300">
        <v>400</v>
      </c>
      <c r="O258" s="300">
        <v>2023</v>
      </c>
      <c r="P258" s="300" t="s">
        <v>1637</v>
      </c>
      <c r="Q258" s="399">
        <v>150</v>
      </c>
      <c r="R258" s="300">
        <v>600</v>
      </c>
      <c r="S258" s="300">
        <v>150</v>
      </c>
      <c r="T258" s="12">
        <f t="shared" si="39"/>
        <v>0.25</v>
      </c>
      <c r="U258" s="374">
        <v>37</v>
      </c>
      <c r="V258" s="374">
        <v>39</v>
      </c>
      <c r="W258" s="404">
        <v>55</v>
      </c>
      <c r="X258" s="374">
        <v>19</v>
      </c>
      <c r="Y258" s="11">
        <f t="shared" si="33"/>
        <v>150</v>
      </c>
      <c r="Z258" s="12">
        <f t="shared" si="34"/>
        <v>0.25</v>
      </c>
      <c r="AA258" s="11">
        <f t="shared" si="35"/>
        <v>300</v>
      </c>
      <c r="AB258" s="12">
        <f t="shared" si="36"/>
        <v>1</v>
      </c>
      <c r="AC258" s="13">
        <f t="shared" si="40"/>
        <v>0.5</v>
      </c>
      <c r="AD258" s="445">
        <v>4019120547</v>
      </c>
      <c r="AE258" s="360" t="s">
        <v>1273</v>
      </c>
      <c r="AF258" s="445">
        <v>3617208492</v>
      </c>
      <c r="AG258" s="13">
        <f t="shared" si="37"/>
        <v>0.89999999992535684</v>
      </c>
    </row>
    <row r="259" spans="1:33" s="377" customFormat="1" ht="182" x14ac:dyDescent="0.2">
      <c r="A259" s="300" t="s">
        <v>1735</v>
      </c>
      <c r="B259" s="387" t="s">
        <v>90</v>
      </c>
      <c r="C259" s="301" t="s">
        <v>1466</v>
      </c>
      <c r="D259" s="304" t="s">
        <v>1536</v>
      </c>
      <c r="E259" s="301" t="s">
        <v>1516</v>
      </c>
      <c r="F259" s="301" t="s">
        <v>1517</v>
      </c>
      <c r="G259" s="301" t="s">
        <v>1626</v>
      </c>
      <c r="H259" s="301" t="s">
        <v>1638</v>
      </c>
      <c r="I259" s="301" t="s">
        <v>1639</v>
      </c>
      <c r="J259" s="301" t="s">
        <v>1640</v>
      </c>
      <c r="K259" s="301" t="s">
        <v>1642</v>
      </c>
      <c r="L259" s="37" t="s">
        <v>727</v>
      </c>
      <c r="M259" s="37" t="s">
        <v>158</v>
      </c>
      <c r="N259" s="300">
        <v>40</v>
      </c>
      <c r="O259" s="300">
        <v>2023</v>
      </c>
      <c r="P259" s="300" t="s">
        <v>1643</v>
      </c>
      <c r="Q259" s="399">
        <v>30</v>
      </c>
      <c r="R259" s="300">
        <v>46</v>
      </c>
      <c r="S259" s="300">
        <v>20</v>
      </c>
      <c r="T259" s="12">
        <f t="shared" si="39"/>
        <v>0.43478260869565216</v>
      </c>
      <c r="U259" s="374">
        <v>7</v>
      </c>
      <c r="V259" s="374">
        <v>11</v>
      </c>
      <c r="W259" s="404">
        <v>15</v>
      </c>
      <c r="X259" s="374">
        <v>1</v>
      </c>
      <c r="Y259" s="11">
        <f t="shared" si="33"/>
        <v>34</v>
      </c>
      <c r="Z259" s="12">
        <f t="shared" si="34"/>
        <v>0.73913043478260865</v>
      </c>
      <c r="AA259" s="11">
        <f t="shared" si="35"/>
        <v>54</v>
      </c>
      <c r="AB259" s="12">
        <f t="shared" si="36"/>
        <v>1.1333333333333333</v>
      </c>
      <c r="AC259" s="13">
        <f t="shared" si="40"/>
        <v>1.173913043478261</v>
      </c>
      <c r="AD259" s="445">
        <v>1891479453</v>
      </c>
      <c r="AE259" s="360" t="s">
        <v>1544</v>
      </c>
      <c r="AF259" s="445">
        <v>1891479453</v>
      </c>
      <c r="AG259" s="13">
        <f t="shared" si="37"/>
        <v>1</v>
      </c>
    </row>
    <row r="260" spans="1:33" s="377" customFormat="1" ht="294" x14ac:dyDescent="0.2">
      <c r="A260" s="300" t="s">
        <v>1735</v>
      </c>
      <c r="B260" s="387" t="s">
        <v>90</v>
      </c>
      <c r="C260" s="301" t="s">
        <v>1466</v>
      </c>
      <c r="D260" s="304" t="s">
        <v>1536</v>
      </c>
      <c r="E260" s="301" t="s">
        <v>1516</v>
      </c>
      <c r="F260" s="301" t="s">
        <v>1517</v>
      </c>
      <c r="G260" s="301" t="s">
        <v>1626</v>
      </c>
      <c r="H260" s="301" t="s">
        <v>1644</v>
      </c>
      <c r="I260" s="301" t="s">
        <v>1495</v>
      </c>
      <c r="J260" s="301" t="s">
        <v>1521</v>
      </c>
      <c r="K260" s="301" t="s">
        <v>959</v>
      </c>
      <c r="L260" s="37" t="s">
        <v>727</v>
      </c>
      <c r="M260" s="37" t="s">
        <v>158</v>
      </c>
      <c r="N260" s="300">
        <v>45</v>
      </c>
      <c r="O260" s="300">
        <v>2023</v>
      </c>
      <c r="P260" s="300" t="s">
        <v>1523</v>
      </c>
      <c r="Q260" s="399">
        <v>20</v>
      </c>
      <c r="R260" s="300">
        <v>90</v>
      </c>
      <c r="S260" s="300">
        <v>30</v>
      </c>
      <c r="T260" s="12">
        <f t="shared" si="39"/>
        <v>0.33333333333333331</v>
      </c>
      <c r="U260" s="374">
        <v>5</v>
      </c>
      <c r="V260" s="374">
        <v>8</v>
      </c>
      <c r="W260" s="404">
        <v>6</v>
      </c>
      <c r="X260" s="374">
        <v>2</v>
      </c>
      <c r="Y260" s="11">
        <f t="shared" si="33"/>
        <v>21</v>
      </c>
      <c r="Z260" s="12">
        <f t="shared" si="34"/>
        <v>0.23333333333333334</v>
      </c>
      <c r="AA260" s="11">
        <f t="shared" si="35"/>
        <v>51</v>
      </c>
      <c r="AB260" s="12">
        <f t="shared" si="36"/>
        <v>1.05</v>
      </c>
      <c r="AC260" s="13">
        <f t="shared" si="40"/>
        <v>0.56666666666666665</v>
      </c>
      <c r="AD260" s="445">
        <v>1891479453</v>
      </c>
      <c r="AE260" s="360" t="s">
        <v>1544</v>
      </c>
      <c r="AF260" s="445">
        <v>1891479453</v>
      </c>
      <c r="AG260" s="13">
        <f t="shared" si="37"/>
        <v>1</v>
      </c>
    </row>
    <row r="261" spans="1:33" s="377" customFormat="1" ht="224" x14ac:dyDescent="0.2">
      <c r="A261" s="300" t="s">
        <v>1735</v>
      </c>
      <c r="B261" s="387" t="s">
        <v>90</v>
      </c>
      <c r="C261" s="301" t="s">
        <v>1466</v>
      </c>
      <c r="D261" s="304" t="s">
        <v>1536</v>
      </c>
      <c r="E261" s="301" t="s">
        <v>1516</v>
      </c>
      <c r="F261" s="301" t="s">
        <v>1517</v>
      </c>
      <c r="G261" s="301" t="s">
        <v>1626</v>
      </c>
      <c r="H261" s="301" t="s">
        <v>1645</v>
      </c>
      <c r="I261" s="301" t="s">
        <v>1646</v>
      </c>
      <c r="J261" s="301" t="s">
        <v>1647</v>
      </c>
      <c r="K261" s="301" t="s">
        <v>197</v>
      </c>
      <c r="L261" s="37" t="s">
        <v>1649</v>
      </c>
      <c r="M261" s="37" t="s">
        <v>158</v>
      </c>
      <c r="N261" s="300">
        <v>92</v>
      </c>
      <c r="O261" s="300">
        <v>2023</v>
      </c>
      <c r="P261" s="300" t="s">
        <v>1484</v>
      </c>
      <c r="Q261" s="399">
        <v>35</v>
      </c>
      <c r="R261" s="300">
        <v>151</v>
      </c>
      <c r="S261" s="300">
        <v>30</v>
      </c>
      <c r="T261" s="12">
        <f t="shared" si="39"/>
        <v>0.19867549668874171</v>
      </c>
      <c r="U261" s="374">
        <v>8</v>
      </c>
      <c r="V261" s="374">
        <v>12</v>
      </c>
      <c r="W261" s="404">
        <v>12</v>
      </c>
      <c r="X261" s="374">
        <v>3</v>
      </c>
      <c r="Y261" s="11">
        <f t="shared" si="33"/>
        <v>35</v>
      </c>
      <c r="Z261" s="12">
        <f t="shared" si="34"/>
        <v>0.23178807947019867</v>
      </c>
      <c r="AA261" s="11">
        <f t="shared" si="35"/>
        <v>65</v>
      </c>
      <c r="AB261" s="12">
        <f t="shared" si="36"/>
        <v>1</v>
      </c>
      <c r="AC261" s="13">
        <f t="shared" si="40"/>
        <v>0.43046357615894038</v>
      </c>
      <c r="AD261" s="445">
        <v>1891479453</v>
      </c>
      <c r="AE261" s="360" t="s">
        <v>1544</v>
      </c>
      <c r="AF261" s="445">
        <v>1891479453</v>
      </c>
      <c r="AG261" s="13">
        <f t="shared" si="37"/>
        <v>1</v>
      </c>
    </row>
    <row r="262" spans="1:33" s="377" customFormat="1" ht="154" x14ac:dyDescent="0.2">
      <c r="A262" s="300" t="s">
        <v>1735</v>
      </c>
      <c r="B262" s="387" t="s">
        <v>90</v>
      </c>
      <c r="C262" s="301" t="s">
        <v>1466</v>
      </c>
      <c r="D262" s="304" t="s">
        <v>1536</v>
      </c>
      <c r="E262" s="301" t="s">
        <v>1516</v>
      </c>
      <c r="F262" s="301" t="s">
        <v>1517</v>
      </c>
      <c r="G262" s="301" t="s">
        <v>1626</v>
      </c>
      <c r="H262" s="301" t="s">
        <v>1650</v>
      </c>
      <c r="I262" s="301" t="s">
        <v>1651</v>
      </c>
      <c r="J262" s="301" t="s">
        <v>1521</v>
      </c>
      <c r="K262" s="301" t="s">
        <v>959</v>
      </c>
      <c r="L262" s="37" t="s">
        <v>492</v>
      </c>
      <c r="M262" s="37" t="s">
        <v>158</v>
      </c>
      <c r="N262" s="300">
        <v>135</v>
      </c>
      <c r="O262" s="300">
        <v>2023</v>
      </c>
      <c r="P262" s="300" t="s">
        <v>1523</v>
      </c>
      <c r="Q262" s="399">
        <v>135</v>
      </c>
      <c r="R262" s="300">
        <v>540</v>
      </c>
      <c r="S262" s="300">
        <v>135</v>
      </c>
      <c r="T262" s="12">
        <f t="shared" si="39"/>
        <v>0.25</v>
      </c>
      <c r="U262" s="374">
        <v>6</v>
      </c>
      <c r="V262" s="374">
        <v>25</v>
      </c>
      <c r="W262" s="404">
        <v>52</v>
      </c>
      <c r="X262" s="374">
        <v>52</v>
      </c>
      <c r="Y262" s="11">
        <f t="shared" si="33"/>
        <v>135</v>
      </c>
      <c r="Z262" s="12">
        <f t="shared" si="34"/>
        <v>0.25</v>
      </c>
      <c r="AA262" s="11">
        <f t="shared" si="35"/>
        <v>270</v>
      </c>
      <c r="AB262" s="12">
        <f t="shared" si="36"/>
        <v>1</v>
      </c>
      <c r="AC262" s="13">
        <f t="shared" si="40"/>
        <v>0.5</v>
      </c>
      <c r="AD262" s="445">
        <v>1891479454</v>
      </c>
      <c r="AE262" s="360" t="s">
        <v>1544</v>
      </c>
      <c r="AF262" s="445">
        <v>1891479454</v>
      </c>
      <c r="AG262" s="13">
        <f t="shared" si="37"/>
        <v>1</v>
      </c>
    </row>
    <row r="263" spans="1:33" s="377" customFormat="1" ht="140" x14ac:dyDescent="0.2">
      <c r="A263" s="300" t="s">
        <v>1735</v>
      </c>
      <c r="B263" s="387" t="s">
        <v>90</v>
      </c>
      <c r="C263" s="301" t="s">
        <v>1466</v>
      </c>
      <c r="D263" s="304" t="s">
        <v>1536</v>
      </c>
      <c r="E263" s="301" t="s">
        <v>1516</v>
      </c>
      <c r="F263" s="301" t="s">
        <v>1517</v>
      </c>
      <c r="G263" s="301" t="s">
        <v>1626</v>
      </c>
      <c r="H263" s="301" t="s">
        <v>1653</v>
      </c>
      <c r="I263" s="301" t="s">
        <v>1654</v>
      </c>
      <c r="J263" s="301" t="s">
        <v>1640</v>
      </c>
      <c r="K263" s="301" t="s">
        <v>1642</v>
      </c>
      <c r="L263" s="37" t="s">
        <v>727</v>
      </c>
      <c r="M263" s="37" t="s">
        <v>158</v>
      </c>
      <c r="N263" s="300">
        <v>188</v>
      </c>
      <c r="O263" s="300">
        <v>2023</v>
      </c>
      <c r="P263" s="300" t="s">
        <v>1523</v>
      </c>
      <c r="Q263" s="399">
        <v>50</v>
      </c>
      <c r="R263" s="300">
        <v>200</v>
      </c>
      <c r="S263" s="300">
        <v>50</v>
      </c>
      <c r="T263" s="12">
        <f t="shared" si="39"/>
        <v>0.25</v>
      </c>
      <c r="U263" s="374">
        <v>10</v>
      </c>
      <c r="V263" s="374">
        <v>16</v>
      </c>
      <c r="W263" s="404">
        <v>18</v>
      </c>
      <c r="X263" s="374">
        <v>6</v>
      </c>
      <c r="Y263" s="11">
        <f t="shared" si="33"/>
        <v>50</v>
      </c>
      <c r="Z263" s="12">
        <f t="shared" si="34"/>
        <v>0.25</v>
      </c>
      <c r="AA263" s="11">
        <f t="shared" si="35"/>
        <v>100</v>
      </c>
      <c r="AB263" s="12">
        <f t="shared" si="36"/>
        <v>1</v>
      </c>
      <c r="AC263" s="13">
        <f t="shared" si="40"/>
        <v>0.5</v>
      </c>
      <c r="AD263" s="445">
        <v>1891479453</v>
      </c>
      <c r="AE263" s="360" t="s">
        <v>1544</v>
      </c>
      <c r="AF263" s="445">
        <v>1891479453</v>
      </c>
      <c r="AG263" s="13">
        <f t="shared" si="37"/>
        <v>1</v>
      </c>
    </row>
    <row r="264" spans="1:33" s="377" customFormat="1" ht="140" x14ac:dyDescent="0.2">
      <c r="A264" s="300" t="s">
        <v>1735</v>
      </c>
      <c r="B264" s="387" t="s">
        <v>90</v>
      </c>
      <c r="C264" s="301" t="s">
        <v>1466</v>
      </c>
      <c r="D264" s="304" t="s">
        <v>1536</v>
      </c>
      <c r="E264" s="301" t="s">
        <v>1516</v>
      </c>
      <c r="F264" s="301" t="s">
        <v>1517</v>
      </c>
      <c r="G264" s="301" t="s">
        <v>1537</v>
      </c>
      <c r="H264" s="301" t="s">
        <v>1656</v>
      </c>
      <c r="I264" s="301" t="s">
        <v>1539</v>
      </c>
      <c r="J264" s="301" t="s">
        <v>1521</v>
      </c>
      <c r="K264" s="301" t="s">
        <v>959</v>
      </c>
      <c r="L264" s="37" t="s">
        <v>727</v>
      </c>
      <c r="M264" s="37" t="s">
        <v>158</v>
      </c>
      <c r="N264" s="300">
        <v>180</v>
      </c>
      <c r="O264" s="300">
        <v>2023</v>
      </c>
      <c r="P264" s="300" t="s">
        <v>1657</v>
      </c>
      <c r="Q264" s="399">
        <v>135</v>
      </c>
      <c r="R264" s="300">
        <v>540</v>
      </c>
      <c r="S264" s="300">
        <v>135</v>
      </c>
      <c r="T264" s="12">
        <f t="shared" si="39"/>
        <v>0.25</v>
      </c>
      <c r="U264" s="374">
        <v>6</v>
      </c>
      <c r="V264" s="374">
        <v>25</v>
      </c>
      <c r="W264" s="404">
        <v>52</v>
      </c>
      <c r="X264" s="374">
        <v>52</v>
      </c>
      <c r="Y264" s="11">
        <f t="shared" si="33"/>
        <v>135</v>
      </c>
      <c r="Z264" s="12">
        <f t="shared" si="34"/>
        <v>0.25</v>
      </c>
      <c r="AA264" s="11">
        <f t="shared" si="35"/>
        <v>270</v>
      </c>
      <c r="AB264" s="12">
        <f t="shared" si="36"/>
        <v>1</v>
      </c>
      <c r="AC264" s="13">
        <f t="shared" si="40"/>
        <v>0.5</v>
      </c>
      <c r="AD264" s="445">
        <v>1992274506</v>
      </c>
      <c r="AE264" s="360" t="s">
        <v>1544</v>
      </c>
      <c r="AF264" s="445">
        <v>1992274506</v>
      </c>
      <c r="AG264" s="13">
        <f t="shared" si="37"/>
        <v>1</v>
      </c>
    </row>
    <row r="265" spans="1:33" s="377" customFormat="1" ht="140" x14ac:dyDescent="0.2">
      <c r="A265" s="300" t="s">
        <v>1735</v>
      </c>
      <c r="B265" s="387" t="s">
        <v>90</v>
      </c>
      <c r="C265" s="301" t="s">
        <v>1466</v>
      </c>
      <c r="D265" s="304" t="s">
        <v>1536</v>
      </c>
      <c r="E265" s="301" t="s">
        <v>1516</v>
      </c>
      <c r="F265" s="301" t="s">
        <v>1517</v>
      </c>
      <c r="G265" s="301" t="s">
        <v>1537</v>
      </c>
      <c r="H265" s="301" t="s">
        <v>1658</v>
      </c>
      <c r="I265" s="301" t="s">
        <v>1539</v>
      </c>
      <c r="J265" s="301" t="s">
        <v>1521</v>
      </c>
      <c r="K265" s="301" t="s">
        <v>959</v>
      </c>
      <c r="L265" s="37" t="s">
        <v>1659</v>
      </c>
      <c r="M265" s="37" t="s">
        <v>158</v>
      </c>
      <c r="N265" s="300">
        <v>180</v>
      </c>
      <c r="O265" s="300">
        <v>2023</v>
      </c>
      <c r="P265" s="300" t="s">
        <v>1660</v>
      </c>
      <c r="Q265" s="399">
        <v>135</v>
      </c>
      <c r="R265" s="300">
        <v>540</v>
      </c>
      <c r="S265" s="300">
        <v>135</v>
      </c>
      <c r="T265" s="12">
        <f t="shared" si="39"/>
        <v>0.25</v>
      </c>
      <c r="U265" s="374">
        <v>35</v>
      </c>
      <c r="V265" s="374">
        <v>40</v>
      </c>
      <c r="W265" s="404">
        <v>50</v>
      </c>
      <c r="X265" s="374">
        <v>12</v>
      </c>
      <c r="Y265" s="11">
        <f t="shared" si="33"/>
        <v>137</v>
      </c>
      <c r="Z265" s="12">
        <f t="shared" si="34"/>
        <v>0.25370370370370371</v>
      </c>
      <c r="AA265" s="11">
        <f t="shared" si="35"/>
        <v>272</v>
      </c>
      <c r="AB265" s="12">
        <f t="shared" si="36"/>
        <v>1.0148148148148148</v>
      </c>
      <c r="AC265" s="13">
        <f t="shared" si="40"/>
        <v>0.50370370370370365</v>
      </c>
      <c r="AD265" s="445">
        <v>1992274506</v>
      </c>
      <c r="AE265" s="360" t="s">
        <v>1544</v>
      </c>
      <c r="AF265" s="445">
        <v>1992274506</v>
      </c>
      <c r="AG265" s="13">
        <f t="shared" si="37"/>
        <v>1</v>
      </c>
    </row>
    <row r="266" spans="1:33" s="377" customFormat="1" ht="196" x14ac:dyDescent="0.2">
      <c r="A266" s="300" t="s">
        <v>1735</v>
      </c>
      <c r="B266" s="387" t="s">
        <v>90</v>
      </c>
      <c r="C266" s="301" t="s">
        <v>1466</v>
      </c>
      <c r="D266" s="304" t="s">
        <v>1536</v>
      </c>
      <c r="E266" s="301" t="s">
        <v>1516</v>
      </c>
      <c r="F266" s="301" t="s">
        <v>1517</v>
      </c>
      <c r="G266" s="301" t="s">
        <v>1531</v>
      </c>
      <c r="H266" s="301" t="s">
        <v>1661</v>
      </c>
      <c r="I266" s="301" t="s">
        <v>1662</v>
      </c>
      <c r="J266" s="301" t="s">
        <v>1521</v>
      </c>
      <c r="K266" s="301" t="s">
        <v>959</v>
      </c>
      <c r="L266" s="37" t="s">
        <v>727</v>
      </c>
      <c r="M266" s="37" t="s">
        <v>158</v>
      </c>
      <c r="N266" s="300">
        <v>12</v>
      </c>
      <c r="O266" s="300">
        <v>2023</v>
      </c>
      <c r="P266" s="300" t="s">
        <v>1523</v>
      </c>
      <c r="Q266" s="399">
        <v>18</v>
      </c>
      <c r="R266" s="300">
        <v>60</v>
      </c>
      <c r="S266" s="300">
        <v>18</v>
      </c>
      <c r="T266" s="12">
        <f t="shared" si="39"/>
        <v>0.3</v>
      </c>
      <c r="U266" s="374" t="s">
        <v>142</v>
      </c>
      <c r="V266" s="374">
        <v>4</v>
      </c>
      <c r="W266" s="404">
        <v>15</v>
      </c>
      <c r="X266" s="374">
        <v>2</v>
      </c>
      <c r="Y266" s="11">
        <f t="shared" si="33"/>
        <v>21</v>
      </c>
      <c r="Z266" s="12">
        <f t="shared" si="34"/>
        <v>0.35</v>
      </c>
      <c r="AA266" s="11">
        <f t="shared" si="35"/>
        <v>39</v>
      </c>
      <c r="AB266" s="12">
        <f t="shared" si="36"/>
        <v>1.1666666666666667</v>
      </c>
      <c r="AC266" s="13">
        <f t="shared" si="40"/>
        <v>0.65</v>
      </c>
      <c r="AD266" s="445">
        <v>1230000000</v>
      </c>
      <c r="AE266" s="360" t="s">
        <v>1622</v>
      </c>
      <c r="AF266" s="445">
        <v>1230000000</v>
      </c>
      <c r="AG266" s="13">
        <f t="shared" si="37"/>
        <v>1</v>
      </c>
    </row>
    <row r="267" spans="1:33" s="377" customFormat="1" ht="409" x14ac:dyDescent="0.2">
      <c r="A267" s="300" t="s">
        <v>1735</v>
      </c>
      <c r="B267" s="387" t="s">
        <v>90</v>
      </c>
      <c r="C267" s="301" t="s">
        <v>1466</v>
      </c>
      <c r="D267" s="304" t="s">
        <v>1536</v>
      </c>
      <c r="E267" s="301" t="s">
        <v>1516</v>
      </c>
      <c r="F267" s="301" t="s">
        <v>1517</v>
      </c>
      <c r="G267" s="301" t="s">
        <v>1531</v>
      </c>
      <c r="H267" s="301" t="s">
        <v>1664</v>
      </c>
      <c r="I267" s="301" t="s">
        <v>1665</v>
      </c>
      <c r="J267" s="301" t="s">
        <v>1666</v>
      </c>
      <c r="K267" s="301" t="s">
        <v>1583</v>
      </c>
      <c r="L267" s="37" t="s">
        <v>477</v>
      </c>
      <c r="M267" s="37" t="s">
        <v>158</v>
      </c>
      <c r="N267" s="300">
        <v>20</v>
      </c>
      <c r="O267" s="300">
        <v>2023</v>
      </c>
      <c r="P267" s="300" t="s">
        <v>1668</v>
      </c>
      <c r="Q267" s="399">
        <v>5</v>
      </c>
      <c r="R267" s="300">
        <v>20</v>
      </c>
      <c r="S267" s="300">
        <v>5</v>
      </c>
      <c r="T267" s="12">
        <f t="shared" si="39"/>
        <v>0.25</v>
      </c>
      <c r="U267" s="374" t="s">
        <v>142</v>
      </c>
      <c r="V267" s="374">
        <v>2</v>
      </c>
      <c r="W267" s="404">
        <v>3</v>
      </c>
      <c r="X267" s="374">
        <v>0</v>
      </c>
      <c r="Y267" s="11">
        <f t="shared" si="33"/>
        <v>5</v>
      </c>
      <c r="Z267" s="12">
        <f t="shared" si="34"/>
        <v>0.25</v>
      </c>
      <c r="AA267" s="11">
        <f t="shared" si="35"/>
        <v>10</v>
      </c>
      <c r="AB267" s="12">
        <f t="shared" si="36"/>
        <v>1</v>
      </c>
      <c r="AC267" s="13">
        <f t="shared" si="40"/>
        <v>0.5</v>
      </c>
      <c r="AD267" s="445">
        <v>3062703469</v>
      </c>
      <c r="AE267" s="360" t="s">
        <v>1544</v>
      </c>
      <c r="AF267" s="445">
        <v>3062703469</v>
      </c>
      <c r="AG267" s="13">
        <f t="shared" si="37"/>
        <v>1</v>
      </c>
    </row>
    <row r="268" spans="1:33" s="377" customFormat="1" ht="409" x14ac:dyDescent="0.2">
      <c r="A268" s="300" t="s">
        <v>1735</v>
      </c>
      <c r="B268" s="387" t="s">
        <v>90</v>
      </c>
      <c r="C268" s="301" t="s">
        <v>1466</v>
      </c>
      <c r="D268" s="304" t="s">
        <v>1536</v>
      </c>
      <c r="E268" s="301" t="s">
        <v>1516</v>
      </c>
      <c r="F268" s="301" t="s">
        <v>1517</v>
      </c>
      <c r="G268" s="301" t="s">
        <v>1669</v>
      </c>
      <c r="H268" s="301" t="s">
        <v>1670</v>
      </c>
      <c r="I268" s="301" t="s">
        <v>1671</v>
      </c>
      <c r="J268" s="301" t="s">
        <v>1672</v>
      </c>
      <c r="K268" s="301" t="s">
        <v>1674</v>
      </c>
      <c r="L268" s="37" t="s">
        <v>727</v>
      </c>
      <c r="M268" s="37" t="s">
        <v>158</v>
      </c>
      <c r="N268" s="300">
        <v>90</v>
      </c>
      <c r="O268" s="300">
        <v>2023</v>
      </c>
      <c r="P268" s="300" t="s">
        <v>1675</v>
      </c>
      <c r="Q268" s="399">
        <v>75</v>
      </c>
      <c r="R268" s="300">
        <v>225</v>
      </c>
      <c r="S268" s="300">
        <v>50</v>
      </c>
      <c r="T268" s="12">
        <f t="shared" si="39"/>
        <v>0.22222222222222221</v>
      </c>
      <c r="U268" s="374">
        <v>5</v>
      </c>
      <c r="V268" s="374">
        <v>22.222222222222221</v>
      </c>
      <c r="W268" s="404">
        <v>16</v>
      </c>
      <c r="X268" s="374">
        <v>32</v>
      </c>
      <c r="Y268" s="11">
        <f t="shared" si="33"/>
        <v>75.222222222222229</v>
      </c>
      <c r="Z268" s="12">
        <f t="shared" si="34"/>
        <v>0.334320987654321</v>
      </c>
      <c r="AA268" s="11">
        <f t="shared" si="35"/>
        <v>125.22222222222223</v>
      </c>
      <c r="AB268" s="12">
        <f t="shared" si="36"/>
        <v>1.0029629629629631</v>
      </c>
      <c r="AC268" s="13">
        <f t="shared" si="40"/>
        <v>0.55654320987654327</v>
      </c>
      <c r="AD268" s="445">
        <v>461900000</v>
      </c>
      <c r="AE268" s="360" t="s">
        <v>1273</v>
      </c>
      <c r="AF268" s="445">
        <v>459300000</v>
      </c>
      <c r="AG268" s="13">
        <f t="shared" si="37"/>
        <v>0.99437107599047414</v>
      </c>
    </row>
    <row r="269" spans="1:33" s="377" customFormat="1" ht="196" x14ac:dyDescent="0.2">
      <c r="A269" s="300" t="s">
        <v>1735</v>
      </c>
      <c r="B269" s="387" t="s">
        <v>90</v>
      </c>
      <c r="C269" s="301" t="s">
        <v>1466</v>
      </c>
      <c r="D269" s="304" t="s">
        <v>1536</v>
      </c>
      <c r="E269" s="301" t="s">
        <v>1516</v>
      </c>
      <c r="F269" s="301" t="s">
        <v>1517</v>
      </c>
      <c r="G269" s="301" t="s">
        <v>1676</v>
      </c>
      <c r="H269" s="301" t="s">
        <v>1677</v>
      </c>
      <c r="I269" s="301" t="s">
        <v>1678</v>
      </c>
      <c r="J269" s="301" t="s">
        <v>1521</v>
      </c>
      <c r="K269" s="301" t="s">
        <v>959</v>
      </c>
      <c r="L269" s="37" t="s">
        <v>1680</v>
      </c>
      <c r="M269" s="37" t="s">
        <v>158</v>
      </c>
      <c r="N269" s="300">
        <v>60</v>
      </c>
      <c r="O269" s="300">
        <v>2023</v>
      </c>
      <c r="P269" s="300" t="s">
        <v>1681</v>
      </c>
      <c r="Q269" s="399">
        <v>60</v>
      </c>
      <c r="R269" s="300">
        <v>240</v>
      </c>
      <c r="S269" s="300">
        <v>60</v>
      </c>
      <c r="T269" s="12">
        <f t="shared" si="39"/>
        <v>0.25</v>
      </c>
      <c r="U269" s="374" t="s">
        <v>142</v>
      </c>
      <c r="V269" s="374">
        <v>25</v>
      </c>
      <c r="W269" s="404">
        <v>20</v>
      </c>
      <c r="X269" s="374">
        <v>15</v>
      </c>
      <c r="Y269" s="11">
        <f t="shared" si="33"/>
        <v>60</v>
      </c>
      <c r="Z269" s="12">
        <f t="shared" si="34"/>
        <v>0.25</v>
      </c>
      <c r="AA269" s="11">
        <f t="shared" si="35"/>
        <v>120</v>
      </c>
      <c r="AB269" s="12">
        <f t="shared" si="36"/>
        <v>1</v>
      </c>
      <c r="AC269" s="13">
        <f t="shared" si="40"/>
        <v>0.5</v>
      </c>
      <c r="AD269" s="445">
        <v>1525995247</v>
      </c>
      <c r="AE269" s="360" t="s">
        <v>1273</v>
      </c>
      <c r="AF269" s="445">
        <v>1393195247</v>
      </c>
      <c r="AG269" s="13">
        <f t="shared" si="37"/>
        <v>0.91297482724072998</v>
      </c>
    </row>
    <row r="270" spans="1:33" s="377" customFormat="1" ht="196" x14ac:dyDescent="0.2">
      <c r="A270" s="300" t="s">
        <v>1735</v>
      </c>
      <c r="B270" s="387" t="s">
        <v>90</v>
      </c>
      <c r="C270" s="301" t="s">
        <v>1466</v>
      </c>
      <c r="D270" s="304" t="s">
        <v>1536</v>
      </c>
      <c r="E270" s="301" t="s">
        <v>1516</v>
      </c>
      <c r="F270" s="301" t="s">
        <v>1517</v>
      </c>
      <c r="G270" s="301" t="s">
        <v>1682</v>
      </c>
      <c r="H270" s="301" t="s">
        <v>1683</v>
      </c>
      <c r="I270" s="301" t="s">
        <v>1684</v>
      </c>
      <c r="J270" s="301" t="s">
        <v>1521</v>
      </c>
      <c r="K270" s="301" t="s">
        <v>959</v>
      </c>
      <c r="L270" s="37" t="s">
        <v>727</v>
      </c>
      <c r="M270" s="37" t="s">
        <v>158</v>
      </c>
      <c r="N270" s="300">
        <v>340</v>
      </c>
      <c r="O270" s="300">
        <v>2023</v>
      </c>
      <c r="P270" s="300" t="s">
        <v>1686</v>
      </c>
      <c r="Q270" s="399">
        <v>90</v>
      </c>
      <c r="R270" s="300">
        <v>350</v>
      </c>
      <c r="S270" s="300">
        <v>70</v>
      </c>
      <c r="T270" s="12">
        <f t="shared" si="39"/>
        <v>0.2</v>
      </c>
      <c r="U270" s="374">
        <v>2</v>
      </c>
      <c r="V270" s="374">
        <v>50</v>
      </c>
      <c r="W270" s="404">
        <v>31</v>
      </c>
      <c r="X270" s="374">
        <v>7</v>
      </c>
      <c r="Y270" s="11">
        <f t="shared" si="33"/>
        <v>90</v>
      </c>
      <c r="Z270" s="12">
        <f t="shared" si="34"/>
        <v>0.25714285714285712</v>
      </c>
      <c r="AA270" s="11">
        <f t="shared" si="35"/>
        <v>160</v>
      </c>
      <c r="AB270" s="12">
        <f t="shared" si="36"/>
        <v>1</v>
      </c>
      <c r="AC270" s="13">
        <f t="shared" si="40"/>
        <v>0.45714285714285713</v>
      </c>
      <c r="AD270" s="445">
        <v>1525995247</v>
      </c>
      <c r="AE270" s="360" t="s">
        <v>1273</v>
      </c>
      <c r="AF270" s="445">
        <v>1525995247</v>
      </c>
      <c r="AG270" s="13">
        <f t="shared" si="37"/>
        <v>1</v>
      </c>
    </row>
    <row r="271" spans="1:33" s="377" customFormat="1" ht="196" x14ac:dyDescent="0.2">
      <c r="A271" s="300" t="s">
        <v>1735</v>
      </c>
      <c r="B271" s="387" t="s">
        <v>90</v>
      </c>
      <c r="C271" s="301" t="s">
        <v>1466</v>
      </c>
      <c r="D271" s="304" t="s">
        <v>1536</v>
      </c>
      <c r="E271" s="301" t="s">
        <v>1516</v>
      </c>
      <c r="F271" s="301" t="s">
        <v>1517</v>
      </c>
      <c r="G271" s="301" t="s">
        <v>1682</v>
      </c>
      <c r="H271" s="301" t="s">
        <v>1687</v>
      </c>
      <c r="I271" s="301" t="s">
        <v>1684</v>
      </c>
      <c r="J271" s="301" t="s">
        <v>1688</v>
      </c>
      <c r="K271" s="301" t="s">
        <v>1689</v>
      </c>
      <c r="L271" s="37" t="s">
        <v>1690</v>
      </c>
      <c r="M271" s="37" t="s">
        <v>158</v>
      </c>
      <c r="N271" s="300">
        <v>15</v>
      </c>
      <c r="O271" s="300">
        <v>2023</v>
      </c>
      <c r="P271" s="300" t="s">
        <v>1691</v>
      </c>
      <c r="Q271" s="399">
        <v>4</v>
      </c>
      <c r="R271" s="300">
        <v>16</v>
      </c>
      <c r="S271" s="300">
        <v>4</v>
      </c>
      <c r="T271" s="12">
        <f t="shared" si="39"/>
        <v>0.25</v>
      </c>
      <c r="U271" s="374" t="s">
        <v>142</v>
      </c>
      <c r="V271" s="374">
        <v>1</v>
      </c>
      <c r="W271" s="404">
        <v>3</v>
      </c>
      <c r="X271" s="374">
        <v>0</v>
      </c>
      <c r="Y271" s="11">
        <f t="shared" si="33"/>
        <v>4</v>
      </c>
      <c r="Z271" s="12">
        <f t="shared" si="34"/>
        <v>0.25</v>
      </c>
      <c r="AA271" s="11">
        <f t="shared" si="35"/>
        <v>8</v>
      </c>
      <c r="AB271" s="12">
        <f t="shared" si="36"/>
        <v>1</v>
      </c>
      <c r="AC271" s="13">
        <f t="shared" si="40"/>
        <v>0.5</v>
      </c>
      <c r="AD271" s="445">
        <v>1525995247</v>
      </c>
      <c r="AE271" s="360" t="s">
        <v>1273</v>
      </c>
      <c r="AF271" s="445">
        <v>1525995247</v>
      </c>
      <c r="AG271" s="13">
        <f t="shared" si="37"/>
        <v>1</v>
      </c>
    </row>
    <row r="272" spans="1:33" s="377" customFormat="1" ht="238" x14ac:dyDescent="0.2">
      <c r="A272" s="300" t="s">
        <v>1735</v>
      </c>
      <c r="B272" s="387" t="s">
        <v>90</v>
      </c>
      <c r="C272" s="301" t="s">
        <v>1466</v>
      </c>
      <c r="D272" s="304" t="s">
        <v>1536</v>
      </c>
      <c r="E272" s="301" t="s">
        <v>1516</v>
      </c>
      <c r="F272" s="301" t="s">
        <v>1517</v>
      </c>
      <c r="G272" s="301" t="s">
        <v>1692</v>
      </c>
      <c r="H272" s="301" t="s">
        <v>1693</v>
      </c>
      <c r="I272" s="301" t="s">
        <v>1694</v>
      </c>
      <c r="J272" s="301" t="s">
        <v>1555</v>
      </c>
      <c r="K272" s="301" t="s">
        <v>1557</v>
      </c>
      <c r="L272" s="37" t="s">
        <v>727</v>
      </c>
      <c r="M272" s="37" t="s">
        <v>158</v>
      </c>
      <c r="N272" s="300">
        <v>175</v>
      </c>
      <c r="O272" s="300">
        <v>2023</v>
      </c>
      <c r="P272" s="300" t="s">
        <v>1696</v>
      </c>
      <c r="Q272" s="399">
        <v>150</v>
      </c>
      <c r="R272" s="300">
        <v>600</v>
      </c>
      <c r="S272" s="300">
        <v>150</v>
      </c>
      <c r="T272" s="12">
        <f t="shared" si="39"/>
        <v>0.25</v>
      </c>
      <c r="U272" s="374" t="s">
        <v>142</v>
      </c>
      <c r="V272" s="374">
        <v>37</v>
      </c>
      <c r="W272" s="404">
        <v>3</v>
      </c>
      <c r="X272" s="374">
        <v>110</v>
      </c>
      <c r="Y272" s="11">
        <f t="shared" si="33"/>
        <v>150</v>
      </c>
      <c r="Z272" s="12">
        <f t="shared" si="34"/>
        <v>0.25</v>
      </c>
      <c r="AA272" s="11">
        <f t="shared" si="35"/>
        <v>300</v>
      </c>
      <c r="AB272" s="12">
        <f t="shared" si="36"/>
        <v>1</v>
      </c>
      <c r="AC272" s="13">
        <f t="shared" si="40"/>
        <v>0.5</v>
      </c>
      <c r="AD272" s="445">
        <v>2084122795</v>
      </c>
      <c r="AE272" s="360" t="s">
        <v>1697</v>
      </c>
      <c r="AF272" s="445">
        <v>2084122795</v>
      </c>
      <c r="AG272" s="13">
        <f t="shared" si="37"/>
        <v>1</v>
      </c>
    </row>
    <row r="273" spans="1:33" s="377" customFormat="1" ht="196" x14ac:dyDescent="0.2">
      <c r="A273" s="300" t="s">
        <v>1735</v>
      </c>
      <c r="B273" s="387" t="s">
        <v>90</v>
      </c>
      <c r="C273" s="301" t="s">
        <v>1466</v>
      </c>
      <c r="D273" s="304" t="s">
        <v>1536</v>
      </c>
      <c r="E273" s="301" t="s">
        <v>1516</v>
      </c>
      <c r="F273" s="301" t="s">
        <v>1517</v>
      </c>
      <c r="G273" s="301" t="s">
        <v>1698</v>
      </c>
      <c r="H273" s="301" t="s">
        <v>1699</v>
      </c>
      <c r="I273" s="301" t="s">
        <v>1700</v>
      </c>
      <c r="J273" s="301" t="s">
        <v>1521</v>
      </c>
      <c r="K273" s="301" t="s">
        <v>959</v>
      </c>
      <c r="L273" s="37" t="s">
        <v>727</v>
      </c>
      <c r="M273" s="37" t="s">
        <v>158</v>
      </c>
      <c r="N273" s="300">
        <v>210</v>
      </c>
      <c r="O273" s="300">
        <v>2023</v>
      </c>
      <c r="P273" s="300" t="s">
        <v>1702</v>
      </c>
      <c r="Q273" s="399">
        <v>115</v>
      </c>
      <c r="R273" s="300">
        <v>460</v>
      </c>
      <c r="S273" s="300">
        <v>115</v>
      </c>
      <c r="T273" s="12">
        <f t="shared" si="39"/>
        <v>0.25</v>
      </c>
      <c r="U273" s="374">
        <v>15</v>
      </c>
      <c r="V273" s="374">
        <v>39</v>
      </c>
      <c r="W273" s="404">
        <v>41</v>
      </c>
      <c r="X273" s="374">
        <v>20</v>
      </c>
      <c r="Y273" s="11">
        <f t="shared" si="33"/>
        <v>115</v>
      </c>
      <c r="Z273" s="12">
        <f t="shared" si="34"/>
        <v>0.25</v>
      </c>
      <c r="AA273" s="11">
        <f t="shared" si="35"/>
        <v>230</v>
      </c>
      <c r="AB273" s="12">
        <f t="shared" si="36"/>
        <v>1</v>
      </c>
      <c r="AC273" s="13">
        <f t="shared" si="40"/>
        <v>0.5</v>
      </c>
      <c r="AD273" s="445">
        <v>1209000000</v>
      </c>
      <c r="AE273" s="360" t="s">
        <v>1703</v>
      </c>
      <c r="AF273" s="445">
        <v>1209000000</v>
      </c>
      <c r="AG273" s="13">
        <f t="shared" si="37"/>
        <v>1</v>
      </c>
    </row>
    <row r="274" spans="1:33" s="377" customFormat="1" ht="182" x14ac:dyDescent="0.2">
      <c r="A274" s="300" t="s">
        <v>1735</v>
      </c>
      <c r="B274" s="387" t="s">
        <v>90</v>
      </c>
      <c r="C274" s="301" t="s">
        <v>1466</v>
      </c>
      <c r="D274" s="304" t="s">
        <v>1536</v>
      </c>
      <c r="E274" s="301" t="s">
        <v>1516</v>
      </c>
      <c r="F274" s="301" t="s">
        <v>1517</v>
      </c>
      <c r="G274" s="301" t="s">
        <v>1704</v>
      </c>
      <c r="H274" s="301" t="s">
        <v>1705</v>
      </c>
      <c r="I274" s="301" t="s">
        <v>1706</v>
      </c>
      <c r="J274" s="301" t="s">
        <v>1521</v>
      </c>
      <c r="K274" s="301" t="s">
        <v>959</v>
      </c>
      <c r="L274" s="37" t="s">
        <v>1708</v>
      </c>
      <c r="M274" s="37" t="s">
        <v>158</v>
      </c>
      <c r="N274" s="300">
        <v>135</v>
      </c>
      <c r="O274" s="300">
        <v>2023</v>
      </c>
      <c r="P274" s="300" t="s">
        <v>1543</v>
      </c>
      <c r="Q274" s="399">
        <v>135</v>
      </c>
      <c r="R274" s="300">
        <v>540</v>
      </c>
      <c r="S274" s="300">
        <v>135</v>
      </c>
      <c r="T274" s="12">
        <f t="shared" si="39"/>
        <v>0.25</v>
      </c>
      <c r="U274" s="374">
        <v>6</v>
      </c>
      <c r="V274" s="374">
        <v>25</v>
      </c>
      <c r="W274" s="404">
        <v>52</v>
      </c>
      <c r="X274" s="374">
        <v>52</v>
      </c>
      <c r="Y274" s="11">
        <f t="shared" ref="Y274:Y307" si="41">+U274+V274+W274+X274</f>
        <v>135</v>
      </c>
      <c r="Z274" s="12">
        <f t="shared" ref="Z274:Z307" si="42">+Y274/R274</f>
        <v>0.25</v>
      </c>
      <c r="AA274" s="11">
        <f t="shared" ref="AA274:AA307" si="43">S274+Y274</f>
        <v>270</v>
      </c>
      <c r="AB274" s="12">
        <f t="shared" ref="AB274:AB307" si="44">+Y274/Q274</f>
        <v>1</v>
      </c>
      <c r="AC274" s="13">
        <f t="shared" si="40"/>
        <v>0.5</v>
      </c>
      <c r="AD274" s="445">
        <v>1824565547</v>
      </c>
      <c r="AE274" s="360" t="s">
        <v>1703</v>
      </c>
      <c r="AF274" s="445">
        <v>1824565547</v>
      </c>
      <c r="AG274" s="13">
        <f t="shared" ref="AG274:AG307" si="45">+AF274/AD274</f>
        <v>1</v>
      </c>
    </row>
    <row r="275" spans="1:33" s="377" customFormat="1" ht="392" x14ac:dyDescent="0.2">
      <c r="A275" s="300" t="s">
        <v>1735</v>
      </c>
      <c r="B275" s="387" t="s">
        <v>90</v>
      </c>
      <c r="C275" s="301" t="s">
        <v>1466</v>
      </c>
      <c r="D275" s="304" t="s">
        <v>1536</v>
      </c>
      <c r="E275" s="301" t="s">
        <v>1516</v>
      </c>
      <c r="F275" s="301" t="s">
        <v>1517</v>
      </c>
      <c r="G275" s="301" t="s">
        <v>1709</v>
      </c>
      <c r="H275" s="301" t="s">
        <v>1710</v>
      </c>
      <c r="I275" s="301" t="s">
        <v>1711</v>
      </c>
      <c r="J275" s="301" t="s">
        <v>1712</v>
      </c>
      <c r="K275" s="301" t="s">
        <v>1709</v>
      </c>
      <c r="L275" s="37" t="s">
        <v>727</v>
      </c>
      <c r="M275" s="37" t="s">
        <v>158</v>
      </c>
      <c r="N275" s="300">
        <v>20</v>
      </c>
      <c r="O275" s="300">
        <v>2023</v>
      </c>
      <c r="P275" s="300" t="s">
        <v>1714</v>
      </c>
      <c r="Q275" s="399">
        <v>12</v>
      </c>
      <c r="R275" s="300">
        <v>45</v>
      </c>
      <c r="S275" s="300">
        <v>12</v>
      </c>
      <c r="T275" s="12">
        <f t="shared" si="39"/>
        <v>0.26666666666666666</v>
      </c>
      <c r="U275" s="374" t="s">
        <v>142</v>
      </c>
      <c r="V275" s="374">
        <v>4</v>
      </c>
      <c r="W275" s="404">
        <v>6</v>
      </c>
      <c r="X275" s="374">
        <v>2</v>
      </c>
      <c r="Y275" s="11">
        <f t="shared" si="41"/>
        <v>12</v>
      </c>
      <c r="Z275" s="12">
        <f t="shared" si="42"/>
        <v>0.26666666666666666</v>
      </c>
      <c r="AA275" s="11">
        <f t="shared" si="43"/>
        <v>24</v>
      </c>
      <c r="AB275" s="12">
        <f t="shared" si="44"/>
        <v>1</v>
      </c>
      <c r="AC275" s="13">
        <f t="shared" si="40"/>
        <v>0.53333333333333333</v>
      </c>
      <c r="AD275" s="445">
        <v>561600000</v>
      </c>
      <c r="AE275" s="360" t="s">
        <v>1622</v>
      </c>
      <c r="AF275" s="445">
        <v>561600000</v>
      </c>
      <c r="AG275" s="13">
        <f t="shared" si="45"/>
        <v>1</v>
      </c>
    </row>
    <row r="276" spans="1:33" s="377" customFormat="1" ht="252" x14ac:dyDescent="0.2">
      <c r="A276" s="300" t="s">
        <v>1735</v>
      </c>
      <c r="B276" s="387" t="s">
        <v>90</v>
      </c>
      <c r="C276" s="301" t="s">
        <v>1466</v>
      </c>
      <c r="D276" s="304" t="s">
        <v>1536</v>
      </c>
      <c r="E276" s="301" t="s">
        <v>1516</v>
      </c>
      <c r="F276" s="301" t="s">
        <v>1517</v>
      </c>
      <c r="G276" s="301" t="s">
        <v>1715</v>
      </c>
      <c r="H276" s="301" t="s">
        <v>1716</v>
      </c>
      <c r="I276" s="301" t="s">
        <v>1717</v>
      </c>
      <c r="J276" s="301" t="s">
        <v>1521</v>
      </c>
      <c r="K276" s="301" t="s">
        <v>959</v>
      </c>
      <c r="L276" s="37" t="s">
        <v>727</v>
      </c>
      <c r="M276" s="37" t="s">
        <v>158</v>
      </c>
      <c r="N276" s="300">
        <v>180</v>
      </c>
      <c r="O276" s="300">
        <v>2023</v>
      </c>
      <c r="P276" s="300" t="s">
        <v>1719</v>
      </c>
      <c r="Q276" s="399">
        <v>135</v>
      </c>
      <c r="R276" s="300">
        <v>540</v>
      </c>
      <c r="S276" s="300">
        <v>135</v>
      </c>
      <c r="T276" s="12">
        <f t="shared" si="39"/>
        <v>0.25</v>
      </c>
      <c r="U276" s="374">
        <v>14</v>
      </c>
      <c r="V276" s="374">
        <v>53</v>
      </c>
      <c r="W276" s="404">
        <v>52</v>
      </c>
      <c r="X276" s="374">
        <v>16</v>
      </c>
      <c r="Y276" s="11">
        <f t="shared" si="41"/>
        <v>135</v>
      </c>
      <c r="Z276" s="12">
        <f t="shared" si="42"/>
        <v>0.25</v>
      </c>
      <c r="AA276" s="11">
        <f t="shared" si="43"/>
        <v>270</v>
      </c>
      <c r="AB276" s="12">
        <f t="shared" si="44"/>
        <v>1</v>
      </c>
      <c r="AC276" s="13">
        <f t="shared" si="40"/>
        <v>0.5</v>
      </c>
      <c r="AD276" s="445">
        <v>1206680717</v>
      </c>
      <c r="AE276" s="360" t="s">
        <v>1273</v>
      </c>
      <c r="AF276" s="445">
        <v>1198880717</v>
      </c>
      <c r="AG276" s="13">
        <f t="shared" si="45"/>
        <v>0.99353598686867883</v>
      </c>
    </row>
    <row r="277" spans="1:33" s="377" customFormat="1" ht="252" x14ac:dyDescent="0.2">
      <c r="A277" s="300" t="s">
        <v>1735</v>
      </c>
      <c r="B277" s="387" t="s">
        <v>90</v>
      </c>
      <c r="C277" s="301" t="s">
        <v>1466</v>
      </c>
      <c r="D277" s="304" t="s">
        <v>1536</v>
      </c>
      <c r="E277" s="301" t="s">
        <v>1516</v>
      </c>
      <c r="F277" s="301" t="s">
        <v>1517</v>
      </c>
      <c r="G277" s="301" t="s">
        <v>1715</v>
      </c>
      <c r="H277" s="301" t="s">
        <v>1720</v>
      </c>
      <c r="I277" s="301" t="s">
        <v>1721</v>
      </c>
      <c r="J277" s="301" t="s">
        <v>1722</v>
      </c>
      <c r="K277" s="301" t="s">
        <v>1724</v>
      </c>
      <c r="L277" s="37" t="s">
        <v>1725</v>
      </c>
      <c r="M277" s="37" t="s">
        <v>158</v>
      </c>
      <c r="N277" s="300">
        <v>10</v>
      </c>
      <c r="O277" s="300">
        <v>2023</v>
      </c>
      <c r="P277" s="300" t="s">
        <v>1726</v>
      </c>
      <c r="Q277" s="399">
        <v>10</v>
      </c>
      <c r="R277" s="300">
        <v>10</v>
      </c>
      <c r="S277" s="300">
        <v>10</v>
      </c>
      <c r="T277" s="12">
        <f t="shared" si="39"/>
        <v>1</v>
      </c>
      <c r="U277" s="374">
        <v>3</v>
      </c>
      <c r="V277" s="374">
        <v>2</v>
      </c>
      <c r="W277" s="404">
        <v>5</v>
      </c>
      <c r="X277" s="374">
        <v>0</v>
      </c>
      <c r="Y277" s="11">
        <f t="shared" si="41"/>
        <v>10</v>
      </c>
      <c r="Z277" s="12">
        <f t="shared" si="42"/>
        <v>1</v>
      </c>
      <c r="AA277" s="11">
        <f t="shared" si="43"/>
        <v>20</v>
      </c>
      <c r="AB277" s="12">
        <f t="shared" si="44"/>
        <v>1</v>
      </c>
      <c r="AC277" s="13">
        <f t="shared" si="40"/>
        <v>2</v>
      </c>
      <c r="AD277" s="445">
        <v>1206680717</v>
      </c>
      <c r="AE277" s="360" t="s">
        <v>1273</v>
      </c>
      <c r="AF277" s="445">
        <v>1198880717</v>
      </c>
      <c r="AG277" s="13">
        <f t="shared" si="45"/>
        <v>0.99353598686867883</v>
      </c>
    </row>
    <row r="278" spans="1:33" s="377" customFormat="1" ht="196" x14ac:dyDescent="0.2">
      <c r="A278" s="300" t="s">
        <v>1735</v>
      </c>
      <c r="B278" s="387" t="s">
        <v>90</v>
      </c>
      <c r="C278" s="301" t="s">
        <v>1466</v>
      </c>
      <c r="D278" s="304" t="s">
        <v>1536</v>
      </c>
      <c r="E278" s="301" t="s">
        <v>1516</v>
      </c>
      <c r="F278" s="301" t="s">
        <v>1517</v>
      </c>
      <c r="G278" s="301" t="s">
        <v>1715</v>
      </c>
      <c r="H278" s="301" t="s">
        <v>1727</v>
      </c>
      <c r="I278" s="301" t="s">
        <v>1728</v>
      </c>
      <c r="J278" s="301" t="s">
        <v>1722</v>
      </c>
      <c r="K278" s="301" t="s">
        <v>1724</v>
      </c>
      <c r="L278" s="37" t="s">
        <v>1725</v>
      </c>
      <c r="M278" s="37" t="s">
        <v>158</v>
      </c>
      <c r="N278" s="300">
        <v>176</v>
      </c>
      <c r="O278" s="300">
        <v>2023</v>
      </c>
      <c r="P278" s="300" t="s">
        <v>1726</v>
      </c>
      <c r="Q278" s="399">
        <v>44</v>
      </c>
      <c r="R278" s="300">
        <v>176</v>
      </c>
      <c r="S278" s="300">
        <v>44</v>
      </c>
      <c r="T278" s="12">
        <f t="shared" si="39"/>
        <v>0.25</v>
      </c>
      <c r="U278" s="374">
        <v>10</v>
      </c>
      <c r="V278" s="374">
        <v>16</v>
      </c>
      <c r="W278" s="404">
        <v>15</v>
      </c>
      <c r="X278" s="374">
        <v>3</v>
      </c>
      <c r="Y278" s="11">
        <f t="shared" si="41"/>
        <v>44</v>
      </c>
      <c r="Z278" s="12">
        <f t="shared" si="42"/>
        <v>0.25</v>
      </c>
      <c r="AA278" s="11">
        <f t="shared" si="43"/>
        <v>88</v>
      </c>
      <c r="AB278" s="12">
        <f t="shared" si="44"/>
        <v>1</v>
      </c>
      <c r="AC278" s="13">
        <f t="shared" si="40"/>
        <v>0.5</v>
      </c>
      <c r="AD278" s="445">
        <v>1206680717</v>
      </c>
      <c r="AE278" s="360" t="s">
        <v>1273</v>
      </c>
      <c r="AF278" s="445">
        <v>1198880717</v>
      </c>
      <c r="AG278" s="13">
        <f t="shared" si="45"/>
        <v>0.99353598686867883</v>
      </c>
    </row>
    <row r="279" spans="1:33" s="377" customFormat="1" ht="112" x14ac:dyDescent="0.2">
      <c r="A279" s="300" t="s">
        <v>1735</v>
      </c>
      <c r="B279" s="387" t="s">
        <v>90</v>
      </c>
      <c r="C279" s="301" t="s">
        <v>1466</v>
      </c>
      <c r="D279" s="304" t="s">
        <v>1536</v>
      </c>
      <c r="E279" s="301" t="s">
        <v>1516</v>
      </c>
      <c r="F279" s="301" t="s">
        <v>1517</v>
      </c>
      <c r="G279" s="301" t="s">
        <v>1595</v>
      </c>
      <c r="H279" s="301" t="s">
        <v>1730</v>
      </c>
      <c r="I279" s="301" t="s">
        <v>1731</v>
      </c>
      <c r="J279" s="301" t="s">
        <v>1598</v>
      </c>
      <c r="K279" s="301" t="s">
        <v>1600</v>
      </c>
      <c r="L279" s="37" t="s">
        <v>1733</v>
      </c>
      <c r="M279" s="37" t="s">
        <v>158</v>
      </c>
      <c r="N279" s="300">
        <v>9805</v>
      </c>
      <c r="O279" s="300">
        <v>2023</v>
      </c>
      <c r="P279" s="300" t="s">
        <v>1734</v>
      </c>
      <c r="Q279" s="399">
        <v>9000</v>
      </c>
      <c r="R279" s="300">
        <v>36000</v>
      </c>
      <c r="S279" s="300">
        <v>11238</v>
      </c>
      <c r="T279" s="12">
        <f t="shared" si="39"/>
        <v>0.31216666666666665</v>
      </c>
      <c r="U279" s="374">
        <v>2780</v>
      </c>
      <c r="V279" s="374">
        <v>2797</v>
      </c>
      <c r="W279" s="404">
        <v>2340</v>
      </c>
      <c r="X279" s="374">
        <v>2838</v>
      </c>
      <c r="Y279" s="11">
        <f t="shared" si="41"/>
        <v>10755</v>
      </c>
      <c r="Z279" s="12">
        <f t="shared" si="42"/>
        <v>0.29875000000000002</v>
      </c>
      <c r="AA279" s="11">
        <f t="shared" si="43"/>
        <v>21993</v>
      </c>
      <c r="AB279" s="12">
        <f t="shared" si="44"/>
        <v>1.1950000000000001</v>
      </c>
      <c r="AC279" s="13">
        <f t="shared" si="40"/>
        <v>0.61091666666666666</v>
      </c>
      <c r="AD279" s="445">
        <v>646000000</v>
      </c>
      <c r="AE279" s="360" t="s">
        <v>1622</v>
      </c>
      <c r="AF279" s="445">
        <v>646000000</v>
      </c>
      <c r="AG279" s="13">
        <f t="shared" si="45"/>
        <v>1</v>
      </c>
    </row>
    <row r="280" spans="1:33" s="377" customFormat="1" ht="224" x14ac:dyDescent="0.2">
      <c r="A280" s="300" t="s">
        <v>1356</v>
      </c>
      <c r="B280" s="387" t="s">
        <v>90</v>
      </c>
      <c r="C280" s="301" t="s">
        <v>1265</v>
      </c>
      <c r="D280" s="304" t="s">
        <v>1266</v>
      </c>
      <c r="E280" s="301">
        <v>2201</v>
      </c>
      <c r="F280" s="301" t="s">
        <v>1267</v>
      </c>
      <c r="G280" s="301" t="s">
        <v>1268</v>
      </c>
      <c r="H280" s="301">
        <v>292</v>
      </c>
      <c r="I280" s="301" t="s">
        <v>1269</v>
      </c>
      <c r="J280" s="301">
        <v>2201070</v>
      </c>
      <c r="K280" s="301" t="s">
        <v>1270</v>
      </c>
      <c r="L280" s="37" t="s">
        <v>1271</v>
      </c>
      <c r="M280" s="37" t="s">
        <v>280</v>
      </c>
      <c r="N280" s="300" t="s">
        <v>354</v>
      </c>
      <c r="O280" s="300">
        <v>2023</v>
      </c>
      <c r="P280" s="300" t="s">
        <v>1272</v>
      </c>
      <c r="Q280" s="399">
        <v>10</v>
      </c>
      <c r="R280" s="300">
        <v>30</v>
      </c>
      <c r="S280" s="300">
        <v>0</v>
      </c>
      <c r="T280" s="12">
        <v>0</v>
      </c>
      <c r="U280" s="374">
        <v>9</v>
      </c>
      <c r="V280" s="374">
        <v>33</v>
      </c>
      <c r="W280" s="404">
        <v>0</v>
      </c>
      <c r="X280" s="374">
        <v>6</v>
      </c>
      <c r="Y280" s="11">
        <f t="shared" si="41"/>
        <v>48</v>
      </c>
      <c r="Z280" s="12">
        <f t="shared" si="42"/>
        <v>1.6</v>
      </c>
      <c r="AA280" s="11">
        <f t="shared" si="43"/>
        <v>48</v>
      </c>
      <c r="AB280" s="12">
        <f t="shared" si="44"/>
        <v>4.8</v>
      </c>
      <c r="AC280" s="13">
        <f t="shared" si="40"/>
        <v>1.6</v>
      </c>
      <c r="AD280" s="445">
        <v>1058357136</v>
      </c>
      <c r="AE280" s="360" t="s">
        <v>1273</v>
      </c>
      <c r="AF280" s="445">
        <v>674556267</v>
      </c>
      <c r="AG280" s="13">
        <f t="shared" si="45"/>
        <v>0.63736166559942764</v>
      </c>
    </row>
    <row r="281" spans="1:33" s="377" customFormat="1" ht="84" x14ac:dyDescent="0.2">
      <c r="A281" s="300" t="s">
        <v>1356</v>
      </c>
      <c r="B281" s="387" t="s">
        <v>90</v>
      </c>
      <c r="C281" s="301" t="s">
        <v>1265</v>
      </c>
      <c r="D281" s="304" t="s">
        <v>1266</v>
      </c>
      <c r="E281" s="301">
        <v>2201</v>
      </c>
      <c r="F281" s="301" t="s">
        <v>1267</v>
      </c>
      <c r="G281" s="301" t="s">
        <v>1268</v>
      </c>
      <c r="H281" s="301">
        <v>293</v>
      </c>
      <c r="I281" s="301" t="s">
        <v>1274</v>
      </c>
      <c r="J281" s="301">
        <v>2201004</v>
      </c>
      <c r="K281" s="301" t="s">
        <v>1275</v>
      </c>
      <c r="L281" s="37" t="s">
        <v>1276</v>
      </c>
      <c r="M281" s="37" t="s">
        <v>158</v>
      </c>
      <c r="N281" s="300" t="s">
        <v>354</v>
      </c>
      <c r="O281" s="300">
        <v>2023</v>
      </c>
      <c r="P281" s="300" t="s">
        <v>1272</v>
      </c>
      <c r="Q281" s="399">
        <v>1</v>
      </c>
      <c r="R281" s="300">
        <v>1</v>
      </c>
      <c r="S281" s="300">
        <v>0</v>
      </c>
      <c r="T281" s="12">
        <v>0</v>
      </c>
      <c r="U281" s="374">
        <v>0</v>
      </c>
      <c r="V281" s="374">
        <v>0</v>
      </c>
      <c r="W281" s="404">
        <v>0</v>
      </c>
      <c r="X281" s="374">
        <v>0</v>
      </c>
      <c r="Y281" s="11">
        <f t="shared" si="41"/>
        <v>0</v>
      </c>
      <c r="Z281" s="12">
        <f t="shared" si="42"/>
        <v>0</v>
      </c>
      <c r="AA281" s="11">
        <f t="shared" si="43"/>
        <v>0</v>
      </c>
      <c r="AB281" s="12">
        <f t="shared" si="44"/>
        <v>0</v>
      </c>
      <c r="AC281" s="13">
        <f t="shared" si="40"/>
        <v>0</v>
      </c>
      <c r="AD281" s="445">
        <v>774962500</v>
      </c>
      <c r="AE281" s="360" t="s">
        <v>1273</v>
      </c>
      <c r="AF281" s="445">
        <v>720400000</v>
      </c>
      <c r="AG281" s="13">
        <f t="shared" si="45"/>
        <v>0.92959336742100429</v>
      </c>
    </row>
    <row r="282" spans="1:33" s="377" customFormat="1" ht="140" x14ac:dyDescent="0.2">
      <c r="A282" s="300" t="s">
        <v>1356</v>
      </c>
      <c r="B282" s="387" t="s">
        <v>90</v>
      </c>
      <c r="C282" s="301" t="s">
        <v>1278</v>
      </c>
      <c r="D282" s="304" t="s">
        <v>1266</v>
      </c>
      <c r="E282" s="301">
        <v>2201</v>
      </c>
      <c r="F282" s="301" t="s">
        <v>1267</v>
      </c>
      <c r="G282" s="301" t="s">
        <v>1268</v>
      </c>
      <c r="H282" s="301">
        <v>294</v>
      </c>
      <c r="I282" s="301" t="s">
        <v>1279</v>
      </c>
      <c r="J282" s="301">
        <v>2201035</v>
      </c>
      <c r="K282" s="301" t="s">
        <v>1280</v>
      </c>
      <c r="L282" s="37" t="s">
        <v>1281</v>
      </c>
      <c r="M282" s="37" t="s">
        <v>158</v>
      </c>
      <c r="N282" s="300" t="s">
        <v>354</v>
      </c>
      <c r="O282" s="300">
        <v>2023</v>
      </c>
      <c r="P282" s="300" t="s">
        <v>1272</v>
      </c>
      <c r="Q282" s="399">
        <v>40</v>
      </c>
      <c r="R282" s="300">
        <v>115</v>
      </c>
      <c r="S282" s="300">
        <v>0</v>
      </c>
      <c r="T282" s="12">
        <v>0</v>
      </c>
      <c r="U282" s="374">
        <v>0</v>
      </c>
      <c r="V282" s="374">
        <v>0</v>
      </c>
      <c r="W282" s="404">
        <v>0</v>
      </c>
      <c r="X282" s="374">
        <v>0</v>
      </c>
      <c r="Y282" s="11">
        <f t="shared" si="41"/>
        <v>0</v>
      </c>
      <c r="Z282" s="12">
        <f t="shared" si="42"/>
        <v>0</v>
      </c>
      <c r="AA282" s="11">
        <f t="shared" si="43"/>
        <v>0</v>
      </c>
      <c r="AB282" s="12">
        <f t="shared" si="44"/>
        <v>0</v>
      </c>
      <c r="AC282" s="13">
        <f t="shared" si="40"/>
        <v>0</v>
      </c>
      <c r="AD282" s="445">
        <v>0</v>
      </c>
      <c r="AE282" s="360" t="s">
        <v>1273</v>
      </c>
      <c r="AF282" s="445">
        <v>0</v>
      </c>
      <c r="AG282" s="13">
        <v>0</v>
      </c>
    </row>
    <row r="283" spans="1:33" s="377" customFormat="1" ht="84" x14ac:dyDescent="0.2">
      <c r="A283" s="300" t="s">
        <v>1356</v>
      </c>
      <c r="B283" s="387" t="s">
        <v>90</v>
      </c>
      <c r="C283" s="301" t="s">
        <v>1278</v>
      </c>
      <c r="D283" s="304" t="s">
        <v>1266</v>
      </c>
      <c r="E283" s="301">
        <v>2201</v>
      </c>
      <c r="F283" s="301" t="s">
        <v>1267</v>
      </c>
      <c r="G283" s="301" t="s">
        <v>1268</v>
      </c>
      <c r="H283" s="301">
        <v>295</v>
      </c>
      <c r="I283" s="301" t="s">
        <v>1282</v>
      </c>
      <c r="J283" s="301">
        <v>2201049</v>
      </c>
      <c r="K283" s="301" t="s">
        <v>266</v>
      </c>
      <c r="L283" s="37" t="s">
        <v>1283</v>
      </c>
      <c r="M283" s="37" t="s">
        <v>158</v>
      </c>
      <c r="N283" s="300">
        <v>1</v>
      </c>
      <c r="O283" s="300">
        <v>2023</v>
      </c>
      <c r="P283" s="300" t="s">
        <v>1272</v>
      </c>
      <c r="Q283" s="399">
        <v>1</v>
      </c>
      <c r="R283" s="300">
        <v>4</v>
      </c>
      <c r="S283" s="300">
        <v>1</v>
      </c>
      <c r="T283" s="12">
        <v>0</v>
      </c>
      <c r="U283" s="374">
        <v>0</v>
      </c>
      <c r="V283" s="374">
        <v>0</v>
      </c>
      <c r="W283" s="404">
        <v>0</v>
      </c>
      <c r="X283" s="374">
        <v>1</v>
      </c>
      <c r="Y283" s="11">
        <f t="shared" si="41"/>
        <v>1</v>
      </c>
      <c r="Z283" s="12">
        <f t="shared" si="42"/>
        <v>0.25</v>
      </c>
      <c r="AA283" s="11">
        <f t="shared" si="43"/>
        <v>2</v>
      </c>
      <c r="AB283" s="12">
        <f t="shared" si="44"/>
        <v>1</v>
      </c>
      <c r="AC283" s="13">
        <f t="shared" si="40"/>
        <v>0.5</v>
      </c>
      <c r="AD283" s="445">
        <v>568000000</v>
      </c>
      <c r="AE283" s="360" t="s">
        <v>1273</v>
      </c>
      <c r="AF283" s="445">
        <v>568000000</v>
      </c>
      <c r="AG283" s="13">
        <f t="shared" si="45"/>
        <v>1</v>
      </c>
    </row>
    <row r="284" spans="1:33" s="377" customFormat="1" ht="84" x14ac:dyDescent="0.2">
      <c r="A284" s="300" t="s">
        <v>1356</v>
      </c>
      <c r="B284" s="387" t="s">
        <v>90</v>
      </c>
      <c r="C284" s="301" t="s">
        <v>1278</v>
      </c>
      <c r="D284" s="304" t="s">
        <v>1266</v>
      </c>
      <c r="E284" s="301">
        <v>2201</v>
      </c>
      <c r="F284" s="301" t="s">
        <v>1267</v>
      </c>
      <c r="G284" s="301" t="s">
        <v>1268</v>
      </c>
      <c r="H284" s="301">
        <v>296</v>
      </c>
      <c r="I284" s="301" t="s">
        <v>1284</v>
      </c>
      <c r="J284" s="301">
        <v>2201056</v>
      </c>
      <c r="K284" s="301" t="s">
        <v>1285</v>
      </c>
      <c r="L284" s="37" t="s">
        <v>1286</v>
      </c>
      <c r="M284" s="37" t="s">
        <v>158</v>
      </c>
      <c r="N284" s="300">
        <v>10</v>
      </c>
      <c r="O284" s="300">
        <v>2023</v>
      </c>
      <c r="P284" s="300" t="s">
        <v>1272</v>
      </c>
      <c r="Q284" s="399">
        <v>6</v>
      </c>
      <c r="R284" s="300">
        <v>10</v>
      </c>
      <c r="S284" s="300">
        <v>0</v>
      </c>
      <c r="T284" s="12">
        <v>0</v>
      </c>
      <c r="U284" s="374">
        <v>0</v>
      </c>
      <c r="V284" s="374">
        <v>0</v>
      </c>
      <c r="W284" s="404">
        <v>0</v>
      </c>
      <c r="X284" s="374">
        <v>10</v>
      </c>
      <c r="Y284" s="11">
        <f t="shared" si="41"/>
        <v>10</v>
      </c>
      <c r="Z284" s="12">
        <f t="shared" si="42"/>
        <v>1</v>
      </c>
      <c r="AA284" s="11">
        <f t="shared" si="43"/>
        <v>10</v>
      </c>
      <c r="AB284" s="12">
        <f t="shared" si="44"/>
        <v>1.6666666666666667</v>
      </c>
      <c r="AC284" s="13">
        <f t="shared" si="40"/>
        <v>1</v>
      </c>
      <c r="AD284" s="445">
        <v>90000000</v>
      </c>
      <c r="AE284" s="360" t="s">
        <v>1273</v>
      </c>
      <c r="AF284" s="445">
        <v>88900000</v>
      </c>
      <c r="AG284" s="13">
        <f t="shared" si="45"/>
        <v>0.98777777777777775</v>
      </c>
    </row>
    <row r="285" spans="1:33" s="377" customFormat="1" ht="98" x14ac:dyDescent="0.2">
      <c r="A285" s="300" t="s">
        <v>1356</v>
      </c>
      <c r="B285" s="387" t="s">
        <v>90</v>
      </c>
      <c r="C285" s="301" t="s">
        <v>1278</v>
      </c>
      <c r="D285" s="304" t="s">
        <v>1266</v>
      </c>
      <c r="E285" s="301">
        <v>2201</v>
      </c>
      <c r="F285" s="301" t="s">
        <v>1267</v>
      </c>
      <c r="G285" s="301" t="s">
        <v>1268</v>
      </c>
      <c r="H285" s="301">
        <v>297</v>
      </c>
      <c r="I285" s="301" t="s">
        <v>1287</v>
      </c>
      <c r="J285" s="301">
        <v>2201061</v>
      </c>
      <c r="K285" s="301" t="s">
        <v>1288</v>
      </c>
      <c r="L285" s="37" t="s">
        <v>1289</v>
      </c>
      <c r="M285" s="37" t="s">
        <v>158</v>
      </c>
      <c r="N285" s="300" t="s">
        <v>354</v>
      </c>
      <c r="O285" s="300">
        <v>2023</v>
      </c>
      <c r="P285" s="300" t="s">
        <v>1272</v>
      </c>
      <c r="Q285" s="399">
        <v>7</v>
      </c>
      <c r="R285" s="300">
        <v>20</v>
      </c>
      <c r="S285" s="300">
        <v>0</v>
      </c>
      <c r="T285" s="12">
        <v>0</v>
      </c>
      <c r="U285" s="374">
        <v>0</v>
      </c>
      <c r="V285" s="374">
        <v>0</v>
      </c>
      <c r="W285" s="404">
        <v>0</v>
      </c>
      <c r="X285" s="374">
        <v>0</v>
      </c>
      <c r="Y285" s="11">
        <f t="shared" si="41"/>
        <v>0</v>
      </c>
      <c r="Z285" s="12">
        <f t="shared" si="42"/>
        <v>0</v>
      </c>
      <c r="AA285" s="11">
        <f t="shared" si="43"/>
        <v>0</v>
      </c>
      <c r="AB285" s="12">
        <f>+Y285/Q285</f>
        <v>0</v>
      </c>
      <c r="AC285" s="13">
        <f t="shared" si="40"/>
        <v>0</v>
      </c>
      <c r="AD285" s="445">
        <v>311563000</v>
      </c>
      <c r="AE285" s="360" t="s">
        <v>1273</v>
      </c>
      <c r="AF285" s="445">
        <v>0</v>
      </c>
      <c r="AG285" s="13">
        <f t="shared" si="45"/>
        <v>0</v>
      </c>
    </row>
    <row r="286" spans="1:33" s="377" customFormat="1" ht="84" x14ac:dyDescent="0.2">
      <c r="A286" s="300" t="s">
        <v>1356</v>
      </c>
      <c r="B286" s="387" t="s">
        <v>90</v>
      </c>
      <c r="C286" s="301" t="s">
        <v>1278</v>
      </c>
      <c r="D286" s="304" t="s">
        <v>1266</v>
      </c>
      <c r="E286" s="301">
        <v>2201</v>
      </c>
      <c r="F286" s="301" t="s">
        <v>1267</v>
      </c>
      <c r="G286" s="301" t="s">
        <v>1268</v>
      </c>
      <c r="H286" s="301">
        <v>298</v>
      </c>
      <c r="I286" s="301" t="s">
        <v>1290</v>
      </c>
      <c r="J286" s="301">
        <v>2201067</v>
      </c>
      <c r="K286" s="301" t="s">
        <v>1291</v>
      </c>
      <c r="L286" s="37" t="s">
        <v>1292</v>
      </c>
      <c r="M286" s="37" t="s">
        <v>158</v>
      </c>
      <c r="N286" s="300">
        <v>15</v>
      </c>
      <c r="O286" s="300">
        <v>2023</v>
      </c>
      <c r="P286" s="300" t="s">
        <v>1272</v>
      </c>
      <c r="Q286" s="399">
        <v>30</v>
      </c>
      <c r="R286" s="300">
        <v>100</v>
      </c>
      <c r="S286" s="300">
        <v>15</v>
      </c>
      <c r="T286" s="12">
        <v>0</v>
      </c>
      <c r="U286" s="374">
        <v>48</v>
      </c>
      <c r="V286" s="374">
        <v>96</v>
      </c>
      <c r="W286" s="404">
        <v>0</v>
      </c>
      <c r="X286" s="374">
        <v>0</v>
      </c>
      <c r="Y286" s="11">
        <f t="shared" si="41"/>
        <v>144</v>
      </c>
      <c r="Z286" s="12">
        <f t="shared" si="42"/>
        <v>1.44</v>
      </c>
      <c r="AA286" s="11">
        <f t="shared" si="43"/>
        <v>159</v>
      </c>
      <c r="AB286" s="12">
        <f t="shared" si="44"/>
        <v>4.8</v>
      </c>
      <c r="AC286" s="13">
        <f t="shared" si="40"/>
        <v>1.59</v>
      </c>
      <c r="AD286" s="445">
        <v>66542500</v>
      </c>
      <c r="AE286" s="360" t="s">
        <v>1273</v>
      </c>
      <c r="AF286" s="445">
        <v>66542500</v>
      </c>
      <c r="AG286" s="13">
        <f t="shared" si="45"/>
        <v>1</v>
      </c>
    </row>
    <row r="287" spans="1:33" s="377" customFormat="1" ht="98" x14ac:dyDescent="0.2">
      <c r="A287" s="300" t="s">
        <v>1356</v>
      </c>
      <c r="B287" s="387" t="s">
        <v>90</v>
      </c>
      <c r="C287" s="301" t="s">
        <v>1278</v>
      </c>
      <c r="D287" s="304" t="s">
        <v>1266</v>
      </c>
      <c r="E287" s="301">
        <v>2201</v>
      </c>
      <c r="F287" s="301" t="s">
        <v>1267</v>
      </c>
      <c r="G287" s="301" t="s">
        <v>1268</v>
      </c>
      <c r="H287" s="301">
        <v>299</v>
      </c>
      <c r="I287" s="301" t="s">
        <v>1293</v>
      </c>
      <c r="J287" s="301">
        <v>2201074</v>
      </c>
      <c r="K287" s="301" t="s">
        <v>1294</v>
      </c>
      <c r="L287" s="37" t="s">
        <v>1295</v>
      </c>
      <c r="M287" s="37" t="s">
        <v>158</v>
      </c>
      <c r="N287" s="300" t="s">
        <v>354</v>
      </c>
      <c r="O287" s="300">
        <v>2023</v>
      </c>
      <c r="P287" s="300" t="s">
        <v>1272</v>
      </c>
      <c r="Q287" s="399">
        <v>380</v>
      </c>
      <c r="R287" s="300">
        <v>1130</v>
      </c>
      <c r="S287" s="300">
        <v>0</v>
      </c>
      <c r="T287" s="12">
        <v>0</v>
      </c>
      <c r="U287" s="374">
        <v>295</v>
      </c>
      <c r="V287" s="374">
        <v>780</v>
      </c>
      <c r="W287" s="404">
        <v>636</v>
      </c>
      <c r="X287" s="374">
        <v>0</v>
      </c>
      <c r="Y287" s="11">
        <f t="shared" si="41"/>
        <v>1711</v>
      </c>
      <c r="Z287" s="12">
        <f t="shared" si="42"/>
        <v>1.5141592920353983</v>
      </c>
      <c r="AA287" s="11">
        <f t="shared" si="43"/>
        <v>1711</v>
      </c>
      <c r="AB287" s="12">
        <f t="shared" si="44"/>
        <v>4.5026315789473683</v>
      </c>
      <c r="AC287" s="13">
        <f t="shared" si="40"/>
        <v>1.5141592920353983</v>
      </c>
      <c r="AD287" s="445">
        <v>107000000</v>
      </c>
      <c r="AE287" s="360" t="s">
        <v>1273</v>
      </c>
      <c r="AF287" s="445">
        <v>107000000</v>
      </c>
      <c r="AG287" s="13">
        <f t="shared" si="45"/>
        <v>1</v>
      </c>
    </row>
    <row r="288" spans="1:33" s="377" customFormat="1" ht="84" x14ac:dyDescent="0.2">
      <c r="A288" s="300" t="s">
        <v>1356</v>
      </c>
      <c r="B288" s="387" t="s">
        <v>90</v>
      </c>
      <c r="C288" s="301" t="s">
        <v>1265</v>
      </c>
      <c r="D288" s="304" t="s">
        <v>1266</v>
      </c>
      <c r="E288" s="301">
        <v>2201</v>
      </c>
      <c r="F288" s="301" t="s">
        <v>1267</v>
      </c>
      <c r="G288" s="301" t="s">
        <v>1268</v>
      </c>
      <c r="H288" s="301">
        <v>300</v>
      </c>
      <c r="I288" s="301" t="s">
        <v>1296</v>
      </c>
      <c r="J288" s="301">
        <v>2201073</v>
      </c>
      <c r="K288" s="301" t="s">
        <v>1297</v>
      </c>
      <c r="L288" s="37" t="s">
        <v>1298</v>
      </c>
      <c r="M288" s="37" t="s">
        <v>158</v>
      </c>
      <c r="N288" s="300" t="s">
        <v>354</v>
      </c>
      <c r="O288" s="300">
        <v>2023</v>
      </c>
      <c r="P288" s="300" t="s">
        <v>1272</v>
      </c>
      <c r="Q288" s="399">
        <v>12000</v>
      </c>
      <c r="R288" s="300">
        <v>12000</v>
      </c>
      <c r="S288" s="300">
        <v>0</v>
      </c>
      <c r="T288" s="12">
        <v>0</v>
      </c>
      <c r="U288" s="374">
        <v>12216</v>
      </c>
      <c r="V288" s="374">
        <v>10122</v>
      </c>
      <c r="W288" s="404">
        <v>8781</v>
      </c>
      <c r="X288" s="374">
        <v>0</v>
      </c>
      <c r="Y288" s="11">
        <f t="shared" si="41"/>
        <v>31119</v>
      </c>
      <c r="Z288" s="12">
        <f t="shared" si="42"/>
        <v>2.5932499999999998</v>
      </c>
      <c r="AA288" s="11">
        <f t="shared" si="43"/>
        <v>31119</v>
      </c>
      <c r="AB288" s="12">
        <f t="shared" si="44"/>
        <v>2.5932499999999998</v>
      </c>
      <c r="AC288" s="13">
        <f t="shared" si="40"/>
        <v>2.5932499999999998</v>
      </c>
      <c r="AD288" s="445">
        <v>0</v>
      </c>
      <c r="AE288" s="360" t="s">
        <v>1299</v>
      </c>
      <c r="AF288" s="445">
        <v>0</v>
      </c>
      <c r="AG288" s="13">
        <v>0</v>
      </c>
    </row>
    <row r="289" spans="1:34" s="377" customFormat="1" ht="154" x14ac:dyDescent="0.2">
      <c r="A289" s="300" t="s">
        <v>1356</v>
      </c>
      <c r="B289" s="387" t="s">
        <v>90</v>
      </c>
      <c r="C289" s="301" t="s">
        <v>1278</v>
      </c>
      <c r="D289" s="304" t="s">
        <v>1266</v>
      </c>
      <c r="E289" s="301">
        <v>2201</v>
      </c>
      <c r="F289" s="301" t="s">
        <v>1267</v>
      </c>
      <c r="G289" s="301" t="s">
        <v>1268</v>
      </c>
      <c r="H289" s="301">
        <v>302</v>
      </c>
      <c r="I289" s="301" t="s">
        <v>1302</v>
      </c>
      <c r="J289" s="301">
        <v>2201060</v>
      </c>
      <c r="K289" s="301" t="s">
        <v>1303</v>
      </c>
      <c r="L289" s="37" t="s">
        <v>1304</v>
      </c>
      <c r="M289" s="37" t="s">
        <v>158</v>
      </c>
      <c r="N289" s="300">
        <v>60</v>
      </c>
      <c r="O289" s="300">
        <v>2023</v>
      </c>
      <c r="P289" s="300" t="s">
        <v>1272</v>
      </c>
      <c r="Q289" s="399">
        <v>100</v>
      </c>
      <c r="R289" s="300">
        <v>300</v>
      </c>
      <c r="S289" s="300">
        <v>0</v>
      </c>
      <c r="T289" s="12">
        <v>0</v>
      </c>
      <c r="U289" s="374">
        <v>0</v>
      </c>
      <c r="V289" s="374">
        <v>0</v>
      </c>
      <c r="W289" s="404">
        <v>0</v>
      </c>
      <c r="X289" s="374">
        <v>0</v>
      </c>
      <c r="Y289" s="11">
        <f t="shared" si="41"/>
        <v>0</v>
      </c>
      <c r="Z289" s="12">
        <f t="shared" si="42"/>
        <v>0</v>
      </c>
      <c r="AA289" s="11">
        <f t="shared" si="43"/>
        <v>0</v>
      </c>
      <c r="AB289" s="12">
        <f t="shared" si="44"/>
        <v>0</v>
      </c>
      <c r="AC289" s="13">
        <f t="shared" si="40"/>
        <v>0</v>
      </c>
      <c r="AD289" s="445">
        <v>200000000</v>
      </c>
      <c r="AE289" s="360" t="s">
        <v>1273</v>
      </c>
      <c r="AF289" s="445">
        <v>0</v>
      </c>
      <c r="AG289" s="13">
        <f t="shared" si="45"/>
        <v>0</v>
      </c>
    </row>
    <row r="290" spans="1:34" s="377" customFormat="1" ht="112" x14ac:dyDescent="0.2">
      <c r="A290" s="300" t="s">
        <v>1356</v>
      </c>
      <c r="B290" s="387" t="s">
        <v>90</v>
      </c>
      <c r="C290" s="301" t="s">
        <v>1278</v>
      </c>
      <c r="D290" s="304" t="s">
        <v>1266</v>
      </c>
      <c r="E290" s="301">
        <v>2201</v>
      </c>
      <c r="F290" s="301" t="s">
        <v>1267</v>
      </c>
      <c r="G290" s="301" t="s">
        <v>1305</v>
      </c>
      <c r="H290" s="301">
        <v>303</v>
      </c>
      <c r="I290" s="301" t="s">
        <v>1306</v>
      </c>
      <c r="J290" s="301">
        <v>2201049</v>
      </c>
      <c r="K290" s="301" t="s">
        <v>266</v>
      </c>
      <c r="L290" s="37" t="s">
        <v>1307</v>
      </c>
      <c r="M290" s="37" t="s">
        <v>158</v>
      </c>
      <c r="N290" s="300">
        <v>5000</v>
      </c>
      <c r="O290" s="300">
        <v>2023</v>
      </c>
      <c r="P290" s="300" t="s">
        <v>1272</v>
      </c>
      <c r="Q290" s="399">
        <v>500</v>
      </c>
      <c r="R290" s="300">
        <v>2000</v>
      </c>
      <c r="S290" s="300">
        <v>342</v>
      </c>
      <c r="T290" s="12">
        <v>0</v>
      </c>
      <c r="U290" s="374">
        <v>0</v>
      </c>
      <c r="V290" s="374">
        <v>0</v>
      </c>
      <c r="W290" s="404">
        <v>0</v>
      </c>
      <c r="X290" s="374">
        <v>13</v>
      </c>
      <c r="Y290" s="11">
        <f t="shared" si="41"/>
        <v>13</v>
      </c>
      <c r="Z290" s="12">
        <f t="shared" si="42"/>
        <v>6.4999999999999997E-3</v>
      </c>
      <c r="AA290" s="11">
        <f t="shared" si="43"/>
        <v>355</v>
      </c>
      <c r="AB290" s="12">
        <f t="shared" si="44"/>
        <v>2.5999999999999999E-2</v>
      </c>
      <c r="AC290" s="13">
        <f t="shared" si="40"/>
        <v>0.17749999999999999</v>
      </c>
      <c r="AD290" s="445">
        <v>700000000</v>
      </c>
      <c r="AE290" s="360" t="s">
        <v>1273</v>
      </c>
      <c r="AF290" s="445">
        <v>0</v>
      </c>
      <c r="AG290" s="13">
        <f t="shared" si="45"/>
        <v>0</v>
      </c>
    </row>
    <row r="291" spans="1:34" s="377" customFormat="1" ht="112" x14ac:dyDescent="0.2">
      <c r="A291" s="300" t="s">
        <v>1356</v>
      </c>
      <c r="B291" s="387" t="s">
        <v>90</v>
      </c>
      <c r="C291" s="301" t="s">
        <v>1278</v>
      </c>
      <c r="D291" s="304" t="s">
        <v>1266</v>
      </c>
      <c r="E291" s="301">
        <v>2201</v>
      </c>
      <c r="F291" s="301" t="s">
        <v>1267</v>
      </c>
      <c r="G291" s="301" t="s">
        <v>1306</v>
      </c>
      <c r="H291" s="301">
        <v>304</v>
      </c>
      <c r="I291" s="301" t="s">
        <v>1308</v>
      </c>
      <c r="J291" s="301">
        <v>2201049</v>
      </c>
      <c r="K291" s="301" t="s">
        <v>266</v>
      </c>
      <c r="L291" s="37" t="s">
        <v>1307</v>
      </c>
      <c r="M291" s="37" t="s">
        <v>158</v>
      </c>
      <c r="N291" s="300" t="s">
        <v>354</v>
      </c>
      <c r="O291" s="300">
        <v>2023</v>
      </c>
      <c r="P291" s="300" t="s">
        <v>1272</v>
      </c>
      <c r="Q291" s="399">
        <v>300</v>
      </c>
      <c r="R291" s="300">
        <v>300</v>
      </c>
      <c r="S291" s="300">
        <v>262</v>
      </c>
      <c r="T291" s="12">
        <v>0</v>
      </c>
      <c r="U291" s="374">
        <v>0</v>
      </c>
      <c r="V291" s="374">
        <v>0</v>
      </c>
      <c r="W291" s="404">
        <v>0</v>
      </c>
      <c r="X291" s="374">
        <v>0</v>
      </c>
      <c r="Y291" s="11">
        <f t="shared" si="41"/>
        <v>0</v>
      </c>
      <c r="Z291" s="12">
        <f t="shared" si="42"/>
        <v>0</v>
      </c>
      <c r="AA291" s="11">
        <f t="shared" si="43"/>
        <v>262</v>
      </c>
      <c r="AB291" s="12">
        <f t="shared" si="44"/>
        <v>0</v>
      </c>
      <c r="AC291" s="13">
        <f t="shared" si="40"/>
        <v>0.87333333333333329</v>
      </c>
      <c r="AD291" s="445">
        <v>0</v>
      </c>
      <c r="AE291" s="360" t="s">
        <v>1273</v>
      </c>
      <c r="AF291" s="445">
        <v>0</v>
      </c>
      <c r="AG291" s="13">
        <v>0</v>
      </c>
    </row>
    <row r="292" spans="1:34" s="377" customFormat="1" ht="182" x14ac:dyDescent="0.2">
      <c r="A292" s="300" t="s">
        <v>1356</v>
      </c>
      <c r="B292" s="387" t="s">
        <v>90</v>
      </c>
      <c r="C292" s="301" t="s">
        <v>1265</v>
      </c>
      <c r="D292" s="304" t="s">
        <v>1266</v>
      </c>
      <c r="E292" s="301">
        <v>2201</v>
      </c>
      <c r="F292" s="301" t="s">
        <v>1267</v>
      </c>
      <c r="G292" s="301" t="s">
        <v>1268</v>
      </c>
      <c r="H292" s="301">
        <v>305</v>
      </c>
      <c r="I292" s="301" t="s">
        <v>1309</v>
      </c>
      <c r="J292" s="301">
        <v>2201070</v>
      </c>
      <c r="K292" s="301" t="s">
        <v>1270</v>
      </c>
      <c r="L292" s="37" t="s">
        <v>1310</v>
      </c>
      <c r="M292" s="37" t="s">
        <v>158</v>
      </c>
      <c r="N292" s="300">
        <v>226</v>
      </c>
      <c r="O292" s="300">
        <v>2023</v>
      </c>
      <c r="P292" s="300" t="s">
        <v>1272</v>
      </c>
      <c r="Q292" s="399">
        <v>226</v>
      </c>
      <c r="R292" s="300">
        <v>226</v>
      </c>
      <c r="S292" s="300">
        <v>226</v>
      </c>
      <c r="T292" s="12">
        <v>0</v>
      </c>
      <c r="U292" s="374">
        <v>0</v>
      </c>
      <c r="V292" s="374">
        <v>226</v>
      </c>
      <c r="W292" s="404">
        <v>226</v>
      </c>
      <c r="X292" s="374">
        <v>226</v>
      </c>
      <c r="Y292" s="11">
        <f t="shared" si="41"/>
        <v>678</v>
      </c>
      <c r="Z292" s="12">
        <f t="shared" si="42"/>
        <v>3</v>
      </c>
      <c r="AA292" s="11">
        <f t="shared" si="43"/>
        <v>904</v>
      </c>
      <c r="AB292" s="12">
        <f t="shared" si="44"/>
        <v>3</v>
      </c>
      <c r="AC292" s="13">
        <f t="shared" si="40"/>
        <v>4</v>
      </c>
      <c r="AD292" s="445">
        <v>2403998805</v>
      </c>
      <c r="AE292" s="360" t="s">
        <v>1273</v>
      </c>
      <c r="AF292" s="445">
        <v>2402931298</v>
      </c>
      <c r="AG292" s="13">
        <f t="shared" si="45"/>
        <v>0.99955594528675318</v>
      </c>
    </row>
    <row r="293" spans="1:34" s="377" customFormat="1" ht="294" x14ac:dyDescent="0.2">
      <c r="A293" s="300" t="s">
        <v>1356</v>
      </c>
      <c r="B293" s="387" t="s">
        <v>90</v>
      </c>
      <c r="C293" s="301" t="s">
        <v>1265</v>
      </c>
      <c r="D293" s="304" t="s">
        <v>1311</v>
      </c>
      <c r="E293" s="301">
        <v>2201</v>
      </c>
      <c r="F293" s="301" t="s">
        <v>1267</v>
      </c>
      <c r="G293" s="301" t="s">
        <v>1312</v>
      </c>
      <c r="H293" s="301">
        <v>306</v>
      </c>
      <c r="I293" s="301" t="s">
        <v>1313</v>
      </c>
      <c r="J293" s="301">
        <v>2201051</v>
      </c>
      <c r="K293" s="301" t="s">
        <v>1314</v>
      </c>
      <c r="L293" s="37" t="s">
        <v>1315</v>
      </c>
      <c r="M293" s="37" t="s">
        <v>280</v>
      </c>
      <c r="N293" s="300">
        <v>312</v>
      </c>
      <c r="O293" s="300">
        <v>2023</v>
      </c>
      <c r="P293" s="300" t="s">
        <v>1272</v>
      </c>
      <c r="Q293" s="399">
        <v>80</v>
      </c>
      <c r="R293" s="300">
        <v>720</v>
      </c>
      <c r="S293" s="300">
        <v>247</v>
      </c>
      <c r="T293" s="12">
        <v>0</v>
      </c>
      <c r="U293" s="374">
        <v>27</v>
      </c>
      <c r="V293" s="374">
        <v>0</v>
      </c>
      <c r="W293" s="404">
        <v>0</v>
      </c>
      <c r="X293" s="374">
        <v>53</v>
      </c>
      <c r="Y293" s="11">
        <f t="shared" si="41"/>
        <v>80</v>
      </c>
      <c r="Z293" s="12">
        <f t="shared" si="42"/>
        <v>0.1111111111111111</v>
      </c>
      <c r="AA293" s="11">
        <f t="shared" si="43"/>
        <v>327</v>
      </c>
      <c r="AB293" s="12">
        <f t="shared" si="44"/>
        <v>1</v>
      </c>
      <c r="AC293" s="13">
        <f t="shared" si="40"/>
        <v>0.45416666666666666</v>
      </c>
      <c r="AD293" s="445">
        <v>11985024086</v>
      </c>
      <c r="AE293" s="360" t="s">
        <v>1316</v>
      </c>
      <c r="AF293" s="445">
        <v>2126685064</v>
      </c>
      <c r="AG293" s="13">
        <f t="shared" si="45"/>
        <v>0.17744520567832925</v>
      </c>
    </row>
    <row r="294" spans="1:34" s="377" customFormat="1" ht="238" x14ac:dyDescent="0.2">
      <c r="A294" s="300" t="s">
        <v>1356</v>
      </c>
      <c r="B294" s="387" t="s">
        <v>90</v>
      </c>
      <c r="C294" s="301" t="s">
        <v>1265</v>
      </c>
      <c r="D294" s="304" t="s">
        <v>1311</v>
      </c>
      <c r="E294" s="301">
        <v>2201</v>
      </c>
      <c r="F294" s="301" t="s">
        <v>1267</v>
      </c>
      <c r="G294" s="301" t="s">
        <v>1312</v>
      </c>
      <c r="H294" s="301">
        <v>307</v>
      </c>
      <c r="I294" s="301" t="s">
        <v>1317</v>
      </c>
      <c r="J294" s="301">
        <v>2201051</v>
      </c>
      <c r="K294" s="301" t="s">
        <v>1314</v>
      </c>
      <c r="L294" s="37" t="s">
        <v>1318</v>
      </c>
      <c r="M294" s="37" t="s">
        <v>280</v>
      </c>
      <c r="N294" s="300">
        <v>62</v>
      </c>
      <c r="O294" s="300">
        <v>2023</v>
      </c>
      <c r="P294" s="300" t="s">
        <v>1272</v>
      </c>
      <c r="Q294" s="399">
        <v>20</v>
      </c>
      <c r="R294" s="300">
        <v>250</v>
      </c>
      <c r="S294" s="300">
        <v>161</v>
      </c>
      <c r="T294" s="12">
        <v>0</v>
      </c>
      <c r="U294" s="374">
        <v>4</v>
      </c>
      <c r="V294" s="374">
        <v>0</v>
      </c>
      <c r="W294" s="404">
        <v>0</v>
      </c>
      <c r="X294" s="374">
        <v>4</v>
      </c>
      <c r="Y294" s="11">
        <f t="shared" si="41"/>
        <v>8</v>
      </c>
      <c r="Z294" s="12">
        <f t="shared" si="42"/>
        <v>3.2000000000000001E-2</v>
      </c>
      <c r="AA294" s="11">
        <f t="shared" si="43"/>
        <v>169</v>
      </c>
      <c r="AB294" s="12">
        <f t="shared" si="44"/>
        <v>0.4</v>
      </c>
      <c r="AC294" s="13">
        <f t="shared" si="40"/>
        <v>0.67600000000000005</v>
      </c>
      <c r="AD294" s="445">
        <v>5496405835</v>
      </c>
      <c r="AE294" s="360" t="s">
        <v>1316</v>
      </c>
      <c r="AF294" s="445">
        <v>5327733779</v>
      </c>
      <c r="AG294" s="13">
        <f t="shared" si="45"/>
        <v>0.96931229951654396</v>
      </c>
    </row>
    <row r="295" spans="1:34" s="377" customFormat="1" ht="266" x14ac:dyDescent="0.2">
      <c r="A295" s="300" t="s">
        <v>1356</v>
      </c>
      <c r="B295" s="387" t="s">
        <v>90</v>
      </c>
      <c r="C295" s="301" t="s">
        <v>1265</v>
      </c>
      <c r="D295" s="304" t="s">
        <v>1311</v>
      </c>
      <c r="E295" s="301">
        <v>2201</v>
      </c>
      <c r="F295" s="301" t="s">
        <v>1267</v>
      </c>
      <c r="G295" s="301" t="s">
        <v>1312</v>
      </c>
      <c r="H295" s="301">
        <v>308</v>
      </c>
      <c r="I295" s="301" t="s">
        <v>1319</v>
      </c>
      <c r="J295" s="301">
        <v>2201052</v>
      </c>
      <c r="K295" s="301" t="s">
        <v>1320</v>
      </c>
      <c r="L295" s="37" t="s">
        <v>1321</v>
      </c>
      <c r="M295" s="37" t="s">
        <v>280</v>
      </c>
      <c r="N295" s="300">
        <v>450</v>
      </c>
      <c r="O295" s="300">
        <v>2023</v>
      </c>
      <c r="P295" s="300" t="s">
        <v>1272</v>
      </c>
      <c r="Q295" s="399">
        <v>50</v>
      </c>
      <c r="R295" s="300">
        <v>300</v>
      </c>
      <c r="S295" s="300">
        <v>76</v>
      </c>
      <c r="T295" s="12">
        <v>0</v>
      </c>
      <c r="U295" s="374">
        <v>0</v>
      </c>
      <c r="V295" s="374">
        <v>0</v>
      </c>
      <c r="W295" s="404">
        <v>0</v>
      </c>
      <c r="X295" s="374">
        <v>0</v>
      </c>
      <c r="Y295" s="11">
        <f t="shared" si="41"/>
        <v>0</v>
      </c>
      <c r="Z295" s="12">
        <f t="shared" si="42"/>
        <v>0</v>
      </c>
      <c r="AA295" s="11">
        <f t="shared" si="43"/>
        <v>76</v>
      </c>
      <c r="AB295" s="12">
        <f t="shared" si="44"/>
        <v>0</v>
      </c>
      <c r="AC295" s="13">
        <f t="shared" si="40"/>
        <v>0.25333333333333335</v>
      </c>
      <c r="AD295" s="445">
        <v>203776836</v>
      </c>
      <c r="AE295" s="360" t="s">
        <v>1316</v>
      </c>
      <c r="AF295" s="445">
        <v>203776836</v>
      </c>
      <c r="AG295" s="13">
        <f t="shared" si="45"/>
        <v>1</v>
      </c>
    </row>
    <row r="296" spans="1:34" s="377" customFormat="1" ht="266" x14ac:dyDescent="0.2">
      <c r="A296" s="300" t="s">
        <v>1356</v>
      </c>
      <c r="B296" s="387" t="s">
        <v>90</v>
      </c>
      <c r="C296" s="301" t="s">
        <v>1265</v>
      </c>
      <c r="D296" s="304" t="s">
        <v>1311</v>
      </c>
      <c r="E296" s="301">
        <v>2201</v>
      </c>
      <c r="F296" s="301" t="s">
        <v>1267</v>
      </c>
      <c r="G296" s="301" t="s">
        <v>1312</v>
      </c>
      <c r="H296" s="301">
        <v>309</v>
      </c>
      <c r="I296" s="301" t="s">
        <v>1319</v>
      </c>
      <c r="J296" s="301">
        <v>2201052</v>
      </c>
      <c r="K296" s="301" t="s">
        <v>1320</v>
      </c>
      <c r="L296" s="37" t="s">
        <v>1322</v>
      </c>
      <c r="M296" s="37" t="s">
        <v>280</v>
      </c>
      <c r="N296" s="300">
        <v>56</v>
      </c>
      <c r="O296" s="300">
        <v>2023</v>
      </c>
      <c r="P296" s="300" t="s">
        <v>1272</v>
      </c>
      <c r="Q296" s="399">
        <v>50</v>
      </c>
      <c r="R296" s="300">
        <v>250</v>
      </c>
      <c r="S296" s="300">
        <v>13</v>
      </c>
      <c r="T296" s="12">
        <v>0</v>
      </c>
      <c r="U296" s="374">
        <v>0</v>
      </c>
      <c r="V296" s="374">
        <v>0</v>
      </c>
      <c r="W296" s="404">
        <v>0</v>
      </c>
      <c r="X296" s="374">
        <v>0</v>
      </c>
      <c r="Y296" s="11">
        <f t="shared" si="41"/>
        <v>0</v>
      </c>
      <c r="Z296" s="12">
        <f t="shared" si="42"/>
        <v>0</v>
      </c>
      <c r="AA296" s="11">
        <f t="shared" si="43"/>
        <v>13</v>
      </c>
      <c r="AB296" s="12">
        <f t="shared" si="44"/>
        <v>0</v>
      </c>
      <c r="AC296" s="13">
        <f t="shared" si="40"/>
        <v>5.1999999999999998E-2</v>
      </c>
      <c r="AD296" s="445">
        <v>203776836</v>
      </c>
      <c r="AE296" s="360" t="s">
        <v>1316</v>
      </c>
      <c r="AF296" s="445">
        <v>203776836</v>
      </c>
      <c r="AG296" s="13">
        <f t="shared" si="45"/>
        <v>1</v>
      </c>
    </row>
    <row r="297" spans="1:34" s="377" customFormat="1" ht="98" x14ac:dyDescent="0.2">
      <c r="A297" s="300" t="s">
        <v>1356</v>
      </c>
      <c r="B297" s="387" t="s">
        <v>90</v>
      </c>
      <c r="C297" s="301" t="s">
        <v>1265</v>
      </c>
      <c r="D297" s="304" t="s">
        <v>1311</v>
      </c>
      <c r="E297" s="301">
        <v>2201</v>
      </c>
      <c r="F297" s="301" t="s">
        <v>1267</v>
      </c>
      <c r="G297" s="301" t="s">
        <v>1312</v>
      </c>
      <c r="H297" s="301">
        <v>310</v>
      </c>
      <c r="I297" s="301" t="s">
        <v>1323</v>
      </c>
      <c r="J297" s="301">
        <v>2201069</v>
      </c>
      <c r="K297" s="301" t="s">
        <v>1324</v>
      </c>
      <c r="L297" s="37" t="s">
        <v>1325</v>
      </c>
      <c r="M297" s="37" t="s">
        <v>280</v>
      </c>
      <c r="N297" s="300">
        <v>35</v>
      </c>
      <c r="O297" s="300">
        <v>2023</v>
      </c>
      <c r="P297" s="300" t="s">
        <v>1272</v>
      </c>
      <c r="Q297" s="399">
        <v>100</v>
      </c>
      <c r="R297" s="300">
        <v>600</v>
      </c>
      <c r="S297" s="300">
        <v>327</v>
      </c>
      <c r="T297" s="12">
        <v>0</v>
      </c>
      <c r="U297" s="374">
        <v>1</v>
      </c>
      <c r="V297" s="374">
        <v>0</v>
      </c>
      <c r="W297" s="404">
        <v>0</v>
      </c>
      <c r="X297" s="374">
        <v>69</v>
      </c>
      <c r="Y297" s="11">
        <f t="shared" si="41"/>
        <v>70</v>
      </c>
      <c r="Z297" s="12">
        <f t="shared" si="42"/>
        <v>0.11666666666666667</v>
      </c>
      <c r="AA297" s="11">
        <f t="shared" si="43"/>
        <v>397</v>
      </c>
      <c r="AB297" s="12">
        <f t="shared" si="44"/>
        <v>0.7</v>
      </c>
      <c r="AC297" s="13">
        <f t="shared" si="40"/>
        <v>0.66166666666666663</v>
      </c>
      <c r="AD297" s="445">
        <v>5111691705</v>
      </c>
      <c r="AE297" s="360" t="s">
        <v>1316</v>
      </c>
      <c r="AF297" s="445">
        <v>5101791705</v>
      </c>
      <c r="AG297" s="13">
        <f t="shared" si="45"/>
        <v>0.99806326348079322</v>
      </c>
    </row>
    <row r="298" spans="1:34" s="377" customFormat="1" ht="112" x14ac:dyDescent="0.2">
      <c r="A298" s="300" t="s">
        <v>1356</v>
      </c>
      <c r="B298" s="387" t="s">
        <v>90</v>
      </c>
      <c r="C298" s="301" t="s">
        <v>1265</v>
      </c>
      <c r="D298" s="304" t="s">
        <v>1311</v>
      </c>
      <c r="E298" s="301">
        <v>2201</v>
      </c>
      <c r="F298" s="301" t="s">
        <v>1267</v>
      </c>
      <c r="G298" s="301" t="s">
        <v>1312</v>
      </c>
      <c r="H298" s="301">
        <v>311</v>
      </c>
      <c r="I298" s="301" t="s">
        <v>1326</v>
      </c>
      <c r="J298" s="301">
        <v>2201022</v>
      </c>
      <c r="K298" s="301" t="s">
        <v>1327</v>
      </c>
      <c r="L298" s="37" t="s">
        <v>1328</v>
      </c>
      <c r="M298" s="37" t="s">
        <v>158</v>
      </c>
      <c r="N298" s="300">
        <v>12668</v>
      </c>
      <c r="O298" s="300">
        <v>2023</v>
      </c>
      <c r="P298" s="300" t="s">
        <v>1329</v>
      </c>
      <c r="Q298" s="399">
        <v>14000</v>
      </c>
      <c r="R298" s="300">
        <v>14000</v>
      </c>
      <c r="S298" s="300">
        <v>16420</v>
      </c>
      <c r="T298" s="12">
        <v>0</v>
      </c>
      <c r="U298" s="374">
        <v>15777</v>
      </c>
      <c r="V298" s="374">
        <v>16332</v>
      </c>
      <c r="W298" s="404">
        <v>16335</v>
      </c>
      <c r="X298" s="374">
        <v>15993</v>
      </c>
      <c r="Y298" s="11">
        <f t="shared" si="41"/>
        <v>64437</v>
      </c>
      <c r="Z298" s="12">
        <f t="shared" si="42"/>
        <v>4.6026428571428575</v>
      </c>
      <c r="AA298" s="11">
        <f t="shared" si="43"/>
        <v>80857</v>
      </c>
      <c r="AB298" s="12">
        <f t="shared" si="44"/>
        <v>4.6026428571428575</v>
      </c>
      <c r="AC298" s="13">
        <f t="shared" si="40"/>
        <v>5.7755000000000001</v>
      </c>
      <c r="AD298" s="445">
        <v>16964308216</v>
      </c>
      <c r="AE298" s="360" t="s">
        <v>1273</v>
      </c>
      <c r="AF298" s="445">
        <v>11400356783</v>
      </c>
      <c r="AG298" s="13">
        <f t="shared" si="45"/>
        <v>0.67202014004011534</v>
      </c>
    </row>
    <row r="299" spans="1:34" s="377" customFormat="1" ht="112" x14ac:dyDescent="0.2">
      <c r="A299" s="300" t="s">
        <v>1356</v>
      </c>
      <c r="B299" s="387" t="s">
        <v>90</v>
      </c>
      <c r="C299" s="301" t="s">
        <v>1265</v>
      </c>
      <c r="D299" s="304" t="s">
        <v>1311</v>
      </c>
      <c r="E299" s="301">
        <v>2201</v>
      </c>
      <c r="F299" s="301" t="s">
        <v>1267</v>
      </c>
      <c r="G299" s="301" t="s">
        <v>1312</v>
      </c>
      <c r="H299" s="301">
        <v>312</v>
      </c>
      <c r="I299" s="301" t="s">
        <v>1330</v>
      </c>
      <c r="J299" s="301">
        <v>2201017</v>
      </c>
      <c r="K299" s="301" t="s">
        <v>1331</v>
      </c>
      <c r="L299" s="37" t="s">
        <v>1328</v>
      </c>
      <c r="M299" s="37" t="s">
        <v>158</v>
      </c>
      <c r="N299" s="300">
        <v>219276</v>
      </c>
      <c r="O299" s="300">
        <v>2023</v>
      </c>
      <c r="P299" s="300" t="s">
        <v>1332</v>
      </c>
      <c r="Q299" s="399">
        <v>220276</v>
      </c>
      <c r="R299" s="300">
        <v>222276</v>
      </c>
      <c r="S299" s="300">
        <v>207867</v>
      </c>
      <c r="T299" s="12">
        <v>0</v>
      </c>
      <c r="U299" s="374">
        <v>225184</v>
      </c>
      <c r="V299" s="374">
        <v>211447</v>
      </c>
      <c r="W299" s="404">
        <v>208690</v>
      </c>
      <c r="X299" s="374">
        <v>214409</v>
      </c>
      <c r="Y299" s="11">
        <f t="shared" si="41"/>
        <v>859730</v>
      </c>
      <c r="Z299" s="12">
        <f t="shared" si="42"/>
        <v>3.8678489805467078</v>
      </c>
      <c r="AA299" s="11">
        <f t="shared" si="43"/>
        <v>1067597</v>
      </c>
      <c r="AB299" s="12">
        <f t="shared" si="44"/>
        <v>3.9029671866204216</v>
      </c>
      <c r="AC299" s="13">
        <f t="shared" ref="AC299:AC354" si="46">AA299/R299</f>
        <v>4.8030241681513077</v>
      </c>
      <c r="AD299" s="445">
        <v>1211533507556</v>
      </c>
      <c r="AE299" s="360" t="s">
        <v>1273</v>
      </c>
      <c r="AF299" s="445">
        <v>1207601032472</v>
      </c>
      <c r="AG299" s="13">
        <f t="shared" si="45"/>
        <v>0.99675413427736481</v>
      </c>
      <c r="AH299" s="315"/>
    </row>
    <row r="300" spans="1:34" s="377" customFormat="1" ht="154" x14ac:dyDescent="0.2">
      <c r="A300" s="300" t="s">
        <v>1356</v>
      </c>
      <c r="B300" s="387" t="s">
        <v>90</v>
      </c>
      <c r="C300" s="301" t="s">
        <v>1265</v>
      </c>
      <c r="D300" s="304" t="s">
        <v>1311</v>
      </c>
      <c r="E300" s="301">
        <v>2201</v>
      </c>
      <c r="F300" s="301" t="s">
        <v>1267</v>
      </c>
      <c r="G300" s="301" t="s">
        <v>1312</v>
      </c>
      <c r="H300" s="301">
        <v>313</v>
      </c>
      <c r="I300" s="301" t="s">
        <v>1333</v>
      </c>
      <c r="J300" s="301">
        <v>2201084</v>
      </c>
      <c r="K300" s="301" t="s">
        <v>1334</v>
      </c>
      <c r="L300" s="37" t="s">
        <v>1335</v>
      </c>
      <c r="M300" s="37" t="s">
        <v>1336</v>
      </c>
      <c r="N300" s="300">
        <v>100</v>
      </c>
      <c r="O300" s="300">
        <v>2023</v>
      </c>
      <c r="P300" s="300" t="s">
        <v>1332</v>
      </c>
      <c r="Q300" s="399">
        <v>100</v>
      </c>
      <c r="R300" s="300">
        <v>100</v>
      </c>
      <c r="S300" s="300">
        <v>66</v>
      </c>
      <c r="T300" s="12">
        <v>0</v>
      </c>
      <c r="U300" s="374">
        <v>25</v>
      </c>
      <c r="V300" s="374">
        <v>46.9</v>
      </c>
      <c r="W300" s="404">
        <v>0</v>
      </c>
      <c r="X300" s="374">
        <v>4.4400000000000004</v>
      </c>
      <c r="Y300" s="11">
        <f t="shared" si="41"/>
        <v>76.34</v>
      </c>
      <c r="Z300" s="12">
        <f t="shared" si="42"/>
        <v>0.76340000000000008</v>
      </c>
      <c r="AA300" s="11">
        <f t="shared" si="43"/>
        <v>142.34</v>
      </c>
      <c r="AB300" s="12">
        <f t="shared" si="44"/>
        <v>0.76340000000000008</v>
      </c>
      <c r="AC300" s="13">
        <f t="shared" si="46"/>
        <v>1.4234</v>
      </c>
      <c r="AD300" s="445">
        <v>1732721604</v>
      </c>
      <c r="AE300" s="360" t="s">
        <v>1273</v>
      </c>
      <c r="AF300" s="445">
        <v>1496333332</v>
      </c>
      <c r="AG300" s="13">
        <f t="shared" si="45"/>
        <v>0.86357400320149758</v>
      </c>
    </row>
    <row r="301" spans="1:34" s="377" customFormat="1" ht="168" x14ac:dyDescent="0.2">
      <c r="A301" s="300" t="s">
        <v>1356</v>
      </c>
      <c r="B301" s="387" t="s">
        <v>90</v>
      </c>
      <c r="C301" s="301" t="s">
        <v>1265</v>
      </c>
      <c r="D301" s="304" t="s">
        <v>1311</v>
      </c>
      <c r="E301" s="301">
        <v>2201</v>
      </c>
      <c r="F301" s="301" t="s">
        <v>1267</v>
      </c>
      <c r="G301" s="301" t="s">
        <v>1312</v>
      </c>
      <c r="H301" s="301">
        <v>314</v>
      </c>
      <c r="I301" s="301" t="s">
        <v>1337</v>
      </c>
      <c r="J301" s="301">
        <v>2201084</v>
      </c>
      <c r="K301" s="301" t="s">
        <v>1334</v>
      </c>
      <c r="L301" s="37" t="s">
        <v>1335</v>
      </c>
      <c r="M301" s="37" t="s">
        <v>158</v>
      </c>
      <c r="N301" s="300">
        <v>100</v>
      </c>
      <c r="O301" s="300">
        <v>2023</v>
      </c>
      <c r="P301" s="300" t="s">
        <v>1332</v>
      </c>
      <c r="Q301" s="399">
        <v>100</v>
      </c>
      <c r="R301" s="300">
        <v>400</v>
      </c>
      <c r="S301" s="300">
        <v>0</v>
      </c>
      <c r="T301" s="12">
        <v>0</v>
      </c>
      <c r="U301" s="374">
        <v>0</v>
      </c>
      <c r="V301" s="374">
        <v>0</v>
      </c>
      <c r="W301" s="404">
        <v>139</v>
      </c>
      <c r="X301" s="374">
        <v>0</v>
      </c>
      <c r="Y301" s="11">
        <f t="shared" si="41"/>
        <v>139</v>
      </c>
      <c r="Z301" s="12">
        <f t="shared" si="42"/>
        <v>0.34749999999999998</v>
      </c>
      <c r="AA301" s="11">
        <f t="shared" si="43"/>
        <v>139</v>
      </c>
      <c r="AB301" s="12">
        <f t="shared" si="44"/>
        <v>1.39</v>
      </c>
      <c r="AC301" s="13">
        <f t="shared" si="46"/>
        <v>0.34749999999999998</v>
      </c>
      <c r="AD301" s="445">
        <v>331019020</v>
      </c>
      <c r="AE301" s="360" t="s">
        <v>1273</v>
      </c>
      <c r="AF301" s="445">
        <v>328954620</v>
      </c>
      <c r="AG301" s="13">
        <f t="shared" si="45"/>
        <v>0.99376350035716976</v>
      </c>
    </row>
    <row r="302" spans="1:34" s="377" customFormat="1" ht="112" x14ac:dyDescent="0.2">
      <c r="A302" s="300" t="s">
        <v>1356</v>
      </c>
      <c r="B302" s="387" t="s">
        <v>90</v>
      </c>
      <c r="C302" s="301" t="s">
        <v>1265</v>
      </c>
      <c r="D302" s="304" t="s">
        <v>1311</v>
      </c>
      <c r="E302" s="301">
        <v>2201</v>
      </c>
      <c r="F302" s="301" t="s">
        <v>1267</v>
      </c>
      <c r="G302" s="301" t="s">
        <v>1312</v>
      </c>
      <c r="H302" s="301">
        <v>315</v>
      </c>
      <c r="I302" s="301" t="s">
        <v>1338</v>
      </c>
      <c r="J302" s="301">
        <v>2201028</v>
      </c>
      <c r="K302" s="301" t="s">
        <v>1339</v>
      </c>
      <c r="L302" s="37" t="s">
        <v>1340</v>
      </c>
      <c r="M302" s="37" t="s">
        <v>158</v>
      </c>
      <c r="N302" s="300">
        <v>126000</v>
      </c>
      <c r="O302" s="300">
        <v>2023</v>
      </c>
      <c r="P302" s="300" t="s">
        <v>1332</v>
      </c>
      <c r="Q302" s="399">
        <v>127000</v>
      </c>
      <c r="R302" s="300">
        <v>127000</v>
      </c>
      <c r="S302" s="300">
        <v>129050</v>
      </c>
      <c r="T302" s="12">
        <v>0</v>
      </c>
      <c r="U302" s="374">
        <v>129700</v>
      </c>
      <c r="V302" s="374">
        <v>129700</v>
      </c>
      <c r="W302" s="404">
        <v>129700</v>
      </c>
      <c r="X302" s="374">
        <v>129700</v>
      </c>
      <c r="Y302" s="11">
        <f t="shared" si="41"/>
        <v>518800</v>
      </c>
      <c r="Z302" s="12">
        <f t="shared" si="42"/>
        <v>4.0850393700787402</v>
      </c>
      <c r="AA302" s="11">
        <f t="shared" si="43"/>
        <v>647850</v>
      </c>
      <c r="AB302" s="12">
        <f t="shared" si="44"/>
        <v>4.0850393700787402</v>
      </c>
      <c r="AC302" s="13">
        <f t="shared" si="46"/>
        <v>5.1011811023622045</v>
      </c>
      <c r="AD302" s="445">
        <v>77939529067</v>
      </c>
      <c r="AE302" s="360" t="s">
        <v>1299</v>
      </c>
      <c r="AF302" s="445">
        <v>74215376159</v>
      </c>
      <c r="AG302" s="13">
        <f t="shared" si="45"/>
        <v>0.95221740556324674</v>
      </c>
    </row>
    <row r="303" spans="1:34" s="377" customFormat="1" ht="84" x14ac:dyDescent="0.2">
      <c r="A303" s="300" t="s">
        <v>1356</v>
      </c>
      <c r="B303" s="387" t="s">
        <v>90</v>
      </c>
      <c r="C303" s="301" t="s">
        <v>1265</v>
      </c>
      <c r="D303" s="304" t="s">
        <v>1311</v>
      </c>
      <c r="E303" s="301">
        <v>2201</v>
      </c>
      <c r="F303" s="301" t="s">
        <v>1267</v>
      </c>
      <c r="G303" s="301" t="s">
        <v>1312</v>
      </c>
      <c r="H303" s="301">
        <v>316</v>
      </c>
      <c r="I303" s="301" t="s">
        <v>1341</v>
      </c>
      <c r="J303" s="301">
        <v>2201082</v>
      </c>
      <c r="K303" s="301" t="s">
        <v>1342</v>
      </c>
      <c r="L303" s="37" t="s">
        <v>1343</v>
      </c>
      <c r="M303" s="37" t="s">
        <v>158</v>
      </c>
      <c r="N303" s="300">
        <v>6</v>
      </c>
      <c r="O303" s="300">
        <v>2023</v>
      </c>
      <c r="P303" s="300" t="s">
        <v>1332</v>
      </c>
      <c r="Q303" s="399">
        <v>6</v>
      </c>
      <c r="R303" s="300">
        <v>6</v>
      </c>
      <c r="S303" s="300">
        <v>6</v>
      </c>
      <c r="T303" s="12">
        <v>0</v>
      </c>
      <c r="U303" s="374">
        <v>6</v>
      </c>
      <c r="V303" s="374">
        <v>5</v>
      </c>
      <c r="W303" s="404">
        <v>5</v>
      </c>
      <c r="X303" s="374">
        <v>5</v>
      </c>
      <c r="Y303" s="11">
        <f t="shared" si="41"/>
        <v>21</v>
      </c>
      <c r="Z303" s="12">
        <f t="shared" si="42"/>
        <v>3.5</v>
      </c>
      <c r="AA303" s="11">
        <f t="shared" si="43"/>
        <v>27</v>
      </c>
      <c r="AB303" s="12">
        <f t="shared" si="44"/>
        <v>3.5</v>
      </c>
      <c r="AC303" s="13">
        <f t="shared" si="46"/>
        <v>4.5</v>
      </c>
      <c r="AD303" s="445">
        <v>309705320</v>
      </c>
      <c r="AE303" s="360" t="s">
        <v>1273</v>
      </c>
      <c r="AF303" s="445">
        <v>309705320</v>
      </c>
      <c r="AG303" s="13">
        <f t="shared" si="45"/>
        <v>1</v>
      </c>
    </row>
    <row r="304" spans="1:34" s="377" customFormat="1" ht="210" x14ac:dyDescent="0.2">
      <c r="A304" s="300" t="s">
        <v>1356</v>
      </c>
      <c r="B304" s="387" t="s">
        <v>90</v>
      </c>
      <c r="C304" s="301" t="s">
        <v>1265</v>
      </c>
      <c r="D304" s="304" t="s">
        <v>1311</v>
      </c>
      <c r="E304" s="301">
        <v>2201</v>
      </c>
      <c r="F304" s="301" t="s">
        <v>1267</v>
      </c>
      <c r="G304" s="301" t="s">
        <v>1312</v>
      </c>
      <c r="H304" s="301">
        <v>317</v>
      </c>
      <c r="I304" s="301" t="s">
        <v>1344</v>
      </c>
      <c r="J304" s="301">
        <v>2201033</v>
      </c>
      <c r="K304" s="301" t="s">
        <v>1345</v>
      </c>
      <c r="L304" s="37" t="s">
        <v>1346</v>
      </c>
      <c r="M304" s="37" t="s">
        <v>158</v>
      </c>
      <c r="N304" s="300">
        <v>114582</v>
      </c>
      <c r="O304" s="300">
        <v>2023</v>
      </c>
      <c r="P304" s="300" t="s">
        <v>1332</v>
      </c>
      <c r="Q304" s="399">
        <v>119582</v>
      </c>
      <c r="R304" s="300">
        <v>473328</v>
      </c>
      <c r="S304" s="300">
        <v>188963</v>
      </c>
      <c r="T304" s="12">
        <v>0</v>
      </c>
      <c r="U304" s="374">
        <v>121145</v>
      </c>
      <c r="V304" s="374">
        <v>153452</v>
      </c>
      <c r="W304" s="404">
        <v>189268</v>
      </c>
      <c r="X304" s="374">
        <v>189268</v>
      </c>
      <c r="Y304" s="11">
        <f t="shared" si="41"/>
        <v>653133</v>
      </c>
      <c r="Z304" s="12">
        <f t="shared" si="42"/>
        <v>1.3798739985802657</v>
      </c>
      <c r="AA304" s="11">
        <f t="shared" si="43"/>
        <v>842096</v>
      </c>
      <c r="AB304" s="12">
        <f t="shared" si="44"/>
        <v>5.4618002709437876</v>
      </c>
      <c r="AC304" s="13">
        <f t="shared" si="46"/>
        <v>1.7790961024912957</v>
      </c>
      <c r="AD304" s="445">
        <v>1740729000</v>
      </c>
      <c r="AE304" s="360" t="s">
        <v>1299</v>
      </c>
      <c r="AF304" s="445">
        <v>1724036400</v>
      </c>
      <c r="AG304" s="13">
        <f t="shared" si="45"/>
        <v>0.99041056936490401</v>
      </c>
    </row>
    <row r="305" spans="1:33" s="377" customFormat="1" ht="84" x14ac:dyDescent="0.2">
      <c r="A305" s="300" t="s">
        <v>1356</v>
      </c>
      <c r="B305" s="387" t="s">
        <v>90</v>
      </c>
      <c r="C305" s="301" t="s">
        <v>1265</v>
      </c>
      <c r="D305" s="304" t="s">
        <v>1266</v>
      </c>
      <c r="E305" s="301">
        <v>2201</v>
      </c>
      <c r="F305" s="301" t="s">
        <v>1267</v>
      </c>
      <c r="G305" s="301" t="s">
        <v>1347</v>
      </c>
      <c r="H305" s="301">
        <v>318</v>
      </c>
      <c r="I305" s="301" t="s">
        <v>1348</v>
      </c>
      <c r="J305" s="301">
        <v>2201015</v>
      </c>
      <c r="K305" s="301" t="s">
        <v>1350</v>
      </c>
      <c r="L305" s="37" t="s">
        <v>1351</v>
      </c>
      <c r="M305" s="37" t="s">
        <v>158</v>
      </c>
      <c r="N305" s="300">
        <v>226</v>
      </c>
      <c r="O305" s="300">
        <v>2023</v>
      </c>
      <c r="P305" s="300" t="s">
        <v>1352</v>
      </c>
      <c r="Q305" s="399">
        <v>60</v>
      </c>
      <c r="R305" s="300">
        <v>240</v>
      </c>
      <c r="S305" s="300">
        <v>52</v>
      </c>
      <c r="T305" s="12">
        <v>0</v>
      </c>
      <c r="U305" s="374">
        <v>1</v>
      </c>
      <c r="V305" s="374">
        <v>11.5</v>
      </c>
      <c r="W305" s="404">
        <v>17.5</v>
      </c>
      <c r="X305" s="374">
        <v>0</v>
      </c>
      <c r="Y305" s="11">
        <f t="shared" si="41"/>
        <v>30</v>
      </c>
      <c r="Z305" s="12">
        <f t="shared" si="42"/>
        <v>0.125</v>
      </c>
      <c r="AA305" s="11">
        <f t="shared" si="43"/>
        <v>82</v>
      </c>
      <c r="AB305" s="12">
        <f t="shared" si="44"/>
        <v>0.5</v>
      </c>
      <c r="AC305" s="13">
        <f t="shared" si="46"/>
        <v>0.34166666666666667</v>
      </c>
      <c r="AD305" s="445">
        <v>115000000</v>
      </c>
      <c r="AE305" s="360" t="s">
        <v>1273</v>
      </c>
      <c r="AF305" s="445">
        <f>230000000/2</f>
        <v>115000000</v>
      </c>
      <c r="AG305" s="13">
        <f t="shared" si="45"/>
        <v>1</v>
      </c>
    </row>
    <row r="306" spans="1:33" s="377" customFormat="1" ht="84" x14ac:dyDescent="0.2">
      <c r="A306" s="300" t="s">
        <v>1356</v>
      </c>
      <c r="B306" s="387" t="s">
        <v>90</v>
      </c>
      <c r="C306" s="301" t="s">
        <v>1265</v>
      </c>
      <c r="D306" s="304" t="s">
        <v>1266</v>
      </c>
      <c r="E306" s="301">
        <v>2201</v>
      </c>
      <c r="F306" s="301" t="s">
        <v>1267</v>
      </c>
      <c r="G306" s="301" t="s">
        <v>1347</v>
      </c>
      <c r="H306" s="301">
        <v>318</v>
      </c>
      <c r="I306" s="301" t="s">
        <v>1349</v>
      </c>
      <c r="J306" s="301">
        <v>2201015</v>
      </c>
      <c r="K306" s="301" t="s">
        <v>1350</v>
      </c>
      <c r="L306" s="37" t="s">
        <v>1351</v>
      </c>
      <c r="M306" s="37" t="s">
        <v>158</v>
      </c>
      <c r="N306" s="300">
        <v>226</v>
      </c>
      <c r="O306" s="300">
        <v>2023</v>
      </c>
      <c r="P306" s="300" t="s">
        <v>1352</v>
      </c>
      <c r="Q306" s="399">
        <v>60</v>
      </c>
      <c r="R306" s="300">
        <v>240</v>
      </c>
      <c r="S306" s="300">
        <v>52</v>
      </c>
      <c r="T306" s="12">
        <v>0</v>
      </c>
      <c r="U306" s="374">
        <v>1</v>
      </c>
      <c r="V306" s="374">
        <v>11.5</v>
      </c>
      <c r="W306" s="404">
        <v>17.5</v>
      </c>
      <c r="X306" s="374">
        <v>0</v>
      </c>
      <c r="Y306" s="11">
        <f t="shared" si="41"/>
        <v>30</v>
      </c>
      <c r="Z306" s="12">
        <f t="shared" si="42"/>
        <v>0.125</v>
      </c>
      <c r="AA306" s="11">
        <f t="shared" si="43"/>
        <v>82</v>
      </c>
      <c r="AB306" s="12">
        <f t="shared" si="44"/>
        <v>0.5</v>
      </c>
      <c r="AC306" s="13">
        <f t="shared" si="46"/>
        <v>0.34166666666666667</v>
      </c>
      <c r="AD306" s="445">
        <v>115000000</v>
      </c>
      <c r="AE306" s="360" t="s">
        <v>1273</v>
      </c>
      <c r="AF306" s="445">
        <f>230000000/2</f>
        <v>115000000</v>
      </c>
      <c r="AG306" s="13">
        <f t="shared" si="45"/>
        <v>1</v>
      </c>
    </row>
    <row r="307" spans="1:33" s="377" customFormat="1" ht="84" x14ac:dyDescent="0.2">
      <c r="A307" s="300" t="s">
        <v>1356</v>
      </c>
      <c r="B307" s="387" t="s">
        <v>90</v>
      </c>
      <c r="C307" s="301" t="s">
        <v>1265</v>
      </c>
      <c r="D307" s="304" t="s">
        <v>1266</v>
      </c>
      <c r="E307" s="301">
        <v>2201</v>
      </c>
      <c r="F307" s="301" t="s">
        <v>1267</v>
      </c>
      <c r="G307" s="301" t="s">
        <v>1347</v>
      </c>
      <c r="H307" s="301">
        <v>319</v>
      </c>
      <c r="I307" s="301" t="s">
        <v>1353</v>
      </c>
      <c r="J307" s="301">
        <v>2201013</v>
      </c>
      <c r="K307" s="301" t="s">
        <v>1354</v>
      </c>
      <c r="L307" s="37" t="s">
        <v>1355</v>
      </c>
      <c r="M307" s="37" t="s">
        <v>158</v>
      </c>
      <c r="N307" s="300">
        <v>226</v>
      </c>
      <c r="O307" s="300">
        <v>2023</v>
      </c>
      <c r="P307" s="300" t="s">
        <v>1352</v>
      </c>
      <c r="Q307" s="399">
        <v>226</v>
      </c>
      <c r="R307" s="300">
        <v>904</v>
      </c>
      <c r="S307" s="300">
        <v>226</v>
      </c>
      <c r="T307" s="12">
        <v>0</v>
      </c>
      <c r="U307" s="374">
        <v>53</v>
      </c>
      <c r="V307" s="374">
        <v>21</v>
      </c>
      <c r="W307" s="404">
        <v>159</v>
      </c>
      <c r="X307" s="374">
        <v>45</v>
      </c>
      <c r="Y307" s="11">
        <f t="shared" si="41"/>
        <v>278</v>
      </c>
      <c r="Z307" s="12">
        <f t="shared" si="42"/>
        <v>0.30752212389380529</v>
      </c>
      <c r="AA307" s="11">
        <f t="shared" si="43"/>
        <v>504</v>
      </c>
      <c r="AB307" s="12">
        <f t="shared" si="44"/>
        <v>1.2300884955752212</v>
      </c>
      <c r="AC307" s="13">
        <f t="shared" si="46"/>
        <v>0.55752212389380529</v>
      </c>
      <c r="AD307" s="445">
        <v>400000000</v>
      </c>
      <c r="AE307" s="360" t="s">
        <v>1273</v>
      </c>
      <c r="AF307" s="375">
        <v>320317500</v>
      </c>
      <c r="AG307" s="13">
        <f t="shared" si="45"/>
        <v>0.80079374999999997</v>
      </c>
    </row>
    <row r="308" spans="1:33" ht="98" x14ac:dyDescent="0.2">
      <c r="A308" s="8" t="s">
        <v>1830</v>
      </c>
      <c r="B308" s="303" t="s">
        <v>75</v>
      </c>
      <c r="C308" s="453" t="s">
        <v>1738</v>
      </c>
      <c r="D308" s="453" t="s">
        <v>1739</v>
      </c>
      <c r="E308" s="453">
        <v>4503</v>
      </c>
      <c r="F308" s="453" t="s">
        <v>1740</v>
      </c>
      <c r="G308" s="453" t="s">
        <v>1741</v>
      </c>
      <c r="H308" s="453">
        <v>205</v>
      </c>
      <c r="I308" s="453" t="s">
        <v>1742</v>
      </c>
      <c r="J308" s="454">
        <v>4503035</v>
      </c>
      <c r="K308" s="455" t="s">
        <v>1743</v>
      </c>
      <c r="L308" s="453" t="s">
        <v>1744</v>
      </c>
      <c r="M308" s="453" t="s">
        <v>158</v>
      </c>
      <c r="N308" s="453">
        <v>25</v>
      </c>
      <c r="O308" s="453">
        <v>2023</v>
      </c>
      <c r="P308" s="453" t="s">
        <v>1745</v>
      </c>
      <c r="Q308" s="508">
        <v>1</v>
      </c>
      <c r="R308" s="456">
        <v>3</v>
      </c>
      <c r="S308" s="456">
        <v>0</v>
      </c>
      <c r="T308" s="12">
        <f>S308/R308</f>
        <v>0</v>
      </c>
      <c r="U308" s="456">
        <v>0</v>
      </c>
      <c r="V308" s="456">
        <v>0</v>
      </c>
      <c r="W308" s="457">
        <v>0</v>
      </c>
      <c r="X308" s="457">
        <v>0</v>
      </c>
      <c r="Y308" s="11">
        <f>SUM(U308:X308)</f>
        <v>0</v>
      </c>
      <c r="Z308" s="12">
        <f>Y308/R308</f>
        <v>0</v>
      </c>
      <c r="AA308" s="11">
        <f>S308+Y308</f>
        <v>0</v>
      </c>
      <c r="AB308" s="12">
        <f>+Y308/Q308</f>
        <v>0</v>
      </c>
      <c r="AC308" s="13">
        <f t="shared" si="46"/>
        <v>0</v>
      </c>
      <c r="AD308" s="458">
        <v>200000000</v>
      </c>
      <c r="AE308" s="459" t="s">
        <v>1746</v>
      </c>
      <c r="AF308" s="745">
        <v>200000000</v>
      </c>
      <c r="AG308" s="12">
        <f>AF308/AD308</f>
        <v>1</v>
      </c>
    </row>
    <row r="309" spans="1:33" ht="98" x14ac:dyDescent="0.2">
      <c r="A309" s="8" t="s">
        <v>1830</v>
      </c>
      <c r="B309" s="303" t="s">
        <v>75</v>
      </c>
      <c r="C309" s="453" t="s">
        <v>1738</v>
      </c>
      <c r="D309" s="453" t="s">
        <v>1739</v>
      </c>
      <c r="E309" s="453">
        <v>4501</v>
      </c>
      <c r="F309" s="453" t="s">
        <v>1740</v>
      </c>
      <c r="G309" s="453" t="s">
        <v>1741</v>
      </c>
      <c r="H309" s="453">
        <v>206</v>
      </c>
      <c r="I309" s="453" t="s">
        <v>1747</v>
      </c>
      <c r="J309" s="454">
        <v>4503003</v>
      </c>
      <c r="K309" s="455" t="s">
        <v>1748</v>
      </c>
      <c r="L309" s="453" t="s">
        <v>1749</v>
      </c>
      <c r="M309" s="453" t="s">
        <v>158</v>
      </c>
      <c r="N309" s="453">
        <v>18</v>
      </c>
      <c r="O309" s="453">
        <v>2023</v>
      </c>
      <c r="P309" s="453" t="s">
        <v>1745</v>
      </c>
      <c r="Q309" s="508">
        <v>5</v>
      </c>
      <c r="R309" s="456">
        <v>18</v>
      </c>
      <c r="S309" s="456">
        <v>3</v>
      </c>
      <c r="T309" s="12">
        <f t="shared" ref="T309:T325" si="47">S309/R309</f>
        <v>0.16666666666666666</v>
      </c>
      <c r="U309" s="456">
        <v>10</v>
      </c>
      <c r="V309" s="456">
        <v>0</v>
      </c>
      <c r="W309" s="457">
        <v>3</v>
      </c>
      <c r="X309" s="457">
        <v>0</v>
      </c>
      <c r="Y309" s="11">
        <f>SUM(U309:X309)</f>
        <v>13</v>
      </c>
      <c r="Z309" s="12">
        <f t="shared" ref="Z309:Z325" si="48">Y309/R309</f>
        <v>0.72222222222222221</v>
      </c>
      <c r="AA309" s="11">
        <f>S309+Y309</f>
        <v>16</v>
      </c>
      <c r="AB309" s="12">
        <f>Y309/Q309</f>
        <v>2.6</v>
      </c>
      <c r="AC309" s="13">
        <f t="shared" si="46"/>
        <v>0.88888888888888884</v>
      </c>
      <c r="AD309" s="460">
        <v>175984341</v>
      </c>
      <c r="AE309" s="459" t="s">
        <v>1746</v>
      </c>
      <c r="AF309" s="745">
        <v>175984341</v>
      </c>
      <c r="AG309" s="12">
        <f t="shared" ref="AG309:AG325" si="49">AF309/AD309</f>
        <v>1</v>
      </c>
    </row>
    <row r="310" spans="1:33" ht="104" x14ac:dyDescent="0.2">
      <c r="A310" s="8" t="s">
        <v>1830</v>
      </c>
      <c r="B310" s="360" t="s">
        <v>869</v>
      </c>
      <c r="C310" s="453" t="s">
        <v>1751</v>
      </c>
      <c r="D310" s="453" t="s">
        <v>1752</v>
      </c>
      <c r="E310" s="453" t="s">
        <v>594</v>
      </c>
      <c r="F310" s="453" t="s">
        <v>595</v>
      </c>
      <c r="G310" s="453" t="s">
        <v>1753</v>
      </c>
      <c r="H310" s="453">
        <v>207</v>
      </c>
      <c r="I310" s="453" t="s">
        <v>1754</v>
      </c>
      <c r="J310" s="454" t="s">
        <v>1755</v>
      </c>
      <c r="K310" s="455" t="s">
        <v>1756</v>
      </c>
      <c r="L310" s="453" t="s">
        <v>1757</v>
      </c>
      <c r="M310" s="453" t="s">
        <v>158</v>
      </c>
      <c r="N310" s="453" t="s">
        <v>141</v>
      </c>
      <c r="O310" s="453">
        <v>2023</v>
      </c>
      <c r="P310" s="453" t="s">
        <v>1758</v>
      </c>
      <c r="Q310" s="508">
        <v>1</v>
      </c>
      <c r="R310" s="456">
        <v>5</v>
      </c>
      <c r="S310" s="456">
        <v>0</v>
      </c>
      <c r="T310" s="12">
        <f t="shared" si="47"/>
        <v>0</v>
      </c>
      <c r="U310" s="456">
        <v>0</v>
      </c>
      <c r="V310" s="456">
        <v>0</v>
      </c>
      <c r="W310" s="457">
        <v>0</v>
      </c>
      <c r="X310" s="457">
        <v>1</v>
      </c>
      <c r="Y310" s="11">
        <f t="shared" ref="Y310:Y325" si="50">SUM(U310:X310)</f>
        <v>1</v>
      </c>
      <c r="Z310" s="12">
        <f t="shared" si="48"/>
        <v>0.2</v>
      </c>
      <c r="AA310" s="11">
        <f t="shared" ref="AA310:AA325" si="51">S310+Y310</f>
        <v>1</v>
      </c>
      <c r="AB310" s="12">
        <f t="shared" ref="AB310:AB325" si="52">Y310/Q310</f>
        <v>1</v>
      </c>
      <c r="AC310" s="13">
        <f t="shared" si="46"/>
        <v>0.2</v>
      </c>
      <c r="AD310" s="445">
        <v>0</v>
      </c>
      <c r="AE310" s="457" t="s">
        <v>141</v>
      </c>
      <c r="AF310" s="445">
        <v>0</v>
      </c>
      <c r="AG310" s="13">
        <v>0</v>
      </c>
    </row>
    <row r="311" spans="1:33" ht="117" x14ac:dyDescent="0.2">
      <c r="A311" s="8" t="s">
        <v>1830</v>
      </c>
      <c r="B311" s="360" t="s">
        <v>869</v>
      </c>
      <c r="C311" s="453" t="s">
        <v>1751</v>
      </c>
      <c r="D311" s="453" t="s">
        <v>1759</v>
      </c>
      <c r="E311" s="453" t="s">
        <v>594</v>
      </c>
      <c r="F311" s="453" t="s">
        <v>595</v>
      </c>
      <c r="G311" s="453" t="s">
        <v>1753</v>
      </c>
      <c r="H311" s="453">
        <v>208</v>
      </c>
      <c r="I311" s="453" t="s">
        <v>1760</v>
      </c>
      <c r="J311" s="454">
        <v>4502001</v>
      </c>
      <c r="K311" s="455" t="s">
        <v>1761</v>
      </c>
      <c r="L311" s="453" t="s">
        <v>1762</v>
      </c>
      <c r="M311" s="453" t="s">
        <v>158</v>
      </c>
      <c r="N311" s="453">
        <v>1484</v>
      </c>
      <c r="O311" s="453">
        <v>2023</v>
      </c>
      <c r="P311" s="453" t="s">
        <v>1763</v>
      </c>
      <c r="Q311" s="508">
        <v>100</v>
      </c>
      <c r="R311" s="456">
        <v>400</v>
      </c>
      <c r="S311" s="456">
        <v>109</v>
      </c>
      <c r="T311" s="12">
        <f t="shared" si="47"/>
        <v>0.27250000000000002</v>
      </c>
      <c r="U311" s="456">
        <v>8</v>
      </c>
      <c r="V311" s="456">
        <v>10</v>
      </c>
      <c r="W311" s="457">
        <v>22</v>
      </c>
      <c r="X311" s="457">
        <v>11</v>
      </c>
      <c r="Y311" s="11">
        <f t="shared" si="50"/>
        <v>51</v>
      </c>
      <c r="Z311" s="12">
        <f t="shared" si="48"/>
        <v>0.1275</v>
      </c>
      <c r="AA311" s="11">
        <f t="shared" si="51"/>
        <v>160</v>
      </c>
      <c r="AB311" s="12">
        <f t="shared" si="52"/>
        <v>0.51</v>
      </c>
      <c r="AC311" s="13">
        <f t="shared" si="46"/>
        <v>0.4</v>
      </c>
      <c r="AD311" s="461">
        <v>135000000</v>
      </c>
      <c r="AE311" s="462" t="s">
        <v>211</v>
      </c>
      <c r="AF311" s="463">
        <v>114250000</v>
      </c>
      <c r="AG311" s="12">
        <f t="shared" si="49"/>
        <v>0.84629629629629632</v>
      </c>
    </row>
    <row r="312" spans="1:33" ht="104" x14ac:dyDescent="0.2">
      <c r="A312" s="8" t="s">
        <v>1830</v>
      </c>
      <c r="B312" s="360" t="s">
        <v>869</v>
      </c>
      <c r="C312" s="453" t="s">
        <v>1751</v>
      </c>
      <c r="D312" s="453" t="s">
        <v>1759</v>
      </c>
      <c r="E312" s="453" t="s">
        <v>594</v>
      </c>
      <c r="F312" s="453" t="s">
        <v>595</v>
      </c>
      <c r="G312" s="453" t="s">
        <v>1753</v>
      </c>
      <c r="H312" s="453">
        <v>209</v>
      </c>
      <c r="I312" s="453" t="s">
        <v>1764</v>
      </c>
      <c r="J312" s="454" t="s">
        <v>1765</v>
      </c>
      <c r="K312" s="455" t="s">
        <v>1748</v>
      </c>
      <c r="L312" s="453" t="s">
        <v>1355</v>
      </c>
      <c r="M312" s="453" t="s">
        <v>158</v>
      </c>
      <c r="N312" s="453">
        <v>0</v>
      </c>
      <c r="O312" s="453">
        <v>2023</v>
      </c>
      <c r="P312" s="453" t="s">
        <v>1763</v>
      </c>
      <c r="Q312" s="508">
        <v>15</v>
      </c>
      <c r="R312" s="456">
        <v>45</v>
      </c>
      <c r="S312" s="456">
        <v>5</v>
      </c>
      <c r="T312" s="12">
        <f t="shared" si="47"/>
        <v>0.1111111111111111</v>
      </c>
      <c r="U312" s="456">
        <v>0</v>
      </c>
      <c r="V312" s="456">
        <v>8</v>
      </c>
      <c r="W312" s="457">
        <v>4</v>
      </c>
      <c r="X312" s="457">
        <v>2</v>
      </c>
      <c r="Y312" s="11">
        <f t="shared" si="50"/>
        <v>14</v>
      </c>
      <c r="Z312" s="12">
        <f t="shared" si="48"/>
        <v>0.31111111111111112</v>
      </c>
      <c r="AA312" s="11">
        <f t="shared" si="51"/>
        <v>19</v>
      </c>
      <c r="AB312" s="12">
        <f t="shared" si="52"/>
        <v>0.93333333333333335</v>
      </c>
      <c r="AC312" s="13">
        <f t="shared" si="46"/>
        <v>0.42222222222222222</v>
      </c>
      <c r="AD312" s="461">
        <v>400000000</v>
      </c>
      <c r="AE312" s="462" t="s">
        <v>211</v>
      </c>
      <c r="AF312" s="464">
        <v>400000000</v>
      </c>
      <c r="AG312" s="12">
        <f t="shared" si="49"/>
        <v>1</v>
      </c>
    </row>
    <row r="313" spans="1:33" ht="91" x14ac:dyDescent="0.2">
      <c r="A313" s="8" t="s">
        <v>1830</v>
      </c>
      <c r="B313" s="360" t="s">
        <v>869</v>
      </c>
      <c r="C313" s="453" t="s">
        <v>1751</v>
      </c>
      <c r="D313" s="453" t="s">
        <v>1766</v>
      </c>
      <c r="E313" s="453">
        <v>4599</v>
      </c>
      <c r="F313" s="453" t="s">
        <v>690</v>
      </c>
      <c r="G313" s="453" t="s">
        <v>1753</v>
      </c>
      <c r="H313" s="453">
        <v>210</v>
      </c>
      <c r="I313" s="453" t="s">
        <v>1767</v>
      </c>
      <c r="J313" s="454" t="s">
        <v>1768</v>
      </c>
      <c r="K313" s="455" t="s">
        <v>1769</v>
      </c>
      <c r="L313" s="453" t="s">
        <v>1770</v>
      </c>
      <c r="M313" s="453" t="s">
        <v>158</v>
      </c>
      <c r="N313" s="453">
        <v>0</v>
      </c>
      <c r="O313" s="453">
        <v>2023</v>
      </c>
      <c r="P313" s="453" t="s">
        <v>1771</v>
      </c>
      <c r="Q313" s="508">
        <v>1</v>
      </c>
      <c r="R313" s="456">
        <v>2</v>
      </c>
      <c r="S313" s="456">
        <v>0</v>
      </c>
      <c r="T313" s="12">
        <f t="shared" si="47"/>
        <v>0</v>
      </c>
      <c r="U313" s="456">
        <v>0</v>
      </c>
      <c r="V313" s="456">
        <v>0</v>
      </c>
      <c r="W313" s="457">
        <v>0</v>
      </c>
      <c r="X313" s="457">
        <v>0</v>
      </c>
      <c r="Y313" s="11">
        <f t="shared" si="50"/>
        <v>0</v>
      </c>
      <c r="Z313" s="12">
        <f t="shared" si="48"/>
        <v>0</v>
      </c>
      <c r="AA313" s="11">
        <f t="shared" si="51"/>
        <v>0</v>
      </c>
      <c r="AB313" s="12">
        <f>+Y313/Q313</f>
        <v>0</v>
      </c>
      <c r="AC313" s="13">
        <f t="shared" si="46"/>
        <v>0</v>
      </c>
      <c r="AD313" s="461">
        <v>150000000</v>
      </c>
      <c r="AE313" s="462" t="s">
        <v>211</v>
      </c>
      <c r="AF313" s="445">
        <v>0</v>
      </c>
      <c r="AG313" s="13">
        <f t="shared" si="49"/>
        <v>0</v>
      </c>
    </row>
    <row r="314" spans="1:33" ht="91" x14ac:dyDescent="0.2">
      <c r="A314" s="8" t="s">
        <v>1830</v>
      </c>
      <c r="B314" s="360" t="s">
        <v>869</v>
      </c>
      <c r="C314" s="453" t="s">
        <v>1751</v>
      </c>
      <c r="D314" s="453" t="s">
        <v>1772</v>
      </c>
      <c r="E314" s="453" t="s">
        <v>594</v>
      </c>
      <c r="F314" s="453" t="s">
        <v>595</v>
      </c>
      <c r="G314" s="453" t="s">
        <v>1773</v>
      </c>
      <c r="H314" s="453">
        <v>211</v>
      </c>
      <c r="I314" s="453" t="s">
        <v>1774</v>
      </c>
      <c r="J314" s="454">
        <v>4502001</v>
      </c>
      <c r="K314" s="455" t="s">
        <v>1761</v>
      </c>
      <c r="L314" s="453" t="s">
        <v>1775</v>
      </c>
      <c r="M314" s="453" t="s">
        <v>158</v>
      </c>
      <c r="N314" s="453">
        <v>38</v>
      </c>
      <c r="O314" s="453">
        <v>2023</v>
      </c>
      <c r="P314" s="453" t="s">
        <v>1776</v>
      </c>
      <c r="Q314" s="508">
        <v>15</v>
      </c>
      <c r="R314" s="456">
        <v>48</v>
      </c>
      <c r="S314" s="456">
        <v>33</v>
      </c>
      <c r="T314" s="12">
        <f t="shared" si="47"/>
        <v>0.6875</v>
      </c>
      <c r="U314" s="456">
        <v>1</v>
      </c>
      <c r="V314" s="456">
        <v>6</v>
      </c>
      <c r="W314" s="457">
        <v>10</v>
      </c>
      <c r="X314" s="457">
        <v>11</v>
      </c>
      <c r="Y314" s="11">
        <f t="shared" si="50"/>
        <v>28</v>
      </c>
      <c r="Z314" s="12">
        <f t="shared" si="48"/>
        <v>0.58333333333333337</v>
      </c>
      <c r="AA314" s="11">
        <f t="shared" si="51"/>
        <v>61</v>
      </c>
      <c r="AB314" s="12">
        <f t="shared" si="52"/>
        <v>1.8666666666666667</v>
      </c>
      <c r="AC314" s="13">
        <f t="shared" si="46"/>
        <v>1.2708333333333333</v>
      </c>
      <c r="AD314" s="460">
        <v>159984519</v>
      </c>
      <c r="AE314" s="462" t="s">
        <v>211</v>
      </c>
      <c r="AF314" s="746">
        <v>159984519</v>
      </c>
      <c r="AG314" s="12">
        <f t="shared" si="49"/>
        <v>1</v>
      </c>
    </row>
    <row r="315" spans="1:33" ht="65" x14ac:dyDescent="0.2">
      <c r="A315" s="8" t="s">
        <v>1830</v>
      </c>
      <c r="B315" s="360" t="s">
        <v>869</v>
      </c>
      <c r="C315" s="453" t="s">
        <v>1777</v>
      </c>
      <c r="D315" s="453" t="s">
        <v>1778</v>
      </c>
      <c r="E315" s="453">
        <v>4599</v>
      </c>
      <c r="F315" s="453" t="s">
        <v>690</v>
      </c>
      <c r="G315" s="453" t="s">
        <v>1779</v>
      </c>
      <c r="H315" s="453">
        <v>212</v>
      </c>
      <c r="I315" s="453" t="s">
        <v>1780</v>
      </c>
      <c r="J315" s="454" t="s">
        <v>1781</v>
      </c>
      <c r="K315" s="455" t="s">
        <v>1782</v>
      </c>
      <c r="L315" s="453" t="s">
        <v>363</v>
      </c>
      <c r="M315" s="453" t="s">
        <v>158</v>
      </c>
      <c r="N315" s="453">
        <v>0</v>
      </c>
      <c r="O315" s="453">
        <v>2023</v>
      </c>
      <c r="P315" s="453" t="s">
        <v>141</v>
      </c>
      <c r="Q315" s="508">
        <v>2</v>
      </c>
      <c r="R315" s="456">
        <v>8</v>
      </c>
      <c r="S315" s="456">
        <v>12</v>
      </c>
      <c r="T315" s="12">
        <f t="shared" si="47"/>
        <v>1.5</v>
      </c>
      <c r="U315" s="456">
        <v>1</v>
      </c>
      <c r="V315" s="456">
        <v>7</v>
      </c>
      <c r="W315" s="457">
        <v>9</v>
      </c>
      <c r="X315" s="457">
        <v>8</v>
      </c>
      <c r="Y315" s="11">
        <f t="shared" si="50"/>
        <v>25</v>
      </c>
      <c r="Z315" s="12">
        <f t="shared" si="48"/>
        <v>3.125</v>
      </c>
      <c r="AA315" s="11">
        <f t="shared" si="51"/>
        <v>37</v>
      </c>
      <c r="AB315" s="12">
        <f t="shared" si="52"/>
        <v>12.5</v>
      </c>
      <c r="AC315" s="13">
        <f t="shared" si="46"/>
        <v>4.625</v>
      </c>
      <c r="AD315" s="458">
        <v>100000000</v>
      </c>
      <c r="AE315" s="459" t="s">
        <v>1783</v>
      </c>
      <c r="AF315" s="745">
        <v>58200000</v>
      </c>
      <c r="AG315" s="12">
        <f t="shared" si="49"/>
        <v>0.58199999999999996</v>
      </c>
    </row>
    <row r="316" spans="1:33" ht="65" x14ac:dyDescent="0.2">
      <c r="A316" s="8" t="s">
        <v>1830</v>
      </c>
      <c r="B316" s="360" t="s">
        <v>869</v>
      </c>
      <c r="C316" s="453" t="s">
        <v>1777</v>
      </c>
      <c r="D316" s="453" t="s">
        <v>1778</v>
      </c>
      <c r="E316" s="453" t="s">
        <v>594</v>
      </c>
      <c r="F316" s="453" t="s">
        <v>595</v>
      </c>
      <c r="G316" s="453" t="s">
        <v>1753</v>
      </c>
      <c r="H316" s="453">
        <v>213</v>
      </c>
      <c r="I316" s="453" t="s">
        <v>1784</v>
      </c>
      <c r="J316" s="454">
        <v>4502001</v>
      </c>
      <c r="K316" s="455" t="s">
        <v>1761</v>
      </c>
      <c r="L316" s="453" t="s">
        <v>1785</v>
      </c>
      <c r="M316" s="453" t="s">
        <v>158</v>
      </c>
      <c r="N316" s="453">
        <v>0</v>
      </c>
      <c r="O316" s="453">
        <v>2024</v>
      </c>
      <c r="P316" s="453" t="s">
        <v>141</v>
      </c>
      <c r="Q316" s="508">
        <v>2</v>
      </c>
      <c r="R316" s="456">
        <v>6</v>
      </c>
      <c r="S316" s="456">
        <v>4</v>
      </c>
      <c r="T316" s="12">
        <f t="shared" si="47"/>
        <v>0.66666666666666663</v>
      </c>
      <c r="U316" s="456">
        <v>1</v>
      </c>
      <c r="V316" s="456">
        <v>4</v>
      </c>
      <c r="W316" s="457">
        <v>1</v>
      </c>
      <c r="X316" s="457">
        <v>0</v>
      </c>
      <c r="Y316" s="11">
        <f t="shared" si="50"/>
        <v>6</v>
      </c>
      <c r="Z316" s="12">
        <f t="shared" si="48"/>
        <v>1</v>
      </c>
      <c r="AA316" s="11">
        <f t="shared" si="51"/>
        <v>10</v>
      </c>
      <c r="AB316" s="12">
        <f t="shared" si="52"/>
        <v>3</v>
      </c>
      <c r="AC316" s="13">
        <f t="shared" si="46"/>
        <v>1.6666666666666667</v>
      </c>
      <c r="AD316" s="458">
        <v>700000000</v>
      </c>
      <c r="AE316" s="459" t="s">
        <v>1783</v>
      </c>
      <c r="AF316" s="745">
        <v>574778750</v>
      </c>
      <c r="AG316" s="12">
        <f t="shared" si="49"/>
        <v>0.82111250000000002</v>
      </c>
    </row>
    <row r="317" spans="1:33" ht="91" x14ac:dyDescent="0.2">
      <c r="A317" s="8" t="s">
        <v>1830</v>
      </c>
      <c r="B317" s="360" t="s">
        <v>869</v>
      </c>
      <c r="C317" s="453" t="s">
        <v>1777</v>
      </c>
      <c r="D317" s="453" t="s">
        <v>1778</v>
      </c>
      <c r="E317" s="453" t="s">
        <v>594</v>
      </c>
      <c r="F317" s="453" t="s">
        <v>595</v>
      </c>
      <c r="G317" s="453" t="s">
        <v>1753</v>
      </c>
      <c r="H317" s="453">
        <v>214</v>
      </c>
      <c r="I317" s="453" t="s">
        <v>1786</v>
      </c>
      <c r="J317" s="454" t="s">
        <v>1787</v>
      </c>
      <c r="K317" s="455" t="s">
        <v>1782</v>
      </c>
      <c r="L317" s="453" t="s">
        <v>1788</v>
      </c>
      <c r="M317" s="453" t="s">
        <v>158</v>
      </c>
      <c r="N317" s="453">
        <v>0</v>
      </c>
      <c r="O317" s="453">
        <v>2024</v>
      </c>
      <c r="P317" s="453" t="s">
        <v>141</v>
      </c>
      <c r="Q317" s="508">
        <v>30</v>
      </c>
      <c r="R317" s="456">
        <v>100</v>
      </c>
      <c r="S317" s="456">
        <v>20</v>
      </c>
      <c r="T317" s="12">
        <f t="shared" si="47"/>
        <v>0.2</v>
      </c>
      <c r="U317" s="456">
        <v>6</v>
      </c>
      <c r="V317" s="456">
        <v>19</v>
      </c>
      <c r="W317" s="457">
        <v>14</v>
      </c>
      <c r="X317" s="457">
        <v>8</v>
      </c>
      <c r="Y317" s="11">
        <f t="shared" si="50"/>
        <v>47</v>
      </c>
      <c r="Z317" s="12">
        <f t="shared" si="48"/>
        <v>0.47</v>
      </c>
      <c r="AA317" s="11">
        <f t="shared" si="51"/>
        <v>67</v>
      </c>
      <c r="AB317" s="12">
        <f t="shared" si="52"/>
        <v>1.5666666666666667</v>
      </c>
      <c r="AC317" s="13">
        <f t="shared" si="46"/>
        <v>0.67</v>
      </c>
      <c r="AD317" s="458">
        <v>200000000</v>
      </c>
      <c r="AE317" s="459" t="s">
        <v>1783</v>
      </c>
      <c r="AF317" s="745">
        <v>81000000</v>
      </c>
      <c r="AG317" s="12">
        <f t="shared" si="49"/>
        <v>0.40500000000000003</v>
      </c>
    </row>
    <row r="318" spans="1:33" ht="117" x14ac:dyDescent="0.2">
      <c r="A318" s="8" t="s">
        <v>1830</v>
      </c>
      <c r="B318" s="387" t="s">
        <v>90</v>
      </c>
      <c r="C318" s="453" t="s">
        <v>1790</v>
      </c>
      <c r="D318" s="453" t="s">
        <v>1791</v>
      </c>
      <c r="E318" s="453">
        <v>1202</v>
      </c>
      <c r="F318" s="453" t="s">
        <v>755</v>
      </c>
      <c r="G318" s="453" t="s">
        <v>1792</v>
      </c>
      <c r="H318" s="453">
        <v>215</v>
      </c>
      <c r="I318" s="453" t="s">
        <v>1793</v>
      </c>
      <c r="J318" s="454" t="s">
        <v>250</v>
      </c>
      <c r="K318" s="455" t="s">
        <v>1794</v>
      </c>
      <c r="L318" s="453" t="s">
        <v>1795</v>
      </c>
      <c r="M318" s="453" t="s">
        <v>158</v>
      </c>
      <c r="N318" s="453">
        <v>0</v>
      </c>
      <c r="O318" s="453">
        <v>2024</v>
      </c>
      <c r="P318" s="453" t="s">
        <v>1796</v>
      </c>
      <c r="Q318" s="508">
        <v>1500</v>
      </c>
      <c r="R318" s="456">
        <v>5000</v>
      </c>
      <c r="S318" s="456">
        <v>28940</v>
      </c>
      <c r="T318" s="12">
        <f t="shared" si="47"/>
        <v>5.7880000000000003</v>
      </c>
      <c r="U318" s="456">
        <v>0</v>
      </c>
      <c r="V318" s="456">
        <v>5586</v>
      </c>
      <c r="W318" s="457">
        <v>9102</v>
      </c>
      <c r="X318" s="457">
        <v>824</v>
      </c>
      <c r="Y318" s="11">
        <f t="shared" si="50"/>
        <v>15512</v>
      </c>
      <c r="Z318" s="12">
        <f t="shared" si="48"/>
        <v>3.1023999999999998</v>
      </c>
      <c r="AA318" s="11">
        <f t="shared" si="51"/>
        <v>44452</v>
      </c>
      <c r="AB318" s="12">
        <f t="shared" si="52"/>
        <v>10.341333333333333</v>
      </c>
      <c r="AC318" s="13">
        <f t="shared" si="46"/>
        <v>8.8903999999999996</v>
      </c>
      <c r="AD318" s="458">
        <v>317895545</v>
      </c>
      <c r="AE318" s="459" t="s">
        <v>1797</v>
      </c>
      <c r="AF318" s="747">
        <v>317895545</v>
      </c>
      <c r="AG318" s="12">
        <f t="shared" si="49"/>
        <v>1</v>
      </c>
    </row>
    <row r="319" spans="1:33" ht="104" x14ac:dyDescent="0.2">
      <c r="A319" s="8" t="s">
        <v>1830</v>
      </c>
      <c r="B319" s="387" t="s">
        <v>90</v>
      </c>
      <c r="C319" s="453" t="s">
        <v>1790</v>
      </c>
      <c r="D319" s="453" t="s">
        <v>1791</v>
      </c>
      <c r="E319" s="453">
        <v>1202</v>
      </c>
      <c r="F319" s="453" t="s">
        <v>755</v>
      </c>
      <c r="G319" s="453" t="s">
        <v>1792</v>
      </c>
      <c r="H319" s="453">
        <v>216</v>
      </c>
      <c r="I319" s="453" t="s">
        <v>1798</v>
      </c>
      <c r="J319" s="454" t="s">
        <v>1799</v>
      </c>
      <c r="K319" s="455" t="s">
        <v>1800</v>
      </c>
      <c r="L319" s="453" t="s">
        <v>1801</v>
      </c>
      <c r="M319" s="453" t="s">
        <v>158</v>
      </c>
      <c r="N319" s="453">
        <v>0</v>
      </c>
      <c r="O319" s="453">
        <v>2024</v>
      </c>
      <c r="P319" s="453" t="s">
        <v>1796</v>
      </c>
      <c r="Q319" s="508">
        <v>8</v>
      </c>
      <c r="R319" s="456">
        <v>24</v>
      </c>
      <c r="S319" s="456">
        <v>5</v>
      </c>
      <c r="T319" s="12">
        <f t="shared" si="47"/>
        <v>0.20833333333333334</v>
      </c>
      <c r="U319" s="456">
        <v>0</v>
      </c>
      <c r="V319" s="456">
        <v>0</v>
      </c>
      <c r="W319" s="457">
        <v>0</v>
      </c>
      <c r="X319" s="457">
        <v>9</v>
      </c>
      <c r="Y319" s="11">
        <f t="shared" si="50"/>
        <v>9</v>
      </c>
      <c r="Z319" s="12">
        <f t="shared" si="48"/>
        <v>0.375</v>
      </c>
      <c r="AA319" s="11">
        <f t="shared" si="51"/>
        <v>14</v>
      </c>
      <c r="AB319" s="12">
        <f t="shared" si="52"/>
        <v>1.125</v>
      </c>
      <c r="AC319" s="13">
        <f t="shared" si="46"/>
        <v>0.58333333333333337</v>
      </c>
      <c r="AD319" s="458">
        <v>607902214</v>
      </c>
      <c r="AE319" s="459" t="s">
        <v>1802</v>
      </c>
      <c r="AF319" s="747">
        <v>607902214</v>
      </c>
      <c r="AG319" s="12">
        <f t="shared" si="49"/>
        <v>1</v>
      </c>
    </row>
    <row r="320" spans="1:33" ht="104" x14ac:dyDescent="0.2">
      <c r="A320" s="8" t="s">
        <v>1830</v>
      </c>
      <c r="B320" s="387" t="s">
        <v>90</v>
      </c>
      <c r="C320" s="453" t="s">
        <v>1790</v>
      </c>
      <c r="D320" s="453" t="s">
        <v>1791</v>
      </c>
      <c r="E320" s="453">
        <v>1202</v>
      </c>
      <c r="F320" s="453" t="s">
        <v>755</v>
      </c>
      <c r="G320" s="453" t="s">
        <v>1792</v>
      </c>
      <c r="H320" s="453">
        <v>217</v>
      </c>
      <c r="I320" s="453" t="s">
        <v>1803</v>
      </c>
      <c r="J320" s="454" t="s">
        <v>1804</v>
      </c>
      <c r="K320" s="455" t="s">
        <v>1805</v>
      </c>
      <c r="L320" s="453" t="s">
        <v>1806</v>
      </c>
      <c r="M320" s="453" t="s">
        <v>158</v>
      </c>
      <c r="N320" s="453">
        <v>0</v>
      </c>
      <c r="O320" s="453">
        <v>2024</v>
      </c>
      <c r="P320" s="453" t="s">
        <v>1796</v>
      </c>
      <c r="Q320" s="508">
        <v>5</v>
      </c>
      <c r="R320" s="456">
        <v>20</v>
      </c>
      <c r="S320" s="456">
        <v>29</v>
      </c>
      <c r="T320" s="12">
        <f t="shared" si="47"/>
        <v>1.45</v>
      </c>
      <c r="U320" s="456">
        <v>0</v>
      </c>
      <c r="V320" s="456">
        <v>14</v>
      </c>
      <c r="W320" s="457">
        <v>14</v>
      </c>
      <c r="X320" s="457">
        <v>2</v>
      </c>
      <c r="Y320" s="11">
        <f t="shared" si="50"/>
        <v>30</v>
      </c>
      <c r="Z320" s="12">
        <f t="shared" si="48"/>
        <v>1.5</v>
      </c>
      <c r="AA320" s="11">
        <f t="shared" si="51"/>
        <v>59</v>
      </c>
      <c r="AB320" s="12">
        <f t="shared" si="52"/>
        <v>6</v>
      </c>
      <c r="AC320" s="13">
        <f t="shared" si="46"/>
        <v>2.95</v>
      </c>
      <c r="AD320" s="458">
        <v>450000000</v>
      </c>
      <c r="AE320" s="459" t="s">
        <v>1807</v>
      </c>
      <c r="AF320" s="745">
        <v>450000000</v>
      </c>
      <c r="AG320" s="12">
        <f t="shared" si="49"/>
        <v>1</v>
      </c>
    </row>
    <row r="321" spans="1:33" ht="91" x14ac:dyDescent="0.2">
      <c r="A321" s="8" t="s">
        <v>1830</v>
      </c>
      <c r="B321" s="360" t="s">
        <v>869</v>
      </c>
      <c r="C321" s="453" t="s">
        <v>1751</v>
      </c>
      <c r="D321" s="453" t="s">
        <v>1808</v>
      </c>
      <c r="E321" s="453" t="s">
        <v>594</v>
      </c>
      <c r="F321" s="453" t="s">
        <v>595</v>
      </c>
      <c r="G321" s="453" t="s">
        <v>1753</v>
      </c>
      <c r="H321" s="453">
        <v>367</v>
      </c>
      <c r="I321" s="467" t="s">
        <v>1809</v>
      </c>
      <c r="J321" s="454">
        <v>4502001</v>
      </c>
      <c r="K321" s="455" t="s">
        <v>1761</v>
      </c>
      <c r="L321" s="453" t="s">
        <v>1810</v>
      </c>
      <c r="M321" s="453" t="s">
        <v>158</v>
      </c>
      <c r="N321" s="453">
        <v>0</v>
      </c>
      <c r="O321" s="453">
        <v>2023</v>
      </c>
      <c r="P321" s="453" t="s">
        <v>1771</v>
      </c>
      <c r="Q321" s="508">
        <v>45</v>
      </c>
      <c r="R321" s="456">
        <v>180</v>
      </c>
      <c r="S321" s="456">
        <v>17</v>
      </c>
      <c r="T321" s="12">
        <f t="shared" si="47"/>
        <v>9.4444444444444442E-2</v>
      </c>
      <c r="U321" s="456">
        <v>0</v>
      </c>
      <c r="V321" s="456">
        <v>12</v>
      </c>
      <c r="W321" s="457">
        <v>5</v>
      </c>
      <c r="X321" s="457">
        <v>3</v>
      </c>
      <c r="Y321" s="11">
        <f t="shared" si="50"/>
        <v>20</v>
      </c>
      <c r="Z321" s="12">
        <f t="shared" si="48"/>
        <v>0.1111111111111111</v>
      </c>
      <c r="AA321" s="11">
        <f t="shared" si="51"/>
        <v>37</v>
      </c>
      <c r="AB321" s="12">
        <f t="shared" si="52"/>
        <v>0.44444444444444442</v>
      </c>
      <c r="AC321" s="13">
        <f t="shared" si="46"/>
        <v>0.20555555555555555</v>
      </c>
      <c r="AD321" s="462">
        <v>10678600000</v>
      </c>
      <c r="AE321" s="462" t="s">
        <v>1811</v>
      </c>
      <c r="AF321" s="464">
        <v>9087664798</v>
      </c>
      <c r="AG321" s="12">
        <f t="shared" si="49"/>
        <v>0.85101650010300978</v>
      </c>
    </row>
    <row r="322" spans="1:33" ht="78" x14ac:dyDescent="0.2">
      <c r="A322" s="8" t="s">
        <v>1830</v>
      </c>
      <c r="B322" s="9" t="s">
        <v>1865</v>
      </c>
      <c r="C322" s="455" t="s">
        <v>1813</v>
      </c>
      <c r="D322" s="455" t="s">
        <v>1814</v>
      </c>
      <c r="E322" s="455">
        <v>4502</v>
      </c>
      <c r="F322" s="455" t="s">
        <v>595</v>
      </c>
      <c r="G322" s="455" t="s">
        <v>1792</v>
      </c>
      <c r="H322" s="453">
        <v>384</v>
      </c>
      <c r="I322" s="455" t="s">
        <v>1815</v>
      </c>
      <c r="J322" s="454">
        <v>4502038</v>
      </c>
      <c r="K322" s="455" t="s">
        <v>597</v>
      </c>
      <c r="L322" s="455" t="s">
        <v>598</v>
      </c>
      <c r="M322" s="453" t="s">
        <v>158</v>
      </c>
      <c r="N322" s="468" t="s">
        <v>141</v>
      </c>
      <c r="O322" s="455">
        <v>2023</v>
      </c>
      <c r="P322" s="455" t="s">
        <v>1816</v>
      </c>
      <c r="Q322" s="508">
        <v>1</v>
      </c>
      <c r="R322" s="456">
        <v>4</v>
      </c>
      <c r="S322" s="456">
        <v>0</v>
      </c>
      <c r="T322" s="12">
        <f t="shared" si="47"/>
        <v>0</v>
      </c>
      <c r="U322" s="456">
        <v>0</v>
      </c>
      <c r="V322" s="456">
        <v>0</v>
      </c>
      <c r="W322" s="457">
        <v>0</v>
      </c>
      <c r="X322" s="457">
        <v>0</v>
      </c>
      <c r="Y322" s="11">
        <f t="shared" si="50"/>
        <v>0</v>
      </c>
      <c r="Z322" s="12">
        <f t="shared" si="48"/>
        <v>0</v>
      </c>
      <c r="AA322" s="11">
        <f t="shared" si="51"/>
        <v>0</v>
      </c>
      <c r="AB322" s="12">
        <f>+Y322/Q322</f>
        <v>0</v>
      </c>
      <c r="AC322" s="13">
        <f t="shared" si="46"/>
        <v>0</v>
      </c>
      <c r="AD322" s="445">
        <v>0</v>
      </c>
      <c r="AE322" s="457" t="s">
        <v>141</v>
      </c>
      <c r="AF322" s="445">
        <v>0</v>
      </c>
      <c r="AG322" s="13">
        <v>0</v>
      </c>
    </row>
    <row r="323" spans="1:33" ht="117" x14ac:dyDescent="0.2">
      <c r="A323" s="8" t="s">
        <v>1830</v>
      </c>
      <c r="B323" s="9" t="s">
        <v>1865</v>
      </c>
      <c r="C323" s="455" t="s">
        <v>1813</v>
      </c>
      <c r="D323" s="455" t="s">
        <v>1814</v>
      </c>
      <c r="E323" s="455">
        <v>4102</v>
      </c>
      <c r="F323" s="455" t="s">
        <v>730</v>
      </c>
      <c r="G323" s="455" t="s">
        <v>1792</v>
      </c>
      <c r="H323" s="453">
        <v>385</v>
      </c>
      <c r="I323" s="455" t="s">
        <v>1817</v>
      </c>
      <c r="J323" s="454">
        <v>4102052</v>
      </c>
      <c r="K323" s="455" t="s">
        <v>732</v>
      </c>
      <c r="L323" s="455" t="s">
        <v>1818</v>
      </c>
      <c r="M323" s="453" t="s">
        <v>158</v>
      </c>
      <c r="N323" s="455">
        <v>0</v>
      </c>
      <c r="O323" s="455">
        <v>2023</v>
      </c>
      <c r="P323" s="455" t="s">
        <v>1819</v>
      </c>
      <c r="Q323" s="508">
        <v>135</v>
      </c>
      <c r="R323" s="456">
        <v>135</v>
      </c>
      <c r="S323" s="456">
        <v>151</v>
      </c>
      <c r="T323" s="12">
        <f t="shared" si="47"/>
        <v>1.1185185185185185</v>
      </c>
      <c r="U323" s="456">
        <v>0</v>
      </c>
      <c r="V323" s="456">
        <v>0</v>
      </c>
      <c r="W323" s="457">
        <v>0</v>
      </c>
      <c r="X323" s="457">
        <v>135</v>
      </c>
      <c r="Y323" s="11">
        <f t="shared" si="50"/>
        <v>135</v>
      </c>
      <c r="Z323" s="12">
        <f t="shared" si="48"/>
        <v>1</v>
      </c>
      <c r="AA323" s="11">
        <f t="shared" si="51"/>
        <v>286</v>
      </c>
      <c r="AB323" s="12">
        <f t="shared" si="52"/>
        <v>1</v>
      </c>
      <c r="AC323" s="13">
        <f t="shared" si="46"/>
        <v>2.1185185185185187</v>
      </c>
      <c r="AD323" s="458">
        <v>173984519</v>
      </c>
      <c r="AE323" s="457" t="s">
        <v>211</v>
      </c>
      <c r="AF323" s="748">
        <v>173984519</v>
      </c>
      <c r="AG323" s="12">
        <f t="shared" si="49"/>
        <v>1</v>
      </c>
    </row>
    <row r="324" spans="1:33" ht="70" x14ac:dyDescent="0.2">
      <c r="A324" s="8" t="s">
        <v>1830</v>
      </c>
      <c r="B324" s="9" t="s">
        <v>1865</v>
      </c>
      <c r="C324" s="455" t="s">
        <v>1813</v>
      </c>
      <c r="D324" s="455" t="s">
        <v>1820</v>
      </c>
      <c r="E324" s="455">
        <v>4502</v>
      </c>
      <c r="F324" s="455" t="s">
        <v>595</v>
      </c>
      <c r="G324" s="455" t="s">
        <v>1792</v>
      </c>
      <c r="H324" s="453">
        <v>386</v>
      </c>
      <c r="I324" s="469" t="s">
        <v>1821</v>
      </c>
      <c r="J324" s="454">
        <v>4502038</v>
      </c>
      <c r="K324" s="470" t="s">
        <v>597</v>
      </c>
      <c r="L324" s="470" t="s">
        <v>602</v>
      </c>
      <c r="M324" s="453" t="s">
        <v>158</v>
      </c>
      <c r="N324" s="469" t="s">
        <v>276</v>
      </c>
      <c r="O324" s="469">
        <v>2023</v>
      </c>
      <c r="P324" s="469" t="s">
        <v>1816</v>
      </c>
      <c r="Q324" s="508">
        <v>12</v>
      </c>
      <c r="R324" s="456">
        <v>12</v>
      </c>
      <c r="S324" s="456">
        <v>5</v>
      </c>
      <c r="T324" s="12">
        <f t="shared" si="47"/>
        <v>0.41666666666666669</v>
      </c>
      <c r="U324" s="456">
        <v>0</v>
      </c>
      <c r="V324" s="456">
        <v>8</v>
      </c>
      <c r="W324" s="457">
        <v>12</v>
      </c>
      <c r="X324" s="457">
        <v>7</v>
      </c>
      <c r="Y324" s="11">
        <f t="shared" si="50"/>
        <v>27</v>
      </c>
      <c r="Z324" s="12">
        <f t="shared" si="48"/>
        <v>2.25</v>
      </c>
      <c r="AA324" s="11">
        <f t="shared" si="51"/>
        <v>32</v>
      </c>
      <c r="AB324" s="12">
        <f t="shared" si="52"/>
        <v>2.25</v>
      </c>
      <c r="AC324" s="13">
        <f t="shared" si="46"/>
        <v>2.6666666666666665</v>
      </c>
      <c r="AD324" s="471">
        <v>184500000</v>
      </c>
      <c r="AE324" s="457" t="s">
        <v>211</v>
      </c>
      <c r="AF324" s="749">
        <v>184500000</v>
      </c>
      <c r="AG324" s="12">
        <f t="shared" si="49"/>
        <v>1</v>
      </c>
    </row>
    <row r="325" spans="1:33" ht="130" x14ac:dyDescent="0.2">
      <c r="A325" s="8" t="s">
        <v>1830</v>
      </c>
      <c r="B325" s="9" t="s">
        <v>1865</v>
      </c>
      <c r="C325" s="455" t="s">
        <v>1822</v>
      </c>
      <c r="D325" s="455" t="s">
        <v>1823</v>
      </c>
      <c r="E325" s="455" t="s">
        <v>1421</v>
      </c>
      <c r="F325" s="455" t="s">
        <v>1824</v>
      </c>
      <c r="G325" s="455" t="s">
        <v>1792</v>
      </c>
      <c r="H325" s="453">
        <v>387</v>
      </c>
      <c r="I325" s="469" t="s">
        <v>1825</v>
      </c>
      <c r="J325" s="454" t="s">
        <v>1826</v>
      </c>
      <c r="K325" s="470" t="s">
        <v>1827</v>
      </c>
      <c r="L325" s="470" t="s">
        <v>1828</v>
      </c>
      <c r="M325" s="453" t="s">
        <v>158</v>
      </c>
      <c r="N325" s="469">
        <v>1</v>
      </c>
      <c r="O325" s="453">
        <v>2023</v>
      </c>
      <c r="P325" s="455" t="s">
        <v>1829</v>
      </c>
      <c r="Q325" s="508">
        <v>2</v>
      </c>
      <c r="R325" s="456">
        <v>8</v>
      </c>
      <c r="S325" s="456">
        <v>2</v>
      </c>
      <c r="T325" s="12">
        <f t="shared" si="47"/>
        <v>0.25</v>
      </c>
      <c r="U325" s="456">
        <v>0</v>
      </c>
      <c r="V325" s="456">
        <v>0</v>
      </c>
      <c r="W325" s="457">
        <v>0</v>
      </c>
      <c r="X325" s="457">
        <v>3</v>
      </c>
      <c r="Y325" s="11">
        <f t="shared" si="50"/>
        <v>3</v>
      </c>
      <c r="Z325" s="12">
        <f t="shared" si="48"/>
        <v>0.375</v>
      </c>
      <c r="AA325" s="11">
        <f t="shared" si="51"/>
        <v>5</v>
      </c>
      <c r="AB325" s="12">
        <f t="shared" si="52"/>
        <v>1.5</v>
      </c>
      <c r="AC325" s="13">
        <f t="shared" si="46"/>
        <v>0.625</v>
      </c>
      <c r="AD325" s="83">
        <v>2000000000</v>
      </c>
      <c r="AE325" s="457" t="s">
        <v>211</v>
      </c>
      <c r="AF325" s="83">
        <v>1778800000</v>
      </c>
      <c r="AG325" s="12">
        <f t="shared" si="49"/>
        <v>0.88939999999999997</v>
      </c>
    </row>
    <row r="326" spans="1:33" ht="70" x14ac:dyDescent="0.2">
      <c r="A326" s="8" t="s">
        <v>1864</v>
      </c>
      <c r="B326" s="9" t="s">
        <v>1865</v>
      </c>
      <c r="C326" s="10" t="s">
        <v>1833</v>
      </c>
      <c r="D326" s="10" t="s">
        <v>1834</v>
      </c>
      <c r="E326" s="10">
        <v>4501</v>
      </c>
      <c r="F326" s="10" t="s">
        <v>1824</v>
      </c>
      <c r="G326" s="10" t="s">
        <v>1835</v>
      </c>
      <c r="H326" s="10">
        <v>218</v>
      </c>
      <c r="I326" s="10" t="s">
        <v>1836</v>
      </c>
      <c r="J326" s="10">
        <v>4501026</v>
      </c>
      <c r="K326" s="10" t="s">
        <v>1837</v>
      </c>
      <c r="L326" s="72" t="s">
        <v>1838</v>
      </c>
      <c r="M326" s="72" t="s">
        <v>158</v>
      </c>
      <c r="N326" s="32" t="s">
        <v>141</v>
      </c>
      <c r="O326" s="32">
        <v>2024</v>
      </c>
      <c r="P326" s="32" t="s">
        <v>122</v>
      </c>
      <c r="Q326" s="509">
        <v>1</v>
      </c>
      <c r="R326" s="472">
        <v>1</v>
      </c>
      <c r="S326" s="11">
        <v>1</v>
      </c>
      <c r="T326" s="12">
        <f>+S326/R326</f>
        <v>1</v>
      </c>
      <c r="U326" s="26">
        <v>0</v>
      </c>
      <c r="V326" s="26">
        <v>0</v>
      </c>
      <c r="W326" s="26">
        <v>0</v>
      </c>
      <c r="X326" s="26">
        <v>1</v>
      </c>
      <c r="Y326" s="26">
        <f>+U326+V326+W326+X326</f>
        <v>1</v>
      </c>
      <c r="Z326" s="12">
        <f>+Y326/R326</f>
        <v>1</v>
      </c>
      <c r="AA326" s="11">
        <f>S326+Y326</f>
        <v>2</v>
      </c>
      <c r="AB326" s="12">
        <f>+Y326/Q326</f>
        <v>1</v>
      </c>
      <c r="AC326" s="13">
        <f t="shared" si="46"/>
        <v>2</v>
      </c>
      <c r="AD326" s="14">
        <v>5619527872</v>
      </c>
      <c r="AE326" s="473" t="s">
        <v>1839</v>
      </c>
      <c r="AF326" s="14">
        <v>5619527872</v>
      </c>
      <c r="AG326" s="12">
        <f t="shared" ref="AG326:AG333" si="53">AF326/AD326</f>
        <v>1</v>
      </c>
    </row>
    <row r="327" spans="1:33" ht="126" x14ac:dyDescent="0.2">
      <c r="A327" s="8" t="s">
        <v>1864</v>
      </c>
      <c r="B327" s="9" t="s">
        <v>1865</v>
      </c>
      <c r="C327" s="10" t="s">
        <v>1833</v>
      </c>
      <c r="D327" s="10" t="s">
        <v>1834</v>
      </c>
      <c r="E327" s="10">
        <v>4501</v>
      </c>
      <c r="F327" s="10" t="s">
        <v>1824</v>
      </c>
      <c r="G327" s="10" t="s">
        <v>1835</v>
      </c>
      <c r="H327" s="10">
        <v>219</v>
      </c>
      <c r="I327" s="10" t="s">
        <v>1840</v>
      </c>
      <c r="J327" s="10">
        <v>4501029</v>
      </c>
      <c r="K327" s="10" t="s">
        <v>1841</v>
      </c>
      <c r="L327" s="72" t="s">
        <v>1842</v>
      </c>
      <c r="M327" s="72" t="s">
        <v>158</v>
      </c>
      <c r="N327" s="32">
        <v>3</v>
      </c>
      <c r="O327" s="32">
        <v>2024</v>
      </c>
      <c r="P327" s="32" t="s">
        <v>122</v>
      </c>
      <c r="Q327" s="509">
        <v>1</v>
      </c>
      <c r="R327" s="472">
        <v>4</v>
      </c>
      <c r="S327" s="11">
        <v>1</v>
      </c>
      <c r="T327" s="12">
        <f t="shared" ref="T327:T333" si="54">+S327/R327</f>
        <v>0.25</v>
      </c>
      <c r="U327" s="26">
        <v>0.25</v>
      </c>
      <c r="V327" s="26">
        <v>0</v>
      </c>
      <c r="W327" s="26">
        <v>0</v>
      </c>
      <c r="X327" s="26">
        <v>0.75</v>
      </c>
      <c r="Y327" s="26">
        <f t="shared" ref="Y327:Y333" si="55">+U327+V327+W327+X327</f>
        <v>1</v>
      </c>
      <c r="Z327" s="12">
        <f t="shared" ref="Z327:Z333" si="56">+Y327/R327</f>
        <v>0.25</v>
      </c>
      <c r="AA327" s="11">
        <f t="shared" ref="AA327:AA333" si="57">S327+Y327</f>
        <v>2</v>
      </c>
      <c r="AB327" s="12">
        <f t="shared" ref="AB327:AB333" si="58">+Y327/Q327</f>
        <v>1</v>
      </c>
      <c r="AC327" s="13">
        <f t="shared" si="46"/>
        <v>0.5</v>
      </c>
      <c r="AD327" s="14">
        <v>1916000000</v>
      </c>
      <c r="AE327" s="473" t="s">
        <v>1839</v>
      </c>
      <c r="AF327" s="14">
        <v>1472093337</v>
      </c>
      <c r="AG327" s="12">
        <f>AF327/AD327</f>
        <v>0.76831593789144048</v>
      </c>
    </row>
    <row r="328" spans="1:33" ht="126" x14ac:dyDescent="0.2">
      <c r="A328" s="8" t="s">
        <v>1864</v>
      </c>
      <c r="B328" s="9" t="s">
        <v>1865</v>
      </c>
      <c r="C328" s="10" t="s">
        <v>1833</v>
      </c>
      <c r="D328" s="10" t="s">
        <v>1834</v>
      </c>
      <c r="E328" s="10">
        <v>4501</v>
      </c>
      <c r="F328" s="10" t="s">
        <v>1824</v>
      </c>
      <c r="G328" s="10" t="s">
        <v>1835</v>
      </c>
      <c r="H328" s="10">
        <v>220</v>
      </c>
      <c r="I328" s="10" t="s">
        <v>1840</v>
      </c>
      <c r="J328" s="10">
        <v>4501079</v>
      </c>
      <c r="K328" s="10" t="s">
        <v>1843</v>
      </c>
      <c r="L328" s="72" t="s">
        <v>1844</v>
      </c>
      <c r="M328" s="72" t="s">
        <v>158</v>
      </c>
      <c r="N328" s="32">
        <v>0</v>
      </c>
      <c r="O328" s="32">
        <v>2024</v>
      </c>
      <c r="P328" s="32" t="s">
        <v>122</v>
      </c>
      <c r="Q328" s="509">
        <v>1</v>
      </c>
      <c r="R328" s="472">
        <v>2</v>
      </c>
      <c r="S328" s="11">
        <v>1</v>
      </c>
      <c r="T328" s="12">
        <f t="shared" si="54"/>
        <v>0.5</v>
      </c>
      <c r="U328" s="26">
        <v>0</v>
      </c>
      <c r="V328" s="26">
        <v>0</v>
      </c>
      <c r="W328" s="26">
        <v>0</v>
      </c>
      <c r="X328" s="26">
        <v>1</v>
      </c>
      <c r="Y328" s="26">
        <f t="shared" si="55"/>
        <v>1</v>
      </c>
      <c r="Z328" s="12">
        <f t="shared" si="56"/>
        <v>0.5</v>
      </c>
      <c r="AA328" s="11">
        <f t="shared" si="57"/>
        <v>2</v>
      </c>
      <c r="AB328" s="12">
        <f t="shared" si="58"/>
        <v>1</v>
      </c>
      <c r="AC328" s="13">
        <f t="shared" si="46"/>
        <v>1</v>
      </c>
      <c r="AD328" s="14">
        <v>3500000000</v>
      </c>
      <c r="AE328" s="473" t="s">
        <v>1839</v>
      </c>
      <c r="AF328" s="14">
        <v>3176215792</v>
      </c>
      <c r="AG328" s="12">
        <f t="shared" si="53"/>
        <v>0.9074902262857143</v>
      </c>
    </row>
    <row r="329" spans="1:33" ht="126" x14ac:dyDescent="0.2">
      <c r="A329" s="8" t="s">
        <v>1864</v>
      </c>
      <c r="B329" s="9" t="s">
        <v>1865</v>
      </c>
      <c r="C329" s="10" t="s">
        <v>1833</v>
      </c>
      <c r="D329" s="10" t="s">
        <v>1834</v>
      </c>
      <c r="E329" s="10">
        <v>4501</v>
      </c>
      <c r="F329" s="10" t="s">
        <v>1824</v>
      </c>
      <c r="G329" s="10" t="s">
        <v>1835</v>
      </c>
      <c r="H329" s="10">
        <v>221</v>
      </c>
      <c r="I329" s="10" t="s">
        <v>1840</v>
      </c>
      <c r="J329" s="10">
        <v>4501077</v>
      </c>
      <c r="K329" s="10" t="s">
        <v>1843</v>
      </c>
      <c r="L329" s="72" t="s">
        <v>1844</v>
      </c>
      <c r="M329" s="72" t="s">
        <v>158</v>
      </c>
      <c r="N329" s="32">
        <v>0</v>
      </c>
      <c r="O329" s="32">
        <v>2024</v>
      </c>
      <c r="P329" s="32" t="s">
        <v>122</v>
      </c>
      <c r="Q329" s="509">
        <v>1</v>
      </c>
      <c r="R329" s="472">
        <v>2</v>
      </c>
      <c r="S329" s="11">
        <v>1</v>
      </c>
      <c r="T329" s="12">
        <f t="shared" si="54"/>
        <v>0.5</v>
      </c>
      <c r="U329" s="26">
        <v>0.4</v>
      </c>
      <c r="V329" s="26">
        <v>0</v>
      </c>
      <c r="W329" s="26">
        <v>0</v>
      </c>
      <c r="X329" s="26">
        <v>0.6</v>
      </c>
      <c r="Y329" s="26">
        <f t="shared" si="55"/>
        <v>1</v>
      </c>
      <c r="Z329" s="12">
        <f t="shared" si="56"/>
        <v>0.5</v>
      </c>
      <c r="AA329" s="11">
        <f t="shared" si="57"/>
        <v>2</v>
      </c>
      <c r="AB329" s="12">
        <f t="shared" si="58"/>
        <v>1</v>
      </c>
      <c r="AC329" s="13">
        <f t="shared" si="46"/>
        <v>1</v>
      </c>
      <c r="AD329" s="14">
        <v>500000000</v>
      </c>
      <c r="AE329" s="473" t="s">
        <v>1839</v>
      </c>
      <c r="AF329" s="14">
        <v>268102115.10000038</v>
      </c>
      <c r="AG329" s="12">
        <f t="shared" si="53"/>
        <v>0.53620423020000074</v>
      </c>
    </row>
    <row r="330" spans="1:33" ht="182" x14ac:dyDescent="0.2">
      <c r="A330" s="8" t="s">
        <v>1864</v>
      </c>
      <c r="B330" s="9" t="s">
        <v>1865</v>
      </c>
      <c r="C330" s="10" t="s">
        <v>1833</v>
      </c>
      <c r="D330" s="10" t="s">
        <v>1834</v>
      </c>
      <c r="E330" s="10">
        <v>3205</v>
      </c>
      <c r="F330" s="10" t="s">
        <v>1845</v>
      </c>
      <c r="G330" s="10" t="s">
        <v>1792</v>
      </c>
      <c r="H330" s="10">
        <v>222</v>
      </c>
      <c r="I330" s="10" t="s">
        <v>1846</v>
      </c>
      <c r="J330" s="10" t="s">
        <v>1847</v>
      </c>
      <c r="K330" s="10" t="s">
        <v>1848</v>
      </c>
      <c r="L330" s="72" t="s">
        <v>343</v>
      </c>
      <c r="M330" s="72" t="s">
        <v>275</v>
      </c>
      <c r="N330" s="32">
        <v>100</v>
      </c>
      <c r="O330" s="32">
        <v>2024</v>
      </c>
      <c r="P330" s="32" t="s">
        <v>1849</v>
      </c>
      <c r="Q330" s="509">
        <v>50</v>
      </c>
      <c r="R330" s="472">
        <v>200</v>
      </c>
      <c r="S330" s="11">
        <v>50</v>
      </c>
      <c r="T330" s="12">
        <f t="shared" si="54"/>
        <v>0.25</v>
      </c>
      <c r="U330" s="26">
        <v>0</v>
      </c>
      <c r="V330" s="26">
        <v>0</v>
      </c>
      <c r="W330" s="26">
        <v>0</v>
      </c>
      <c r="X330" s="26">
        <v>0</v>
      </c>
      <c r="Y330" s="26">
        <f t="shared" si="55"/>
        <v>0</v>
      </c>
      <c r="Z330" s="12">
        <f t="shared" si="56"/>
        <v>0</v>
      </c>
      <c r="AA330" s="11">
        <f t="shared" si="57"/>
        <v>50</v>
      </c>
      <c r="AB330" s="12">
        <f t="shared" si="58"/>
        <v>0</v>
      </c>
      <c r="AC330" s="13">
        <f t="shared" si="46"/>
        <v>0.25</v>
      </c>
      <c r="AD330" s="14">
        <v>200000000</v>
      </c>
      <c r="AE330" s="473" t="s">
        <v>1839</v>
      </c>
      <c r="AF330" s="14">
        <v>200000000</v>
      </c>
      <c r="AG330" s="12">
        <f t="shared" si="53"/>
        <v>1</v>
      </c>
    </row>
    <row r="331" spans="1:33" ht="70" x14ac:dyDescent="0.2">
      <c r="A331" s="8" t="s">
        <v>1864</v>
      </c>
      <c r="B331" s="9" t="s">
        <v>1865</v>
      </c>
      <c r="C331" s="10" t="s">
        <v>1833</v>
      </c>
      <c r="D331" s="10" t="s">
        <v>1834</v>
      </c>
      <c r="E331" s="10">
        <v>4503</v>
      </c>
      <c r="F331" s="10" t="s">
        <v>1740</v>
      </c>
      <c r="G331" s="10" t="s">
        <v>1792</v>
      </c>
      <c r="H331" s="10">
        <v>223</v>
      </c>
      <c r="I331" s="10" t="s">
        <v>1850</v>
      </c>
      <c r="J331" s="10">
        <v>4503018</v>
      </c>
      <c r="K331" s="10" t="s">
        <v>1851</v>
      </c>
      <c r="L331" s="72" t="s">
        <v>1852</v>
      </c>
      <c r="M331" s="72" t="s">
        <v>280</v>
      </c>
      <c r="N331" s="32">
        <v>24</v>
      </c>
      <c r="O331" s="32">
        <v>2024</v>
      </c>
      <c r="P331" s="32" t="s">
        <v>1853</v>
      </c>
      <c r="Q331" s="509">
        <v>1</v>
      </c>
      <c r="R331" s="472">
        <v>20</v>
      </c>
      <c r="S331" s="11">
        <v>0</v>
      </c>
      <c r="T331" s="12">
        <f t="shared" si="54"/>
        <v>0</v>
      </c>
      <c r="U331" s="26">
        <v>0</v>
      </c>
      <c r="V331" s="26">
        <v>0</v>
      </c>
      <c r="W331" s="26">
        <v>0</v>
      </c>
      <c r="X331" s="26">
        <v>0</v>
      </c>
      <c r="Y331" s="26">
        <f t="shared" si="55"/>
        <v>0</v>
      </c>
      <c r="Z331" s="12">
        <f t="shared" si="56"/>
        <v>0</v>
      </c>
      <c r="AA331" s="11">
        <f t="shared" si="57"/>
        <v>0</v>
      </c>
      <c r="AB331" s="12">
        <f t="shared" si="58"/>
        <v>0</v>
      </c>
      <c r="AC331" s="13">
        <f t="shared" si="46"/>
        <v>0</v>
      </c>
      <c r="AD331" s="14">
        <v>100000000</v>
      </c>
      <c r="AE331" s="473" t="s">
        <v>1839</v>
      </c>
      <c r="AF331" s="14">
        <v>100000000</v>
      </c>
      <c r="AG331" s="12">
        <f t="shared" si="53"/>
        <v>1</v>
      </c>
    </row>
    <row r="332" spans="1:33" ht="70" x14ac:dyDescent="0.2">
      <c r="A332" s="8" t="s">
        <v>1864</v>
      </c>
      <c r="B332" s="9" t="s">
        <v>1865</v>
      </c>
      <c r="C332" s="10" t="s">
        <v>1833</v>
      </c>
      <c r="D332" s="10" t="s">
        <v>1834</v>
      </c>
      <c r="E332" s="10">
        <v>4501</v>
      </c>
      <c r="F332" s="10" t="s">
        <v>1824</v>
      </c>
      <c r="G332" s="10" t="s">
        <v>1792</v>
      </c>
      <c r="H332" s="10">
        <v>224</v>
      </c>
      <c r="I332" s="10" t="s">
        <v>1854</v>
      </c>
      <c r="J332" s="10">
        <v>4501056</v>
      </c>
      <c r="K332" s="10" t="s">
        <v>1855</v>
      </c>
      <c r="L332" s="72" t="s">
        <v>1856</v>
      </c>
      <c r="M332" s="72" t="s">
        <v>280</v>
      </c>
      <c r="N332" s="32">
        <v>0</v>
      </c>
      <c r="O332" s="32">
        <v>2024</v>
      </c>
      <c r="P332" s="32" t="s">
        <v>1857</v>
      </c>
      <c r="Q332" s="509">
        <v>1</v>
      </c>
      <c r="R332" s="472">
        <v>8</v>
      </c>
      <c r="S332" s="11">
        <v>2</v>
      </c>
      <c r="T332" s="12">
        <f t="shared" si="54"/>
        <v>0.25</v>
      </c>
      <c r="U332" s="26">
        <v>0</v>
      </c>
      <c r="V332" s="26">
        <v>0</v>
      </c>
      <c r="W332" s="26">
        <v>0</v>
      </c>
      <c r="X332" s="26">
        <v>2</v>
      </c>
      <c r="Y332" s="26">
        <f t="shared" si="55"/>
        <v>2</v>
      </c>
      <c r="Z332" s="12">
        <f t="shared" si="56"/>
        <v>0.25</v>
      </c>
      <c r="AA332" s="11">
        <f t="shared" si="57"/>
        <v>4</v>
      </c>
      <c r="AB332" s="12">
        <f t="shared" si="58"/>
        <v>2</v>
      </c>
      <c r="AC332" s="13">
        <f t="shared" si="46"/>
        <v>0.5</v>
      </c>
      <c r="AD332" s="14">
        <v>150000000</v>
      </c>
      <c r="AE332" s="473" t="s">
        <v>1839</v>
      </c>
      <c r="AF332" s="14">
        <v>150000000</v>
      </c>
      <c r="AG332" s="12">
        <f t="shared" si="53"/>
        <v>1</v>
      </c>
    </row>
    <row r="333" spans="1:33" ht="91" x14ac:dyDescent="0.2">
      <c r="A333" s="8" t="s">
        <v>1864</v>
      </c>
      <c r="B333" s="9" t="s">
        <v>1865</v>
      </c>
      <c r="C333" s="10" t="s">
        <v>1858</v>
      </c>
      <c r="D333" s="10" t="s">
        <v>1859</v>
      </c>
      <c r="E333" s="10">
        <v>4501</v>
      </c>
      <c r="F333" s="10" t="s">
        <v>1824</v>
      </c>
      <c r="G333" s="10" t="s">
        <v>1835</v>
      </c>
      <c r="H333" s="10">
        <v>225</v>
      </c>
      <c r="I333" s="10" t="s">
        <v>1860</v>
      </c>
      <c r="J333" s="10" t="s">
        <v>1861</v>
      </c>
      <c r="K333" s="10" t="s">
        <v>266</v>
      </c>
      <c r="L333" s="72" t="s">
        <v>1862</v>
      </c>
      <c r="M333" s="57" t="s">
        <v>158</v>
      </c>
      <c r="N333" s="32" t="s">
        <v>141</v>
      </c>
      <c r="O333" s="32">
        <v>2024</v>
      </c>
      <c r="P333" s="32" t="s">
        <v>1863</v>
      </c>
      <c r="Q333" s="509">
        <v>15</v>
      </c>
      <c r="R333" s="472">
        <v>35</v>
      </c>
      <c r="S333" s="11">
        <v>9</v>
      </c>
      <c r="T333" s="12">
        <f t="shared" si="54"/>
        <v>0.25714285714285712</v>
      </c>
      <c r="U333" s="26">
        <v>0</v>
      </c>
      <c r="V333" s="26">
        <v>0</v>
      </c>
      <c r="W333" s="26">
        <v>0</v>
      </c>
      <c r="X333" s="26">
        <v>9</v>
      </c>
      <c r="Y333" s="26">
        <f t="shared" si="55"/>
        <v>9</v>
      </c>
      <c r="Z333" s="12">
        <f t="shared" si="56"/>
        <v>0.25714285714285712</v>
      </c>
      <c r="AA333" s="11">
        <f t="shared" si="57"/>
        <v>18</v>
      </c>
      <c r="AB333" s="12">
        <f t="shared" si="58"/>
        <v>0.6</v>
      </c>
      <c r="AC333" s="13">
        <f t="shared" si="46"/>
        <v>0.51428571428571423</v>
      </c>
      <c r="AD333" s="14">
        <v>1081000000</v>
      </c>
      <c r="AE333" s="473" t="s">
        <v>1839</v>
      </c>
      <c r="AF333" s="14">
        <v>695023235</v>
      </c>
      <c r="AG333" s="12">
        <f t="shared" si="53"/>
        <v>0.64294471322849212</v>
      </c>
    </row>
    <row r="334" spans="1:33" ht="84" x14ac:dyDescent="0.2">
      <c r="A334" s="8" t="s">
        <v>905</v>
      </c>
      <c r="B334" s="9" t="s">
        <v>90</v>
      </c>
      <c r="C334" s="10" t="s">
        <v>906</v>
      </c>
      <c r="D334" s="10" t="s">
        <v>907</v>
      </c>
      <c r="E334" s="10" t="s">
        <v>908</v>
      </c>
      <c r="F334" s="10" t="s">
        <v>909</v>
      </c>
      <c r="G334" s="10" t="s">
        <v>910</v>
      </c>
      <c r="H334" s="10">
        <v>396</v>
      </c>
      <c r="I334" s="10" t="s">
        <v>911</v>
      </c>
      <c r="J334" s="10">
        <v>4103052</v>
      </c>
      <c r="K334" s="10" t="s">
        <v>912</v>
      </c>
      <c r="L334" s="72" t="s">
        <v>913</v>
      </c>
      <c r="M334" s="57" t="s">
        <v>121</v>
      </c>
      <c r="N334" s="32">
        <v>0</v>
      </c>
      <c r="O334" s="300" t="s">
        <v>141</v>
      </c>
      <c r="P334" s="32" t="s">
        <v>141</v>
      </c>
      <c r="Q334" s="509">
        <v>100</v>
      </c>
      <c r="R334" s="472">
        <v>400</v>
      </c>
      <c r="S334" s="11">
        <v>80</v>
      </c>
      <c r="T334" s="12">
        <v>0.2</v>
      </c>
      <c r="U334" s="26">
        <v>80</v>
      </c>
      <c r="V334" s="26">
        <v>100</v>
      </c>
      <c r="W334" s="26">
        <v>150</v>
      </c>
      <c r="X334" s="26">
        <v>150</v>
      </c>
      <c r="Y334" s="26">
        <v>480</v>
      </c>
      <c r="Z334" s="12">
        <v>1.2</v>
      </c>
      <c r="AA334" s="11">
        <v>560</v>
      </c>
      <c r="AB334" s="12">
        <v>4.8</v>
      </c>
      <c r="AC334" s="13">
        <f t="shared" si="46"/>
        <v>1.4</v>
      </c>
      <c r="AD334" s="14">
        <v>102000000</v>
      </c>
      <c r="AE334" s="473" t="s">
        <v>1871</v>
      </c>
      <c r="AF334" s="14">
        <v>102000000</v>
      </c>
      <c r="AG334" s="12">
        <v>1</v>
      </c>
    </row>
    <row r="335" spans="1:33" ht="98" x14ac:dyDescent="0.2">
      <c r="A335" s="8" t="s">
        <v>905</v>
      </c>
      <c r="B335" s="9" t="s">
        <v>90</v>
      </c>
      <c r="C335" s="10" t="s">
        <v>906</v>
      </c>
      <c r="D335" s="10" t="s">
        <v>907</v>
      </c>
      <c r="E335" s="10" t="s">
        <v>908</v>
      </c>
      <c r="F335" s="10" t="s">
        <v>909</v>
      </c>
      <c r="G335" s="10" t="s">
        <v>910</v>
      </c>
      <c r="H335" s="10">
        <v>407</v>
      </c>
      <c r="I335" s="10" t="s">
        <v>915</v>
      </c>
      <c r="J335" s="10">
        <v>4103057</v>
      </c>
      <c r="K335" s="10" t="s">
        <v>916</v>
      </c>
      <c r="L335" s="72" t="s">
        <v>915</v>
      </c>
      <c r="M335" s="57" t="s">
        <v>121</v>
      </c>
      <c r="N335" s="32">
        <v>0</v>
      </c>
      <c r="O335" s="300" t="s">
        <v>141</v>
      </c>
      <c r="P335" s="32" t="s">
        <v>141</v>
      </c>
      <c r="Q335" s="509">
        <v>4</v>
      </c>
      <c r="R335" s="472">
        <v>12</v>
      </c>
      <c r="S335" s="11">
        <v>19</v>
      </c>
      <c r="T335" s="12">
        <v>1.58</v>
      </c>
      <c r="U335" s="26">
        <v>5</v>
      </c>
      <c r="V335" s="26">
        <v>11</v>
      </c>
      <c r="W335" s="26">
        <v>8</v>
      </c>
      <c r="X335" s="26">
        <v>2</v>
      </c>
      <c r="Y335" s="26">
        <v>26</v>
      </c>
      <c r="Z335" s="12">
        <v>2.17</v>
      </c>
      <c r="AA335" s="11">
        <v>45</v>
      </c>
      <c r="AB335" s="12">
        <v>6.5</v>
      </c>
      <c r="AC335" s="13">
        <f t="shared" si="46"/>
        <v>3.75</v>
      </c>
      <c r="AD335" s="14">
        <v>102000000</v>
      </c>
      <c r="AE335" s="473" t="s">
        <v>1871</v>
      </c>
      <c r="AF335" s="14">
        <v>97500000</v>
      </c>
      <c r="AG335" s="12">
        <v>0.96</v>
      </c>
    </row>
    <row r="336" spans="1:33" ht="84" x14ac:dyDescent="0.2">
      <c r="A336" s="8" t="s">
        <v>905</v>
      </c>
      <c r="B336" s="9" t="s">
        <v>90</v>
      </c>
      <c r="C336" s="10" t="s">
        <v>906</v>
      </c>
      <c r="D336" s="10" t="s">
        <v>917</v>
      </c>
      <c r="E336" s="10" t="s">
        <v>918</v>
      </c>
      <c r="F336" s="10" t="s">
        <v>909</v>
      </c>
      <c r="G336" s="10" t="s">
        <v>910</v>
      </c>
      <c r="H336" s="10">
        <v>408</v>
      </c>
      <c r="I336" s="10" t="s">
        <v>919</v>
      </c>
      <c r="J336" s="10">
        <v>3702021</v>
      </c>
      <c r="K336" s="10" t="s">
        <v>920</v>
      </c>
      <c r="L336" s="72">
        <v>0</v>
      </c>
      <c r="M336" s="57" t="s">
        <v>121</v>
      </c>
      <c r="N336" s="32">
        <v>0</v>
      </c>
      <c r="O336" s="300" t="s">
        <v>141</v>
      </c>
      <c r="P336" s="32" t="s">
        <v>141</v>
      </c>
      <c r="Q336" s="509">
        <v>3</v>
      </c>
      <c r="R336" s="472">
        <v>12</v>
      </c>
      <c r="S336" s="11">
        <v>13</v>
      </c>
      <c r="T336" s="12">
        <v>1.08</v>
      </c>
      <c r="U336" s="26">
        <v>4</v>
      </c>
      <c r="V336" s="26">
        <v>3</v>
      </c>
      <c r="W336" s="26">
        <v>0</v>
      </c>
      <c r="X336" s="26">
        <v>1</v>
      </c>
      <c r="Y336" s="26">
        <v>8</v>
      </c>
      <c r="Z336" s="12">
        <v>0.67</v>
      </c>
      <c r="AA336" s="11">
        <v>21</v>
      </c>
      <c r="AB336" s="12">
        <v>2.67</v>
      </c>
      <c r="AC336" s="13">
        <f t="shared" si="46"/>
        <v>1.75</v>
      </c>
      <c r="AD336" s="445">
        <v>0</v>
      </c>
      <c r="AE336" s="473" t="s">
        <v>1871</v>
      </c>
      <c r="AF336" s="445">
        <v>0</v>
      </c>
      <c r="AG336" s="13">
        <v>0</v>
      </c>
    </row>
    <row r="337" spans="1:33" ht="126" x14ac:dyDescent="0.2">
      <c r="A337" s="8" t="s">
        <v>905</v>
      </c>
      <c r="B337" s="9" t="s">
        <v>90</v>
      </c>
      <c r="C337" s="10" t="s">
        <v>906</v>
      </c>
      <c r="D337" s="10" t="s">
        <v>917</v>
      </c>
      <c r="E337" s="10" t="s">
        <v>918</v>
      </c>
      <c r="F337" s="10" t="s">
        <v>909</v>
      </c>
      <c r="G337" s="10" t="s">
        <v>910</v>
      </c>
      <c r="H337" s="10">
        <v>409</v>
      </c>
      <c r="I337" s="10" t="s">
        <v>921</v>
      </c>
      <c r="J337" s="10">
        <v>204019</v>
      </c>
      <c r="K337" s="10" t="s">
        <v>922</v>
      </c>
      <c r="L337" s="72" t="s">
        <v>923</v>
      </c>
      <c r="M337" s="57" t="s">
        <v>121</v>
      </c>
      <c r="N337" s="32">
        <v>0</v>
      </c>
      <c r="O337" s="300" t="s">
        <v>141</v>
      </c>
      <c r="P337" s="32" t="s">
        <v>141</v>
      </c>
      <c r="Q337" s="509">
        <v>5</v>
      </c>
      <c r="R337" s="472">
        <v>12</v>
      </c>
      <c r="S337" s="11">
        <v>1</v>
      </c>
      <c r="T337" s="12">
        <v>0.08</v>
      </c>
      <c r="U337" s="26">
        <v>0</v>
      </c>
      <c r="V337" s="26">
        <v>1</v>
      </c>
      <c r="W337" s="26">
        <v>1</v>
      </c>
      <c r="X337" s="26">
        <v>1</v>
      </c>
      <c r="Y337" s="26">
        <v>3</v>
      </c>
      <c r="Z337" s="12">
        <v>0.25</v>
      </c>
      <c r="AA337" s="11">
        <v>4</v>
      </c>
      <c r="AB337" s="12">
        <v>0.6</v>
      </c>
      <c r="AC337" s="13">
        <f t="shared" si="46"/>
        <v>0.33333333333333331</v>
      </c>
      <c r="AD337" s="14">
        <v>68000000</v>
      </c>
      <c r="AE337" s="473" t="s">
        <v>1871</v>
      </c>
      <c r="AF337" s="14">
        <v>68000000</v>
      </c>
      <c r="AG337" s="12">
        <v>1</v>
      </c>
    </row>
    <row r="338" spans="1:33" ht="154" x14ac:dyDescent="0.2">
      <c r="A338" s="8" t="s">
        <v>905</v>
      </c>
      <c r="B338" s="9" t="s">
        <v>90</v>
      </c>
      <c r="C338" s="10" t="s">
        <v>906</v>
      </c>
      <c r="D338" s="10" t="s">
        <v>917</v>
      </c>
      <c r="E338" s="10" t="s">
        <v>918</v>
      </c>
      <c r="F338" s="10" t="s">
        <v>909</v>
      </c>
      <c r="G338" s="10" t="s">
        <v>910</v>
      </c>
      <c r="H338" s="10">
        <v>410</v>
      </c>
      <c r="I338" s="10" t="s">
        <v>924</v>
      </c>
      <c r="J338" s="10">
        <v>204019</v>
      </c>
      <c r="K338" s="10" t="s">
        <v>925</v>
      </c>
      <c r="L338" s="72" t="s">
        <v>926</v>
      </c>
      <c r="M338" s="57" t="s">
        <v>121</v>
      </c>
      <c r="N338" s="32">
        <v>0</v>
      </c>
      <c r="O338" s="300" t="s">
        <v>141</v>
      </c>
      <c r="P338" s="32" t="s">
        <v>141</v>
      </c>
      <c r="Q338" s="509">
        <v>18</v>
      </c>
      <c r="R338" s="472">
        <v>60</v>
      </c>
      <c r="S338" s="11">
        <v>4</v>
      </c>
      <c r="T338" s="12">
        <v>7.0000000000000007E-2</v>
      </c>
      <c r="U338" s="26">
        <v>9</v>
      </c>
      <c r="V338" s="26">
        <v>6</v>
      </c>
      <c r="W338" s="26">
        <v>8</v>
      </c>
      <c r="X338" s="26">
        <v>4</v>
      </c>
      <c r="Y338" s="26">
        <v>27</v>
      </c>
      <c r="Z338" s="12">
        <v>0.45</v>
      </c>
      <c r="AA338" s="11">
        <v>31</v>
      </c>
      <c r="AB338" s="12">
        <v>1.5</v>
      </c>
      <c r="AC338" s="13">
        <f t="shared" si="46"/>
        <v>0.51666666666666672</v>
      </c>
      <c r="AD338" s="445">
        <v>0</v>
      </c>
      <c r="AE338" s="473" t="s">
        <v>1871</v>
      </c>
      <c r="AF338" s="445">
        <v>0</v>
      </c>
      <c r="AG338" s="13">
        <v>0</v>
      </c>
    </row>
    <row r="339" spans="1:33" ht="182" x14ac:dyDescent="0.2">
      <c r="A339" s="8" t="s">
        <v>905</v>
      </c>
      <c r="B339" s="9" t="s">
        <v>90</v>
      </c>
      <c r="C339" s="10" t="s">
        <v>906</v>
      </c>
      <c r="D339" s="10" t="s">
        <v>927</v>
      </c>
      <c r="E339" s="10" t="s">
        <v>928</v>
      </c>
      <c r="F339" s="10" t="s">
        <v>909</v>
      </c>
      <c r="G339" s="10" t="s">
        <v>910</v>
      </c>
      <c r="H339" s="10">
        <v>411</v>
      </c>
      <c r="I339" s="10" t="s">
        <v>929</v>
      </c>
      <c r="J339" s="10">
        <v>4102043</v>
      </c>
      <c r="K339" s="10" t="s">
        <v>930</v>
      </c>
      <c r="L339" s="72" t="s">
        <v>931</v>
      </c>
      <c r="M339" s="57" t="s">
        <v>121</v>
      </c>
      <c r="N339" s="32">
        <v>0</v>
      </c>
      <c r="O339" s="32">
        <v>120</v>
      </c>
      <c r="P339" s="32" t="s">
        <v>141</v>
      </c>
      <c r="Q339" s="509">
        <v>120</v>
      </c>
      <c r="R339" s="472">
        <v>120</v>
      </c>
      <c r="S339" s="11">
        <v>120</v>
      </c>
      <c r="T339" s="12">
        <v>1</v>
      </c>
      <c r="U339" s="26">
        <v>50</v>
      </c>
      <c r="V339" s="26">
        <v>250</v>
      </c>
      <c r="W339" s="26">
        <v>150</v>
      </c>
      <c r="X339" s="26">
        <v>110</v>
      </c>
      <c r="Y339" s="26">
        <v>560</v>
      </c>
      <c r="Z339" s="12">
        <v>4.67</v>
      </c>
      <c r="AA339" s="11">
        <v>680</v>
      </c>
      <c r="AB339" s="12">
        <v>4.67</v>
      </c>
      <c r="AC339" s="13">
        <f t="shared" si="46"/>
        <v>5.666666666666667</v>
      </c>
      <c r="AD339" s="445">
        <v>0</v>
      </c>
      <c r="AE339" s="473" t="s">
        <v>1871</v>
      </c>
      <c r="AF339" s="445">
        <v>0</v>
      </c>
      <c r="AG339" s="13">
        <v>0</v>
      </c>
    </row>
    <row r="340" spans="1:33" ht="196" x14ac:dyDescent="0.2">
      <c r="A340" s="8" t="s">
        <v>905</v>
      </c>
      <c r="B340" s="9" t="s">
        <v>90</v>
      </c>
      <c r="C340" s="10" t="s">
        <v>906</v>
      </c>
      <c r="D340" s="10" t="s">
        <v>932</v>
      </c>
      <c r="E340" s="10" t="s">
        <v>933</v>
      </c>
      <c r="F340" s="10" t="s">
        <v>909</v>
      </c>
      <c r="G340" s="10" t="s">
        <v>910</v>
      </c>
      <c r="H340" s="10">
        <v>412</v>
      </c>
      <c r="I340" s="10" t="s">
        <v>934</v>
      </c>
      <c r="J340" s="10">
        <v>2502002</v>
      </c>
      <c r="K340" s="10" t="s">
        <v>935</v>
      </c>
      <c r="L340" s="72" t="s">
        <v>936</v>
      </c>
      <c r="M340" s="57" t="s">
        <v>121</v>
      </c>
      <c r="N340" s="32">
        <v>0</v>
      </c>
      <c r="O340" s="32">
        <v>20</v>
      </c>
      <c r="P340" s="32" t="s">
        <v>141</v>
      </c>
      <c r="Q340" s="509">
        <v>5</v>
      </c>
      <c r="R340" s="472">
        <v>20</v>
      </c>
      <c r="S340" s="11">
        <v>9</v>
      </c>
      <c r="T340" s="12">
        <v>0.45</v>
      </c>
      <c r="U340" s="26">
        <v>5</v>
      </c>
      <c r="V340" s="26">
        <v>3</v>
      </c>
      <c r="W340" s="26">
        <v>5</v>
      </c>
      <c r="X340" s="26">
        <v>0</v>
      </c>
      <c r="Y340" s="26">
        <v>13</v>
      </c>
      <c r="Z340" s="12">
        <v>0.65</v>
      </c>
      <c r="AA340" s="11">
        <v>22</v>
      </c>
      <c r="AB340" s="12">
        <v>2.6</v>
      </c>
      <c r="AC340" s="13">
        <f t="shared" si="46"/>
        <v>1.1000000000000001</v>
      </c>
      <c r="AD340" s="445">
        <v>0</v>
      </c>
      <c r="AE340" s="473" t="s">
        <v>1871</v>
      </c>
      <c r="AF340" s="445">
        <v>0</v>
      </c>
      <c r="AG340" s="13">
        <v>0</v>
      </c>
    </row>
    <row r="341" spans="1:33" ht="84" x14ac:dyDescent="0.2">
      <c r="A341" s="8" t="s">
        <v>905</v>
      </c>
      <c r="B341" s="9" t="s">
        <v>90</v>
      </c>
      <c r="C341" s="10" t="s">
        <v>906</v>
      </c>
      <c r="D341" s="10" t="s">
        <v>937</v>
      </c>
      <c r="E341" s="10" t="s">
        <v>938</v>
      </c>
      <c r="F341" s="10" t="s">
        <v>909</v>
      </c>
      <c r="G341" s="10" t="s">
        <v>910</v>
      </c>
      <c r="H341" s="10">
        <v>413</v>
      </c>
      <c r="I341" s="10" t="s">
        <v>939</v>
      </c>
      <c r="J341" s="10">
        <v>4601012</v>
      </c>
      <c r="K341" s="10" t="s">
        <v>920</v>
      </c>
      <c r="L341" s="72" t="s">
        <v>940</v>
      </c>
      <c r="M341" s="57" t="s">
        <v>121</v>
      </c>
      <c r="N341" s="32">
        <v>0</v>
      </c>
      <c r="O341" s="300" t="s">
        <v>141</v>
      </c>
      <c r="P341" s="32" t="s">
        <v>141</v>
      </c>
      <c r="Q341" s="509">
        <v>11</v>
      </c>
      <c r="R341" s="472">
        <v>60</v>
      </c>
      <c r="S341" s="11">
        <v>24</v>
      </c>
      <c r="T341" s="12">
        <v>0.4</v>
      </c>
      <c r="U341" s="26">
        <v>9</v>
      </c>
      <c r="V341" s="26">
        <v>10</v>
      </c>
      <c r="W341" s="26">
        <v>9</v>
      </c>
      <c r="X341" s="26">
        <v>6</v>
      </c>
      <c r="Y341" s="26">
        <v>34</v>
      </c>
      <c r="Z341" s="12">
        <v>0.56999999999999995</v>
      </c>
      <c r="AA341" s="11">
        <v>58</v>
      </c>
      <c r="AB341" s="12">
        <v>3.09</v>
      </c>
      <c r="AC341" s="13">
        <f t="shared" si="46"/>
        <v>0.96666666666666667</v>
      </c>
      <c r="AD341" s="445">
        <v>0</v>
      </c>
      <c r="AE341" s="473" t="s">
        <v>1871</v>
      </c>
      <c r="AF341" s="445">
        <v>0</v>
      </c>
      <c r="AG341" s="13">
        <v>0</v>
      </c>
    </row>
    <row r="342" spans="1:33" ht="266" x14ac:dyDescent="0.2">
      <c r="A342" s="8" t="s">
        <v>905</v>
      </c>
      <c r="B342" s="9" t="s">
        <v>90</v>
      </c>
      <c r="C342" s="10" t="s">
        <v>906</v>
      </c>
      <c r="D342" s="10" t="s">
        <v>937</v>
      </c>
      <c r="E342" s="10" t="s">
        <v>938</v>
      </c>
      <c r="F342" s="10" t="s">
        <v>909</v>
      </c>
      <c r="G342" s="10" t="s">
        <v>910</v>
      </c>
      <c r="H342" s="10">
        <v>414</v>
      </c>
      <c r="I342" s="10" t="s">
        <v>941</v>
      </c>
      <c r="J342" s="10">
        <v>4501007</v>
      </c>
      <c r="K342" s="10" t="s">
        <v>942</v>
      </c>
      <c r="L342" s="72" t="s">
        <v>943</v>
      </c>
      <c r="M342" s="57" t="s">
        <v>121</v>
      </c>
      <c r="N342" s="32">
        <v>0</v>
      </c>
      <c r="O342" s="300" t="s">
        <v>141</v>
      </c>
      <c r="P342" s="32" t="s">
        <v>141</v>
      </c>
      <c r="Q342" s="509">
        <v>1</v>
      </c>
      <c r="R342" s="472">
        <v>1</v>
      </c>
      <c r="S342" s="11">
        <v>0</v>
      </c>
      <c r="T342" s="12">
        <v>0</v>
      </c>
      <c r="U342" s="26">
        <v>0</v>
      </c>
      <c r="V342" s="26">
        <v>0</v>
      </c>
      <c r="W342" s="26">
        <v>0</v>
      </c>
      <c r="X342" s="26">
        <v>0</v>
      </c>
      <c r="Y342" s="26">
        <v>0</v>
      </c>
      <c r="Z342" s="12">
        <v>0</v>
      </c>
      <c r="AA342" s="11">
        <v>0</v>
      </c>
      <c r="AB342" s="12">
        <v>0</v>
      </c>
      <c r="AC342" s="13">
        <f t="shared" si="46"/>
        <v>0</v>
      </c>
      <c r="AD342" s="445">
        <v>0</v>
      </c>
      <c r="AE342" s="473" t="s">
        <v>1871</v>
      </c>
      <c r="AF342" s="445">
        <v>0</v>
      </c>
      <c r="AG342" s="13">
        <v>0</v>
      </c>
    </row>
    <row r="343" spans="1:33" ht="98" x14ac:dyDescent="0.2">
      <c r="A343" s="8" t="s">
        <v>905</v>
      </c>
      <c r="B343" s="9" t="s">
        <v>90</v>
      </c>
      <c r="C343" s="10" t="s">
        <v>1872</v>
      </c>
      <c r="D343" s="10" t="s">
        <v>1873</v>
      </c>
      <c r="E343" s="10">
        <v>301</v>
      </c>
      <c r="F343" s="10" t="s">
        <v>909</v>
      </c>
      <c r="G343" s="10" t="s">
        <v>910</v>
      </c>
      <c r="H343" s="10">
        <v>400</v>
      </c>
      <c r="I343" s="10" t="s">
        <v>1874</v>
      </c>
      <c r="J343" s="10">
        <v>301011</v>
      </c>
      <c r="K343" s="10" t="s">
        <v>1875</v>
      </c>
      <c r="L343" s="72" t="s">
        <v>1876</v>
      </c>
      <c r="M343" s="57" t="s">
        <v>121</v>
      </c>
      <c r="N343" s="32">
        <v>0</v>
      </c>
      <c r="O343" s="32">
        <v>2010</v>
      </c>
      <c r="P343" s="32" t="s">
        <v>1877</v>
      </c>
      <c r="Q343" s="509">
        <v>1</v>
      </c>
      <c r="R343" s="472">
        <v>1</v>
      </c>
      <c r="S343" s="11">
        <v>1</v>
      </c>
      <c r="T343" s="12">
        <v>1</v>
      </c>
      <c r="U343" s="26">
        <v>0</v>
      </c>
      <c r="V343" s="26">
        <v>0</v>
      </c>
      <c r="W343" s="26">
        <v>0</v>
      </c>
      <c r="X343" s="26">
        <v>0</v>
      </c>
      <c r="Y343" s="26">
        <v>0</v>
      </c>
      <c r="Z343" s="12">
        <v>0</v>
      </c>
      <c r="AA343" s="11">
        <v>1</v>
      </c>
      <c r="AB343" s="12">
        <v>0</v>
      </c>
      <c r="AC343" s="13">
        <f t="shared" si="46"/>
        <v>1</v>
      </c>
      <c r="AD343" s="14">
        <v>49000000</v>
      </c>
      <c r="AE343" s="473" t="s">
        <v>1157</v>
      </c>
      <c r="AF343" s="14">
        <v>49000000</v>
      </c>
      <c r="AG343" s="12">
        <v>1</v>
      </c>
    </row>
    <row r="344" spans="1:33" ht="98" x14ac:dyDescent="0.2">
      <c r="A344" s="8" t="s">
        <v>905</v>
      </c>
      <c r="B344" s="9" t="s">
        <v>90</v>
      </c>
      <c r="C344" s="10" t="s">
        <v>1878</v>
      </c>
      <c r="D344" s="10" t="s">
        <v>1873</v>
      </c>
      <c r="E344" s="10">
        <v>301</v>
      </c>
      <c r="F344" s="10" t="s">
        <v>909</v>
      </c>
      <c r="G344" s="10" t="s">
        <v>910</v>
      </c>
      <c r="H344" s="10">
        <v>400</v>
      </c>
      <c r="I344" s="10" t="s">
        <v>1874</v>
      </c>
      <c r="J344" s="10">
        <v>301011</v>
      </c>
      <c r="K344" s="10" t="s">
        <v>1875</v>
      </c>
      <c r="L344" s="72" t="s">
        <v>1876</v>
      </c>
      <c r="M344" s="57" t="s">
        <v>121</v>
      </c>
      <c r="N344" s="32">
        <v>0</v>
      </c>
      <c r="O344" s="32">
        <v>2010</v>
      </c>
      <c r="P344" s="32" t="s">
        <v>1877</v>
      </c>
      <c r="Q344" s="509">
        <v>1</v>
      </c>
      <c r="R344" s="472">
        <v>1</v>
      </c>
      <c r="S344" s="11">
        <v>1</v>
      </c>
      <c r="T344" s="12">
        <v>1</v>
      </c>
      <c r="U344" s="26">
        <v>0</v>
      </c>
      <c r="V344" s="26">
        <v>0</v>
      </c>
      <c r="W344" s="26">
        <v>0</v>
      </c>
      <c r="X344" s="26">
        <v>1</v>
      </c>
      <c r="Y344" s="26">
        <v>1</v>
      </c>
      <c r="Z344" s="12">
        <v>1</v>
      </c>
      <c r="AA344" s="11">
        <v>2</v>
      </c>
      <c r="AB344" s="12">
        <v>1</v>
      </c>
      <c r="AC344" s="13">
        <f t="shared" si="46"/>
        <v>2</v>
      </c>
      <c r="AD344" s="445">
        <v>0</v>
      </c>
      <c r="AE344" s="473" t="s">
        <v>1157</v>
      </c>
      <c r="AF344" s="445">
        <v>0</v>
      </c>
      <c r="AG344" s="13">
        <v>0</v>
      </c>
    </row>
    <row r="345" spans="1:33" ht="84" x14ac:dyDescent="0.2">
      <c r="A345" s="8" t="s">
        <v>905</v>
      </c>
      <c r="B345" s="9" t="s">
        <v>90</v>
      </c>
      <c r="C345" s="10" t="s">
        <v>1878</v>
      </c>
      <c r="D345" s="10" t="s">
        <v>1879</v>
      </c>
      <c r="E345" s="10">
        <v>4502</v>
      </c>
      <c r="F345" s="10" t="s">
        <v>909</v>
      </c>
      <c r="G345" s="10" t="s">
        <v>910</v>
      </c>
      <c r="H345" s="10">
        <v>402</v>
      </c>
      <c r="I345" s="10" t="s">
        <v>1880</v>
      </c>
      <c r="J345" s="10">
        <v>4502039</v>
      </c>
      <c r="K345" s="10" t="s">
        <v>1881</v>
      </c>
      <c r="L345" s="72" t="s">
        <v>1882</v>
      </c>
      <c r="M345" s="57" t="s">
        <v>121</v>
      </c>
      <c r="N345" s="32">
        <v>0</v>
      </c>
      <c r="O345" s="32">
        <v>2018</v>
      </c>
      <c r="P345" s="32" t="s">
        <v>1883</v>
      </c>
      <c r="Q345" s="509">
        <v>60</v>
      </c>
      <c r="R345" s="472">
        <v>240</v>
      </c>
      <c r="S345" s="11">
        <v>60</v>
      </c>
      <c r="T345" s="12">
        <v>0.25</v>
      </c>
      <c r="U345" s="26">
        <v>16</v>
      </c>
      <c r="V345" s="26">
        <v>28</v>
      </c>
      <c r="W345" s="26">
        <v>38</v>
      </c>
      <c r="X345" s="26">
        <v>62</v>
      </c>
      <c r="Y345" s="26">
        <v>144</v>
      </c>
      <c r="Z345" s="12">
        <v>0.6</v>
      </c>
      <c r="AA345" s="11">
        <v>204</v>
      </c>
      <c r="AB345" s="12">
        <v>2.4</v>
      </c>
      <c r="AC345" s="13">
        <f t="shared" si="46"/>
        <v>0.85</v>
      </c>
      <c r="AD345" s="14">
        <v>53000000</v>
      </c>
      <c r="AE345" s="473" t="s">
        <v>1157</v>
      </c>
      <c r="AF345" s="14">
        <v>53000000</v>
      </c>
      <c r="AG345" s="12">
        <v>1</v>
      </c>
    </row>
    <row r="346" spans="1:33" ht="98" x14ac:dyDescent="0.2">
      <c r="A346" s="8" t="s">
        <v>905</v>
      </c>
      <c r="B346" s="9" t="s">
        <v>90</v>
      </c>
      <c r="C346" s="10" t="s">
        <v>1878</v>
      </c>
      <c r="D346" s="10" t="s">
        <v>1884</v>
      </c>
      <c r="E346" s="10">
        <v>4102</v>
      </c>
      <c r="F346" s="10" t="s">
        <v>909</v>
      </c>
      <c r="G346" s="10" t="s">
        <v>910</v>
      </c>
      <c r="H346" s="10">
        <v>403</v>
      </c>
      <c r="I346" s="10" t="s">
        <v>1885</v>
      </c>
      <c r="J346" s="10">
        <v>4102042</v>
      </c>
      <c r="K346" s="10" t="s">
        <v>1886</v>
      </c>
      <c r="L346" s="72" t="s">
        <v>1887</v>
      </c>
      <c r="M346" s="57" t="s">
        <v>121</v>
      </c>
      <c r="N346" s="32">
        <v>0</v>
      </c>
      <c r="O346" s="32">
        <v>2018</v>
      </c>
      <c r="P346" s="32" t="s">
        <v>1883</v>
      </c>
      <c r="Q346" s="509">
        <v>1</v>
      </c>
      <c r="R346" s="472">
        <v>4</v>
      </c>
      <c r="S346" s="11">
        <v>1</v>
      </c>
      <c r="T346" s="12">
        <v>0.25</v>
      </c>
      <c r="U346" s="26">
        <v>1</v>
      </c>
      <c r="V346" s="26">
        <v>1</v>
      </c>
      <c r="W346" s="26">
        <v>1</v>
      </c>
      <c r="X346" s="26">
        <v>1</v>
      </c>
      <c r="Y346" s="26">
        <v>4</v>
      </c>
      <c r="Z346" s="12">
        <v>1</v>
      </c>
      <c r="AA346" s="11">
        <v>5</v>
      </c>
      <c r="AB346" s="12">
        <v>4</v>
      </c>
      <c r="AC346" s="13">
        <f t="shared" si="46"/>
        <v>1.25</v>
      </c>
      <c r="AD346" s="445">
        <v>0</v>
      </c>
      <c r="AE346" s="473" t="s">
        <v>1888</v>
      </c>
      <c r="AF346" s="445">
        <v>0</v>
      </c>
      <c r="AG346" s="13">
        <v>0</v>
      </c>
    </row>
    <row r="347" spans="1:33" ht="98" x14ac:dyDescent="0.2">
      <c r="A347" s="8" t="s">
        <v>905</v>
      </c>
      <c r="B347" s="9" t="s">
        <v>90</v>
      </c>
      <c r="C347" s="10" t="s">
        <v>1878</v>
      </c>
      <c r="D347" s="10" t="s">
        <v>1889</v>
      </c>
      <c r="E347" s="10">
        <v>4101</v>
      </c>
      <c r="F347" s="10" t="s">
        <v>909</v>
      </c>
      <c r="G347" s="10" t="s">
        <v>910</v>
      </c>
      <c r="H347" s="10">
        <v>404</v>
      </c>
      <c r="I347" s="10" t="s">
        <v>1890</v>
      </c>
      <c r="J347" s="10">
        <v>4102043</v>
      </c>
      <c r="K347" s="10" t="s">
        <v>1891</v>
      </c>
      <c r="L347" s="72" t="s">
        <v>1892</v>
      </c>
      <c r="M347" s="57" t="s">
        <v>121</v>
      </c>
      <c r="N347" s="32">
        <v>0</v>
      </c>
      <c r="O347" s="32">
        <v>2018</v>
      </c>
      <c r="P347" s="32" t="s">
        <v>1883</v>
      </c>
      <c r="Q347" s="509">
        <v>25</v>
      </c>
      <c r="R347" s="472">
        <v>100</v>
      </c>
      <c r="S347" s="11">
        <v>25</v>
      </c>
      <c r="T347" s="12">
        <v>0.25</v>
      </c>
      <c r="U347" s="26">
        <v>0</v>
      </c>
      <c r="V347" s="26">
        <v>15</v>
      </c>
      <c r="W347" s="26">
        <v>60</v>
      </c>
      <c r="X347" s="26">
        <v>20</v>
      </c>
      <c r="Y347" s="26">
        <v>95</v>
      </c>
      <c r="Z347" s="12">
        <v>0.95</v>
      </c>
      <c r="AA347" s="11">
        <v>120</v>
      </c>
      <c r="AB347" s="12">
        <v>3.8</v>
      </c>
      <c r="AC347" s="13">
        <f t="shared" si="46"/>
        <v>1.2</v>
      </c>
      <c r="AD347" s="445">
        <v>0</v>
      </c>
      <c r="AE347" s="473" t="s">
        <v>1888</v>
      </c>
      <c r="AF347" s="445">
        <v>0</v>
      </c>
      <c r="AG347" s="13">
        <v>0</v>
      </c>
    </row>
    <row r="348" spans="1:33" ht="84" x14ac:dyDescent="0.2">
      <c r="A348" s="8" t="s">
        <v>905</v>
      </c>
      <c r="B348" s="9" t="s">
        <v>90</v>
      </c>
      <c r="C348" s="10" t="s">
        <v>1878</v>
      </c>
      <c r="D348" s="10" t="s">
        <v>1893</v>
      </c>
      <c r="E348" s="10">
        <v>4101</v>
      </c>
      <c r="F348" s="10" t="s">
        <v>909</v>
      </c>
      <c r="G348" s="10" t="s">
        <v>910</v>
      </c>
      <c r="H348" s="10">
        <v>405</v>
      </c>
      <c r="I348" s="10" t="s">
        <v>1894</v>
      </c>
      <c r="J348" s="10">
        <v>4101025</v>
      </c>
      <c r="K348" s="10" t="s">
        <v>1895</v>
      </c>
      <c r="L348" s="72" t="s">
        <v>1896</v>
      </c>
      <c r="M348" s="57" t="s">
        <v>121</v>
      </c>
      <c r="N348" s="32">
        <v>0</v>
      </c>
      <c r="O348" s="32">
        <v>2018</v>
      </c>
      <c r="P348" s="32" t="s">
        <v>1883</v>
      </c>
      <c r="Q348" s="509">
        <v>50</v>
      </c>
      <c r="R348" s="472">
        <v>200</v>
      </c>
      <c r="S348" s="11">
        <v>50</v>
      </c>
      <c r="T348" s="12">
        <v>0.25</v>
      </c>
      <c r="U348" s="26">
        <v>0</v>
      </c>
      <c r="V348" s="26">
        <v>2</v>
      </c>
      <c r="W348" s="26">
        <v>10</v>
      </c>
      <c r="X348" s="26">
        <v>20</v>
      </c>
      <c r="Y348" s="26">
        <v>32</v>
      </c>
      <c r="Z348" s="12">
        <v>0.16</v>
      </c>
      <c r="AA348" s="11">
        <v>82</v>
      </c>
      <c r="AB348" s="12">
        <v>0.64</v>
      </c>
      <c r="AC348" s="13">
        <f t="shared" si="46"/>
        <v>0.41</v>
      </c>
      <c r="AD348" s="445">
        <v>0</v>
      </c>
      <c r="AE348" s="473" t="s">
        <v>1888</v>
      </c>
      <c r="AF348" s="445">
        <v>0</v>
      </c>
      <c r="AG348" s="13">
        <v>0</v>
      </c>
    </row>
    <row r="349" spans="1:33" ht="117" x14ac:dyDescent="0.2">
      <c r="A349" s="8" t="s">
        <v>905</v>
      </c>
      <c r="B349" s="9" t="s">
        <v>90</v>
      </c>
      <c r="C349" s="10" t="s">
        <v>1878</v>
      </c>
      <c r="D349" s="10" t="s">
        <v>1897</v>
      </c>
      <c r="E349" s="10">
        <v>2202</v>
      </c>
      <c r="F349" s="10" t="s">
        <v>909</v>
      </c>
      <c r="G349" s="10" t="s">
        <v>910</v>
      </c>
      <c r="H349" s="10">
        <v>406</v>
      </c>
      <c r="I349" s="10" t="s">
        <v>1898</v>
      </c>
      <c r="J349" s="10">
        <v>503026</v>
      </c>
      <c r="K349" s="10" t="s">
        <v>1899</v>
      </c>
      <c r="L349" s="72" t="s">
        <v>1900</v>
      </c>
      <c r="M349" s="57" t="s">
        <v>121</v>
      </c>
      <c r="N349" s="32">
        <v>0</v>
      </c>
      <c r="O349" s="32">
        <v>2018</v>
      </c>
      <c r="P349" s="32" t="s">
        <v>1883</v>
      </c>
      <c r="Q349" s="509">
        <v>10</v>
      </c>
      <c r="R349" s="472">
        <v>30</v>
      </c>
      <c r="S349" s="11">
        <v>0</v>
      </c>
      <c r="T349" s="12">
        <v>0</v>
      </c>
      <c r="U349" s="26">
        <v>0</v>
      </c>
      <c r="V349" s="26">
        <v>2</v>
      </c>
      <c r="W349" s="26">
        <v>0</v>
      </c>
      <c r="X349" s="26">
        <v>4</v>
      </c>
      <c r="Y349" s="26">
        <v>6</v>
      </c>
      <c r="Z349" s="12">
        <v>0.2</v>
      </c>
      <c r="AA349" s="11">
        <v>6</v>
      </c>
      <c r="AB349" s="12">
        <v>0.6</v>
      </c>
      <c r="AC349" s="13">
        <f t="shared" si="46"/>
        <v>0.2</v>
      </c>
      <c r="AD349" s="445">
        <v>0</v>
      </c>
      <c r="AE349" s="473" t="s">
        <v>1901</v>
      </c>
      <c r="AF349" s="445">
        <v>0</v>
      </c>
      <c r="AG349" s="13">
        <v>0</v>
      </c>
    </row>
    <row r="350" spans="1:33" ht="140" x14ac:dyDescent="0.2">
      <c r="A350" s="8" t="s">
        <v>905</v>
      </c>
      <c r="B350" s="9" t="s">
        <v>90</v>
      </c>
      <c r="C350" s="10" t="s">
        <v>1902</v>
      </c>
      <c r="D350" s="10" t="s">
        <v>1903</v>
      </c>
      <c r="E350" s="10" t="s">
        <v>1904</v>
      </c>
      <c r="F350" s="10" t="s">
        <v>103</v>
      </c>
      <c r="G350" s="10" t="s">
        <v>1905</v>
      </c>
      <c r="H350" s="10" t="s">
        <v>1906</v>
      </c>
      <c r="I350" s="10" t="s">
        <v>1961</v>
      </c>
      <c r="J350" s="10">
        <v>4102046</v>
      </c>
      <c r="K350" s="10" t="s">
        <v>1962</v>
      </c>
      <c r="L350" s="72" t="s">
        <v>1963</v>
      </c>
      <c r="M350" s="57" t="s">
        <v>121</v>
      </c>
      <c r="N350" s="32">
        <v>0</v>
      </c>
      <c r="O350" s="32">
        <v>2025</v>
      </c>
      <c r="P350" s="32" t="s">
        <v>1883</v>
      </c>
      <c r="Q350" s="509">
        <v>4</v>
      </c>
      <c r="R350" s="472">
        <v>16</v>
      </c>
      <c r="S350" s="11">
        <v>4</v>
      </c>
      <c r="T350" s="12">
        <v>0.25</v>
      </c>
      <c r="U350" s="26">
        <v>1</v>
      </c>
      <c r="V350" s="26">
        <v>1</v>
      </c>
      <c r="W350" s="26">
        <v>1</v>
      </c>
      <c r="X350" s="26">
        <v>1</v>
      </c>
      <c r="Y350" s="26">
        <v>4</v>
      </c>
      <c r="Z350" s="12">
        <v>0.25</v>
      </c>
      <c r="AA350" s="11">
        <v>8</v>
      </c>
      <c r="AB350" s="12">
        <v>1</v>
      </c>
      <c r="AC350" s="13">
        <f t="shared" si="46"/>
        <v>0.5</v>
      </c>
      <c r="AD350" s="14">
        <v>41988550</v>
      </c>
      <c r="AE350" s="473" t="s">
        <v>1919</v>
      </c>
      <c r="AF350" s="14">
        <v>41988550</v>
      </c>
      <c r="AG350" s="12">
        <v>1</v>
      </c>
    </row>
    <row r="351" spans="1:33" ht="84" x14ac:dyDescent="0.2">
      <c r="A351" s="8" t="s">
        <v>905</v>
      </c>
      <c r="B351" s="9" t="s">
        <v>90</v>
      </c>
      <c r="C351" s="10" t="s">
        <v>1902</v>
      </c>
      <c r="D351" s="10" t="s">
        <v>1964</v>
      </c>
      <c r="E351" s="10" t="s">
        <v>1904</v>
      </c>
      <c r="F351" s="10" t="s">
        <v>1965</v>
      </c>
      <c r="G351" s="10" t="s">
        <v>1905</v>
      </c>
      <c r="H351" s="10" t="s">
        <v>1926</v>
      </c>
      <c r="I351" s="10" t="s">
        <v>1966</v>
      </c>
      <c r="J351" s="10">
        <v>301008</v>
      </c>
      <c r="K351" s="10" t="s">
        <v>1967</v>
      </c>
      <c r="L351" s="72" t="s">
        <v>1968</v>
      </c>
      <c r="M351" s="57" t="s">
        <v>121</v>
      </c>
      <c r="N351" s="32">
        <v>0</v>
      </c>
      <c r="O351" s="32">
        <v>2025</v>
      </c>
      <c r="P351" s="32" t="s">
        <v>1883</v>
      </c>
      <c r="Q351" s="509">
        <v>1</v>
      </c>
      <c r="R351" s="472">
        <v>1</v>
      </c>
      <c r="S351" s="11">
        <v>0</v>
      </c>
      <c r="T351" s="12">
        <v>0</v>
      </c>
      <c r="U351" s="26">
        <v>0</v>
      </c>
      <c r="V351" s="26">
        <v>1</v>
      </c>
      <c r="W351" s="26">
        <v>1</v>
      </c>
      <c r="X351" s="26">
        <v>1</v>
      </c>
      <c r="Y351" s="26">
        <v>3</v>
      </c>
      <c r="Z351" s="12">
        <v>3</v>
      </c>
      <c r="AA351" s="11">
        <v>3</v>
      </c>
      <c r="AB351" s="12">
        <v>3</v>
      </c>
      <c r="AC351" s="13">
        <f t="shared" si="46"/>
        <v>3</v>
      </c>
      <c r="AD351" s="14">
        <v>132045800</v>
      </c>
      <c r="AE351" s="473" t="s">
        <v>1919</v>
      </c>
      <c r="AF351" s="14">
        <v>132045800</v>
      </c>
      <c r="AG351" s="12">
        <v>1</v>
      </c>
    </row>
    <row r="352" spans="1:33" ht="98" x14ac:dyDescent="0.2">
      <c r="A352" s="8" t="s">
        <v>905</v>
      </c>
      <c r="B352" s="9" t="s">
        <v>90</v>
      </c>
      <c r="C352" s="10" t="s">
        <v>1902</v>
      </c>
      <c r="D352" s="10" t="s">
        <v>1936</v>
      </c>
      <c r="E352" s="10" t="s">
        <v>1904</v>
      </c>
      <c r="F352" s="10" t="s">
        <v>226</v>
      </c>
      <c r="G352" s="10" t="s">
        <v>1905</v>
      </c>
      <c r="H352" s="10" t="s">
        <v>1937</v>
      </c>
      <c r="I352" s="10" t="s">
        <v>1938</v>
      </c>
      <c r="J352" s="10">
        <v>3603002</v>
      </c>
      <c r="K352" s="10" t="s">
        <v>1969</v>
      </c>
      <c r="L352" s="72" t="s">
        <v>1970</v>
      </c>
      <c r="M352" s="57" t="s">
        <v>121</v>
      </c>
      <c r="N352" s="32">
        <v>0</v>
      </c>
      <c r="O352" s="32">
        <v>2025</v>
      </c>
      <c r="P352" s="32" t="s">
        <v>1883</v>
      </c>
      <c r="Q352" s="509">
        <v>100</v>
      </c>
      <c r="R352" s="472">
        <v>400</v>
      </c>
      <c r="S352" s="11">
        <v>80</v>
      </c>
      <c r="T352" s="12">
        <v>0.2</v>
      </c>
      <c r="U352" s="26">
        <v>100</v>
      </c>
      <c r="V352" s="26">
        <v>50</v>
      </c>
      <c r="W352" s="26">
        <v>80</v>
      </c>
      <c r="X352" s="26">
        <v>20</v>
      </c>
      <c r="Y352" s="26">
        <v>250</v>
      </c>
      <c r="Z352" s="12">
        <v>0.63</v>
      </c>
      <c r="AA352" s="11">
        <v>330</v>
      </c>
      <c r="AB352" s="12">
        <v>2.5</v>
      </c>
      <c r="AC352" s="13">
        <f t="shared" si="46"/>
        <v>0.82499999999999996</v>
      </c>
      <c r="AD352" s="14">
        <v>41988550</v>
      </c>
      <c r="AE352" s="473" t="s">
        <v>1919</v>
      </c>
      <c r="AF352" s="14">
        <v>41988550</v>
      </c>
      <c r="AG352" s="12">
        <v>1</v>
      </c>
    </row>
    <row r="353" spans="1:33" ht="196" x14ac:dyDescent="0.2">
      <c r="A353" s="8" t="s">
        <v>905</v>
      </c>
      <c r="B353" s="9" t="s">
        <v>90</v>
      </c>
      <c r="C353" s="10" t="s">
        <v>1902</v>
      </c>
      <c r="D353" s="10" t="s">
        <v>1936</v>
      </c>
      <c r="E353" s="10" t="s">
        <v>1904</v>
      </c>
      <c r="F353" s="10" t="s">
        <v>226</v>
      </c>
      <c r="G353" s="10" t="s">
        <v>1905</v>
      </c>
      <c r="H353" s="10" t="s">
        <v>1945</v>
      </c>
      <c r="I353" s="10" t="s">
        <v>1971</v>
      </c>
      <c r="J353" s="10">
        <v>4103010</v>
      </c>
      <c r="K353" s="10" t="s">
        <v>1953</v>
      </c>
      <c r="L353" s="72" t="s">
        <v>1954</v>
      </c>
      <c r="M353" s="57" t="s">
        <v>121</v>
      </c>
      <c r="N353" s="32">
        <v>0</v>
      </c>
      <c r="O353" s="32">
        <v>2025</v>
      </c>
      <c r="P353" s="32" t="s">
        <v>1883</v>
      </c>
      <c r="Q353" s="509">
        <v>200</v>
      </c>
      <c r="R353" s="472">
        <v>800</v>
      </c>
      <c r="S353" s="11">
        <v>80</v>
      </c>
      <c r="T353" s="12">
        <v>0.1</v>
      </c>
      <c r="U353" s="26">
        <v>0</v>
      </c>
      <c r="V353" s="26">
        <v>5</v>
      </c>
      <c r="W353" s="26">
        <v>20</v>
      </c>
      <c r="X353" s="26">
        <v>25</v>
      </c>
      <c r="Y353" s="26">
        <v>50</v>
      </c>
      <c r="Z353" s="12">
        <v>0.06</v>
      </c>
      <c r="AA353" s="11">
        <v>130</v>
      </c>
      <c r="AB353" s="12">
        <v>0.25</v>
      </c>
      <c r="AC353" s="13">
        <f t="shared" si="46"/>
        <v>0.16250000000000001</v>
      </c>
      <c r="AD353" s="14">
        <v>41988550</v>
      </c>
      <c r="AE353" s="473" t="s">
        <v>1919</v>
      </c>
      <c r="AF353" s="14">
        <v>991998550</v>
      </c>
      <c r="AG353" s="12">
        <v>1</v>
      </c>
    </row>
    <row r="354" spans="1:33" ht="112" x14ac:dyDescent="0.2">
      <c r="A354" s="8" t="s">
        <v>905</v>
      </c>
      <c r="B354" s="9" t="s">
        <v>90</v>
      </c>
      <c r="C354" s="10" t="s">
        <v>1902</v>
      </c>
      <c r="D354" s="10" t="s">
        <v>1955</v>
      </c>
      <c r="E354" s="10" t="s">
        <v>1904</v>
      </c>
      <c r="F354" s="10" t="s">
        <v>226</v>
      </c>
      <c r="G354" s="10" t="s">
        <v>1956</v>
      </c>
      <c r="H354" s="10" t="s">
        <v>1957</v>
      </c>
      <c r="I354" s="10" t="s">
        <v>1958</v>
      </c>
      <c r="J354" s="10">
        <v>3602004</v>
      </c>
      <c r="K354" s="10" t="s">
        <v>1959</v>
      </c>
      <c r="L354" s="72" t="s">
        <v>1960</v>
      </c>
      <c r="M354" s="57" t="s">
        <v>121</v>
      </c>
      <c r="N354" s="32">
        <v>0</v>
      </c>
      <c r="O354" s="32">
        <v>2025</v>
      </c>
      <c r="P354" s="32" t="s">
        <v>1883</v>
      </c>
      <c r="Q354" s="509">
        <v>16</v>
      </c>
      <c r="R354" s="472">
        <v>65</v>
      </c>
      <c r="S354" s="11">
        <v>20</v>
      </c>
      <c r="T354" s="12">
        <v>0.31</v>
      </c>
      <c r="U354" s="26">
        <v>10</v>
      </c>
      <c r="V354" s="26">
        <v>10</v>
      </c>
      <c r="W354" s="26">
        <v>10</v>
      </c>
      <c r="X354" s="26">
        <v>143</v>
      </c>
      <c r="Y354" s="26">
        <v>173</v>
      </c>
      <c r="Z354" s="12">
        <v>2.66</v>
      </c>
      <c r="AA354" s="11">
        <v>193</v>
      </c>
      <c r="AB354" s="12">
        <v>10.81</v>
      </c>
      <c r="AC354" s="13">
        <f t="shared" si="46"/>
        <v>2.9692307692307693</v>
      </c>
      <c r="AD354" s="14">
        <v>41988550</v>
      </c>
      <c r="AE354" s="473" t="s">
        <v>914</v>
      </c>
      <c r="AF354" s="14">
        <v>41988550</v>
      </c>
      <c r="AG354" s="12">
        <v>1</v>
      </c>
    </row>
    <row r="355" spans="1:33" s="377" customFormat="1" ht="98" x14ac:dyDescent="0.2">
      <c r="A355" s="302" t="s">
        <v>1195</v>
      </c>
      <c r="B355" s="383" t="s">
        <v>61</v>
      </c>
      <c r="C355" s="383" t="s">
        <v>1000</v>
      </c>
      <c r="D355" s="383" t="s">
        <v>1001</v>
      </c>
      <c r="E355" s="383">
        <v>3602</v>
      </c>
      <c r="F355" s="383" t="s">
        <v>1002</v>
      </c>
      <c r="G355" s="383" t="s">
        <v>1003</v>
      </c>
      <c r="H355" s="383">
        <v>360</v>
      </c>
      <c r="I355" s="383" t="s">
        <v>1004</v>
      </c>
      <c r="J355" s="383">
        <v>3602013</v>
      </c>
      <c r="K355" s="383" t="s">
        <v>1005</v>
      </c>
      <c r="L355" s="383" t="s">
        <v>1006</v>
      </c>
      <c r="M355" s="383" t="s">
        <v>49</v>
      </c>
      <c r="N355" s="383">
        <v>0</v>
      </c>
      <c r="O355" s="300" t="s">
        <v>141</v>
      </c>
      <c r="P355" s="383" t="s">
        <v>141</v>
      </c>
      <c r="Q355" s="499">
        <v>25</v>
      </c>
      <c r="R355" s="302">
        <v>100</v>
      </c>
      <c r="S355" s="302">
        <v>53</v>
      </c>
      <c r="T355" s="251">
        <v>0.53</v>
      </c>
      <c r="U355" s="302">
        <v>3</v>
      </c>
      <c r="V355" s="383">
        <v>150</v>
      </c>
      <c r="W355" s="11">
        <v>0</v>
      </c>
      <c r="X355" s="302">
        <v>15</v>
      </c>
      <c r="Y355" s="11">
        <f t="shared" ref="Y355:Y378" si="59">+U355+V355+W355+X355</f>
        <v>168</v>
      </c>
      <c r="Z355" s="12">
        <f t="shared" ref="Z355:Z378" si="60">+Y355/R355</f>
        <v>1.68</v>
      </c>
      <c r="AA355" s="11">
        <f t="shared" ref="AA355:AA378" si="61">S355+Y355</f>
        <v>221</v>
      </c>
      <c r="AB355" s="12">
        <f t="shared" ref="AB355:AB378" si="62">+Y355/Q355</f>
        <v>6.72</v>
      </c>
      <c r="AC355" s="13">
        <f t="shared" ref="AC355:AC378" si="63">AA355/R355</f>
        <v>2.21</v>
      </c>
      <c r="AD355" s="445">
        <v>50000000</v>
      </c>
      <c r="AE355" s="302">
        <v>0</v>
      </c>
      <c r="AF355" s="445">
        <v>0</v>
      </c>
      <c r="AG355" s="13">
        <f>+AF355/AD355</f>
        <v>0</v>
      </c>
    </row>
    <row r="356" spans="1:33" s="377" customFormat="1" ht="98" x14ac:dyDescent="0.2">
      <c r="A356" s="302" t="s">
        <v>1195</v>
      </c>
      <c r="B356" s="383" t="s">
        <v>61</v>
      </c>
      <c r="C356" s="383" t="s">
        <v>1000</v>
      </c>
      <c r="D356" s="383" t="s">
        <v>1008</v>
      </c>
      <c r="E356" s="383">
        <v>3502</v>
      </c>
      <c r="F356" s="383" t="s">
        <v>1009</v>
      </c>
      <c r="G356" s="383" t="s">
        <v>1010</v>
      </c>
      <c r="H356" s="383">
        <v>350</v>
      </c>
      <c r="I356" s="383" t="s">
        <v>1011</v>
      </c>
      <c r="J356" s="383">
        <v>3502004</v>
      </c>
      <c r="K356" s="383" t="s">
        <v>1012</v>
      </c>
      <c r="L356" s="383" t="s">
        <v>1013</v>
      </c>
      <c r="M356" s="383" t="s">
        <v>49</v>
      </c>
      <c r="N356" s="383">
        <v>0</v>
      </c>
      <c r="O356" s="300" t="s">
        <v>141</v>
      </c>
      <c r="P356" s="383" t="s">
        <v>141</v>
      </c>
      <c r="Q356" s="499">
        <v>200</v>
      </c>
      <c r="R356" s="302">
        <v>200</v>
      </c>
      <c r="S356" s="302">
        <v>0</v>
      </c>
      <c r="T356" s="251">
        <v>0</v>
      </c>
      <c r="U356" s="302">
        <v>0</v>
      </c>
      <c r="V356" s="383">
        <v>0</v>
      </c>
      <c r="W356" s="302">
        <v>46</v>
      </c>
      <c r="X356" s="302">
        <v>13</v>
      </c>
      <c r="Y356" s="11">
        <f t="shared" si="59"/>
        <v>59</v>
      </c>
      <c r="Z356" s="12">
        <f t="shared" si="60"/>
        <v>0.29499999999999998</v>
      </c>
      <c r="AA356" s="11">
        <f t="shared" si="61"/>
        <v>59</v>
      </c>
      <c r="AB356" s="12">
        <f t="shared" si="62"/>
        <v>0.29499999999999998</v>
      </c>
      <c r="AC356" s="13">
        <f t="shared" si="63"/>
        <v>0.29499999999999998</v>
      </c>
      <c r="AD356" s="445">
        <v>400000000</v>
      </c>
      <c r="AE356" s="302" t="s">
        <v>211</v>
      </c>
      <c r="AF356" s="445">
        <v>400000000</v>
      </c>
      <c r="AG356" s="13">
        <f>+AF356/AD356</f>
        <v>1</v>
      </c>
    </row>
    <row r="357" spans="1:33" s="377" customFormat="1" ht="98" x14ac:dyDescent="0.2">
      <c r="A357" s="302" t="s">
        <v>1195</v>
      </c>
      <c r="B357" s="383" t="s">
        <v>61</v>
      </c>
      <c r="C357" s="383" t="s">
        <v>1000</v>
      </c>
      <c r="D357" s="383" t="s">
        <v>1008</v>
      </c>
      <c r="E357" s="383">
        <v>3903</v>
      </c>
      <c r="F357" s="383" t="s">
        <v>1014</v>
      </c>
      <c r="G357" s="383" t="s">
        <v>1015</v>
      </c>
      <c r="H357" s="383">
        <v>358</v>
      </c>
      <c r="I357" s="383" t="s">
        <v>1016</v>
      </c>
      <c r="J357" s="383">
        <v>3903002</v>
      </c>
      <c r="K357" s="383" t="s">
        <v>1017</v>
      </c>
      <c r="L357" s="383" t="s">
        <v>1018</v>
      </c>
      <c r="M357" s="383" t="s">
        <v>49</v>
      </c>
      <c r="N357" s="383">
        <v>0</v>
      </c>
      <c r="O357" s="300" t="s">
        <v>141</v>
      </c>
      <c r="P357" s="383" t="s">
        <v>141</v>
      </c>
      <c r="Q357" s="499">
        <v>10</v>
      </c>
      <c r="R357" s="302">
        <v>20</v>
      </c>
      <c r="S357" s="302">
        <v>0</v>
      </c>
      <c r="T357" s="251">
        <v>0</v>
      </c>
      <c r="U357" s="302">
        <v>0</v>
      </c>
      <c r="V357" s="383">
        <v>13</v>
      </c>
      <c r="W357" s="11">
        <v>0</v>
      </c>
      <c r="X357" s="11">
        <v>0</v>
      </c>
      <c r="Y357" s="11">
        <f t="shared" si="59"/>
        <v>13</v>
      </c>
      <c r="Z357" s="12">
        <f t="shared" si="60"/>
        <v>0.65</v>
      </c>
      <c r="AA357" s="11">
        <f t="shared" si="61"/>
        <v>13</v>
      </c>
      <c r="AB357" s="12">
        <f t="shared" si="62"/>
        <v>1.3</v>
      </c>
      <c r="AC357" s="13">
        <f t="shared" si="63"/>
        <v>0.65</v>
      </c>
      <c r="AD357" s="445">
        <v>0</v>
      </c>
      <c r="AE357" s="302" t="s">
        <v>141</v>
      </c>
      <c r="AF357" s="445">
        <v>0</v>
      </c>
      <c r="AG357" s="13">
        <v>0</v>
      </c>
    </row>
    <row r="358" spans="1:33" s="377" customFormat="1" ht="98" x14ac:dyDescent="0.2">
      <c r="A358" s="302" t="s">
        <v>1195</v>
      </c>
      <c r="B358" s="383" t="s">
        <v>61</v>
      </c>
      <c r="C358" s="383" t="s">
        <v>1000</v>
      </c>
      <c r="D358" s="383" t="s">
        <v>1021</v>
      </c>
      <c r="E358" s="383">
        <v>3502</v>
      </c>
      <c r="F358" s="383" t="s">
        <v>1009</v>
      </c>
      <c r="G358" s="383" t="s">
        <v>1010</v>
      </c>
      <c r="H358" s="383">
        <v>351</v>
      </c>
      <c r="I358" s="383" t="s">
        <v>1022</v>
      </c>
      <c r="J358" s="383">
        <v>3502047</v>
      </c>
      <c r="K358" s="383" t="s">
        <v>197</v>
      </c>
      <c r="L358" s="383" t="s">
        <v>1023</v>
      </c>
      <c r="M358" s="383" t="s">
        <v>49</v>
      </c>
      <c r="N358" s="383">
        <v>0</v>
      </c>
      <c r="O358" s="300" t="s">
        <v>141</v>
      </c>
      <c r="P358" s="383" t="s">
        <v>141</v>
      </c>
      <c r="Q358" s="499">
        <v>1</v>
      </c>
      <c r="R358" s="302">
        <v>1</v>
      </c>
      <c r="S358" s="302">
        <v>0</v>
      </c>
      <c r="T358" s="251">
        <v>0</v>
      </c>
      <c r="U358" s="302">
        <v>0</v>
      </c>
      <c r="V358" s="383">
        <v>0</v>
      </c>
      <c r="W358" s="302">
        <v>1</v>
      </c>
      <c r="X358" s="11">
        <v>0</v>
      </c>
      <c r="Y358" s="11">
        <f t="shared" si="59"/>
        <v>1</v>
      </c>
      <c r="Z358" s="12">
        <f t="shared" si="60"/>
        <v>1</v>
      </c>
      <c r="AA358" s="11">
        <f t="shared" si="61"/>
        <v>1</v>
      </c>
      <c r="AB358" s="12">
        <f t="shared" si="62"/>
        <v>1</v>
      </c>
      <c r="AC358" s="13">
        <f t="shared" si="63"/>
        <v>1</v>
      </c>
      <c r="AD358" s="445">
        <v>200000000</v>
      </c>
      <c r="AE358" s="302" t="s">
        <v>211</v>
      </c>
      <c r="AF358" s="445">
        <v>200000000</v>
      </c>
      <c r="AG358" s="13">
        <f>+AF358/AD358</f>
        <v>1</v>
      </c>
    </row>
    <row r="359" spans="1:33" s="377" customFormat="1" ht="98" x14ac:dyDescent="0.2">
      <c r="A359" s="302" t="s">
        <v>1195</v>
      </c>
      <c r="B359" s="383" t="s">
        <v>61</v>
      </c>
      <c r="C359" s="383" t="s">
        <v>1000</v>
      </c>
      <c r="D359" s="383" t="s">
        <v>1021</v>
      </c>
      <c r="E359" s="383">
        <v>4599</v>
      </c>
      <c r="F359" s="383" t="s">
        <v>1024</v>
      </c>
      <c r="G359" s="383" t="s">
        <v>1010</v>
      </c>
      <c r="H359" s="383">
        <v>352</v>
      </c>
      <c r="I359" s="383" t="s">
        <v>1025</v>
      </c>
      <c r="J359" s="383">
        <v>4599025</v>
      </c>
      <c r="K359" s="383" t="s">
        <v>874</v>
      </c>
      <c r="L359" s="383" t="s">
        <v>875</v>
      </c>
      <c r="M359" s="383" t="s">
        <v>49</v>
      </c>
      <c r="N359" s="383">
        <v>0</v>
      </c>
      <c r="O359" s="300" t="s">
        <v>141</v>
      </c>
      <c r="P359" s="383" t="s">
        <v>141</v>
      </c>
      <c r="Q359" s="499">
        <v>1</v>
      </c>
      <c r="R359" s="302">
        <v>1</v>
      </c>
      <c r="S359" s="302">
        <v>0</v>
      </c>
      <c r="T359" s="251">
        <v>0</v>
      </c>
      <c r="U359" s="302">
        <v>0</v>
      </c>
      <c r="V359" s="383">
        <v>0</v>
      </c>
      <c r="W359" s="302">
        <v>0</v>
      </c>
      <c r="X359" s="302">
        <v>1</v>
      </c>
      <c r="Y359" s="11">
        <f t="shared" si="59"/>
        <v>1</v>
      </c>
      <c r="Z359" s="12">
        <f t="shared" si="60"/>
        <v>1</v>
      </c>
      <c r="AA359" s="11">
        <f t="shared" si="61"/>
        <v>1</v>
      </c>
      <c r="AB359" s="12">
        <f t="shared" si="62"/>
        <v>1</v>
      </c>
      <c r="AC359" s="13">
        <f t="shared" si="63"/>
        <v>1</v>
      </c>
      <c r="AD359" s="445">
        <v>0</v>
      </c>
      <c r="AE359" s="302" t="s">
        <v>141</v>
      </c>
      <c r="AF359" s="445">
        <v>0</v>
      </c>
      <c r="AG359" s="13">
        <v>0</v>
      </c>
    </row>
    <row r="360" spans="1:33" s="377" customFormat="1" ht="98" x14ac:dyDescent="0.2">
      <c r="A360" s="302" t="s">
        <v>1195</v>
      </c>
      <c r="B360" s="383" t="s">
        <v>61</v>
      </c>
      <c r="C360" s="383" t="s">
        <v>1000</v>
      </c>
      <c r="D360" s="383" t="s">
        <v>1021</v>
      </c>
      <c r="E360" s="383">
        <v>3502</v>
      </c>
      <c r="F360" s="383" t="s">
        <v>206</v>
      </c>
      <c r="G360" s="383" t="s">
        <v>1010</v>
      </c>
      <c r="H360" s="383">
        <v>353</v>
      </c>
      <c r="I360" s="383" t="s">
        <v>1026</v>
      </c>
      <c r="J360" s="383">
        <v>1702038</v>
      </c>
      <c r="K360" s="383" t="s">
        <v>213</v>
      </c>
      <c r="L360" s="383" t="s">
        <v>1027</v>
      </c>
      <c r="M360" s="383" t="s">
        <v>49</v>
      </c>
      <c r="N360" s="383">
        <v>0</v>
      </c>
      <c r="O360" s="300" t="s">
        <v>141</v>
      </c>
      <c r="P360" s="383" t="s">
        <v>141</v>
      </c>
      <c r="Q360" s="499">
        <v>2</v>
      </c>
      <c r="R360" s="302">
        <v>6</v>
      </c>
      <c r="S360" s="302">
        <v>3</v>
      </c>
      <c r="T360" s="251">
        <v>0.5</v>
      </c>
      <c r="U360" s="302">
        <v>0</v>
      </c>
      <c r="V360" s="383">
        <v>2</v>
      </c>
      <c r="W360" s="302">
        <v>1</v>
      </c>
      <c r="X360" s="302">
        <v>2</v>
      </c>
      <c r="Y360" s="11">
        <f t="shared" si="59"/>
        <v>5</v>
      </c>
      <c r="Z360" s="12">
        <f t="shared" si="60"/>
        <v>0.83333333333333337</v>
      </c>
      <c r="AA360" s="11">
        <f t="shared" si="61"/>
        <v>8</v>
      </c>
      <c r="AB360" s="12">
        <f t="shared" si="62"/>
        <v>2.5</v>
      </c>
      <c r="AC360" s="13">
        <f t="shared" si="63"/>
        <v>1.3333333333333333</v>
      </c>
      <c r="AD360" s="445">
        <v>200000000</v>
      </c>
      <c r="AE360" s="302" t="s">
        <v>211</v>
      </c>
      <c r="AF360" s="445">
        <v>200000000</v>
      </c>
      <c r="AG360" s="13">
        <f>+AF360/AD360</f>
        <v>1</v>
      </c>
    </row>
    <row r="361" spans="1:33" s="377" customFormat="1" ht="98" x14ac:dyDescent="0.2">
      <c r="A361" s="302" t="s">
        <v>1195</v>
      </c>
      <c r="B361" s="383" t="s">
        <v>61</v>
      </c>
      <c r="C361" s="383" t="s">
        <v>1000</v>
      </c>
      <c r="D361" s="383" t="s">
        <v>1028</v>
      </c>
      <c r="E361" s="383">
        <v>2022</v>
      </c>
      <c r="F361" s="383" t="s">
        <v>1029</v>
      </c>
      <c r="G361" s="383" t="s">
        <v>387</v>
      </c>
      <c r="H361" s="383">
        <v>354</v>
      </c>
      <c r="I361" s="383" t="s">
        <v>1030</v>
      </c>
      <c r="J361" s="383">
        <v>2202067</v>
      </c>
      <c r="K361" s="383" t="s">
        <v>1031</v>
      </c>
      <c r="L361" s="383" t="s">
        <v>1032</v>
      </c>
      <c r="M361" s="383" t="s">
        <v>49</v>
      </c>
      <c r="N361" s="383">
        <v>0</v>
      </c>
      <c r="O361" s="300" t="s">
        <v>141</v>
      </c>
      <c r="P361" s="383" t="s">
        <v>141</v>
      </c>
      <c r="Q361" s="499">
        <v>2</v>
      </c>
      <c r="R361" s="302">
        <v>5</v>
      </c>
      <c r="S361" s="302">
        <v>1</v>
      </c>
      <c r="T361" s="251">
        <v>0.2</v>
      </c>
      <c r="U361" s="302">
        <v>0</v>
      </c>
      <c r="V361" s="383">
        <v>0</v>
      </c>
      <c r="W361" s="11">
        <v>0</v>
      </c>
      <c r="X361" s="11">
        <v>0</v>
      </c>
      <c r="Y361" s="11">
        <f t="shared" si="59"/>
        <v>0</v>
      </c>
      <c r="Z361" s="12">
        <f t="shared" si="60"/>
        <v>0</v>
      </c>
      <c r="AA361" s="11">
        <f t="shared" si="61"/>
        <v>1</v>
      </c>
      <c r="AB361" s="12">
        <f t="shared" si="62"/>
        <v>0</v>
      </c>
      <c r="AC361" s="13">
        <f t="shared" si="63"/>
        <v>0.2</v>
      </c>
      <c r="AD361" s="445">
        <v>0</v>
      </c>
      <c r="AE361" s="302" t="s">
        <v>141</v>
      </c>
      <c r="AF361" s="445">
        <v>0</v>
      </c>
      <c r="AG361" s="13">
        <v>0</v>
      </c>
    </row>
    <row r="362" spans="1:33" s="377" customFormat="1" ht="98" x14ac:dyDescent="0.2">
      <c r="A362" s="302" t="s">
        <v>1195</v>
      </c>
      <c r="B362" s="383" t="s">
        <v>61</v>
      </c>
      <c r="C362" s="383" t="s">
        <v>1000</v>
      </c>
      <c r="D362" s="383" t="s">
        <v>1033</v>
      </c>
      <c r="E362" s="383">
        <v>3502</v>
      </c>
      <c r="F362" s="383" t="s">
        <v>1009</v>
      </c>
      <c r="G362" s="383" t="s">
        <v>1010</v>
      </c>
      <c r="H362" s="383">
        <v>355</v>
      </c>
      <c r="I362" s="383" t="s">
        <v>1034</v>
      </c>
      <c r="J362" s="383">
        <v>3603002</v>
      </c>
      <c r="K362" s="383" t="s">
        <v>1035</v>
      </c>
      <c r="L362" s="383" t="s">
        <v>1036</v>
      </c>
      <c r="M362" s="383" t="s">
        <v>49</v>
      </c>
      <c r="N362" s="383">
        <v>0</v>
      </c>
      <c r="O362" s="300" t="s">
        <v>141</v>
      </c>
      <c r="P362" s="383" t="s">
        <v>141</v>
      </c>
      <c r="Q362" s="499">
        <v>75</v>
      </c>
      <c r="R362" s="302">
        <v>100</v>
      </c>
      <c r="S362" s="302">
        <v>0</v>
      </c>
      <c r="T362" s="251">
        <v>0</v>
      </c>
      <c r="U362" s="302">
        <v>0</v>
      </c>
      <c r="V362" s="383">
        <v>0</v>
      </c>
      <c r="W362" s="11">
        <v>0</v>
      </c>
      <c r="X362" s="302">
        <v>75</v>
      </c>
      <c r="Y362" s="11">
        <f t="shared" si="59"/>
        <v>75</v>
      </c>
      <c r="Z362" s="12">
        <f t="shared" si="60"/>
        <v>0.75</v>
      </c>
      <c r="AA362" s="11">
        <f t="shared" si="61"/>
        <v>75</v>
      </c>
      <c r="AB362" s="12">
        <f t="shared" si="62"/>
        <v>1</v>
      </c>
      <c r="AC362" s="13">
        <f t="shared" si="63"/>
        <v>0.75</v>
      </c>
      <c r="AD362" s="445">
        <v>0</v>
      </c>
      <c r="AE362" s="302" t="s">
        <v>141</v>
      </c>
      <c r="AF362" s="445">
        <v>0</v>
      </c>
      <c r="AG362" s="13">
        <v>0</v>
      </c>
    </row>
    <row r="363" spans="1:33" s="377" customFormat="1" ht="98" x14ac:dyDescent="0.2">
      <c r="A363" s="302" t="s">
        <v>1195</v>
      </c>
      <c r="B363" s="383" t="s">
        <v>61</v>
      </c>
      <c r="C363" s="383" t="s">
        <v>1000</v>
      </c>
      <c r="D363" s="383" t="s">
        <v>1038</v>
      </c>
      <c r="E363" s="383">
        <v>3602</v>
      </c>
      <c r="F363" s="383" t="s">
        <v>1002</v>
      </c>
      <c r="G363" s="383" t="s">
        <v>1003</v>
      </c>
      <c r="H363" s="383">
        <v>357</v>
      </c>
      <c r="I363" s="383" t="s">
        <v>1039</v>
      </c>
      <c r="J363" s="383">
        <v>3603002</v>
      </c>
      <c r="K363" s="383" t="s">
        <v>1035</v>
      </c>
      <c r="L363" s="383" t="s">
        <v>1036</v>
      </c>
      <c r="M363" s="383" t="s">
        <v>49</v>
      </c>
      <c r="N363" s="383">
        <v>0</v>
      </c>
      <c r="O363" s="300" t="s">
        <v>141</v>
      </c>
      <c r="P363" s="383" t="s">
        <v>141</v>
      </c>
      <c r="Q363" s="499">
        <v>100</v>
      </c>
      <c r="R363" s="302">
        <v>250</v>
      </c>
      <c r="S363" s="302">
        <v>83</v>
      </c>
      <c r="T363" s="251">
        <v>0.33200000000000002</v>
      </c>
      <c r="U363" s="302">
        <v>0</v>
      </c>
      <c r="V363" s="383">
        <v>86</v>
      </c>
      <c r="W363" s="11">
        <v>0</v>
      </c>
      <c r="X363" s="302">
        <v>58</v>
      </c>
      <c r="Y363" s="11">
        <f t="shared" si="59"/>
        <v>144</v>
      </c>
      <c r="Z363" s="12">
        <f t="shared" si="60"/>
        <v>0.57599999999999996</v>
      </c>
      <c r="AA363" s="11">
        <f t="shared" si="61"/>
        <v>227</v>
      </c>
      <c r="AB363" s="12">
        <f t="shared" si="62"/>
        <v>1.44</v>
      </c>
      <c r="AC363" s="13">
        <f t="shared" si="63"/>
        <v>0.90800000000000003</v>
      </c>
      <c r="AD363" s="445">
        <v>191832034</v>
      </c>
      <c r="AE363" s="302" t="s">
        <v>1462</v>
      </c>
      <c r="AF363" s="445">
        <v>0</v>
      </c>
      <c r="AG363" s="13">
        <f>+AF363/AD363</f>
        <v>0</v>
      </c>
    </row>
    <row r="364" spans="1:33" s="377" customFormat="1" ht="112" x14ac:dyDescent="0.2">
      <c r="A364" s="302" t="s">
        <v>1195</v>
      </c>
      <c r="B364" s="383" t="s">
        <v>61</v>
      </c>
      <c r="C364" s="383" t="s">
        <v>1000</v>
      </c>
      <c r="D364" s="383" t="s">
        <v>1038</v>
      </c>
      <c r="E364" s="383">
        <v>3602</v>
      </c>
      <c r="F364" s="383" t="s">
        <v>1002</v>
      </c>
      <c r="G364" s="383" t="s">
        <v>1003</v>
      </c>
      <c r="H364" s="383">
        <v>361</v>
      </c>
      <c r="I364" s="383" t="s">
        <v>1042</v>
      </c>
      <c r="J364" s="383">
        <v>3603002</v>
      </c>
      <c r="K364" s="383" t="s">
        <v>1043</v>
      </c>
      <c r="L364" s="383" t="s">
        <v>1044</v>
      </c>
      <c r="M364" s="383" t="s">
        <v>49</v>
      </c>
      <c r="N364" s="383">
        <v>0</v>
      </c>
      <c r="O364" s="300" t="s">
        <v>141</v>
      </c>
      <c r="P364" s="383" t="s">
        <v>141</v>
      </c>
      <c r="Q364" s="499">
        <v>0.5</v>
      </c>
      <c r="R364" s="302">
        <v>1</v>
      </c>
      <c r="S364" s="302">
        <v>0</v>
      </c>
      <c r="T364" s="251">
        <v>0</v>
      </c>
      <c r="U364" s="302">
        <v>0</v>
      </c>
      <c r="V364" s="383">
        <v>1</v>
      </c>
      <c r="W364" s="11">
        <v>0</v>
      </c>
      <c r="X364" s="302">
        <v>1</v>
      </c>
      <c r="Y364" s="11">
        <f t="shared" si="59"/>
        <v>2</v>
      </c>
      <c r="Z364" s="12">
        <f t="shared" si="60"/>
        <v>2</v>
      </c>
      <c r="AA364" s="11">
        <f t="shared" si="61"/>
        <v>2</v>
      </c>
      <c r="AB364" s="12">
        <f t="shared" si="62"/>
        <v>4</v>
      </c>
      <c r="AC364" s="13">
        <f t="shared" si="63"/>
        <v>2</v>
      </c>
      <c r="AD364" s="445">
        <v>0</v>
      </c>
      <c r="AE364" s="302" t="s">
        <v>141</v>
      </c>
      <c r="AF364" s="445">
        <v>0</v>
      </c>
      <c r="AG364" s="13">
        <v>0</v>
      </c>
    </row>
    <row r="365" spans="1:33" s="377" customFormat="1" ht="98" x14ac:dyDescent="0.2">
      <c r="A365" s="302" t="s">
        <v>1195</v>
      </c>
      <c r="B365" s="383" t="s">
        <v>61</v>
      </c>
      <c r="C365" s="383" t="s">
        <v>1000</v>
      </c>
      <c r="D365" s="383" t="s">
        <v>1045</v>
      </c>
      <c r="E365" s="383">
        <v>3502</v>
      </c>
      <c r="F365" s="383" t="s">
        <v>1009</v>
      </c>
      <c r="G365" s="383" t="s">
        <v>1010</v>
      </c>
      <c r="H365" s="383">
        <v>356</v>
      </c>
      <c r="I365" s="383" t="s">
        <v>1046</v>
      </c>
      <c r="J365" s="383">
        <v>3502015</v>
      </c>
      <c r="K365" s="383" t="s">
        <v>1047</v>
      </c>
      <c r="L365" s="383" t="s">
        <v>1048</v>
      </c>
      <c r="M365" s="383" t="s">
        <v>49</v>
      </c>
      <c r="N365" s="383">
        <v>0</v>
      </c>
      <c r="O365" s="300" t="s">
        <v>141</v>
      </c>
      <c r="P365" s="383" t="s">
        <v>141</v>
      </c>
      <c r="Q365" s="499">
        <v>30</v>
      </c>
      <c r="R365" s="302">
        <v>100</v>
      </c>
      <c r="S365" s="302">
        <v>53</v>
      </c>
      <c r="T365" s="251">
        <v>0.53</v>
      </c>
      <c r="U365" s="302">
        <v>3</v>
      </c>
      <c r="V365" s="383">
        <v>46</v>
      </c>
      <c r="W365" s="11">
        <v>0</v>
      </c>
      <c r="X365" s="11">
        <v>0</v>
      </c>
      <c r="Y365" s="11">
        <f t="shared" si="59"/>
        <v>49</v>
      </c>
      <c r="Z365" s="12">
        <f t="shared" si="60"/>
        <v>0.49</v>
      </c>
      <c r="AA365" s="11">
        <f t="shared" si="61"/>
        <v>102</v>
      </c>
      <c r="AB365" s="12">
        <f t="shared" si="62"/>
        <v>1.6333333333333333</v>
      </c>
      <c r="AC365" s="13">
        <f t="shared" si="63"/>
        <v>1.02</v>
      </c>
      <c r="AD365" s="445">
        <v>0</v>
      </c>
      <c r="AE365" s="302" t="s">
        <v>141</v>
      </c>
      <c r="AF365" s="445">
        <v>0</v>
      </c>
      <c r="AG365" s="13">
        <v>0</v>
      </c>
    </row>
    <row r="366" spans="1:33" s="377" customFormat="1" ht="84" x14ac:dyDescent="0.2">
      <c r="A366" s="302" t="s">
        <v>1195</v>
      </c>
      <c r="B366" s="387" t="s">
        <v>90</v>
      </c>
      <c r="C366" s="303" t="s">
        <v>1050</v>
      </c>
      <c r="D366" s="303" t="s">
        <v>1051</v>
      </c>
      <c r="E366" s="303">
        <v>4599</v>
      </c>
      <c r="F366" s="303" t="s">
        <v>1024</v>
      </c>
      <c r="G366" s="303" t="s">
        <v>816</v>
      </c>
      <c r="H366" s="303" t="s">
        <v>1052</v>
      </c>
      <c r="I366" s="303" t="s">
        <v>1053</v>
      </c>
      <c r="J366" s="303" t="s">
        <v>1054</v>
      </c>
      <c r="K366" s="303" t="s">
        <v>959</v>
      </c>
      <c r="L366" s="303" t="s">
        <v>1055</v>
      </c>
      <c r="M366" s="303" t="s">
        <v>49</v>
      </c>
      <c r="N366" s="303" t="s">
        <v>142</v>
      </c>
      <c r="O366" s="300" t="s">
        <v>141</v>
      </c>
      <c r="P366" s="303" t="s">
        <v>141</v>
      </c>
      <c r="Q366" s="501">
        <v>1</v>
      </c>
      <c r="R366" s="300">
        <v>1</v>
      </c>
      <c r="S366" s="253">
        <v>0</v>
      </c>
      <c r="T366" s="251">
        <v>0</v>
      </c>
      <c r="U366" s="302">
        <v>0</v>
      </c>
      <c r="V366" s="383">
        <v>0.1</v>
      </c>
      <c r="W366" s="253">
        <v>0</v>
      </c>
      <c r="X366" s="253">
        <v>0</v>
      </c>
      <c r="Y366" s="11">
        <f t="shared" si="59"/>
        <v>0.1</v>
      </c>
      <c r="Z366" s="12">
        <f t="shared" si="60"/>
        <v>0.1</v>
      </c>
      <c r="AA366" s="11">
        <f t="shared" si="61"/>
        <v>0.1</v>
      </c>
      <c r="AB366" s="12">
        <f t="shared" si="62"/>
        <v>0.1</v>
      </c>
      <c r="AC366" s="13">
        <f t="shared" si="63"/>
        <v>0.1</v>
      </c>
      <c r="AD366" s="445">
        <v>0</v>
      </c>
      <c r="AE366" s="302" t="s">
        <v>141</v>
      </c>
      <c r="AF366" s="445">
        <v>0</v>
      </c>
      <c r="AG366" s="13">
        <v>0</v>
      </c>
    </row>
    <row r="367" spans="1:33" s="377" customFormat="1" ht="84" x14ac:dyDescent="0.2">
      <c r="A367" s="302" t="s">
        <v>1195</v>
      </c>
      <c r="B367" s="387" t="s">
        <v>90</v>
      </c>
      <c r="C367" s="303" t="s">
        <v>1050</v>
      </c>
      <c r="D367" s="303" t="s">
        <v>1051</v>
      </c>
      <c r="E367" s="303">
        <v>4599</v>
      </c>
      <c r="F367" s="303" t="s">
        <v>1024</v>
      </c>
      <c r="G367" s="303" t="s">
        <v>1015</v>
      </c>
      <c r="H367" s="303" t="s">
        <v>1057</v>
      </c>
      <c r="I367" s="303" t="s">
        <v>1058</v>
      </c>
      <c r="J367" s="303" t="s">
        <v>1059</v>
      </c>
      <c r="K367" s="303" t="s">
        <v>1060</v>
      </c>
      <c r="L367" s="303" t="s">
        <v>1061</v>
      </c>
      <c r="M367" s="303" t="s">
        <v>49</v>
      </c>
      <c r="N367" s="303" t="s">
        <v>142</v>
      </c>
      <c r="O367" s="300" t="s">
        <v>141</v>
      </c>
      <c r="P367" s="303" t="s">
        <v>141</v>
      </c>
      <c r="Q367" s="501">
        <v>4</v>
      </c>
      <c r="R367" s="300">
        <v>12</v>
      </c>
      <c r="S367" s="253">
        <v>0</v>
      </c>
      <c r="T367" s="251">
        <v>0</v>
      </c>
      <c r="U367" s="302">
        <v>0</v>
      </c>
      <c r="V367" s="383">
        <v>0.05</v>
      </c>
      <c r="W367" s="302">
        <v>1</v>
      </c>
      <c r="X367" s="302">
        <v>4</v>
      </c>
      <c r="Y367" s="11">
        <f t="shared" si="59"/>
        <v>5.05</v>
      </c>
      <c r="Z367" s="12">
        <f t="shared" si="60"/>
        <v>0.42083333333333334</v>
      </c>
      <c r="AA367" s="11">
        <f t="shared" si="61"/>
        <v>5.05</v>
      </c>
      <c r="AB367" s="12">
        <f t="shared" si="62"/>
        <v>1.2625</v>
      </c>
      <c r="AC367" s="13">
        <f t="shared" si="63"/>
        <v>0.42083333333333334</v>
      </c>
      <c r="AD367" s="445">
        <v>95000000</v>
      </c>
      <c r="AE367" s="302" t="s">
        <v>1062</v>
      </c>
      <c r="AF367" s="445">
        <v>95000000</v>
      </c>
      <c r="AG367" s="13">
        <f>+AF367/AD367</f>
        <v>1</v>
      </c>
    </row>
    <row r="368" spans="1:33" s="377" customFormat="1" ht="98" x14ac:dyDescent="0.2">
      <c r="A368" s="302" t="s">
        <v>1195</v>
      </c>
      <c r="B368" s="303" t="s">
        <v>75</v>
      </c>
      <c r="C368" s="303" t="s">
        <v>1064</v>
      </c>
      <c r="D368" s="303" t="s">
        <v>1065</v>
      </c>
      <c r="E368" s="303">
        <v>3202</v>
      </c>
      <c r="F368" s="303" t="s">
        <v>1066</v>
      </c>
      <c r="G368" s="303" t="s">
        <v>1067</v>
      </c>
      <c r="H368" s="303" t="s">
        <v>1068</v>
      </c>
      <c r="I368" s="303" t="s">
        <v>1069</v>
      </c>
      <c r="J368" s="303" t="s">
        <v>1070</v>
      </c>
      <c r="K368" s="303" t="s">
        <v>1071</v>
      </c>
      <c r="L368" s="303" t="s">
        <v>1072</v>
      </c>
      <c r="M368" s="303" t="s">
        <v>49</v>
      </c>
      <c r="N368" s="303" t="s">
        <v>1073</v>
      </c>
      <c r="O368" s="303" t="s">
        <v>1074</v>
      </c>
      <c r="P368" s="303" t="s">
        <v>1075</v>
      </c>
      <c r="Q368" s="397">
        <v>75000</v>
      </c>
      <c r="R368" s="264">
        <v>225000</v>
      </c>
      <c r="S368" s="264">
        <v>12800</v>
      </c>
      <c r="T368" s="265">
        <v>5.6888888888888892E-2</v>
      </c>
      <c r="U368" s="368">
        <v>650</v>
      </c>
      <c r="V368" s="301">
        <v>3500</v>
      </c>
      <c r="W368" s="264">
        <v>80</v>
      </c>
      <c r="X368" s="264">
        <v>500</v>
      </c>
      <c r="Y368" s="11">
        <f t="shared" si="59"/>
        <v>4730</v>
      </c>
      <c r="Z368" s="12">
        <f t="shared" si="60"/>
        <v>2.1022222222222223E-2</v>
      </c>
      <c r="AA368" s="11">
        <f t="shared" si="61"/>
        <v>17530</v>
      </c>
      <c r="AB368" s="12">
        <f t="shared" si="62"/>
        <v>6.306666666666666E-2</v>
      </c>
      <c r="AC368" s="13">
        <f t="shared" si="63"/>
        <v>7.7911111111111112E-2</v>
      </c>
      <c r="AD368" s="445">
        <v>0</v>
      </c>
      <c r="AE368" s="304" t="s">
        <v>141</v>
      </c>
      <c r="AF368" s="445">
        <v>0</v>
      </c>
      <c r="AG368" s="13">
        <v>0</v>
      </c>
    </row>
    <row r="369" spans="1:33" s="377" customFormat="1" ht="98" x14ac:dyDescent="0.2">
      <c r="A369" s="302" t="s">
        <v>1195</v>
      </c>
      <c r="B369" s="303" t="s">
        <v>75</v>
      </c>
      <c r="C369" s="303" t="s">
        <v>1064</v>
      </c>
      <c r="D369" s="303" t="s">
        <v>1065</v>
      </c>
      <c r="E369" s="303">
        <v>3202</v>
      </c>
      <c r="F369" s="303" t="s">
        <v>1066</v>
      </c>
      <c r="G369" s="303" t="s">
        <v>1067</v>
      </c>
      <c r="H369" s="303" t="s">
        <v>1076</v>
      </c>
      <c r="I369" s="303" t="s">
        <v>1077</v>
      </c>
      <c r="J369" s="303" t="s">
        <v>1078</v>
      </c>
      <c r="K369" s="303" t="s">
        <v>1079</v>
      </c>
      <c r="L369" s="303" t="s">
        <v>1080</v>
      </c>
      <c r="M369" s="303" t="s">
        <v>49</v>
      </c>
      <c r="N369" s="303" t="s">
        <v>393</v>
      </c>
      <c r="O369" s="303" t="s">
        <v>1074</v>
      </c>
      <c r="P369" s="303" t="s">
        <v>1081</v>
      </c>
      <c r="Q369" s="397">
        <v>6</v>
      </c>
      <c r="R369" s="396">
        <v>18</v>
      </c>
      <c r="S369" s="264">
        <v>0</v>
      </c>
      <c r="T369" s="265">
        <v>0</v>
      </c>
      <c r="U369" s="264">
        <v>0</v>
      </c>
      <c r="V369" s="301">
        <v>3</v>
      </c>
      <c r="W369" s="301">
        <v>3</v>
      </c>
      <c r="X369" s="264">
        <v>2</v>
      </c>
      <c r="Y369" s="11">
        <f t="shared" si="59"/>
        <v>8</v>
      </c>
      <c r="Z369" s="12">
        <f t="shared" si="60"/>
        <v>0.44444444444444442</v>
      </c>
      <c r="AA369" s="11">
        <f t="shared" si="61"/>
        <v>8</v>
      </c>
      <c r="AB369" s="12">
        <f t="shared" si="62"/>
        <v>1.3333333333333333</v>
      </c>
      <c r="AC369" s="13">
        <f t="shared" si="63"/>
        <v>0.44444444444444442</v>
      </c>
      <c r="AD369" s="445">
        <v>0</v>
      </c>
      <c r="AE369" s="446">
        <v>0</v>
      </c>
      <c r="AF369" s="445">
        <v>0</v>
      </c>
      <c r="AG369" s="13">
        <v>0</v>
      </c>
    </row>
    <row r="370" spans="1:33" s="377" customFormat="1" ht="112" x14ac:dyDescent="0.2">
      <c r="A370" s="302" t="s">
        <v>1195</v>
      </c>
      <c r="B370" s="303" t="s">
        <v>75</v>
      </c>
      <c r="C370" s="303" t="s">
        <v>1064</v>
      </c>
      <c r="D370" s="303" t="s">
        <v>1065</v>
      </c>
      <c r="E370" s="303">
        <v>3202</v>
      </c>
      <c r="F370" s="303" t="s">
        <v>1066</v>
      </c>
      <c r="G370" s="303" t="s">
        <v>1067</v>
      </c>
      <c r="H370" s="303" t="s">
        <v>1082</v>
      </c>
      <c r="I370" s="303" t="s">
        <v>1083</v>
      </c>
      <c r="J370" s="303" t="s">
        <v>1084</v>
      </c>
      <c r="K370" s="303" t="s">
        <v>1085</v>
      </c>
      <c r="L370" s="303" t="s">
        <v>1086</v>
      </c>
      <c r="M370" s="303" t="s">
        <v>49</v>
      </c>
      <c r="N370" s="303" t="s">
        <v>400</v>
      </c>
      <c r="O370" s="303" t="s">
        <v>1087</v>
      </c>
      <c r="P370" s="303" t="s">
        <v>1088</v>
      </c>
      <c r="Q370" s="397">
        <v>0.33</v>
      </c>
      <c r="R370" s="264">
        <v>1</v>
      </c>
      <c r="S370" s="264">
        <v>0</v>
      </c>
      <c r="T370" s="265">
        <v>0</v>
      </c>
      <c r="U370" s="301">
        <v>0</v>
      </c>
      <c r="V370" s="301">
        <v>0</v>
      </c>
      <c r="W370" s="264">
        <v>0</v>
      </c>
      <c r="X370" s="264">
        <v>0</v>
      </c>
      <c r="Y370" s="11">
        <f t="shared" si="59"/>
        <v>0</v>
      </c>
      <c r="Z370" s="12">
        <f t="shared" si="60"/>
        <v>0</v>
      </c>
      <c r="AA370" s="11">
        <f t="shared" si="61"/>
        <v>0</v>
      </c>
      <c r="AB370" s="12">
        <f t="shared" si="62"/>
        <v>0</v>
      </c>
      <c r="AC370" s="13">
        <f t="shared" si="63"/>
        <v>0</v>
      </c>
      <c r="AD370" s="445">
        <v>0</v>
      </c>
      <c r="AE370" s="278" t="s">
        <v>141</v>
      </c>
      <c r="AF370" s="445">
        <v>0</v>
      </c>
      <c r="AG370" s="13">
        <v>0</v>
      </c>
    </row>
    <row r="371" spans="1:33" s="377" customFormat="1" ht="98" x14ac:dyDescent="0.2">
      <c r="A371" s="302" t="s">
        <v>1195</v>
      </c>
      <c r="B371" s="303" t="s">
        <v>75</v>
      </c>
      <c r="C371" s="303" t="s">
        <v>1064</v>
      </c>
      <c r="D371" s="303" t="s">
        <v>1065</v>
      </c>
      <c r="E371" s="303">
        <v>3201</v>
      </c>
      <c r="F371" s="303" t="s">
        <v>1089</v>
      </c>
      <c r="G371" s="303" t="s">
        <v>1067</v>
      </c>
      <c r="H371" s="303" t="s">
        <v>1090</v>
      </c>
      <c r="I371" s="303" t="s">
        <v>1091</v>
      </c>
      <c r="J371" s="303" t="s">
        <v>1092</v>
      </c>
      <c r="K371" s="303" t="s">
        <v>1093</v>
      </c>
      <c r="L371" s="303" t="s">
        <v>1094</v>
      </c>
      <c r="M371" s="303" t="s">
        <v>49</v>
      </c>
      <c r="N371" s="303" t="s">
        <v>1095</v>
      </c>
      <c r="O371" s="303" t="s">
        <v>1074</v>
      </c>
      <c r="P371" s="303" t="s">
        <v>1096</v>
      </c>
      <c r="Q371" s="397">
        <v>14</v>
      </c>
      <c r="R371" s="264">
        <v>44</v>
      </c>
      <c r="S371" s="264">
        <v>0</v>
      </c>
      <c r="T371" s="265">
        <v>0</v>
      </c>
      <c r="U371" s="301">
        <v>0</v>
      </c>
      <c r="V371" s="301">
        <v>0</v>
      </c>
      <c r="W371" s="264">
        <v>0</v>
      </c>
      <c r="X371" s="264">
        <v>0</v>
      </c>
      <c r="Y371" s="11">
        <f t="shared" si="59"/>
        <v>0</v>
      </c>
      <c r="Z371" s="12">
        <f t="shared" si="60"/>
        <v>0</v>
      </c>
      <c r="AA371" s="11">
        <f t="shared" si="61"/>
        <v>0</v>
      </c>
      <c r="AB371" s="12">
        <f t="shared" si="62"/>
        <v>0</v>
      </c>
      <c r="AC371" s="13">
        <f t="shared" si="63"/>
        <v>0</v>
      </c>
      <c r="AD371" s="445">
        <v>0</v>
      </c>
      <c r="AE371" s="278" t="s">
        <v>141</v>
      </c>
      <c r="AF371" s="445">
        <v>0</v>
      </c>
      <c r="AG371" s="13">
        <v>0</v>
      </c>
    </row>
    <row r="372" spans="1:33" s="377" customFormat="1" ht="98" x14ac:dyDescent="0.2">
      <c r="A372" s="302" t="s">
        <v>1195</v>
      </c>
      <c r="B372" s="303" t="s">
        <v>75</v>
      </c>
      <c r="C372" s="303" t="s">
        <v>1064</v>
      </c>
      <c r="D372" s="303" t="s">
        <v>1065</v>
      </c>
      <c r="E372" s="303">
        <v>3201</v>
      </c>
      <c r="F372" s="303" t="s">
        <v>1089</v>
      </c>
      <c r="G372" s="303" t="s">
        <v>1067</v>
      </c>
      <c r="H372" s="303" t="s">
        <v>1097</v>
      </c>
      <c r="I372" s="303" t="s">
        <v>1098</v>
      </c>
      <c r="J372" s="303" t="s">
        <v>1099</v>
      </c>
      <c r="K372" s="303" t="s">
        <v>1100</v>
      </c>
      <c r="L372" s="303" t="s">
        <v>1101</v>
      </c>
      <c r="M372" s="303" t="s">
        <v>49</v>
      </c>
      <c r="N372" s="303" t="s">
        <v>1102</v>
      </c>
      <c r="O372" s="303" t="s">
        <v>1074</v>
      </c>
      <c r="P372" s="303" t="s">
        <v>1096</v>
      </c>
      <c r="Q372" s="397">
        <v>14</v>
      </c>
      <c r="R372" s="395">
        <v>44</v>
      </c>
      <c r="S372" s="395">
        <v>6</v>
      </c>
      <c r="T372" s="265">
        <v>0.13636363636363635</v>
      </c>
      <c r="U372" s="304">
        <v>1</v>
      </c>
      <c r="V372" s="383">
        <v>1</v>
      </c>
      <c r="W372" s="395">
        <v>5</v>
      </c>
      <c r="X372" s="395">
        <v>4</v>
      </c>
      <c r="Y372" s="11">
        <f t="shared" si="59"/>
        <v>11</v>
      </c>
      <c r="Z372" s="12">
        <f t="shared" si="60"/>
        <v>0.25</v>
      </c>
      <c r="AA372" s="11">
        <f t="shared" si="61"/>
        <v>17</v>
      </c>
      <c r="AB372" s="12">
        <f t="shared" si="62"/>
        <v>0.7857142857142857</v>
      </c>
      <c r="AC372" s="13">
        <f t="shared" si="63"/>
        <v>0.38636363636363635</v>
      </c>
      <c r="AD372" s="445">
        <v>200000000</v>
      </c>
      <c r="AE372" s="278" t="s">
        <v>211</v>
      </c>
      <c r="AF372" s="445">
        <v>0</v>
      </c>
      <c r="AG372" s="13">
        <f>+AF372/AD372</f>
        <v>0</v>
      </c>
    </row>
    <row r="373" spans="1:33" s="377" customFormat="1" ht="98" x14ac:dyDescent="0.2">
      <c r="A373" s="302" t="s">
        <v>1195</v>
      </c>
      <c r="B373" s="303" t="s">
        <v>75</v>
      </c>
      <c r="C373" s="303" t="s">
        <v>1064</v>
      </c>
      <c r="D373" s="303" t="s">
        <v>1065</v>
      </c>
      <c r="E373" s="303">
        <v>3204</v>
      </c>
      <c r="F373" s="303" t="s">
        <v>1104</v>
      </c>
      <c r="G373" s="303" t="s">
        <v>1067</v>
      </c>
      <c r="H373" s="303" t="s">
        <v>1105</v>
      </c>
      <c r="I373" s="303" t="s">
        <v>1106</v>
      </c>
      <c r="J373" s="303" t="s">
        <v>1107</v>
      </c>
      <c r="K373" s="303" t="s">
        <v>1108</v>
      </c>
      <c r="L373" s="303" t="s">
        <v>1109</v>
      </c>
      <c r="M373" s="303" t="s">
        <v>49</v>
      </c>
      <c r="N373" s="303" t="s">
        <v>400</v>
      </c>
      <c r="O373" s="303" t="s">
        <v>1074</v>
      </c>
      <c r="P373" s="303" t="s">
        <v>1081</v>
      </c>
      <c r="Q373" s="397">
        <v>0.33</v>
      </c>
      <c r="R373" s="395">
        <v>1</v>
      </c>
      <c r="S373" s="395">
        <v>0</v>
      </c>
      <c r="T373" s="265">
        <v>0</v>
      </c>
      <c r="U373" s="301">
        <v>0</v>
      </c>
      <c r="V373" s="301">
        <v>0</v>
      </c>
      <c r="W373" s="395">
        <v>0</v>
      </c>
      <c r="X373" s="395">
        <v>0</v>
      </c>
      <c r="Y373" s="11">
        <f t="shared" si="59"/>
        <v>0</v>
      </c>
      <c r="Z373" s="12">
        <f t="shared" si="60"/>
        <v>0</v>
      </c>
      <c r="AA373" s="11">
        <f t="shared" si="61"/>
        <v>0</v>
      </c>
      <c r="AB373" s="12">
        <f t="shared" si="62"/>
        <v>0</v>
      </c>
      <c r="AC373" s="13">
        <f t="shared" si="63"/>
        <v>0</v>
      </c>
      <c r="AD373" s="445">
        <v>0</v>
      </c>
      <c r="AE373" s="278" t="s">
        <v>141</v>
      </c>
      <c r="AF373" s="445">
        <v>0</v>
      </c>
      <c r="AG373" s="13">
        <v>0</v>
      </c>
    </row>
    <row r="374" spans="1:33" s="377" customFormat="1" ht="98" x14ac:dyDescent="0.2">
      <c r="A374" s="302" t="s">
        <v>1195</v>
      </c>
      <c r="B374" s="303" t="s">
        <v>75</v>
      </c>
      <c r="C374" s="303" t="s">
        <v>1064</v>
      </c>
      <c r="D374" s="303" t="s">
        <v>1110</v>
      </c>
      <c r="E374" s="303">
        <v>3206</v>
      </c>
      <c r="F374" s="303" t="s">
        <v>1111</v>
      </c>
      <c r="G374" s="303" t="s">
        <v>1067</v>
      </c>
      <c r="H374" s="303" t="s">
        <v>1112</v>
      </c>
      <c r="I374" s="303" t="s">
        <v>1113</v>
      </c>
      <c r="J374" s="303" t="s">
        <v>1114</v>
      </c>
      <c r="K374" s="303" t="s">
        <v>1115</v>
      </c>
      <c r="L374" s="303" t="s">
        <v>1116</v>
      </c>
      <c r="M374" s="303" t="s">
        <v>49</v>
      </c>
      <c r="N374" s="303" t="s">
        <v>142</v>
      </c>
      <c r="O374" s="300" t="s">
        <v>141</v>
      </c>
      <c r="P374" s="303" t="s">
        <v>141</v>
      </c>
      <c r="Q374" s="397">
        <v>1</v>
      </c>
      <c r="R374" s="395">
        <v>2</v>
      </c>
      <c r="S374" s="395">
        <v>1</v>
      </c>
      <c r="T374" s="265">
        <v>0.5</v>
      </c>
      <c r="U374" s="301">
        <v>0</v>
      </c>
      <c r="V374" s="301">
        <v>0</v>
      </c>
      <c r="W374" s="395">
        <v>0</v>
      </c>
      <c r="X374" s="395">
        <v>0</v>
      </c>
      <c r="Y374" s="11">
        <f t="shared" si="59"/>
        <v>0</v>
      </c>
      <c r="Z374" s="12">
        <f t="shared" si="60"/>
        <v>0</v>
      </c>
      <c r="AA374" s="11">
        <f t="shared" si="61"/>
        <v>1</v>
      </c>
      <c r="AB374" s="12">
        <f t="shared" si="62"/>
        <v>0</v>
      </c>
      <c r="AC374" s="13">
        <f t="shared" si="63"/>
        <v>0.5</v>
      </c>
      <c r="AD374" s="445">
        <v>0</v>
      </c>
      <c r="AE374" s="278" t="s">
        <v>141</v>
      </c>
      <c r="AF374" s="445">
        <v>0</v>
      </c>
      <c r="AG374" s="13">
        <v>0</v>
      </c>
    </row>
    <row r="375" spans="1:33" s="377" customFormat="1" ht="98" x14ac:dyDescent="0.2">
      <c r="A375" s="302" t="s">
        <v>1195</v>
      </c>
      <c r="B375" s="303" t="s">
        <v>75</v>
      </c>
      <c r="C375" s="303" t="s">
        <v>1064</v>
      </c>
      <c r="D375" s="303" t="s">
        <v>1110</v>
      </c>
      <c r="E375" s="303">
        <v>3206</v>
      </c>
      <c r="F375" s="303" t="s">
        <v>1111</v>
      </c>
      <c r="G375" s="303" t="s">
        <v>1067</v>
      </c>
      <c r="H375" s="303" t="s">
        <v>1117</v>
      </c>
      <c r="I375" s="303" t="s">
        <v>1118</v>
      </c>
      <c r="J375" s="303" t="s">
        <v>1119</v>
      </c>
      <c r="K375" s="303" t="s">
        <v>1120</v>
      </c>
      <c r="L375" s="303" t="s">
        <v>1121</v>
      </c>
      <c r="M375" s="303" t="s">
        <v>49</v>
      </c>
      <c r="N375" s="303" t="s">
        <v>400</v>
      </c>
      <c r="O375" s="303" t="s">
        <v>1074</v>
      </c>
      <c r="P375" s="303" t="s">
        <v>1096</v>
      </c>
      <c r="Q375" s="397">
        <v>0.66</v>
      </c>
      <c r="R375" s="395">
        <v>2</v>
      </c>
      <c r="S375" s="395">
        <v>0</v>
      </c>
      <c r="T375" s="265">
        <v>0</v>
      </c>
      <c r="U375" s="301">
        <v>0</v>
      </c>
      <c r="V375" s="301">
        <v>0</v>
      </c>
      <c r="W375" s="395">
        <v>0</v>
      </c>
      <c r="X375" s="395">
        <v>0</v>
      </c>
      <c r="Y375" s="11">
        <f t="shared" si="59"/>
        <v>0</v>
      </c>
      <c r="Z375" s="12">
        <f t="shared" si="60"/>
        <v>0</v>
      </c>
      <c r="AA375" s="11">
        <f t="shared" si="61"/>
        <v>0</v>
      </c>
      <c r="AB375" s="12">
        <f t="shared" si="62"/>
        <v>0</v>
      </c>
      <c r="AC375" s="13">
        <f t="shared" si="63"/>
        <v>0</v>
      </c>
      <c r="AD375" s="445">
        <v>0</v>
      </c>
      <c r="AE375" s="278" t="s">
        <v>141</v>
      </c>
      <c r="AF375" s="445">
        <v>0</v>
      </c>
      <c r="AG375" s="13">
        <v>0</v>
      </c>
    </row>
    <row r="376" spans="1:33" s="377" customFormat="1" ht="98" x14ac:dyDescent="0.2">
      <c r="A376" s="302" t="s">
        <v>1195</v>
      </c>
      <c r="B376" s="303" t="s">
        <v>75</v>
      </c>
      <c r="C376" s="303" t="s">
        <v>1064</v>
      </c>
      <c r="D376" s="303" t="s">
        <v>1110</v>
      </c>
      <c r="E376" s="303">
        <v>3502</v>
      </c>
      <c r="F376" s="303" t="s">
        <v>1009</v>
      </c>
      <c r="G376" s="303" t="s">
        <v>1010</v>
      </c>
      <c r="H376" s="303" t="s">
        <v>1122</v>
      </c>
      <c r="I376" s="303" t="s">
        <v>1123</v>
      </c>
      <c r="J376" s="303" t="s">
        <v>1124</v>
      </c>
      <c r="K376" s="303" t="s">
        <v>1125</v>
      </c>
      <c r="L376" s="303" t="s">
        <v>1126</v>
      </c>
      <c r="M376" s="303" t="s">
        <v>49</v>
      </c>
      <c r="N376" s="303" t="s">
        <v>1127</v>
      </c>
      <c r="O376" s="303" t="s">
        <v>1074</v>
      </c>
      <c r="P376" s="303" t="s">
        <v>1081</v>
      </c>
      <c r="Q376" s="397">
        <v>200</v>
      </c>
      <c r="R376" s="395">
        <v>500</v>
      </c>
      <c r="S376" s="395">
        <v>90</v>
      </c>
      <c r="T376" s="265">
        <v>0.18</v>
      </c>
      <c r="U376" s="301">
        <v>0</v>
      </c>
      <c r="V376" s="301">
        <v>50</v>
      </c>
      <c r="W376" s="395">
        <v>212</v>
      </c>
      <c r="X376" s="395">
        <v>31</v>
      </c>
      <c r="Y376" s="11">
        <f t="shared" si="59"/>
        <v>293</v>
      </c>
      <c r="Z376" s="12">
        <f t="shared" si="60"/>
        <v>0.58599999999999997</v>
      </c>
      <c r="AA376" s="11">
        <f t="shared" si="61"/>
        <v>383</v>
      </c>
      <c r="AB376" s="12">
        <f t="shared" si="62"/>
        <v>1.4650000000000001</v>
      </c>
      <c r="AC376" s="13">
        <f t="shared" si="63"/>
        <v>0.76600000000000001</v>
      </c>
      <c r="AD376" s="445">
        <v>0</v>
      </c>
      <c r="AE376" s="278" t="s">
        <v>141</v>
      </c>
      <c r="AF376" s="445">
        <v>0</v>
      </c>
      <c r="AG376" s="13">
        <v>0</v>
      </c>
    </row>
    <row r="377" spans="1:33" s="377" customFormat="1" ht="98" x14ac:dyDescent="0.2">
      <c r="A377" s="302" t="s">
        <v>1195</v>
      </c>
      <c r="B377" s="303" t="s">
        <v>75</v>
      </c>
      <c r="C377" s="303" t="s">
        <v>1064</v>
      </c>
      <c r="D377" s="303" t="s">
        <v>1128</v>
      </c>
      <c r="E377" s="303">
        <v>4501</v>
      </c>
      <c r="F377" s="303" t="s">
        <v>1129</v>
      </c>
      <c r="G377" s="303" t="s">
        <v>816</v>
      </c>
      <c r="H377" s="303" t="s">
        <v>1130</v>
      </c>
      <c r="I377" s="303" t="s">
        <v>1131</v>
      </c>
      <c r="J377" s="303" t="s">
        <v>1132</v>
      </c>
      <c r="K377" s="303" t="s">
        <v>1133</v>
      </c>
      <c r="L377" s="303" t="s">
        <v>1134</v>
      </c>
      <c r="M377" s="303" t="s">
        <v>49</v>
      </c>
      <c r="N377" s="303" t="s">
        <v>1135</v>
      </c>
      <c r="O377" s="303" t="s">
        <v>1074</v>
      </c>
      <c r="P377" s="303" t="s">
        <v>1081</v>
      </c>
      <c r="Q377" s="397">
        <v>3000</v>
      </c>
      <c r="R377" s="395">
        <v>12000</v>
      </c>
      <c r="S377" s="395">
        <v>8869</v>
      </c>
      <c r="T377" s="265">
        <v>0.73908333333333331</v>
      </c>
      <c r="U377" s="301">
        <v>815</v>
      </c>
      <c r="V377" s="301">
        <v>910</v>
      </c>
      <c r="W377" s="395">
        <v>1664</v>
      </c>
      <c r="X377" s="395">
        <v>1539</v>
      </c>
      <c r="Y377" s="11">
        <f t="shared" si="59"/>
        <v>4928</v>
      </c>
      <c r="Z377" s="12">
        <f t="shared" si="60"/>
        <v>0.41066666666666668</v>
      </c>
      <c r="AA377" s="11">
        <f t="shared" si="61"/>
        <v>13797</v>
      </c>
      <c r="AB377" s="12">
        <f t="shared" si="62"/>
        <v>1.6426666666666667</v>
      </c>
      <c r="AC377" s="13">
        <f t="shared" si="63"/>
        <v>1.14975</v>
      </c>
      <c r="AD377" s="445">
        <v>1108400000</v>
      </c>
      <c r="AE377" s="278" t="s">
        <v>211</v>
      </c>
      <c r="AF377" s="445">
        <v>1099663580</v>
      </c>
      <c r="AG377" s="13">
        <f>+AF377/AD377</f>
        <v>0.99211798989534461</v>
      </c>
    </row>
    <row r="378" spans="1:33" s="377" customFormat="1" ht="98" x14ac:dyDescent="0.2">
      <c r="A378" s="302" t="s">
        <v>1195</v>
      </c>
      <c r="B378" s="303" t="s">
        <v>75</v>
      </c>
      <c r="C378" s="303" t="s">
        <v>1064</v>
      </c>
      <c r="D378" s="303" t="s">
        <v>1128</v>
      </c>
      <c r="E378" s="303">
        <v>3208</v>
      </c>
      <c r="F378" s="303" t="s">
        <v>1136</v>
      </c>
      <c r="G378" s="303" t="s">
        <v>1067</v>
      </c>
      <c r="H378" s="303" t="s">
        <v>1137</v>
      </c>
      <c r="I378" s="303" t="s">
        <v>1138</v>
      </c>
      <c r="J378" s="303" t="s">
        <v>1139</v>
      </c>
      <c r="K378" s="303" t="s">
        <v>1140</v>
      </c>
      <c r="L378" s="303" t="s">
        <v>1141</v>
      </c>
      <c r="M378" s="303" t="s">
        <v>49</v>
      </c>
      <c r="N378" s="303" t="s">
        <v>1142</v>
      </c>
      <c r="O378" s="303" t="s">
        <v>1074</v>
      </c>
      <c r="P378" s="303" t="s">
        <v>1096</v>
      </c>
      <c r="Q378" s="397">
        <v>0.33</v>
      </c>
      <c r="R378" s="395">
        <v>1</v>
      </c>
      <c r="S378" s="395">
        <v>0</v>
      </c>
      <c r="T378" s="265">
        <v>0</v>
      </c>
      <c r="U378" s="301">
        <v>0</v>
      </c>
      <c r="V378" s="301">
        <v>2</v>
      </c>
      <c r="W378" s="395">
        <v>0</v>
      </c>
      <c r="X378" s="395">
        <v>6</v>
      </c>
      <c r="Y378" s="11">
        <f t="shared" si="59"/>
        <v>8</v>
      </c>
      <c r="Z378" s="12">
        <f t="shared" si="60"/>
        <v>8</v>
      </c>
      <c r="AA378" s="11">
        <f t="shared" si="61"/>
        <v>8</v>
      </c>
      <c r="AB378" s="12">
        <f t="shared" si="62"/>
        <v>24.242424242424242</v>
      </c>
      <c r="AC378" s="13">
        <f t="shared" si="63"/>
        <v>8</v>
      </c>
      <c r="AD378" s="445">
        <v>40000000</v>
      </c>
      <c r="AE378" s="278" t="s">
        <v>211</v>
      </c>
      <c r="AF378" s="445">
        <v>39994000</v>
      </c>
      <c r="AG378" s="13">
        <f>+AF378/AD378</f>
        <v>0.99985000000000002</v>
      </c>
    </row>
    <row r="379" spans="1:33" ht="84" x14ac:dyDescent="0.2">
      <c r="A379" s="302" t="s">
        <v>1195</v>
      </c>
      <c r="B379" s="572" t="s">
        <v>90</v>
      </c>
      <c r="C379" s="572" t="s">
        <v>1972</v>
      </c>
      <c r="D379" s="572" t="s">
        <v>1973</v>
      </c>
      <c r="E379" s="572">
        <v>4001</v>
      </c>
      <c r="F379" s="572" t="s">
        <v>1412</v>
      </c>
      <c r="G379" s="572" t="s">
        <v>1974</v>
      </c>
      <c r="H379" s="573" t="s">
        <v>1975</v>
      </c>
      <c r="I379" s="572" t="s">
        <v>1976</v>
      </c>
      <c r="J379" s="572" t="s">
        <v>1977</v>
      </c>
      <c r="K379" s="572" t="s">
        <v>1978</v>
      </c>
      <c r="L379" s="572" t="s">
        <v>1978</v>
      </c>
      <c r="M379" s="572" t="s">
        <v>121</v>
      </c>
      <c r="N379" s="572" t="s">
        <v>142</v>
      </c>
      <c r="O379" s="572" t="s">
        <v>1979</v>
      </c>
      <c r="P379" s="572" t="s">
        <v>141</v>
      </c>
      <c r="Q379" s="572">
        <v>23</v>
      </c>
      <c r="R379" s="572">
        <v>100</v>
      </c>
      <c r="S379" s="574">
        <v>0</v>
      </c>
      <c r="T379" s="575">
        <v>0</v>
      </c>
      <c r="U379" s="576">
        <v>0</v>
      </c>
      <c r="V379" s="577">
        <v>0.17</v>
      </c>
      <c r="W379" s="578">
        <v>0.42</v>
      </c>
      <c r="X379" s="579">
        <v>0.41</v>
      </c>
      <c r="Y379" s="579">
        <f>U379+V379+W379+X379</f>
        <v>1</v>
      </c>
      <c r="Z379" s="579">
        <v>0.23</v>
      </c>
      <c r="AA379" s="579">
        <v>0.23</v>
      </c>
      <c r="AB379" s="579">
        <v>1</v>
      </c>
      <c r="AC379" s="579">
        <f>T379+Z379</f>
        <v>0.23</v>
      </c>
      <c r="AD379" s="580">
        <v>6000000000</v>
      </c>
      <c r="AE379" s="581" t="s">
        <v>1980</v>
      </c>
      <c r="AF379" s="580">
        <v>600000000</v>
      </c>
      <c r="AG379" s="579">
        <f>AF379/AD379</f>
        <v>0.1</v>
      </c>
    </row>
    <row r="380" spans="1:33" ht="196" x14ac:dyDescent="0.2">
      <c r="A380" s="302" t="s">
        <v>1195</v>
      </c>
      <c r="B380" s="572" t="s">
        <v>90</v>
      </c>
      <c r="C380" s="572" t="s">
        <v>1972</v>
      </c>
      <c r="D380" s="572" t="s">
        <v>1973</v>
      </c>
      <c r="E380" s="572">
        <v>4001</v>
      </c>
      <c r="F380" s="572" t="s">
        <v>1412</v>
      </c>
      <c r="G380" s="572" t="s">
        <v>1974</v>
      </c>
      <c r="H380" s="573" t="s">
        <v>1981</v>
      </c>
      <c r="I380" s="572" t="s">
        <v>1982</v>
      </c>
      <c r="J380" s="572" t="s">
        <v>1983</v>
      </c>
      <c r="K380" s="572" t="s">
        <v>1984</v>
      </c>
      <c r="L380" s="572" t="s">
        <v>1985</v>
      </c>
      <c r="M380" s="572" t="s">
        <v>121</v>
      </c>
      <c r="N380" s="572" t="s">
        <v>142</v>
      </c>
      <c r="O380" s="572" t="s">
        <v>1979</v>
      </c>
      <c r="P380" s="572" t="s">
        <v>141</v>
      </c>
      <c r="Q380" s="572">
        <v>15</v>
      </c>
      <c r="R380" s="572">
        <v>60</v>
      </c>
      <c r="S380" s="579">
        <v>1</v>
      </c>
      <c r="T380" s="579">
        <v>0.25</v>
      </c>
      <c r="U380" s="582">
        <v>0.5</v>
      </c>
      <c r="V380" s="582">
        <v>0.5</v>
      </c>
      <c r="W380" s="579">
        <v>1</v>
      </c>
      <c r="X380" s="579">
        <v>0</v>
      </c>
      <c r="Y380" s="579">
        <v>1</v>
      </c>
      <c r="Z380" s="579">
        <v>0.25</v>
      </c>
      <c r="AA380" s="579">
        <v>0.5</v>
      </c>
      <c r="AB380" s="579">
        <v>1</v>
      </c>
      <c r="AC380" s="579">
        <f>T380+Z380</f>
        <v>0.5</v>
      </c>
      <c r="AD380" s="580">
        <v>499200000</v>
      </c>
      <c r="AE380" s="581" t="s">
        <v>211</v>
      </c>
      <c r="AF380" s="580">
        <v>499200000</v>
      </c>
      <c r="AG380" s="579">
        <f>AF380/AD380</f>
        <v>1</v>
      </c>
    </row>
    <row r="381" spans="1:33" x14ac:dyDescent="0.2">
      <c r="AF381" s="738"/>
    </row>
    <row r="382" spans="1:33" x14ac:dyDescent="0.2">
      <c r="AF382" s="744">
        <f>SUBTOTAL(9,AF2:AF381)</f>
        <v>9784595125649.9707</v>
      </c>
    </row>
  </sheetData>
  <autoFilter ref="A1:AG381"/>
  <mergeCells count="1">
    <mergeCell ref="AE205:AE20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7"/>
  <sheetViews>
    <sheetView topLeftCell="R9" workbookViewId="0">
      <selection activeCell="AF12" activeCellId="1" sqref="AF7:AF10 AF12"/>
    </sheetView>
  </sheetViews>
  <sheetFormatPr baseColWidth="10" defaultRowHeight="16" x14ac:dyDescent="0.2"/>
  <cols>
    <col min="32" max="32" width="42.5" customWidth="1"/>
    <col min="34" max="34" width="15" bestFit="1" customWidth="1"/>
  </cols>
  <sheetData>
    <row r="1" spans="1:34" ht="154" x14ac:dyDescent="0.2">
      <c r="A1" s="7" t="s">
        <v>38</v>
      </c>
      <c r="B1" s="7" t="s">
        <v>2</v>
      </c>
      <c r="C1" s="7" t="s">
        <v>4</v>
      </c>
      <c r="D1" s="7" t="s">
        <v>5</v>
      </c>
      <c r="E1" s="7" t="s">
        <v>6</v>
      </c>
      <c r="F1" s="7" t="s">
        <v>7</v>
      </c>
      <c r="G1" s="7" t="s">
        <v>8</v>
      </c>
      <c r="H1" s="7" t="s">
        <v>9</v>
      </c>
      <c r="I1" s="7" t="s">
        <v>10</v>
      </c>
      <c r="J1" s="7" t="s">
        <v>11</v>
      </c>
      <c r="K1" s="7" t="s">
        <v>12</v>
      </c>
      <c r="L1" s="7" t="s">
        <v>13</v>
      </c>
      <c r="M1" s="7" t="s">
        <v>14</v>
      </c>
      <c r="N1" s="7" t="s">
        <v>15</v>
      </c>
      <c r="O1" s="7" t="s">
        <v>16</v>
      </c>
      <c r="P1" s="7" t="s">
        <v>17</v>
      </c>
      <c r="Q1" s="7" t="s">
        <v>39</v>
      </c>
      <c r="R1" s="7" t="s">
        <v>19</v>
      </c>
      <c r="S1" s="7" t="s">
        <v>20</v>
      </c>
      <c r="T1" s="7" t="s">
        <v>40</v>
      </c>
      <c r="U1" s="7" t="s">
        <v>22</v>
      </c>
      <c r="V1" s="7" t="s">
        <v>23</v>
      </c>
      <c r="W1" s="7" t="s">
        <v>24</v>
      </c>
      <c r="X1" s="7" t="s">
        <v>25</v>
      </c>
      <c r="Y1" s="7" t="s">
        <v>41</v>
      </c>
      <c r="Z1" s="7" t="s">
        <v>42</v>
      </c>
      <c r="AA1" s="7" t="s">
        <v>43</v>
      </c>
      <c r="AB1" s="7" t="s">
        <v>30</v>
      </c>
      <c r="AC1" s="7" t="s">
        <v>31</v>
      </c>
      <c r="AD1" s="7" t="s">
        <v>44</v>
      </c>
      <c r="AE1" s="7" t="s">
        <v>33</v>
      </c>
      <c r="AF1" s="7" t="s">
        <v>45</v>
      </c>
      <c r="AG1" s="7" t="s">
        <v>46</v>
      </c>
    </row>
    <row r="2" spans="1:34" ht="196" x14ac:dyDescent="0.2">
      <c r="A2" s="8" t="s">
        <v>173</v>
      </c>
      <c r="B2" s="19" t="s">
        <v>61</v>
      </c>
      <c r="C2" s="21" t="s">
        <v>174</v>
      </c>
      <c r="D2" s="21" t="s">
        <v>175</v>
      </c>
      <c r="E2" s="21" t="s">
        <v>176</v>
      </c>
      <c r="F2" s="20" t="s">
        <v>177</v>
      </c>
      <c r="G2" s="23" t="s">
        <v>178</v>
      </c>
      <c r="H2" s="21">
        <v>11</v>
      </c>
      <c r="I2" s="21" t="s">
        <v>179</v>
      </c>
      <c r="J2" s="21">
        <v>1702022</v>
      </c>
      <c r="K2" s="21" t="s">
        <v>180</v>
      </c>
      <c r="L2" s="21" t="s">
        <v>181</v>
      </c>
      <c r="M2" s="10" t="s">
        <v>121</v>
      </c>
      <c r="N2" s="8">
        <v>0</v>
      </c>
      <c r="O2" s="8" t="s">
        <v>141</v>
      </c>
      <c r="P2" s="8" t="s">
        <v>141</v>
      </c>
      <c r="Q2" s="8">
        <v>1</v>
      </c>
      <c r="R2" s="8">
        <v>1</v>
      </c>
      <c r="S2" s="11">
        <v>0</v>
      </c>
      <c r="T2" s="12">
        <v>0</v>
      </c>
      <c r="U2" s="11" t="s">
        <v>142</v>
      </c>
      <c r="V2" s="11">
        <v>1</v>
      </c>
      <c r="W2" s="30">
        <v>0</v>
      </c>
      <c r="X2" s="11">
        <v>0</v>
      </c>
      <c r="Y2" s="11">
        <v>1</v>
      </c>
      <c r="Z2" s="12">
        <v>1</v>
      </c>
      <c r="AA2" s="11">
        <v>1</v>
      </c>
      <c r="AB2" s="12">
        <v>1</v>
      </c>
      <c r="AC2" s="13">
        <v>1</v>
      </c>
      <c r="AD2" s="14">
        <v>0</v>
      </c>
      <c r="AE2" s="24" t="s">
        <v>141</v>
      </c>
      <c r="AF2" s="14">
        <v>0</v>
      </c>
      <c r="AG2" s="12">
        <v>0</v>
      </c>
    </row>
    <row r="3" spans="1:34" ht="154" x14ac:dyDescent="0.2">
      <c r="A3" s="8" t="s">
        <v>173</v>
      </c>
      <c r="B3" s="19" t="s">
        <v>61</v>
      </c>
      <c r="C3" s="21" t="s">
        <v>174</v>
      </c>
      <c r="D3" s="21" t="s">
        <v>175</v>
      </c>
      <c r="E3" s="21" t="s">
        <v>176</v>
      </c>
      <c r="F3" s="20" t="s">
        <v>182</v>
      </c>
      <c r="G3" s="20" t="s">
        <v>178</v>
      </c>
      <c r="H3" s="20">
        <v>12</v>
      </c>
      <c r="I3" s="20" t="s">
        <v>183</v>
      </c>
      <c r="J3" s="21">
        <v>1702022</v>
      </c>
      <c r="K3" s="21" t="s">
        <v>184</v>
      </c>
      <c r="L3" s="21" t="s">
        <v>185</v>
      </c>
      <c r="M3" s="8" t="s">
        <v>133</v>
      </c>
      <c r="N3" s="31">
        <v>6900</v>
      </c>
      <c r="O3" s="8">
        <v>2023</v>
      </c>
      <c r="P3" s="8" t="s">
        <v>186</v>
      </c>
      <c r="Q3" s="8">
        <v>250</v>
      </c>
      <c r="R3" s="8">
        <v>1000</v>
      </c>
      <c r="S3" s="11">
        <v>0</v>
      </c>
      <c r="T3" s="12">
        <v>0</v>
      </c>
      <c r="U3" s="11" t="s">
        <v>142</v>
      </c>
      <c r="V3" s="11">
        <v>0</v>
      </c>
      <c r="W3" s="30">
        <v>0</v>
      </c>
      <c r="X3" s="11">
        <v>0</v>
      </c>
      <c r="Y3" s="11">
        <v>0</v>
      </c>
      <c r="Z3" s="12">
        <v>0</v>
      </c>
      <c r="AA3" s="11">
        <v>0</v>
      </c>
      <c r="AB3" s="12">
        <v>0</v>
      </c>
      <c r="AC3" s="13">
        <v>0</v>
      </c>
      <c r="AD3" s="14">
        <v>4550000001</v>
      </c>
      <c r="AE3" s="24" t="s">
        <v>187</v>
      </c>
      <c r="AF3" s="14">
        <v>0</v>
      </c>
      <c r="AG3" s="12">
        <v>0</v>
      </c>
    </row>
    <row r="4" spans="1:34" ht="126" x14ac:dyDescent="0.2">
      <c r="A4" s="8" t="s">
        <v>173</v>
      </c>
      <c r="B4" s="19" t="s">
        <v>61</v>
      </c>
      <c r="C4" s="21" t="s">
        <v>174</v>
      </c>
      <c r="D4" s="21" t="s">
        <v>175</v>
      </c>
      <c r="E4" s="21" t="s">
        <v>176</v>
      </c>
      <c r="F4" s="20" t="s">
        <v>177</v>
      </c>
      <c r="G4" s="20" t="s">
        <v>178</v>
      </c>
      <c r="H4" s="20">
        <v>13</v>
      </c>
      <c r="I4" s="20" t="s">
        <v>188</v>
      </c>
      <c r="J4" s="21">
        <v>1702014</v>
      </c>
      <c r="K4" s="21" t="s">
        <v>189</v>
      </c>
      <c r="L4" s="21" t="s">
        <v>190</v>
      </c>
      <c r="M4" s="10" t="s">
        <v>121</v>
      </c>
      <c r="N4" s="32" t="s">
        <v>141</v>
      </c>
      <c r="O4" s="8" t="s">
        <v>141</v>
      </c>
      <c r="P4" s="8" t="s">
        <v>141</v>
      </c>
      <c r="Q4" s="8">
        <v>2</v>
      </c>
      <c r="R4" s="8">
        <v>5</v>
      </c>
      <c r="S4" s="11">
        <v>0</v>
      </c>
      <c r="T4" s="12">
        <v>0</v>
      </c>
      <c r="U4" s="11" t="s">
        <v>142</v>
      </c>
      <c r="V4" s="11">
        <v>0</v>
      </c>
      <c r="W4" s="30">
        <v>0</v>
      </c>
      <c r="X4" s="11">
        <v>0</v>
      </c>
      <c r="Y4" s="11">
        <v>0</v>
      </c>
      <c r="Z4" s="12">
        <v>0</v>
      </c>
      <c r="AA4" s="11">
        <v>0</v>
      </c>
      <c r="AB4" s="12">
        <v>0</v>
      </c>
      <c r="AC4" s="13">
        <v>0</v>
      </c>
      <c r="AD4" s="14">
        <v>0</v>
      </c>
      <c r="AE4" s="24" t="s">
        <v>141</v>
      </c>
      <c r="AF4" s="14">
        <v>0</v>
      </c>
      <c r="AG4" s="12">
        <v>0</v>
      </c>
    </row>
    <row r="5" spans="1:34" ht="140" x14ac:dyDescent="0.2">
      <c r="A5" s="8" t="s">
        <v>173</v>
      </c>
      <c r="B5" s="19" t="s">
        <v>61</v>
      </c>
      <c r="C5" s="21" t="s">
        <v>174</v>
      </c>
      <c r="D5" s="21" t="s">
        <v>175</v>
      </c>
      <c r="E5" s="21" t="s">
        <v>176</v>
      </c>
      <c r="F5" s="20" t="s">
        <v>177</v>
      </c>
      <c r="G5" s="20" t="s">
        <v>178</v>
      </c>
      <c r="H5" s="20">
        <v>14</v>
      </c>
      <c r="I5" s="20" t="s">
        <v>191</v>
      </c>
      <c r="J5" s="21">
        <v>1702016</v>
      </c>
      <c r="K5" s="21" t="s">
        <v>192</v>
      </c>
      <c r="L5" s="21" t="s">
        <v>193</v>
      </c>
      <c r="M5" s="10" t="s">
        <v>121</v>
      </c>
      <c r="N5" s="8">
        <v>1</v>
      </c>
      <c r="O5" s="8">
        <v>2023</v>
      </c>
      <c r="P5" s="8" t="s">
        <v>186</v>
      </c>
      <c r="Q5" s="8">
        <v>7</v>
      </c>
      <c r="R5" s="8">
        <v>20</v>
      </c>
      <c r="S5" s="11">
        <v>0</v>
      </c>
      <c r="T5" s="12">
        <v>0</v>
      </c>
      <c r="U5" s="11" t="s">
        <v>142</v>
      </c>
      <c r="V5" s="11">
        <v>8</v>
      </c>
      <c r="W5" s="30">
        <v>0</v>
      </c>
      <c r="X5" s="11">
        <v>0</v>
      </c>
      <c r="Y5" s="11">
        <v>8</v>
      </c>
      <c r="Z5" s="12">
        <v>0.4</v>
      </c>
      <c r="AA5" s="11">
        <v>8</v>
      </c>
      <c r="AB5" s="12">
        <v>1.1428571428571428</v>
      </c>
      <c r="AC5" s="13">
        <v>0.4</v>
      </c>
      <c r="AD5" s="14">
        <v>0</v>
      </c>
      <c r="AE5" s="24" t="s">
        <v>141</v>
      </c>
      <c r="AF5" s="14">
        <v>0</v>
      </c>
      <c r="AG5" s="12">
        <v>0</v>
      </c>
    </row>
    <row r="6" spans="1:34" ht="140" x14ac:dyDescent="0.2">
      <c r="A6" s="8" t="s">
        <v>173</v>
      </c>
      <c r="B6" s="19" t="s">
        <v>61</v>
      </c>
      <c r="C6" s="8" t="s">
        <v>174</v>
      </c>
      <c r="D6" s="21" t="s">
        <v>194</v>
      </c>
      <c r="E6" s="21" t="s">
        <v>195</v>
      </c>
      <c r="F6" s="20" t="s">
        <v>177</v>
      </c>
      <c r="G6" s="21" t="s">
        <v>178</v>
      </c>
      <c r="H6" s="20">
        <v>15</v>
      </c>
      <c r="I6" s="21" t="s">
        <v>196</v>
      </c>
      <c r="J6" s="21">
        <v>1708052</v>
      </c>
      <c r="K6" s="21" t="s">
        <v>197</v>
      </c>
      <c r="L6" s="21" t="s">
        <v>198</v>
      </c>
      <c r="M6" s="10" t="s">
        <v>121</v>
      </c>
      <c r="N6" s="8">
        <v>1</v>
      </c>
      <c r="O6" s="8">
        <v>2023</v>
      </c>
      <c r="P6" s="8" t="s">
        <v>186</v>
      </c>
      <c r="Q6" s="8">
        <v>0</v>
      </c>
      <c r="R6" s="8">
        <v>1</v>
      </c>
      <c r="S6" s="11">
        <v>1</v>
      </c>
      <c r="T6" s="12">
        <v>1</v>
      </c>
      <c r="U6" s="11" t="s">
        <v>142</v>
      </c>
      <c r="V6" s="11">
        <v>0</v>
      </c>
      <c r="W6" s="30">
        <v>0</v>
      </c>
      <c r="X6" s="11">
        <v>0</v>
      </c>
      <c r="Y6" s="11">
        <v>0</v>
      </c>
      <c r="Z6" s="12">
        <v>0</v>
      </c>
      <c r="AA6" s="11">
        <v>1</v>
      </c>
      <c r="AB6" s="12">
        <v>0</v>
      </c>
      <c r="AC6" s="13">
        <v>1</v>
      </c>
      <c r="AD6" s="14">
        <v>0</v>
      </c>
      <c r="AE6" s="24" t="s">
        <v>141</v>
      </c>
      <c r="AF6" s="14">
        <v>0</v>
      </c>
      <c r="AG6" s="12">
        <v>0</v>
      </c>
    </row>
    <row r="7" spans="1:34" ht="182" x14ac:dyDescent="0.2">
      <c r="A7" s="8" t="s">
        <v>173</v>
      </c>
      <c r="B7" s="19" t="s">
        <v>61</v>
      </c>
      <c r="C7" s="8" t="s">
        <v>174</v>
      </c>
      <c r="D7" s="21" t="s">
        <v>194</v>
      </c>
      <c r="E7" s="22" t="s">
        <v>176</v>
      </c>
      <c r="F7" s="20" t="s">
        <v>199</v>
      </c>
      <c r="G7" s="20" t="s">
        <v>178</v>
      </c>
      <c r="H7" s="20">
        <v>16</v>
      </c>
      <c r="I7" s="20" t="s">
        <v>200</v>
      </c>
      <c r="J7" s="21">
        <v>1708041</v>
      </c>
      <c r="K7" s="21" t="s">
        <v>201</v>
      </c>
      <c r="L7" s="33" t="s">
        <v>202</v>
      </c>
      <c r="M7" s="10" t="s">
        <v>121</v>
      </c>
      <c r="N7" s="31">
        <v>11565</v>
      </c>
      <c r="O7" s="8">
        <v>2023</v>
      </c>
      <c r="P7" s="8" t="s">
        <v>203</v>
      </c>
      <c r="Q7" s="8">
        <v>1000</v>
      </c>
      <c r="R7" s="34">
        <v>4000</v>
      </c>
      <c r="S7" s="11">
        <v>0</v>
      </c>
      <c r="T7" s="12">
        <v>0</v>
      </c>
      <c r="U7" s="11" t="s">
        <v>142</v>
      </c>
      <c r="V7" s="11">
        <v>0</v>
      </c>
      <c r="W7" s="35">
        <v>5568</v>
      </c>
      <c r="X7" s="11">
        <v>0</v>
      </c>
      <c r="Y7" s="11">
        <f>U7+V7+W7+X7</f>
        <v>5568</v>
      </c>
      <c r="Z7" s="13">
        <v>1.3919999999999999</v>
      </c>
      <c r="AA7" s="36">
        <v>5568</v>
      </c>
      <c r="AB7" s="13">
        <v>1.3919999999999999</v>
      </c>
      <c r="AC7" s="13">
        <v>1.3919999999999999</v>
      </c>
      <c r="AD7" s="14">
        <v>0</v>
      </c>
      <c r="AE7" s="24" t="s">
        <v>204</v>
      </c>
      <c r="AF7" s="14">
        <v>6346929808</v>
      </c>
      <c r="AG7" s="12"/>
      <c r="AH7" s="737">
        <v>6346929808</v>
      </c>
    </row>
    <row r="8" spans="1:34" ht="126" x14ac:dyDescent="0.2">
      <c r="A8" s="8" t="s">
        <v>173</v>
      </c>
      <c r="B8" s="19" t="s">
        <v>61</v>
      </c>
      <c r="C8" s="8" t="s">
        <v>174</v>
      </c>
      <c r="D8" s="8" t="s">
        <v>205</v>
      </c>
      <c r="E8" s="21" t="s">
        <v>176</v>
      </c>
      <c r="F8" s="20" t="s">
        <v>206</v>
      </c>
      <c r="G8" s="20" t="s">
        <v>178</v>
      </c>
      <c r="H8" s="20">
        <v>17</v>
      </c>
      <c r="I8" s="37" t="s">
        <v>207</v>
      </c>
      <c r="J8" s="21">
        <v>1702007</v>
      </c>
      <c r="K8" s="21" t="s">
        <v>208</v>
      </c>
      <c r="L8" s="21" t="s">
        <v>209</v>
      </c>
      <c r="M8" s="10" t="s">
        <v>121</v>
      </c>
      <c r="N8" s="8">
        <v>30</v>
      </c>
      <c r="O8" s="8">
        <v>2023</v>
      </c>
      <c r="P8" s="8" t="s">
        <v>186</v>
      </c>
      <c r="Q8" s="8">
        <v>7</v>
      </c>
      <c r="R8" s="8">
        <v>20</v>
      </c>
      <c r="S8" s="11">
        <v>1</v>
      </c>
      <c r="T8" s="12">
        <v>0.05</v>
      </c>
      <c r="U8" s="11">
        <v>0</v>
      </c>
      <c r="V8" s="11">
        <v>0</v>
      </c>
      <c r="W8" s="30">
        <v>0</v>
      </c>
      <c r="X8" s="11">
        <v>1</v>
      </c>
      <c r="Y8" s="11">
        <v>1</v>
      </c>
      <c r="Z8" s="12">
        <v>0.05</v>
      </c>
      <c r="AA8" s="11">
        <v>2</v>
      </c>
      <c r="AB8" s="12">
        <v>0.14000000000000001</v>
      </c>
      <c r="AC8" s="13">
        <v>0.1</v>
      </c>
      <c r="AD8" s="14" t="s">
        <v>210</v>
      </c>
      <c r="AE8" s="8" t="s">
        <v>211</v>
      </c>
      <c r="AF8" s="14">
        <v>156000000</v>
      </c>
      <c r="AG8" s="12">
        <v>0.34</v>
      </c>
      <c r="AH8" s="737">
        <v>156000000</v>
      </c>
    </row>
    <row r="9" spans="1:34" ht="126" x14ac:dyDescent="0.2">
      <c r="A9" s="8" t="s">
        <v>173</v>
      </c>
      <c r="B9" s="19" t="s">
        <v>61</v>
      </c>
      <c r="C9" s="8" t="s">
        <v>174</v>
      </c>
      <c r="D9" s="8" t="s">
        <v>205</v>
      </c>
      <c r="E9" s="21" t="s">
        <v>176</v>
      </c>
      <c r="F9" s="20" t="s">
        <v>206</v>
      </c>
      <c r="G9" s="20" t="s">
        <v>178</v>
      </c>
      <c r="H9" s="20">
        <v>18</v>
      </c>
      <c r="I9" s="20" t="s">
        <v>212</v>
      </c>
      <c r="J9" s="21">
        <v>1702038</v>
      </c>
      <c r="K9" s="21" t="s">
        <v>213</v>
      </c>
      <c r="L9" s="21" t="s">
        <v>214</v>
      </c>
      <c r="M9" s="10" t="s">
        <v>121</v>
      </c>
      <c r="N9" s="8">
        <v>10</v>
      </c>
      <c r="O9" s="8">
        <v>2023</v>
      </c>
      <c r="P9" s="8" t="s">
        <v>186</v>
      </c>
      <c r="Q9" s="8">
        <v>5</v>
      </c>
      <c r="R9" s="8">
        <v>15</v>
      </c>
      <c r="S9" s="11">
        <v>2</v>
      </c>
      <c r="T9" s="12">
        <v>0.13333333333333333</v>
      </c>
      <c r="U9" s="11">
        <v>1</v>
      </c>
      <c r="V9" s="11">
        <v>1</v>
      </c>
      <c r="W9" s="30">
        <v>1</v>
      </c>
      <c r="X9" s="11">
        <v>2</v>
      </c>
      <c r="Y9" s="11">
        <v>5</v>
      </c>
      <c r="Z9" s="12">
        <v>0.33</v>
      </c>
      <c r="AA9" s="11">
        <v>7</v>
      </c>
      <c r="AB9" s="12">
        <v>1</v>
      </c>
      <c r="AC9" s="13">
        <v>0.46666600000000003</v>
      </c>
      <c r="AD9" s="14">
        <v>340000000</v>
      </c>
      <c r="AE9" s="24" t="s">
        <v>211</v>
      </c>
      <c r="AF9" s="14">
        <v>253410000</v>
      </c>
      <c r="AG9" s="12">
        <v>1</v>
      </c>
      <c r="AH9" s="737">
        <v>253410000</v>
      </c>
    </row>
    <row r="10" spans="1:34" ht="126" x14ac:dyDescent="0.2">
      <c r="A10" s="8" t="s">
        <v>173</v>
      </c>
      <c r="B10" s="19" t="s">
        <v>61</v>
      </c>
      <c r="C10" s="8" t="s">
        <v>174</v>
      </c>
      <c r="D10" s="8" t="s">
        <v>205</v>
      </c>
      <c r="E10" s="21" t="s">
        <v>176</v>
      </c>
      <c r="F10" s="20" t="s">
        <v>206</v>
      </c>
      <c r="G10" s="20" t="s">
        <v>178</v>
      </c>
      <c r="H10" s="20">
        <v>19</v>
      </c>
      <c r="I10" s="20" t="s">
        <v>215</v>
      </c>
      <c r="J10" s="21">
        <v>1702038</v>
      </c>
      <c r="K10" s="21" t="s">
        <v>213</v>
      </c>
      <c r="L10" s="21" t="s">
        <v>216</v>
      </c>
      <c r="M10" s="10" t="s">
        <v>121</v>
      </c>
      <c r="N10" s="8">
        <v>4</v>
      </c>
      <c r="O10" s="8">
        <v>2023</v>
      </c>
      <c r="P10" s="8" t="s">
        <v>186</v>
      </c>
      <c r="Q10" s="8">
        <v>2</v>
      </c>
      <c r="R10" s="8">
        <v>7</v>
      </c>
      <c r="S10" s="11">
        <v>2</v>
      </c>
      <c r="T10" s="12">
        <v>0.2857142857142857</v>
      </c>
      <c r="U10" s="11" t="s">
        <v>142</v>
      </c>
      <c r="V10" s="11">
        <v>1</v>
      </c>
      <c r="W10" s="30">
        <v>0</v>
      </c>
      <c r="X10" s="11">
        <v>1</v>
      </c>
      <c r="Y10" s="11">
        <v>2</v>
      </c>
      <c r="Z10" s="12">
        <v>0.28571428599999998</v>
      </c>
      <c r="AA10" s="11">
        <v>4</v>
      </c>
      <c r="AB10" s="12">
        <v>1</v>
      </c>
      <c r="AC10" s="13">
        <v>0.571428571</v>
      </c>
      <c r="AD10" s="14">
        <v>0</v>
      </c>
      <c r="AE10" s="24" t="s">
        <v>141</v>
      </c>
      <c r="AF10" s="14">
        <v>17430000</v>
      </c>
      <c r="AG10" s="12">
        <v>1</v>
      </c>
      <c r="AH10" s="737">
        <v>17430000</v>
      </c>
    </row>
    <row r="11" spans="1:34" ht="126" x14ac:dyDescent="0.2">
      <c r="A11" s="8" t="s">
        <v>173</v>
      </c>
      <c r="B11" s="19" t="s">
        <v>61</v>
      </c>
      <c r="C11" s="8" t="s">
        <v>174</v>
      </c>
      <c r="D11" s="8" t="s">
        <v>205</v>
      </c>
      <c r="E11" s="21" t="s">
        <v>176</v>
      </c>
      <c r="F11" s="20" t="s">
        <v>206</v>
      </c>
      <c r="G11" s="20" t="s">
        <v>178</v>
      </c>
      <c r="H11" s="20">
        <v>20</v>
      </c>
      <c r="I11" s="20" t="s">
        <v>217</v>
      </c>
      <c r="J11" s="21">
        <v>1709001</v>
      </c>
      <c r="K11" s="21" t="s">
        <v>218</v>
      </c>
      <c r="L11" s="21" t="s">
        <v>219</v>
      </c>
      <c r="M11" s="10" t="s">
        <v>121</v>
      </c>
      <c r="N11" s="31">
        <v>4000000</v>
      </c>
      <c r="O11" s="8">
        <v>2023</v>
      </c>
      <c r="P11" s="8" t="s">
        <v>220</v>
      </c>
      <c r="Q11" s="31">
        <v>1500000</v>
      </c>
      <c r="R11" s="31">
        <v>5000000</v>
      </c>
      <c r="S11" s="11">
        <v>400000</v>
      </c>
      <c r="T11" s="12">
        <v>0.08</v>
      </c>
      <c r="U11" s="11" t="s">
        <v>142</v>
      </c>
      <c r="V11" s="11">
        <v>0</v>
      </c>
      <c r="W11" s="30">
        <v>0</v>
      </c>
      <c r="X11" s="11" t="s">
        <v>221</v>
      </c>
      <c r="Y11" s="11" t="s">
        <v>221</v>
      </c>
      <c r="Z11" s="12">
        <v>0.34599999999999997</v>
      </c>
      <c r="AA11" s="11" t="s">
        <v>222</v>
      </c>
      <c r="AB11" s="12">
        <v>1.1533333299999999</v>
      </c>
      <c r="AC11" s="13">
        <v>0.42599999999999999</v>
      </c>
      <c r="AD11" s="14">
        <v>0</v>
      </c>
      <c r="AE11" s="24" t="s">
        <v>141</v>
      </c>
      <c r="AF11" s="14">
        <v>0</v>
      </c>
      <c r="AG11" s="12">
        <v>0</v>
      </c>
    </row>
    <row r="12" spans="1:34" ht="154" x14ac:dyDescent="0.2">
      <c r="A12" s="8" t="s">
        <v>173</v>
      </c>
      <c r="B12" s="9" t="s">
        <v>107</v>
      </c>
      <c r="C12" s="20" t="s">
        <v>223</v>
      </c>
      <c r="D12" s="20" t="s">
        <v>224</v>
      </c>
      <c r="E12" s="20" t="s">
        <v>225</v>
      </c>
      <c r="F12" s="20" t="s">
        <v>226</v>
      </c>
      <c r="G12" s="20" t="s">
        <v>227</v>
      </c>
      <c r="H12" s="20">
        <v>124</v>
      </c>
      <c r="I12" s="20" t="s">
        <v>228</v>
      </c>
      <c r="J12" s="38">
        <v>4103005</v>
      </c>
      <c r="K12" s="21" t="s">
        <v>229</v>
      </c>
      <c r="L12" s="37" t="s">
        <v>230</v>
      </c>
      <c r="M12" s="10" t="s">
        <v>121</v>
      </c>
      <c r="N12" s="8">
        <v>1365</v>
      </c>
      <c r="O12" s="8">
        <v>2023</v>
      </c>
      <c r="P12" s="8" t="s">
        <v>231</v>
      </c>
      <c r="Q12" s="23">
        <v>50</v>
      </c>
      <c r="R12" s="23">
        <v>200</v>
      </c>
      <c r="S12" s="11">
        <v>0</v>
      </c>
      <c r="T12" s="12">
        <v>0</v>
      </c>
      <c r="U12" s="11" t="s">
        <v>142</v>
      </c>
      <c r="V12" s="11">
        <v>0</v>
      </c>
      <c r="W12" s="30">
        <v>0</v>
      </c>
      <c r="X12" s="11">
        <v>57</v>
      </c>
      <c r="Y12" s="11">
        <v>57</v>
      </c>
      <c r="Z12" s="12">
        <v>0.25</v>
      </c>
      <c r="AA12" s="11">
        <v>0.25</v>
      </c>
      <c r="AB12" s="12">
        <v>1.1399999999999999</v>
      </c>
      <c r="AC12" s="13">
        <v>0.28499999999999998</v>
      </c>
      <c r="AD12" s="14">
        <v>408000</v>
      </c>
      <c r="AE12" s="24" t="s">
        <v>211</v>
      </c>
      <c r="AF12" s="14">
        <v>394916667</v>
      </c>
      <c r="AG12" s="12">
        <v>1.05</v>
      </c>
      <c r="AH12" s="737">
        <v>394916667</v>
      </c>
    </row>
    <row r="13" spans="1:34" ht="140" x14ac:dyDescent="0.2">
      <c r="A13" s="8" t="s">
        <v>173</v>
      </c>
      <c r="B13" s="9" t="s">
        <v>107</v>
      </c>
      <c r="C13" s="20" t="s">
        <v>223</v>
      </c>
      <c r="D13" s="20" t="s">
        <v>224</v>
      </c>
      <c r="E13" s="20" t="s">
        <v>110</v>
      </c>
      <c r="F13" s="20" t="s">
        <v>226</v>
      </c>
      <c r="G13" s="20" t="s">
        <v>227</v>
      </c>
      <c r="H13" s="20">
        <v>125</v>
      </c>
      <c r="I13" s="20" t="s">
        <v>232</v>
      </c>
      <c r="J13" s="38" t="s">
        <v>233</v>
      </c>
      <c r="K13" s="21" t="s">
        <v>234</v>
      </c>
      <c r="L13" s="37" t="s">
        <v>235</v>
      </c>
      <c r="M13" s="10" t="s">
        <v>121</v>
      </c>
      <c r="N13" s="8">
        <v>10</v>
      </c>
      <c r="O13" s="8">
        <v>2023</v>
      </c>
      <c r="P13" s="8" t="s">
        <v>231</v>
      </c>
      <c r="Q13" s="23">
        <v>20</v>
      </c>
      <c r="R13" s="23">
        <v>50</v>
      </c>
      <c r="S13" s="11">
        <v>0</v>
      </c>
      <c r="T13" s="12">
        <v>0</v>
      </c>
      <c r="U13" s="11" t="s">
        <v>142</v>
      </c>
      <c r="V13" s="11">
        <v>0</v>
      </c>
      <c r="W13" s="30">
        <v>0</v>
      </c>
      <c r="X13" s="11">
        <v>90</v>
      </c>
      <c r="Y13" s="11">
        <v>90</v>
      </c>
      <c r="Z13" s="12">
        <v>1.8</v>
      </c>
      <c r="AA13" s="11">
        <v>90</v>
      </c>
      <c r="AB13" s="12">
        <v>4.5</v>
      </c>
      <c r="AC13" s="13">
        <v>1.8</v>
      </c>
      <c r="AD13" s="14">
        <v>0</v>
      </c>
      <c r="AE13" s="24" t="s">
        <v>141</v>
      </c>
      <c r="AF13" s="14">
        <v>0</v>
      </c>
      <c r="AG13" s="12">
        <v>0</v>
      </c>
    </row>
    <row r="14" spans="1:34" ht="140" x14ac:dyDescent="0.2">
      <c r="A14" s="8" t="s">
        <v>173</v>
      </c>
      <c r="B14" s="9" t="s">
        <v>107</v>
      </c>
      <c r="C14" s="20" t="s">
        <v>223</v>
      </c>
      <c r="D14" s="20" t="s">
        <v>224</v>
      </c>
      <c r="E14" s="20" t="s">
        <v>225</v>
      </c>
      <c r="F14" s="20" t="s">
        <v>226</v>
      </c>
      <c r="G14" s="20" t="s">
        <v>116</v>
      </c>
      <c r="H14" s="20">
        <v>130</v>
      </c>
      <c r="I14" s="20" t="s">
        <v>236</v>
      </c>
      <c r="J14" s="38">
        <v>4101042</v>
      </c>
      <c r="K14" s="21" t="s">
        <v>237</v>
      </c>
      <c r="L14" s="20" t="s">
        <v>238</v>
      </c>
      <c r="M14" s="10" t="s">
        <v>121</v>
      </c>
      <c r="N14" s="8">
        <v>926</v>
      </c>
      <c r="O14" s="8">
        <v>2023</v>
      </c>
      <c r="P14" s="8" t="s">
        <v>231</v>
      </c>
      <c r="Q14" s="23">
        <v>500</v>
      </c>
      <c r="R14" s="23">
        <v>1500</v>
      </c>
      <c r="S14" s="11">
        <v>0</v>
      </c>
      <c r="T14" s="12">
        <v>0</v>
      </c>
      <c r="U14" s="11" t="s">
        <v>142</v>
      </c>
      <c r="V14" s="11">
        <v>0</v>
      </c>
      <c r="W14" s="30">
        <v>0</v>
      </c>
      <c r="X14" s="11">
        <v>0</v>
      </c>
      <c r="Y14" s="11">
        <v>0</v>
      </c>
      <c r="Z14" s="12">
        <v>0</v>
      </c>
      <c r="AA14" s="11">
        <v>0</v>
      </c>
      <c r="AB14" s="12">
        <v>0</v>
      </c>
      <c r="AC14" s="13">
        <v>0</v>
      </c>
      <c r="AD14" s="14">
        <v>0</v>
      </c>
      <c r="AE14" s="24" t="s">
        <v>141</v>
      </c>
      <c r="AF14" s="14">
        <v>0</v>
      </c>
      <c r="AG14" s="12">
        <v>0</v>
      </c>
    </row>
    <row r="15" spans="1:34" ht="154" x14ac:dyDescent="0.2">
      <c r="A15" s="8" t="s">
        <v>173</v>
      </c>
      <c r="B15" s="9" t="s">
        <v>107</v>
      </c>
      <c r="C15" s="20" t="s">
        <v>223</v>
      </c>
      <c r="D15" s="20" t="s">
        <v>239</v>
      </c>
      <c r="E15" s="21">
        <v>1704</v>
      </c>
      <c r="F15" s="21" t="s">
        <v>240</v>
      </c>
      <c r="G15" s="21" t="s">
        <v>178</v>
      </c>
      <c r="H15" s="20">
        <v>290</v>
      </c>
      <c r="I15" s="21" t="s">
        <v>241</v>
      </c>
      <c r="J15" s="38" t="s">
        <v>242</v>
      </c>
      <c r="K15" s="21" t="s">
        <v>243</v>
      </c>
      <c r="L15" s="20" t="s">
        <v>244</v>
      </c>
      <c r="M15" s="10" t="s">
        <v>121</v>
      </c>
      <c r="N15" s="32" t="s">
        <v>141</v>
      </c>
      <c r="O15" s="8" t="s">
        <v>141</v>
      </c>
      <c r="P15" s="8" t="s">
        <v>141</v>
      </c>
      <c r="Q15" s="8">
        <v>1</v>
      </c>
      <c r="R15" s="8">
        <v>4</v>
      </c>
      <c r="S15" s="11">
        <v>0</v>
      </c>
      <c r="T15" s="12">
        <v>0</v>
      </c>
      <c r="U15" s="11" t="s">
        <v>142</v>
      </c>
      <c r="V15" s="11">
        <v>0</v>
      </c>
      <c r="W15" s="30">
        <v>2</v>
      </c>
      <c r="X15" s="11">
        <v>0</v>
      </c>
      <c r="Y15" s="11">
        <v>2</v>
      </c>
      <c r="Z15" s="12">
        <v>0.5</v>
      </c>
      <c r="AA15" s="11">
        <v>2</v>
      </c>
      <c r="AB15" s="12">
        <v>2</v>
      </c>
      <c r="AC15" s="13">
        <v>0.5</v>
      </c>
      <c r="AD15" s="14">
        <v>0</v>
      </c>
      <c r="AE15" s="24" t="s">
        <v>141</v>
      </c>
      <c r="AF15" s="14">
        <v>0</v>
      </c>
      <c r="AG15" s="12">
        <v>0</v>
      </c>
    </row>
    <row r="16" spans="1:34" ht="126" x14ac:dyDescent="0.2">
      <c r="A16" s="8" t="s">
        <v>173</v>
      </c>
      <c r="B16" s="9" t="s">
        <v>107</v>
      </c>
      <c r="C16" s="20" t="s">
        <v>223</v>
      </c>
      <c r="D16" s="20" t="s">
        <v>239</v>
      </c>
      <c r="E16" s="22" t="s">
        <v>245</v>
      </c>
      <c r="F16" s="21" t="s">
        <v>240</v>
      </c>
      <c r="G16" s="21" t="s">
        <v>178</v>
      </c>
      <c r="H16" s="20">
        <v>291</v>
      </c>
      <c r="I16" s="21" t="s">
        <v>246</v>
      </c>
      <c r="J16" s="38" t="s">
        <v>247</v>
      </c>
      <c r="K16" s="21" t="s">
        <v>248</v>
      </c>
      <c r="L16" s="20" t="s">
        <v>249</v>
      </c>
      <c r="M16" s="10" t="s">
        <v>121</v>
      </c>
      <c r="N16" s="32" t="s">
        <v>141</v>
      </c>
      <c r="O16" s="8" t="s">
        <v>141</v>
      </c>
      <c r="P16" s="8" t="s">
        <v>141</v>
      </c>
      <c r="Q16" s="8">
        <v>50</v>
      </c>
      <c r="R16" s="8">
        <v>150</v>
      </c>
      <c r="S16" s="11">
        <v>0</v>
      </c>
      <c r="T16" s="12">
        <v>0</v>
      </c>
      <c r="U16" s="11" t="s">
        <v>142</v>
      </c>
      <c r="V16" s="11">
        <v>0</v>
      </c>
      <c r="W16" s="30">
        <v>0</v>
      </c>
      <c r="X16" s="11">
        <v>146</v>
      </c>
      <c r="Y16" s="11">
        <v>146</v>
      </c>
      <c r="Z16" s="12">
        <v>0.97299999999999998</v>
      </c>
      <c r="AA16" s="11">
        <v>146</v>
      </c>
      <c r="AB16" s="12">
        <v>2.92</v>
      </c>
      <c r="AC16" s="13">
        <v>0.97</v>
      </c>
      <c r="AD16" s="14">
        <v>0</v>
      </c>
      <c r="AE16" s="24" t="s">
        <v>141</v>
      </c>
      <c r="AF16" s="14">
        <v>0</v>
      </c>
      <c r="AG16" s="12">
        <v>0</v>
      </c>
    </row>
    <row r="17" spans="1:33" ht="126" x14ac:dyDescent="0.2">
      <c r="A17" s="8" t="s">
        <v>173</v>
      </c>
      <c r="B17" s="9" t="s">
        <v>107</v>
      </c>
      <c r="C17" s="20" t="s">
        <v>223</v>
      </c>
      <c r="D17" s="20" t="s">
        <v>239</v>
      </c>
      <c r="E17" s="22" t="s">
        <v>245</v>
      </c>
      <c r="F17" s="21" t="s">
        <v>240</v>
      </c>
      <c r="G17" s="21" t="s">
        <v>178</v>
      </c>
      <c r="H17" s="20">
        <v>336</v>
      </c>
      <c r="I17" s="21" t="s">
        <v>246</v>
      </c>
      <c r="J17" s="21" t="s">
        <v>250</v>
      </c>
      <c r="K17" s="21" t="s">
        <v>251</v>
      </c>
      <c r="L17" s="21" t="s">
        <v>252</v>
      </c>
      <c r="M17" s="10" t="s">
        <v>121</v>
      </c>
      <c r="N17" s="32" t="s">
        <v>141</v>
      </c>
      <c r="O17" s="8" t="s">
        <v>141</v>
      </c>
      <c r="P17" s="8" t="s">
        <v>141</v>
      </c>
      <c r="Q17" s="8">
        <v>130</v>
      </c>
      <c r="R17" s="8">
        <v>400</v>
      </c>
      <c r="S17" s="11">
        <v>0</v>
      </c>
      <c r="T17" s="12">
        <v>0</v>
      </c>
      <c r="U17" s="11">
        <v>152</v>
      </c>
      <c r="V17" s="11">
        <v>0</v>
      </c>
      <c r="W17" s="30">
        <v>0</v>
      </c>
      <c r="X17" s="11">
        <v>0</v>
      </c>
      <c r="Y17" s="11">
        <v>152</v>
      </c>
      <c r="Z17" s="12">
        <v>0.38</v>
      </c>
      <c r="AA17" s="11">
        <v>152</v>
      </c>
      <c r="AB17" s="12">
        <v>1.1692307692307693</v>
      </c>
      <c r="AC17" s="13">
        <v>0.38</v>
      </c>
      <c r="AD17" s="14">
        <v>0</v>
      </c>
      <c r="AE17" s="24" t="s">
        <v>141</v>
      </c>
      <c r="AF17" s="14">
        <v>0</v>
      </c>
      <c r="AG17" s="12">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
  <sheetViews>
    <sheetView topLeftCell="M52" workbookViewId="0">
      <selection activeCell="AG2" sqref="AG2:AG55"/>
    </sheetView>
  </sheetViews>
  <sheetFormatPr baseColWidth="10" defaultRowHeight="16" x14ac:dyDescent="0.2"/>
  <cols>
    <col min="31" max="31" width="22.83203125" customWidth="1"/>
    <col min="33" max="33" width="22.83203125" customWidth="1"/>
  </cols>
  <sheetData>
    <row r="1" spans="1:34" ht="96" x14ac:dyDescent="0.2">
      <c r="A1" s="405" t="s">
        <v>38</v>
      </c>
      <c r="B1" s="405" t="s">
        <v>2</v>
      </c>
      <c r="C1" s="405" t="s">
        <v>4</v>
      </c>
      <c r="D1" s="405" t="s">
        <v>5</v>
      </c>
      <c r="E1" s="405" t="s">
        <v>6</v>
      </c>
      <c r="F1" s="405" t="s">
        <v>7</v>
      </c>
      <c r="G1" s="405" t="s">
        <v>8</v>
      </c>
      <c r="H1" s="405" t="s">
        <v>9</v>
      </c>
      <c r="I1" s="405" t="s">
        <v>10</v>
      </c>
      <c r="J1" s="405" t="s">
        <v>11</v>
      </c>
      <c r="K1" s="405" t="s">
        <v>1463</v>
      </c>
      <c r="L1" s="405" t="s">
        <v>12</v>
      </c>
      <c r="M1" s="405" t="s">
        <v>13</v>
      </c>
      <c r="N1" s="405" t="s">
        <v>14</v>
      </c>
      <c r="O1" s="405" t="s">
        <v>15</v>
      </c>
      <c r="P1" s="405" t="s">
        <v>16</v>
      </c>
      <c r="Q1" s="405" t="s">
        <v>17</v>
      </c>
      <c r="R1" s="405" t="s">
        <v>39</v>
      </c>
      <c r="S1" s="405" t="s">
        <v>19</v>
      </c>
      <c r="T1" s="405" t="s">
        <v>20</v>
      </c>
      <c r="U1" s="405" t="s">
        <v>40</v>
      </c>
      <c r="V1" s="405" t="s">
        <v>22</v>
      </c>
      <c r="W1" s="405" t="s">
        <v>23</v>
      </c>
      <c r="X1" s="405" t="s">
        <v>24</v>
      </c>
      <c r="Y1" s="405" t="s">
        <v>25</v>
      </c>
      <c r="Z1" s="405" t="s">
        <v>41</v>
      </c>
      <c r="AA1" s="405" t="s">
        <v>42</v>
      </c>
      <c r="AB1" s="405" t="s">
        <v>43</v>
      </c>
      <c r="AC1" s="405" t="s">
        <v>30</v>
      </c>
      <c r="AD1" s="405" t="s">
        <v>31</v>
      </c>
      <c r="AE1" s="405" t="s">
        <v>44</v>
      </c>
      <c r="AF1" s="405" t="s">
        <v>33</v>
      </c>
      <c r="AG1" s="405" t="s">
        <v>45</v>
      </c>
      <c r="AH1" s="405" t="s">
        <v>46</v>
      </c>
    </row>
    <row r="2" spans="1:34" ht="231" x14ac:dyDescent="0.2">
      <c r="A2" s="356" t="s">
        <v>1464</v>
      </c>
      <c r="B2" s="324" t="s">
        <v>1465</v>
      </c>
      <c r="C2" s="324" t="s">
        <v>1466</v>
      </c>
      <c r="D2" s="326" t="s">
        <v>1467</v>
      </c>
      <c r="E2" s="406" t="s">
        <v>1468</v>
      </c>
      <c r="F2" s="406" t="s">
        <v>1469</v>
      </c>
      <c r="G2" s="406" t="s">
        <v>1470</v>
      </c>
      <c r="H2" s="406" t="s">
        <v>1471</v>
      </c>
      <c r="I2" s="407" t="s">
        <v>1472</v>
      </c>
      <c r="J2" s="406" t="s">
        <v>1473</v>
      </c>
      <c r="K2" s="408" t="s">
        <v>1474</v>
      </c>
      <c r="L2" s="406" t="s">
        <v>959</v>
      </c>
      <c r="M2" s="357" t="s">
        <v>1475</v>
      </c>
      <c r="N2" s="357" t="s">
        <v>158</v>
      </c>
      <c r="O2" s="409">
        <v>180</v>
      </c>
      <c r="P2" s="409">
        <v>2023</v>
      </c>
      <c r="Q2" s="409" t="s">
        <v>1476</v>
      </c>
      <c r="R2" s="410">
        <v>90</v>
      </c>
      <c r="S2" s="357">
        <v>360</v>
      </c>
      <c r="T2" s="411">
        <v>90</v>
      </c>
      <c r="U2" s="412">
        <f>+T2/S2</f>
        <v>0.25</v>
      </c>
      <c r="V2" s="413">
        <v>15</v>
      </c>
      <c r="W2" s="414">
        <v>17</v>
      </c>
      <c r="X2" s="411">
        <v>33</v>
      </c>
      <c r="Y2" s="414">
        <v>25</v>
      </c>
      <c r="Z2" s="411">
        <f>+V2+W2+X2+Y2</f>
        <v>90</v>
      </c>
      <c r="AA2" s="412">
        <f>+Z2/S2</f>
        <v>0.25</v>
      </c>
      <c r="AB2" s="411">
        <f>T2+Z2</f>
        <v>180</v>
      </c>
      <c r="AC2" s="412">
        <f>+Z2/R2</f>
        <v>1</v>
      </c>
      <c r="AD2" s="415">
        <f>AB2/S2</f>
        <v>0.5</v>
      </c>
      <c r="AE2" s="416">
        <v>518598267</v>
      </c>
      <c r="AF2" s="356" t="s">
        <v>1477</v>
      </c>
      <c r="AG2" s="417">
        <v>518598267</v>
      </c>
      <c r="AH2" s="418">
        <f t="shared" ref="AH2:AH55" si="0">AG2/AE2</f>
        <v>1</v>
      </c>
    </row>
    <row r="3" spans="1:34" ht="187" x14ac:dyDescent="0.2">
      <c r="A3" s="356" t="s">
        <v>1464</v>
      </c>
      <c r="B3" s="324" t="s">
        <v>1465</v>
      </c>
      <c r="C3" s="324" t="s">
        <v>1466</v>
      </c>
      <c r="D3" s="326" t="s">
        <v>1467</v>
      </c>
      <c r="E3" s="419" t="s">
        <v>1468</v>
      </c>
      <c r="F3" s="419" t="s">
        <v>1469</v>
      </c>
      <c r="G3" s="419" t="s">
        <v>1470</v>
      </c>
      <c r="H3" s="419" t="s">
        <v>1478</v>
      </c>
      <c r="I3" s="420" t="s">
        <v>1479</v>
      </c>
      <c r="J3" s="419" t="s">
        <v>1480</v>
      </c>
      <c r="K3" s="421" t="s">
        <v>1481</v>
      </c>
      <c r="L3" s="419" t="s">
        <v>1482</v>
      </c>
      <c r="M3" s="357" t="s">
        <v>1483</v>
      </c>
      <c r="N3" s="357" t="s">
        <v>158</v>
      </c>
      <c r="O3" s="409">
        <v>938220</v>
      </c>
      <c r="P3" s="409">
        <v>2023</v>
      </c>
      <c r="Q3" s="409" t="s">
        <v>1484</v>
      </c>
      <c r="R3" s="410">
        <v>940420</v>
      </c>
      <c r="S3" s="422">
        <v>947522</v>
      </c>
      <c r="T3" s="423">
        <v>942164</v>
      </c>
      <c r="U3" s="412">
        <f t="shared" ref="U3:U55" si="1">+T3/S3</f>
        <v>0.99434525003113383</v>
      </c>
      <c r="V3" s="413">
        <v>240193</v>
      </c>
      <c r="W3" s="200">
        <v>213465</v>
      </c>
      <c r="X3" s="423">
        <v>634000</v>
      </c>
      <c r="Y3" s="414">
        <v>300</v>
      </c>
      <c r="Z3" s="411">
        <v>932027</v>
      </c>
      <c r="AA3" s="412">
        <f t="shared" ref="AA3:AA55" si="2">+Z3/S3</f>
        <v>0.98364681769921969</v>
      </c>
      <c r="AB3" s="411">
        <f t="shared" ref="AB3:AB55" si="3">T3+Z3</f>
        <v>1874191</v>
      </c>
      <c r="AC3" s="412">
        <f t="shared" ref="AC3:AC55" si="4">+Z3/R3</f>
        <v>0.99107526424363579</v>
      </c>
      <c r="AD3" s="415">
        <f t="shared" ref="AD3:AD55" si="5">AB3/S3</f>
        <v>1.9779920677303535</v>
      </c>
      <c r="AE3" s="416">
        <v>83107356230</v>
      </c>
      <c r="AF3" s="356" t="s">
        <v>1477</v>
      </c>
      <c r="AG3" s="424">
        <v>52528032184.659988</v>
      </c>
      <c r="AH3" s="418">
        <f t="shared" si="0"/>
        <v>0.63205033305702096</v>
      </c>
    </row>
    <row r="4" spans="1:34" ht="121" x14ac:dyDescent="0.2">
      <c r="A4" s="356" t="s">
        <v>1464</v>
      </c>
      <c r="B4" s="324" t="s">
        <v>1465</v>
      </c>
      <c r="C4" s="324" t="s">
        <v>1466</v>
      </c>
      <c r="D4" s="326" t="s">
        <v>1467</v>
      </c>
      <c r="E4" s="419" t="s">
        <v>1485</v>
      </c>
      <c r="F4" s="419" t="s">
        <v>1469</v>
      </c>
      <c r="G4" s="419" t="s">
        <v>1470</v>
      </c>
      <c r="H4" s="419" t="s">
        <v>1486</v>
      </c>
      <c r="I4" s="420" t="s">
        <v>1487</v>
      </c>
      <c r="J4" s="419" t="s">
        <v>1488</v>
      </c>
      <c r="K4" s="421" t="s">
        <v>1489</v>
      </c>
      <c r="L4" s="419" t="s">
        <v>1490</v>
      </c>
      <c r="M4" s="357" t="s">
        <v>1491</v>
      </c>
      <c r="N4" s="357" t="s">
        <v>158</v>
      </c>
      <c r="O4" s="409">
        <v>15</v>
      </c>
      <c r="P4" s="409">
        <v>2023</v>
      </c>
      <c r="Q4" s="409" t="s">
        <v>1476</v>
      </c>
      <c r="R4" s="410">
        <v>5</v>
      </c>
      <c r="S4" s="357">
        <v>15</v>
      </c>
      <c r="T4" s="423">
        <v>1</v>
      </c>
      <c r="U4" s="412">
        <f t="shared" si="1"/>
        <v>6.6666666666666666E-2</v>
      </c>
      <c r="V4" s="413">
        <v>1</v>
      </c>
      <c r="W4" s="414">
        <v>0</v>
      </c>
      <c r="X4" s="423">
        <v>0</v>
      </c>
      <c r="Y4" s="414">
        <v>0</v>
      </c>
      <c r="Z4" s="411">
        <f t="shared" ref="Z4:Z55" si="6">+V4+W4+X4+Y4</f>
        <v>1</v>
      </c>
      <c r="AA4" s="412">
        <f t="shared" si="2"/>
        <v>6.6666666666666666E-2</v>
      </c>
      <c r="AB4" s="411">
        <f t="shared" si="3"/>
        <v>2</v>
      </c>
      <c r="AC4" s="412">
        <f t="shared" si="4"/>
        <v>0.2</v>
      </c>
      <c r="AD4" s="415">
        <f t="shared" si="5"/>
        <v>0.13333333333333333</v>
      </c>
      <c r="AE4" s="416">
        <v>83107356230</v>
      </c>
      <c r="AF4" s="356" t="s">
        <v>1492</v>
      </c>
      <c r="AG4" s="424">
        <v>52528032184.659988</v>
      </c>
      <c r="AH4" s="418">
        <f t="shared" si="0"/>
        <v>0.63205033305702096</v>
      </c>
    </row>
    <row r="5" spans="1:34" ht="242" x14ac:dyDescent="0.2">
      <c r="A5" s="356" t="s">
        <v>1464</v>
      </c>
      <c r="B5" s="324" t="s">
        <v>1465</v>
      </c>
      <c r="C5" s="324" t="s">
        <v>1466</v>
      </c>
      <c r="D5" s="326" t="s">
        <v>1467</v>
      </c>
      <c r="E5" s="419" t="s">
        <v>1493</v>
      </c>
      <c r="F5" s="419" t="s">
        <v>1469</v>
      </c>
      <c r="G5" s="419" t="s">
        <v>1470</v>
      </c>
      <c r="H5" s="419" t="s">
        <v>1494</v>
      </c>
      <c r="I5" s="420" t="s">
        <v>1495</v>
      </c>
      <c r="J5" s="419" t="s">
        <v>1473</v>
      </c>
      <c r="K5" s="421" t="s">
        <v>1496</v>
      </c>
      <c r="L5" s="419" t="s">
        <v>959</v>
      </c>
      <c r="M5" s="777" t="s">
        <v>727</v>
      </c>
      <c r="N5" s="357" t="s">
        <v>158</v>
      </c>
      <c r="O5" s="409">
        <v>180</v>
      </c>
      <c r="P5" s="409">
        <v>2023</v>
      </c>
      <c r="Q5" s="409" t="s">
        <v>1476</v>
      </c>
      <c r="R5" s="410">
        <v>90</v>
      </c>
      <c r="S5" s="357">
        <v>360</v>
      </c>
      <c r="T5" s="423">
        <v>90</v>
      </c>
      <c r="U5" s="412">
        <f t="shared" si="1"/>
        <v>0.25</v>
      </c>
      <c r="V5" s="413">
        <v>15</v>
      </c>
      <c r="W5" s="414">
        <v>17</v>
      </c>
      <c r="X5" s="423">
        <v>33</v>
      </c>
      <c r="Y5" s="414">
        <v>25</v>
      </c>
      <c r="Z5" s="411">
        <f t="shared" si="6"/>
        <v>90</v>
      </c>
      <c r="AA5" s="412">
        <f t="shared" si="2"/>
        <v>0.25</v>
      </c>
      <c r="AB5" s="411">
        <f t="shared" si="3"/>
        <v>180</v>
      </c>
      <c r="AC5" s="412">
        <f t="shared" si="4"/>
        <v>1</v>
      </c>
      <c r="AD5" s="415">
        <f t="shared" si="5"/>
        <v>0.5</v>
      </c>
      <c r="AE5" s="416">
        <v>483500000</v>
      </c>
      <c r="AF5" s="356" t="s">
        <v>1477</v>
      </c>
      <c r="AG5" s="424">
        <v>483500000</v>
      </c>
      <c r="AH5" s="418">
        <f t="shared" si="0"/>
        <v>1</v>
      </c>
    </row>
    <row r="6" spans="1:34" ht="242" x14ac:dyDescent="0.2">
      <c r="A6" s="356" t="s">
        <v>1464</v>
      </c>
      <c r="B6" s="324" t="s">
        <v>1465</v>
      </c>
      <c r="C6" s="324" t="s">
        <v>1466</v>
      </c>
      <c r="D6" s="326" t="s">
        <v>1467</v>
      </c>
      <c r="E6" s="419" t="s">
        <v>1497</v>
      </c>
      <c r="F6" s="419" t="s">
        <v>1469</v>
      </c>
      <c r="G6" s="419" t="s">
        <v>1470</v>
      </c>
      <c r="H6" s="419" t="s">
        <v>1498</v>
      </c>
      <c r="I6" s="420" t="s">
        <v>1495</v>
      </c>
      <c r="J6" s="419" t="s">
        <v>1473</v>
      </c>
      <c r="K6" s="421" t="s">
        <v>1496</v>
      </c>
      <c r="L6" s="419" t="s">
        <v>959</v>
      </c>
      <c r="M6" s="778"/>
      <c r="N6" s="357" t="s">
        <v>158</v>
      </c>
      <c r="O6" s="409">
        <v>180</v>
      </c>
      <c r="P6" s="409">
        <v>2023</v>
      </c>
      <c r="Q6" s="409" t="s">
        <v>1476</v>
      </c>
      <c r="R6" s="410">
        <v>135</v>
      </c>
      <c r="S6" s="357">
        <v>540</v>
      </c>
      <c r="T6" s="423">
        <v>135</v>
      </c>
      <c r="U6" s="412">
        <f t="shared" si="1"/>
        <v>0.25</v>
      </c>
      <c r="V6" s="413">
        <v>3</v>
      </c>
      <c r="W6" s="414">
        <v>66</v>
      </c>
      <c r="X6" s="423">
        <v>54</v>
      </c>
      <c r="Y6" s="414">
        <v>12</v>
      </c>
      <c r="Z6" s="411">
        <f t="shared" si="6"/>
        <v>135</v>
      </c>
      <c r="AA6" s="412">
        <f t="shared" si="2"/>
        <v>0.25</v>
      </c>
      <c r="AB6" s="411">
        <f t="shared" si="3"/>
        <v>270</v>
      </c>
      <c r="AC6" s="412">
        <f t="shared" si="4"/>
        <v>1</v>
      </c>
      <c r="AD6" s="415">
        <f t="shared" si="5"/>
        <v>0.5</v>
      </c>
      <c r="AE6" s="416">
        <v>483500000</v>
      </c>
      <c r="AF6" s="356" t="s">
        <v>1477</v>
      </c>
      <c r="AG6" s="424">
        <v>483500000</v>
      </c>
      <c r="AH6" s="418">
        <f t="shared" si="0"/>
        <v>1</v>
      </c>
    </row>
    <row r="7" spans="1:34" ht="121" x14ac:dyDescent="0.2">
      <c r="A7" s="356" t="s">
        <v>1464</v>
      </c>
      <c r="B7" s="324" t="s">
        <v>1465</v>
      </c>
      <c r="C7" s="324" t="s">
        <v>1466</v>
      </c>
      <c r="D7" s="326" t="s">
        <v>1467</v>
      </c>
      <c r="E7" s="419" t="s">
        <v>1499</v>
      </c>
      <c r="F7" s="419" t="s">
        <v>1500</v>
      </c>
      <c r="G7" s="419" t="s">
        <v>1501</v>
      </c>
      <c r="H7" s="419" t="s">
        <v>1502</v>
      </c>
      <c r="I7" s="420" t="s">
        <v>1503</v>
      </c>
      <c r="J7" s="419" t="s">
        <v>1504</v>
      </c>
      <c r="K7" s="421" t="s">
        <v>1505</v>
      </c>
      <c r="L7" s="419" t="s">
        <v>1506</v>
      </c>
      <c r="M7" s="357" t="s">
        <v>1507</v>
      </c>
      <c r="N7" s="357" t="s">
        <v>158</v>
      </c>
      <c r="O7" s="409">
        <v>100</v>
      </c>
      <c r="P7" s="409">
        <v>2023</v>
      </c>
      <c r="Q7" s="409" t="s">
        <v>1508</v>
      </c>
      <c r="R7" s="410">
        <v>90</v>
      </c>
      <c r="S7" s="357">
        <v>360</v>
      </c>
      <c r="T7" s="423">
        <v>507</v>
      </c>
      <c r="U7" s="412">
        <f t="shared" si="1"/>
        <v>1.4083333333333334</v>
      </c>
      <c r="V7" s="413">
        <v>31</v>
      </c>
      <c r="W7" s="414">
        <v>30</v>
      </c>
      <c r="X7" s="423">
        <v>35</v>
      </c>
      <c r="Y7" s="414">
        <v>15</v>
      </c>
      <c r="Z7" s="411">
        <f t="shared" si="6"/>
        <v>111</v>
      </c>
      <c r="AA7" s="412">
        <f t="shared" si="2"/>
        <v>0.30833333333333335</v>
      </c>
      <c r="AB7" s="411">
        <f t="shared" si="3"/>
        <v>618</v>
      </c>
      <c r="AC7" s="412">
        <f t="shared" si="4"/>
        <v>1.2333333333333334</v>
      </c>
      <c r="AD7" s="415">
        <f t="shared" si="5"/>
        <v>1.7166666666666666</v>
      </c>
      <c r="AE7" s="416">
        <v>4332003280</v>
      </c>
      <c r="AF7" s="356" t="s">
        <v>1477</v>
      </c>
      <c r="AG7" s="424">
        <v>4332003280</v>
      </c>
      <c r="AH7" s="425">
        <f t="shared" si="0"/>
        <v>1</v>
      </c>
    </row>
    <row r="8" spans="1:34" ht="187" x14ac:dyDescent="0.2">
      <c r="A8" s="356" t="s">
        <v>1464</v>
      </c>
      <c r="B8" s="324" t="s">
        <v>1465</v>
      </c>
      <c r="C8" s="324" t="s">
        <v>1466</v>
      </c>
      <c r="D8" s="326" t="s">
        <v>1467</v>
      </c>
      <c r="E8" s="419" t="s">
        <v>1499</v>
      </c>
      <c r="F8" s="419" t="s">
        <v>1500</v>
      </c>
      <c r="G8" s="419" t="s">
        <v>1509</v>
      </c>
      <c r="H8" s="419" t="s">
        <v>1510</v>
      </c>
      <c r="I8" s="420" t="s">
        <v>1511</v>
      </c>
      <c r="J8" s="419" t="s">
        <v>1512</v>
      </c>
      <c r="K8" s="421" t="s">
        <v>1513</v>
      </c>
      <c r="L8" s="419" t="s">
        <v>1514</v>
      </c>
      <c r="M8" s="357" t="s">
        <v>727</v>
      </c>
      <c r="N8" s="357" t="s">
        <v>158</v>
      </c>
      <c r="O8" s="409">
        <v>44880</v>
      </c>
      <c r="P8" s="409">
        <v>2023</v>
      </c>
      <c r="Q8" s="409" t="s">
        <v>1515</v>
      </c>
      <c r="R8" s="426">
        <v>14000</v>
      </c>
      <c r="S8" s="357">
        <v>56000</v>
      </c>
      <c r="T8" s="423">
        <v>11732</v>
      </c>
      <c r="U8" s="412">
        <f t="shared" si="1"/>
        <v>0.20949999999999999</v>
      </c>
      <c r="V8" s="427">
        <v>2780</v>
      </c>
      <c r="W8" s="414">
        <v>2987</v>
      </c>
      <c r="X8" s="423">
        <v>2536</v>
      </c>
      <c r="Y8" s="414">
        <v>5032</v>
      </c>
      <c r="Z8" s="411">
        <f t="shared" si="6"/>
        <v>13335</v>
      </c>
      <c r="AA8" s="412">
        <f t="shared" si="2"/>
        <v>0.238125</v>
      </c>
      <c r="AB8" s="411">
        <f t="shared" si="3"/>
        <v>25067</v>
      </c>
      <c r="AC8" s="412">
        <f t="shared" si="4"/>
        <v>0.95250000000000001</v>
      </c>
      <c r="AD8" s="415">
        <f t="shared" si="5"/>
        <v>0.447625</v>
      </c>
      <c r="AE8" s="416">
        <v>3100000000</v>
      </c>
      <c r="AF8" s="356" t="s">
        <v>1492</v>
      </c>
      <c r="AG8" s="424">
        <v>3100000000</v>
      </c>
      <c r="AH8" s="425">
        <f t="shared" si="0"/>
        <v>1</v>
      </c>
    </row>
    <row r="9" spans="1:34" ht="121" x14ac:dyDescent="0.2">
      <c r="A9" s="356" t="s">
        <v>1464</v>
      </c>
      <c r="B9" s="324" t="s">
        <v>1465</v>
      </c>
      <c r="C9" s="324" t="s">
        <v>1466</v>
      </c>
      <c r="D9" s="326" t="s">
        <v>1467</v>
      </c>
      <c r="E9" s="419" t="s">
        <v>1516</v>
      </c>
      <c r="F9" s="419" t="s">
        <v>1517</v>
      </c>
      <c r="G9" s="419" t="s">
        <v>1518</v>
      </c>
      <c r="H9" s="419" t="s">
        <v>1519</v>
      </c>
      <c r="I9" s="420" t="s">
        <v>1520</v>
      </c>
      <c r="J9" s="419" t="s">
        <v>1521</v>
      </c>
      <c r="K9" s="421" t="s">
        <v>1522</v>
      </c>
      <c r="L9" s="419" t="s">
        <v>959</v>
      </c>
      <c r="M9" s="357" t="s">
        <v>727</v>
      </c>
      <c r="N9" s="357" t="s">
        <v>158</v>
      </c>
      <c r="O9" s="409">
        <v>1215</v>
      </c>
      <c r="P9" s="409">
        <v>2023</v>
      </c>
      <c r="Q9" s="409" t="s">
        <v>1523</v>
      </c>
      <c r="R9" s="428">
        <v>945</v>
      </c>
      <c r="S9" s="409">
        <v>3780</v>
      </c>
      <c r="T9" s="409">
        <v>550</v>
      </c>
      <c r="U9" s="412">
        <f t="shared" si="1"/>
        <v>0.14550264550264549</v>
      </c>
      <c r="V9" s="414">
        <v>230</v>
      </c>
      <c r="W9" s="414">
        <v>245</v>
      </c>
      <c r="X9" s="423">
        <v>0</v>
      </c>
      <c r="Y9" s="414">
        <v>137</v>
      </c>
      <c r="Z9" s="411">
        <f t="shared" si="6"/>
        <v>612</v>
      </c>
      <c r="AA9" s="412">
        <f t="shared" si="2"/>
        <v>0.16190476190476191</v>
      </c>
      <c r="AB9" s="411">
        <f t="shared" si="3"/>
        <v>1162</v>
      </c>
      <c r="AC9" s="412">
        <f t="shared" si="4"/>
        <v>0.64761904761904765</v>
      </c>
      <c r="AD9" s="415">
        <f t="shared" si="5"/>
        <v>0.30740740740740741</v>
      </c>
      <c r="AE9" s="416">
        <v>2920000000</v>
      </c>
      <c r="AF9" s="356" t="s">
        <v>1492</v>
      </c>
      <c r="AG9" s="424">
        <v>2920000000</v>
      </c>
      <c r="AH9" s="425">
        <f t="shared" si="0"/>
        <v>1</v>
      </c>
    </row>
    <row r="10" spans="1:34" ht="121" x14ac:dyDescent="0.2">
      <c r="A10" s="356" t="s">
        <v>1464</v>
      </c>
      <c r="B10" s="324" t="s">
        <v>1465</v>
      </c>
      <c r="C10" s="324" t="s">
        <v>1466</v>
      </c>
      <c r="D10" s="326" t="s">
        <v>1524</v>
      </c>
      <c r="E10" s="419" t="s">
        <v>1516</v>
      </c>
      <c r="F10" s="419" t="s">
        <v>1517</v>
      </c>
      <c r="G10" s="419" t="s">
        <v>1518</v>
      </c>
      <c r="H10" s="419" t="s">
        <v>1525</v>
      </c>
      <c r="I10" s="420" t="s">
        <v>1526</v>
      </c>
      <c r="J10" s="419" t="s">
        <v>1527</v>
      </c>
      <c r="K10" s="421" t="s">
        <v>1528</v>
      </c>
      <c r="L10" s="419" t="s">
        <v>1529</v>
      </c>
      <c r="M10" s="357" t="s">
        <v>1530</v>
      </c>
      <c r="N10" s="357" t="s">
        <v>158</v>
      </c>
      <c r="O10" s="409">
        <v>48</v>
      </c>
      <c r="P10" s="409">
        <v>2023</v>
      </c>
      <c r="Q10" s="409" t="s">
        <v>1523</v>
      </c>
      <c r="R10" s="428">
        <v>12</v>
      </c>
      <c r="S10" s="409">
        <v>48</v>
      </c>
      <c r="T10" s="409">
        <v>12</v>
      </c>
      <c r="U10" s="412">
        <f t="shared" si="1"/>
        <v>0.25</v>
      </c>
      <c r="V10" s="414">
        <v>2</v>
      </c>
      <c r="W10" s="414">
        <v>3</v>
      </c>
      <c r="X10" s="423">
        <v>7</v>
      </c>
      <c r="Y10" s="414">
        <v>0</v>
      </c>
      <c r="Z10" s="411">
        <f t="shared" si="6"/>
        <v>12</v>
      </c>
      <c r="AA10" s="412">
        <f t="shared" si="2"/>
        <v>0.25</v>
      </c>
      <c r="AB10" s="411">
        <f t="shared" si="3"/>
        <v>24</v>
      </c>
      <c r="AC10" s="412">
        <f t="shared" si="4"/>
        <v>1</v>
      </c>
      <c r="AD10" s="415">
        <f t="shared" si="5"/>
        <v>0.5</v>
      </c>
      <c r="AE10" s="416">
        <v>2920000000</v>
      </c>
      <c r="AF10" s="356" t="s">
        <v>1492</v>
      </c>
      <c r="AG10" s="424">
        <v>2920000000</v>
      </c>
      <c r="AH10" s="425">
        <f t="shared" si="0"/>
        <v>1</v>
      </c>
    </row>
    <row r="11" spans="1:34" ht="143" x14ac:dyDescent="0.2">
      <c r="A11" s="356" t="s">
        <v>1464</v>
      </c>
      <c r="B11" s="324" t="s">
        <v>1465</v>
      </c>
      <c r="C11" s="324" t="s">
        <v>1466</v>
      </c>
      <c r="D11" s="326" t="s">
        <v>1524</v>
      </c>
      <c r="E11" s="419" t="s">
        <v>1516</v>
      </c>
      <c r="F11" s="419" t="s">
        <v>1517</v>
      </c>
      <c r="G11" s="419" t="s">
        <v>1531</v>
      </c>
      <c r="H11" s="419" t="s">
        <v>1532</v>
      </c>
      <c r="I11" s="420" t="s">
        <v>1533</v>
      </c>
      <c r="J11" s="419" t="s">
        <v>1521</v>
      </c>
      <c r="K11" s="421" t="s">
        <v>1534</v>
      </c>
      <c r="L11" s="419" t="s">
        <v>959</v>
      </c>
      <c r="M11" s="357" t="s">
        <v>1535</v>
      </c>
      <c r="N11" s="357" t="s">
        <v>158</v>
      </c>
      <c r="O11" s="409">
        <v>40</v>
      </c>
      <c r="P11" s="409">
        <v>2023</v>
      </c>
      <c r="Q11" s="409" t="s">
        <v>1523</v>
      </c>
      <c r="R11" s="428">
        <v>80</v>
      </c>
      <c r="S11" s="409">
        <v>320</v>
      </c>
      <c r="T11" s="409">
        <v>80</v>
      </c>
      <c r="U11" s="412">
        <f t="shared" si="1"/>
        <v>0.25</v>
      </c>
      <c r="V11" s="414">
        <v>20</v>
      </c>
      <c r="W11" s="414">
        <v>25</v>
      </c>
      <c r="X11" s="423">
        <v>20</v>
      </c>
      <c r="Y11" s="414">
        <v>15</v>
      </c>
      <c r="Z11" s="411">
        <f t="shared" si="6"/>
        <v>80</v>
      </c>
      <c r="AA11" s="412">
        <f t="shared" si="2"/>
        <v>0.25</v>
      </c>
      <c r="AB11" s="411">
        <f t="shared" si="3"/>
        <v>160</v>
      </c>
      <c r="AC11" s="412">
        <f t="shared" si="4"/>
        <v>1</v>
      </c>
      <c r="AD11" s="415">
        <f t="shared" si="5"/>
        <v>0.5</v>
      </c>
      <c r="AE11" s="429">
        <v>8898102243</v>
      </c>
      <c r="AF11" s="356" t="s">
        <v>1492</v>
      </c>
      <c r="AG11" s="424">
        <v>8898102243</v>
      </c>
      <c r="AH11" s="425">
        <f t="shared" si="0"/>
        <v>1</v>
      </c>
    </row>
    <row r="12" spans="1:34" ht="110" x14ac:dyDescent="0.2">
      <c r="A12" s="356" t="s">
        <v>1464</v>
      </c>
      <c r="B12" s="324" t="s">
        <v>1465</v>
      </c>
      <c r="C12" s="324" t="s">
        <v>1466</v>
      </c>
      <c r="D12" s="779" t="s">
        <v>1536</v>
      </c>
      <c r="E12" s="419" t="s">
        <v>1516</v>
      </c>
      <c r="F12" s="419" t="s">
        <v>1517</v>
      </c>
      <c r="G12" s="419" t="s">
        <v>1537</v>
      </c>
      <c r="H12" s="419" t="s">
        <v>1538</v>
      </c>
      <c r="I12" s="420" t="s">
        <v>1539</v>
      </c>
      <c r="J12" s="419" t="s">
        <v>1540</v>
      </c>
      <c r="K12" s="421" t="s">
        <v>1541</v>
      </c>
      <c r="L12" s="419" t="s">
        <v>1542</v>
      </c>
      <c r="M12" s="357" t="s">
        <v>727</v>
      </c>
      <c r="N12" s="357" t="s">
        <v>158</v>
      </c>
      <c r="O12" s="409">
        <v>18</v>
      </c>
      <c r="P12" s="409">
        <v>2023</v>
      </c>
      <c r="Q12" s="409" t="s">
        <v>1543</v>
      </c>
      <c r="R12" s="428">
        <v>6</v>
      </c>
      <c r="S12" s="409">
        <v>20</v>
      </c>
      <c r="T12" s="409">
        <v>3</v>
      </c>
      <c r="U12" s="412">
        <f t="shared" si="1"/>
        <v>0.15</v>
      </c>
      <c r="V12" s="414" t="s">
        <v>142</v>
      </c>
      <c r="W12" s="414">
        <v>2</v>
      </c>
      <c r="X12" s="423">
        <v>4</v>
      </c>
      <c r="Y12" s="414">
        <v>0</v>
      </c>
      <c r="Z12" s="411">
        <f t="shared" si="6"/>
        <v>6</v>
      </c>
      <c r="AA12" s="412">
        <f t="shared" si="2"/>
        <v>0.3</v>
      </c>
      <c r="AB12" s="411">
        <f t="shared" si="3"/>
        <v>9</v>
      </c>
      <c r="AC12" s="412">
        <f t="shared" si="4"/>
        <v>1</v>
      </c>
      <c r="AD12" s="415">
        <f t="shared" si="5"/>
        <v>0.45</v>
      </c>
      <c r="AE12" s="429">
        <v>1992274506</v>
      </c>
      <c r="AF12" s="324" t="s">
        <v>1544</v>
      </c>
      <c r="AG12" s="424">
        <v>1992274506</v>
      </c>
      <c r="AH12" s="425">
        <f t="shared" si="0"/>
        <v>1</v>
      </c>
    </row>
    <row r="13" spans="1:34" ht="143" x14ac:dyDescent="0.2">
      <c r="A13" s="356" t="s">
        <v>1464</v>
      </c>
      <c r="B13" s="324" t="s">
        <v>1465</v>
      </c>
      <c r="C13" s="324" t="s">
        <v>1466</v>
      </c>
      <c r="D13" s="779"/>
      <c r="E13" s="419" t="s">
        <v>1516</v>
      </c>
      <c r="F13" s="419" t="s">
        <v>1517</v>
      </c>
      <c r="G13" s="419" t="s">
        <v>1537</v>
      </c>
      <c r="H13" s="419" t="s">
        <v>1545</v>
      </c>
      <c r="I13" s="420" t="s">
        <v>1546</v>
      </c>
      <c r="J13" s="419" t="s">
        <v>1547</v>
      </c>
      <c r="K13" s="421" t="s">
        <v>1548</v>
      </c>
      <c r="L13" s="419" t="s">
        <v>1549</v>
      </c>
      <c r="M13" s="357" t="s">
        <v>1550</v>
      </c>
      <c r="N13" s="357" t="s">
        <v>158</v>
      </c>
      <c r="O13" s="409" t="s">
        <v>1551</v>
      </c>
      <c r="P13" s="409">
        <v>2023</v>
      </c>
      <c r="Q13" s="409" t="s">
        <v>1523</v>
      </c>
      <c r="R13" s="428">
        <v>528</v>
      </c>
      <c r="S13" s="409">
        <v>2112</v>
      </c>
      <c r="T13" s="409">
        <v>528</v>
      </c>
      <c r="U13" s="412">
        <f t="shared" si="1"/>
        <v>0.25</v>
      </c>
      <c r="V13" s="414">
        <v>88</v>
      </c>
      <c r="W13" s="414">
        <v>132</v>
      </c>
      <c r="X13" s="423">
        <v>132</v>
      </c>
      <c r="Y13" s="414">
        <v>176</v>
      </c>
      <c r="Z13" s="411">
        <f t="shared" si="6"/>
        <v>528</v>
      </c>
      <c r="AA13" s="412">
        <f t="shared" si="2"/>
        <v>0.25</v>
      </c>
      <c r="AB13" s="411">
        <f t="shared" si="3"/>
        <v>1056</v>
      </c>
      <c r="AC13" s="412">
        <f t="shared" si="4"/>
        <v>1</v>
      </c>
      <c r="AD13" s="415">
        <f t="shared" si="5"/>
        <v>0.5</v>
      </c>
      <c r="AE13" s="429">
        <v>1070428963</v>
      </c>
      <c r="AF13" s="324" t="s">
        <v>1273</v>
      </c>
      <c r="AG13" s="424">
        <v>1070428963</v>
      </c>
      <c r="AH13" s="425">
        <f t="shared" si="0"/>
        <v>1</v>
      </c>
    </row>
    <row r="14" spans="1:34" ht="110" x14ac:dyDescent="0.2">
      <c r="A14" s="356" t="s">
        <v>1464</v>
      </c>
      <c r="B14" s="324" t="s">
        <v>1465</v>
      </c>
      <c r="C14" s="324" t="s">
        <v>1466</v>
      </c>
      <c r="D14" s="326" t="s">
        <v>1536</v>
      </c>
      <c r="E14" s="419" t="s">
        <v>1516</v>
      </c>
      <c r="F14" s="419" t="s">
        <v>1517</v>
      </c>
      <c r="G14" s="419" t="s">
        <v>1537</v>
      </c>
      <c r="H14" s="419" t="s">
        <v>1552</v>
      </c>
      <c r="I14" s="420" t="s">
        <v>1546</v>
      </c>
      <c r="J14" s="419" t="s">
        <v>1540</v>
      </c>
      <c r="K14" s="421" t="s">
        <v>1548</v>
      </c>
      <c r="L14" s="419" t="s">
        <v>1542</v>
      </c>
      <c r="M14" s="357" t="s">
        <v>1550</v>
      </c>
      <c r="N14" s="357" t="s">
        <v>158</v>
      </c>
      <c r="O14" s="409">
        <v>7</v>
      </c>
      <c r="P14" s="409">
        <v>2023</v>
      </c>
      <c r="Q14" s="409" t="s">
        <v>1543</v>
      </c>
      <c r="R14" s="428">
        <v>2</v>
      </c>
      <c r="S14" s="409">
        <v>8</v>
      </c>
      <c r="T14" s="409">
        <v>2</v>
      </c>
      <c r="U14" s="412">
        <f t="shared" si="1"/>
        <v>0.25</v>
      </c>
      <c r="V14" s="414" t="s">
        <v>142</v>
      </c>
      <c r="W14" s="414">
        <v>1</v>
      </c>
      <c r="X14" s="423">
        <v>1</v>
      </c>
      <c r="Y14" s="414">
        <v>0</v>
      </c>
      <c r="Z14" s="411">
        <f t="shared" si="6"/>
        <v>2</v>
      </c>
      <c r="AA14" s="412">
        <f t="shared" si="2"/>
        <v>0.25</v>
      </c>
      <c r="AB14" s="411">
        <f t="shared" si="3"/>
        <v>4</v>
      </c>
      <c r="AC14" s="412">
        <f t="shared" si="4"/>
        <v>1</v>
      </c>
      <c r="AD14" s="415">
        <f t="shared" si="5"/>
        <v>0.5</v>
      </c>
      <c r="AE14" s="429">
        <v>1070428963</v>
      </c>
      <c r="AF14" s="324" t="s">
        <v>1273</v>
      </c>
      <c r="AG14" s="424">
        <v>1070428963</v>
      </c>
      <c r="AH14" s="425">
        <f t="shared" si="0"/>
        <v>1</v>
      </c>
    </row>
    <row r="15" spans="1:34" ht="88" x14ac:dyDescent="0.2">
      <c r="A15" s="356" t="s">
        <v>1464</v>
      </c>
      <c r="B15" s="324" t="s">
        <v>1465</v>
      </c>
      <c r="C15" s="324" t="s">
        <v>1466</v>
      </c>
      <c r="D15" s="326" t="s">
        <v>1536</v>
      </c>
      <c r="E15" s="419" t="s">
        <v>1516</v>
      </c>
      <c r="F15" s="419" t="s">
        <v>1517</v>
      </c>
      <c r="G15" s="419" t="s">
        <v>104</v>
      </c>
      <c r="H15" s="419" t="s">
        <v>1553</v>
      </c>
      <c r="I15" s="420" t="s">
        <v>1554</v>
      </c>
      <c r="J15" s="419" t="s">
        <v>1555</v>
      </c>
      <c r="K15" s="421" t="s">
        <v>1556</v>
      </c>
      <c r="L15" s="419" t="s">
        <v>1557</v>
      </c>
      <c r="M15" s="357" t="s">
        <v>1558</v>
      </c>
      <c r="N15" s="357" t="s">
        <v>158</v>
      </c>
      <c r="O15" s="409">
        <v>0</v>
      </c>
      <c r="P15" s="409">
        <v>2023</v>
      </c>
      <c r="Q15" s="409" t="s">
        <v>1523</v>
      </c>
      <c r="R15" s="428">
        <v>135</v>
      </c>
      <c r="S15" s="409">
        <v>540</v>
      </c>
      <c r="T15" s="409">
        <v>135</v>
      </c>
      <c r="U15" s="412">
        <f t="shared" si="1"/>
        <v>0.25</v>
      </c>
      <c r="V15" s="414" t="s">
        <v>142</v>
      </c>
      <c r="W15" s="414">
        <v>65</v>
      </c>
      <c r="X15" s="423">
        <v>43</v>
      </c>
      <c r="Y15" s="414">
        <v>27</v>
      </c>
      <c r="Z15" s="411">
        <f t="shared" si="6"/>
        <v>135</v>
      </c>
      <c r="AA15" s="412">
        <f t="shared" si="2"/>
        <v>0.25</v>
      </c>
      <c r="AB15" s="411">
        <f t="shared" si="3"/>
        <v>270</v>
      </c>
      <c r="AC15" s="412">
        <f t="shared" si="4"/>
        <v>1</v>
      </c>
      <c r="AD15" s="415">
        <f t="shared" si="5"/>
        <v>0.5</v>
      </c>
      <c r="AE15" s="429">
        <v>1293680320</v>
      </c>
      <c r="AF15" s="324" t="s">
        <v>1273</v>
      </c>
      <c r="AG15" s="424">
        <v>1293680320</v>
      </c>
      <c r="AH15" s="425">
        <f t="shared" si="0"/>
        <v>1</v>
      </c>
    </row>
    <row r="16" spans="1:34" ht="242" x14ac:dyDescent="0.2">
      <c r="A16" s="356" t="s">
        <v>1464</v>
      </c>
      <c r="B16" s="324" t="s">
        <v>1465</v>
      </c>
      <c r="C16" s="324" t="s">
        <v>1466</v>
      </c>
      <c r="D16" s="326" t="s">
        <v>1536</v>
      </c>
      <c r="E16" s="419" t="s">
        <v>1516</v>
      </c>
      <c r="F16" s="419" t="s">
        <v>1517</v>
      </c>
      <c r="G16" s="419" t="s">
        <v>1559</v>
      </c>
      <c r="H16" s="419" t="s">
        <v>1560</v>
      </c>
      <c r="I16" s="420" t="s">
        <v>1561</v>
      </c>
      <c r="J16" s="419" t="s">
        <v>1521</v>
      </c>
      <c r="K16" s="421" t="s">
        <v>1562</v>
      </c>
      <c r="L16" s="419" t="s">
        <v>959</v>
      </c>
      <c r="M16" s="357" t="s">
        <v>1550</v>
      </c>
      <c r="N16" s="357" t="s">
        <v>158</v>
      </c>
      <c r="O16" s="409">
        <v>160</v>
      </c>
      <c r="P16" s="409">
        <v>2023</v>
      </c>
      <c r="Q16" s="409" t="s">
        <v>1523</v>
      </c>
      <c r="R16" s="428">
        <v>80</v>
      </c>
      <c r="S16" s="409">
        <v>300</v>
      </c>
      <c r="T16" s="409">
        <v>70</v>
      </c>
      <c r="U16" s="412">
        <f t="shared" si="1"/>
        <v>0.23333333333333334</v>
      </c>
      <c r="V16" s="414">
        <v>2</v>
      </c>
      <c r="W16" s="414">
        <v>26</v>
      </c>
      <c r="X16" s="423">
        <v>48</v>
      </c>
      <c r="Y16" s="414">
        <v>8</v>
      </c>
      <c r="Z16" s="411">
        <f t="shared" si="6"/>
        <v>84</v>
      </c>
      <c r="AA16" s="412">
        <f t="shared" si="2"/>
        <v>0.28000000000000003</v>
      </c>
      <c r="AB16" s="411">
        <f t="shared" si="3"/>
        <v>154</v>
      </c>
      <c r="AC16" s="412">
        <f t="shared" si="4"/>
        <v>1.05</v>
      </c>
      <c r="AD16" s="415">
        <f t="shared" si="5"/>
        <v>0.51333333333333331</v>
      </c>
      <c r="AE16" s="429">
        <v>1293680320</v>
      </c>
      <c r="AF16" s="324" t="s">
        <v>1273</v>
      </c>
      <c r="AG16" s="424">
        <v>1293680320</v>
      </c>
      <c r="AH16" s="425">
        <f t="shared" si="0"/>
        <v>1</v>
      </c>
    </row>
    <row r="17" spans="1:34" ht="154" x14ac:dyDescent="0.2">
      <c r="A17" s="356" t="s">
        <v>1464</v>
      </c>
      <c r="B17" s="324" t="s">
        <v>1465</v>
      </c>
      <c r="C17" s="324" t="s">
        <v>1466</v>
      </c>
      <c r="D17" s="326" t="s">
        <v>1536</v>
      </c>
      <c r="E17" s="419" t="s">
        <v>1516</v>
      </c>
      <c r="F17" s="419" t="s">
        <v>1517</v>
      </c>
      <c r="G17" s="419" t="s">
        <v>1563</v>
      </c>
      <c r="H17" s="419" t="s">
        <v>1564</v>
      </c>
      <c r="I17" s="420" t="s">
        <v>1565</v>
      </c>
      <c r="J17" s="419" t="s">
        <v>1521</v>
      </c>
      <c r="K17" s="421" t="s">
        <v>1566</v>
      </c>
      <c r="L17" s="419" t="s">
        <v>959</v>
      </c>
      <c r="M17" s="357" t="s">
        <v>727</v>
      </c>
      <c r="N17" s="357" t="s">
        <v>158</v>
      </c>
      <c r="O17" s="409">
        <v>360</v>
      </c>
      <c r="P17" s="409">
        <v>2023</v>
      </c>
      <c r="Q17" s="409" t="s">
        <v>1523</v>
      </c>
      <c r="R17" s="428">
        <v>135</v>
      </c>
      <c r="S17" s="409">
        <v>540</v>
      </c>
      <c r="T17" s="409">
        <v>135</v>
      </c>
      <c r="U17" s="412">
        <f t="shared" si="1"/>
        <v>0.25</v>
      </c>
      <c r="V17" s="414">
        <v>10</v>
      </c>
      <c r="W17" s="414">
        <v>25</v>
      </c>
      <c r="X17" s="423">
        <v>62</v>
      </c>
      <c r="Y17" s="414">
        <v>38</v>
      </c>
      <c r="Z17" s="411">
        <f t="shared" si="6"/>
        <v>135</v>
      </c>
      <c r="AA17" s="412">
        <f t="shared" si="2"/>
        <v>0.25</v>
      </c>
      <c r="AB17" s="411">
        <f t="shared" si="3"/>
        <v>270</v>
      </c>
      <c r="AC17" s="412">
        <f t="shared" si="4"/>
        <v>1</v>
      </c>
      <c r="AD17" s="415">
        <f t="shared" si="5"/>
        <v>0.5</v>
      </c>
      <c r="AE17" s="429">
        <v>949241129</v>
      </c>
      <c r="AF17" s="324" t="s">
        <v>1544</v>
      </c>
      <c r="AG17" s="424">
        <v>949241129</v>
      </c>
      <c r="AH17" s="425">
        <f t="shared" si="0"/>
        <v>1</v>
      </c>
    </row>
    <row r="18" spans="1:34" ht="121" x14ac:dyDescent="0.2">
      <c r="A18" s="356" t="s">
        <v>1464</v>
      </c>
      <c r="B18" s="324" t="s">
        <v>1465</v>
      </c>
      <c r="C18" s="324" t="s">
        <v>1466</v>
      </c>
      <c r="D18" s="326" t="s">
        <v>1536</v>
      </c>
      <c r="E18" s="419" t="s">
        <v>1516</v>
      </c>
      <c r="F18" s="419" t="s">
        <v>1517</v>
      </c>
      <c r="G18" s="419" t="s">
        <v>1563</v>
      </c>
      <c r="H18" s="419" t="s">
        <v>1567</v>
      </c>
      <c r="I18" s="420" t="s">
        <v>1568</v>
      </c>
      <c r="J18" s="419" t="s">
        <v>1569</v>
      </c>
      <c r="K18" s="421" t="s">
        <v>1570</v>
      </c>
      <c r="L18" s="419" t="s">
        <v>1571</v>
      </c>
      <c r="M18" s="357" t="s">
        <v>1572</v>
      </c>
      <c r="N18" s="357" t="s">
        <v>158</v>
      </c>
      <c r="O18" s="409">
        <v>14</v>
      </c>
      <c r="P18" s="409">
        <v>2023</v>
      </c>
      <c r="Q18" s="409" t="s">
        <v>1523</v>
      </c>
      <c r="R18" s="428">
        <v>7</v>
      </c>
      <c r="S18" s="409">
        <v>28</v>
      </c>
      <c r="T18" s="409">
        <v>7</v>
      </c>
      <c r="U18" s="412">
        <f t="shared" si="1"/>
        <v>0.25</v>
      </c>
      <c r="V18" s="414" t="s">
        <v>142</v>
      </c>
      <c r="W18" s="414">
        <v>1</v>
      </c>
      <c r="X18" s="423">
        <v>4</v>
      </c>
      <c r="Y18" s="414">
        <v>2</v>
      </c>
      <c r="Z18" s="411">
        <f t="shared" si="6"/>
        <v>7</v>
      </c>
      <c r="AA18" s="412">
        <f t="shared" si="2"/>
        <v>0.25</v>
      </c>
      <c r="AB18" s="411">
        <f t="shared" si="3"/>
        <v>14</v>
      </c>
      <c r="AC18" s="412">
        <f t="shared" si="4"/>
        <v>1</v>
      </c>
      <c r="AD18" s="415">
        <f t="shared" si="5"/>
        <v>0.5</v>
      </c>
      <c r="AE18" s="429">
        <v>2770939207</v>
      </c>
      <c r="AF18" s="324" t="s">
        <v>1544</v>
      </c>
      <c r="AG18" s="424">
        <v>2770939207</v>
      </c>
      <c r="AH18" s="425">
        <f t="shared" si="0"/>
        <v>1</v>
      </c>
    </row>
    <row r="19" spans="1:34" ht="121" x14ac:dyDescent="0.2">
      <c r="A19" s="356" t="s">
        <v>1464</v>
      </c>
      <c r="B19" s="324" t="s">
        <v>1465</v>
      </c>
      <c r="C19" s="324" t="s">
        <v>1466</v>
      </c>
      <c r="D19" s="326" t="s">
        <v>1536</v>
      </c>
      <c r="E19" s="419" t="s">
        <v>1516</v>
      </c>
      <c r="F19" s="419" t="s">
        <v>1517</v>
      </c>
      <c r="G19" s="419" t="s">
        <v>1573</v>
      </c>
      <c r="H19" s="419" t="s">
        <v>1574</v>
      </c>
      <c r="I19" s="420" t="s">
        <v>1568</v>
      </c>
      <c r="J19" s="419" t="s">
        <v>1569</v>
      </c>
      <c r="K19" s="421" t="s">
        <v>1570</v>
      </c>
      <c r="L19" s="419" t="s">
        <v>1571</v>
      </c>
      <c r="M19" s="357" t="s">
        <v>727</v>
      </c>
      <c r="N19" s="357" t="s">
        <v>158</v>
      </c>
      <c r="O19" s="409">
        <v>60</v>
      </c>
      <c r="P19" s="409">
        <v>2023</v>
      </c>
      <c r="Q19" s="409" t="s">
        <v>1575</v>
      </c>
      <c r="R19" s="428">
        <v>15</v>
      </c>
      <c r="S19" s="409">
        <v>62</v>
      </c>
      <c r="T19" s="409">
        <v>13</v>
      </c>
      <c r="U19" s="412">
        <f t="shared" si="1"/>
        <v>0.20967741935483872</v>
      </c>
      <c r="V19" s="414">
        <v>3</v>
      </c>
      <c r="W19" s="414">
        <v>6</v>
      </c>
      <c r="X19" s="423">
        <v>4</v>
      </c>
      <c r="Y19" s="414">
        <v>2</v>
      </c>
      <c r="Z19" s="411">
        <f t="shared" si="6"/>
        <v>15</v>
      </c>
      <c r="AA19" s="412">
        <f t="shared" si="2"/>
        <v>0.24193548387096775</v>
      </c>
      <c r="AB19" s="411">
        <f t="shared" si="3"/>
        <v>28</v>
      </c>
      <c r="AC19" s="412">
        <f t="shared" si="4"/>
        <v>1</v>
      </c>
      <c r="AD19" s="415">
        <f t="shared" si="5"/>
        <v>0.45161290322580644</v>
      </c>
      <c r="AE19" s="429">
        <v>2770939207</v>
      </c>
      <c r="AF19" s="324" t="s">
        <v>1544</v>
      </c>
      <c r="AG19" s="424">
        <v>2770939207</v>
      </c>
      <c r="AH19" s="425">
        <f t="shared" si="0"/>
        <v>1</v>
      </c>
    </row>
    <row r="20" spans="1:34" ht="165" x14ac:dyDescent="0.2">
      <c r="A20" s="356" t="s">
        <v>1464</v>
      </c>
      <c r="B20" s="324" t="s">
        <v>1465</v>
      </c>
      <c r="C20" s="324" t="s">
        <v>1466</v>
      </c>
      <c r="D20" s="326" t="s">
        <v>1536</v>
      </c>
      <c r="E20" s="419" t="s">
        <v>1516</v>
      </c>
      <c r="F20" s="419" t="s">
        <v>1517</v>
      </c>
      <c r="G20" s="419" t="s">
        <v>1573</v>
      </c>
      <c r="H20" s="419" t="s">
        <v>1576</v>
      </c>
      <c r="I20" s="420" t="s">
        <v>1577</v>
      </c>
      <c r="J20" s="419" t="s">
        <v>1521</v>
      </c>
      <c r="K20" s="421" t="s">
        <v>1578</v>
      </c>
      <c r="L20" s="419" t="s">
        <v>959</v>
      </c>
      <c r="M20" s="357" t="s">
        <v>343</v>
      </c>
      <c r="N20" s="357" t="s">
        <v>158</v>
      </c>
      <c r="O20" s="409">
        <v>120</v>
      </c>
      <c r="P20" s="409">
        <v>2023</v>
      </c>
      <c r="Q20" s="409" t="s">
        <v>1575</v>
      </c>
      <c r="R20" s="428">
        <v>110</v>
      </c>
      <c r="S20" s="409">
        <v>460</v>
      </c>
      <c r="T20" s="409">
        <v>100</v>
      </c>
      <c r="U20" s="412">
        <f t="shared" si="1"/>
        <v>0.21739130434782608</v>
      </c>
      <c r="V20" s="414">
        <v>5</v>
      </c>
      <c r="W20" s="414">
        <v>25</v>
      </c>
      <c r="X20" s="423">
        <v>42</v>
      </c>
      <c r="Y20" s="414">
        <v>38</v>
      </c>
      <c r="Z20" s="411">
        <f t="shared" si="6"/>
        <v>110</v>
      </c>
      <c r="AA20" s="412">
        <f t="shared" si="2"/>
        <v>0.2391304347826087</v>
      </c>
      <c r="AB20" s="411">
        <f t="shared" si="3"/>
        <v>210</v>
      </c>
      <c r="AC20" s="412">
        <f t="shared" si="4"/>
        <v>1</v>
      </c>
      <c r="AD20" s="415">
        <f t="shared" si="5"/>
        <v>0.45652173913043476</v>
      </c>
      <c r="AE20" s="429">
        <v>2770939207</v>
      </c>
      <c r="AF20" s="324" t="s">
        <v>1273</v>
      </c>
      <c r="AG20" s="424">
        <v>2770939207</v>
      </c>
      <c r="AH20" s="425">
        <f t="shared" si="0"/>
        <v>1</v>
      </c>
    </row>
    <row r="21" spans="1:34" ht="132" x14ac:dyDescent="0.2">
      <c r="A21" s="356" t="s">
        <v>1464</v>
      </c>
      <c r="B21" s="324" t="s">
        <v>1465</v>
      </c>
      <c r="C21" s="324" t="s">
        <v>1466</v>
      </c>
      <c r="D21" s="326" t="s">
        <v>1536</v>
      </c>
      <c r="E21" s="419" t="s">
        <v>1516</v>
      </c>
      <c r="F21" s="419" t="s">
        <v>1517</v>
      </c>
      <c r="G21" s="419" t="s">
        <v>1573</v>
      </c>
      <c r="H21" s="419" t="s">
        <v>1579</v>
      </c>
      <c r="I21" s="420" t="s">
        <v>1580</v>
      </c>
      <c r="J21" s="419" t="s">
        <v>1581</v>
      </c>
      <c r="K21" s="421" t="s">
        <v>1582</v>
      </c>
      <c r="L21" s="419" t="s">
        <v>1583</v>
      </c>
      <c r="M21" s="357" t="s">
        <v>727</v>
      </c>
      <c r="N21" s="357" t="s">
        <v>158</v>
      </c>
      <c r="O21" s="409">
        <v>3</v>
      </c>
      <c r="P21" s="409">
        <v>2023</v>
      </c>
      <c r="Q21" s="409" t="s">
        <v>1584</v>
      </c>
      <c r="R21" s="428">
        <v>3</v>
      </c>
      <c r="S21" s="409">
        <v>12</v>
      </c>
      <c r="T21" s="409">
        <v>3</v>
      </c>
      <c r="U21" s="412">
        <f t="shared" si="1"/>
        <v>0.25</v>
      </c>
      <c r="V21" s="414" t="s">
        <v>142</v>
      </c>
      <c r="W21" s="414">
        <v>2</v>
      </c>
      <c r="X21" s="423">
        <v>1</v>
      </c>
      <c r="Y21" s="414">
        <v>0</v>
      </c>
      <c r="Z21" s="411">
        <f t="shared" si="6"/>
        <v>3</v>
      </c>
      <c r="AA21" s="412">
        <f t="shared" si="2"/>
        <v>0.25</v>
      </c>
      <c r="AB21" s="411">
        <f t="shared" si="3"/>
        <v>6</v>
      </c>
      <c r="AC21" s="412">
        <f t="shared" si="4"/>
        <v>1</v>
      </c>
      <c r="AD21" s="415">
        <f t="shared" si="5"/>
        <v>0.5</v>
      </c>
      <c r="AE21" s="429">
        <v>350000000</v>
      </c>
      <c r="AF21" s="324" t="s">
        <v>1273</v>
      </c>
      <c r="AG21" s="424">
        <v>350000000</v>
      </c>
      <c r="AH21" s="425">
        <f t="shared" si="0"/>
        <v>1</v>
      </c>
    </row>
    <row r="22" spans="1:34" ht="132" x14ac:dyDescent="0.2">
      <c r="A22" s="356" t="s">
        <v>1464</v>
      </c>
      <c r="B22" s="324" t="s">
        <v>1465</v>
      </c>
      <c r="C22" s="324" t="s">
        <v>1466</v>
      </c>
      <c r="D22" s="326" t="s">
        <v>1536</v>
      </c>
      <c r="E22" s="419" t="s">
        <v>1516</v>
      </c>
      <c r="F22" s="419" t="s">
        <v>1517</v>
      </c>
      <c r="G22" s="419" t="s">
        <v>1573</v>
      </c>
      <c r="H22" s="419" t="s">
        <v>1585</v>
      </c>
      <c r="I22" s="420" t="s">
        <v>1586</v>
      </c>
      <c r="J22" s="419" t="s">
        <v>1521</v>
      </c>
      <c r="K22" s="421" t="s">
        <v>1587</v>
      </c>
      <c r="L22" s="419" t="s">
        <v>959</v>
      </c>
      <c r="M22" s="357" t="s">
        <v>727</v>
      </c>
      <c r="N22" s="357" t="s">
        <v>158</v>
      </c>
      <c r="O22" s="409">
        <v>120</v>
      </c>
      <c r="P22" s="409">
        <v>2023</v>
      </c>
      <c r="Q22" s="409" t="s">
        <v>1584</v>
      </c>
      <c r="R22" s="428">
        <v>90</v>
      </c>
      <c r="S22" s="409">
        <v>360</v>
      </c>
      <c r="T22" s="409">
        <v>90</v>
      </c>
      <c r="U22" s="412">
        <f t="shared" si="1"/>
        <v>0.25</v>
      </c>
      <c r="V22" s="414">
        <v>0</v>
      </c>
      <c r="W22" s="414">
        <v>40</v>
      </c>
      <c r="X22" s="423">
        <v>40</v>
      </c>
      <c r="Y22" s="414">
        <v>10</v>
      </c>
      <c r="Z22" s="411">
        <f t="shared" si="6"/>
        <v>90</v>
      </c>
      <c r="AA22" s="412">
        <f t="shared" si="2"/>
        <v>0.25</v>
      </c>
      <c r="AB22" s="411">
        <f t="shared" si="3"/>
        <v>180</v>
      </c>
      <c r="AC22" s="412">
        <f t="shared" si="4"/>
        <v>1</v>
      </c>
      <c r="AD22" s="415">
        <f t="shared" si="5"/>
        <v>0.5</v>
      </c>
      <c r="AE22" s="429">
        <v>181000000</v>
      </c>
      <c r="AF22" s="324" t="s">
        <v>1273</v>
      </c>
      <c r="AG22" s="424">
        <v>181000000</v>
      </c>
      <c r="AH22" s="425">
        <f t="shared" si="0"/>
        <v>1</v>
      </c>
    </row>
    <row r="23" spans="1:34" ht="198" x14ac:dyDescent="0.2">
      <c r="A23" s="356" t="s">
        <v>1464</v>
      </c>
      <c r="B23" s="324" t="s">
        <v>1465</v>
      </c>
      <c r="C23" s="324" t="s">
        <v>1466</v>
      </c>
      <c r="D23" s="326" t="s">
        <v>1536</v>
      </c>
      <c r="E23" s="419" t="s">
        <v>1516</v>
      </c>
      <c r="F23" s="419" t="s">
        <v>1517</v>
      </c>
      <c r="G23" s="419" t="s">
        <v>1573</v>
      </c>
      <c r="H23" s="419" t="s">
        <v>1588</v>
      </c>
      <c r="I23" s="420" t="s">
        <v>1589</v>
      </c>
      <c r="J23" s="419" t="s">
        <v>1521</v>
      </c>
      <c r="K23" s="421" t="s">
        <v>1590</v>
      </c>
      <c r="L23" s="419" t="s">
        <v>959</v>
      </c>
      <c r="M23" s="357" t="s">
        <v>727</v>
      </c>
      <c r="N23" s="357" t="s">
        <v>158</v>
      </c>
      <c r="O23" s="409">
        <v>120</v>
      </c>
      <c r="P23" s="409">
        <v>2023</v>
      </c>
      <c r="Q23" s="409" t="s">
        <v>1575</v>
      </c>
      <c r="R23" s="428">
        <v>110</v>
      </c>
      <c r="S23" s="409">
        <v>460</v>
      </c>
      <c r="T23" s="409">
        <v>100</v>
      </c>
      <c r="U23" s="412">
        <f t="shared" si="1"/>
        <v>0.21739130434782608</v>
      </c>
      <c r="V23" s="414">
        <v>13</v>
      </c>
      <c r="W23" s="414">
        <v>25</v>
      </c>
      <c r="X23" s="423">
        <v>35</v>
      </c>
      <c r="Y23" s="414">
        <v>37</v>
      </c>
      <c r="Z23" s="411">
        <f t="shared" si="6"/>
        <v>110</v>
      </c>
      <c r="AA23" s="412">
        <f t="shared" si="2"/>
        <v>0.2391304347826087</v>
      </c>
      <c r="AB23" s="411">
        <f t="shared" si="3"/>
        <v>210</v>
      </c>
      <c r="AC23" s="412">
        <f t="shared" si="4"/>
        <v>1</v>
      </c>
      <c r="AD23" s="415">
        <f t="shared" si="5"/>
        <v>0.45652173913043476</v>
      </c>
      <c r="AE23" s="429">
        <v>2770939207</v>
      </c>
      <c r="AF23" s="324" t="s">
        <v>1544</v>
      </c>
      <c r="AG23" s="424">
        <v>2770939207</v>
      </c>
      <c r="AH23" s="425">
        <f t="shared" si="0"/>
        <v>1</v>
      </c>
    </row>
    <row r="24" spans="1:34" ht="132" x14ac:dyDescent="0.2">
      <c r="A24" s="356" t="s">
        <v>1464</v>
      </c>
      <c r="B24" s="324" t="s">
        <v>1465</v>
      </c>
      <c r="C24" s="324" t="s">
        <v>1466</v>
      </c>
      <c r="D24" s="326" t="s">
        <v>1536</v>
      </c>
      <c r="E24" s="419" t="s">
        <v>1516</v>
      </c>
      <c r="F24" s="419" t="s">
        <v>1517</v>
      </c>
      <c r="G24" s="419" t="s">
        <v>1573</v>
      </c>
      <c r="H24" s="419" t="s">
        <v>1591</v>
      </c>
      <c r="I24" s="420" t="s">
        <v>1592</v>
      </c>
      <c r="J24" s="419" t="s">
        <v>1569</v>
      </c>
      <c r="K24" s="421" t="s">
        <v>1593</v>
      </c>
      <c r="L24" s="419" t="s">
        <v>1571</v>
      </c>
      <c r="M24" s="357" t="s">
        <v>1594</v>
      </c>
      <c r="N24" s="357" t="s">
        <v>158</v>
      </c>
      <c r="O24" s="409">
        <v>45</v>
      </c>
      <c r="P24" s="409">
        <v>2023</v>
      </c>
      <c r="Q24" s="409" t="s">
        <v>1575</v>
      </c>
      <c r="R24" s="428">
        <v>20</v>
      </c>
      <c r="S24" s="409">
        <v>90</v>
      </c>
      <c r="T24" s="409">
        <v>30</v>
      </c>
      <c r="U24" s="412">
        <f t="shared" si="1"/>
        <v>0.33333333333333331</v>
      </c>
      <c r="V24" s="414">
        <v>5</v>
      </c>
      <c r="W24" s="414">
        <v>8</v>
      </c>
      <c r="X24" s="423">
        <v>7</v>
      </c>
      <c r="Y24" s="414">
        <v>0</v>
      </c>
      <c r="Z24" s="411">
        <f t="shared" si="6"/>
        <v>20</v>
      </c>
      <c r="AA24" s="412">
        <f t="shared" si="2"/>
        <v>0.22222222222222221</v>
      </c>
      <c r="AB24" s="411">
        <f t="shared" si="3"/>
        <v>50</v>
      </c>
      <c r="AC24" s="412">
        <f t="shared" si="4"/>
        <v>1</v>
      </c>
      <c r="AD24" s="415">
        <f t="shared" si="5"/>
        <v>0.55555555555555558</v>
      </c>
      <c r="AE24" s="429">
        <v>2770939207</v>
      </c>
      <c r="AF24" s="324" t="s">
        <v>1544</v>
      </c>
      <c r="AG24" s="424">
        <v>2770939207</v>
      </c>
      <c r="AH24" s="425">
        <f t="shared" si="0"/>
        <v>1</v>
      </c>
    </row>
    <row r="25" spans="1:34" ht="242" x14ac:dyDescent="0.2">
      <c r="A25" s="356" t="s">
        <v>1464</v>
      </c>
      <c r="B25" s="324" t="s">
        <v>1465</v>
      </c>
      <c r="C25" s="324" t="s">
        <v>1466</v>
      </c>
      <c r="D25" s="326" t="s">
        <v>1536</v>
      </c>
      <c r="E25" s="419" t="s">
        <v>1516</v>
      </c>
      <c r="F25" s="419" t="s">
        <v>1517</v>
      </c>
      <c r="G25" s="419" t="s">
        <v>1595</v>
      </c>
      <c r="H25" s="419" t="s">
        <v>1596</v>
      </c>
      <c r="I25" s="420" t="s">
        <v>1495</v>
      </c>
      <c r="J25" s="419" t="s">
        <v>1473</v>
      </c>
      <c r="K25" s="421" t="s">
        <v>1496</v>
      </c>
      <c r="L25" s="419" t="s">
        <v>959</v>
      </c>
      <c r="M25" s="357" t="s">
        <v>343</v>
      </c>
      <c r="N25" s="357" t="s">
        <v>158</v>
      </c>
      <c r="O25" s="409">
        <v>180</v>
      </c>
      <c r="P25" s="409">
        <v>2023</v>
      </c>
      <c r="Q25" s="409" t="s">
        <v>1523</v>
      </c>
      <c r="R25" s="428">
        <v>90</v>
      </c>
      <c r="S25" s="409">
        <v>360</v>
      </c>
      <c r="T25" s="409">
        <v>90</v>
      </c>
      <c r="U25" s="412">
        <f t="shared" si="1"/>
        <v>0.25</v>
      </c>
      <c r="V25" s="414">
        <v>0</v>
      </c>
      <c r="W25" s="414">
        <v>30</v>
      </c>
      <c r="X25" s="423">
        <v>40</v>
      </c>
      <c r="Y25" s="414">
        <v>20</v>
      </c>
      <c r="Z25" s="411">
        <f t="shared" si="6"/>
        <v>90</v>
      </c>
      <c r="AA25" s="412">
        <f t="shared" si="2"/>
        <v>0.25</v>
      </c>
      <c r="AB25" s="411">
        <f t="shared" si="3"/>
        <v>180</v>
      </c>
      <c r="AC25" s="412">
        <f t="shared" si="4"/>
        <v>1</v>
      </c>
      <c r="AD25" s="415">
        <f t="shared" si="5"/>
        <v>0.5</v>
      </c>
      <c r="AE25" s="429">
        <v>1891479453</v>
      </c>
      <c r="AF25" s="324" t="s">
        <v>1544</v>
      </c>
      <c r="AG25" s="424">
        <v>1891479453</v>
      </c>
      <c r="AH25" s="425">
        <f t="shared" si="0"/>
        <v>1</v>
      </c>
    </row>
    <row r="26" spans="1:34" ht="110" x14ac:dyDescent="0.2">
      <c r="A26" s="356" t="s">
        <v>1464</v>
      </c>
      <c r="B26" s="324" t="s">
        <v>1465</v>
      </c>
      <c r="C26" s="324" t="s">
        <v>1466</v>
      </c>
      <c r="D26" s="326" t="s">
        <v>1536</v>
      </c>
      <c r="E26" s="419" t="s">
        <v>1516</v>
      </c>
      <c r="F26" s="419" t="s">
        <v>1517</v>
      </c>
      <c r="G26" s="419" t="s">
        <v>1595</v>
      </c>
      <c r="H26" s="419" t="s">
        <v>1418</v>
      </c>
      <c r="I26" s="420" t="s">
        <v>1597</v>
      </c>
      <c r="J26" s="419" t="s">
        <v>1598</v>
      </c>
      <c r="K26" s="421" t="s">
        <v>1599</v>
      </c>
      <c r="L26" s="419" t="s">
        <v>1600</v>
      </c>
      <c r="M26" s="357" t="s">
        <v>727</v>
      </c>
      <c r="N26" s="357" t="s">
        <v>158</v>
      </c>
      <c r="O26" s="409">
        <v>9805</v>
      </c>
      <c r="P26" s="409">
        <v>2023</v>
      </c>
      <c r="Q26" s="409" t="s">
        <v>1523</v>
      </c>
      <c r="R26" s="428">
        <v>9000</v>
      </c>
      <c r="S26" s="409">
        <v>36000</v>
      </c>
      <c r="T26" s="409">
        <v>11238</v>
      </c>
      <c r="U26" s="412">
        <f t="shared" si="1"/>
        <v>0.31216666666666665</v>
      </c>
      <c r="V26" s="414">
        <v>2230</v>
      </c>
      <c r="W26" s="414">
        <v>2245</v>
      </c>
      <c r="X26" s="423">
        <v>3442</v>
      </c>
      <c r="Y26" s="414">
        <v>1730</v>
      </c>
      <c r="Z26" s="411">
        <f t="shared" si="6"/>
        <v>9647</v>
      </c>
      <c r="AA26" s="412">
        <f t="shared" si="2"/>
        <v>0.26797222222222222</v>
      </c>
      <c r="AB26" s="411">
        <f t="shared" si="3"/>
        <v>20885</v>
      </c>
      <c r="AC26" s="412">
        <v>1</v>
      </c>
      <c r="AD26" s="415">
        <f t="shared" si="5"/>
        <v>0.58013888888888887</v>
      </c>
      <c r="AE26" s="429">
        <v>895200000</v>
      </c>
      <c r="AF26" s="324" t="s">
        <v>1601</v>
      </c>
      <c r="AG26" s="424">
        <v>895200000</v>
      </c>
      <c r="AH26" s="425">
        <f t="shared" si="0"/>
        <v>1</v>
      </c>
    </row>
    <row r="27" spans="1:34" ht="110" x14ac:dyDescent="0.2">
      <c r="A27" s="356" t="s">
        <v>1464</v>
      </c>
      <c r="B27" s="324" t="s">
        <v>1465</v>
      </c>
      <c r="C27" s="324" t="s">
        <v>1466</v>
      </c>
      <c r="D27" s="326" t="s">
        <v>1536</v>
      </c>
      <c r="E27" s="419" t="s">
        <v>1516</v>
      </c>
      <c r="F27" s="419" t="s">
        <v>1517</v>
      </c>
      <c r="G27" s="419" t="s">
        <v>1602</v>
      </c>
      <c r="H27" s="419" t="s">
        <v>1603</v>
      </c>
      <c r="I27" s="420" t="s">
        <v>1604</v>
      </c>
      <c r="J27" s="419" t="s">
        <v>1521</v>
      </c>
      <c r="K27" s="421" t="s">
        <v>1605</v>
      </c>
      <c r="L27" s="419" t="s">
        <v>959</v>
      </c>
      <c r="M27" s="430" t="s">
        <v>727</v>
      </c>
      <c r="N27" s="430" t="s">
        <v>158</v>
      </c>
      <c r="O27" s="409">
        <v>135</v>
      </c>
      <c r="P27" s="409">
        <v>2023</v>
      </c>
      <c r="Q27" s="409" t="s">
        <v>1606</v>
      </c>
      <c r="R27" s="428">
        <v>135</v>
      </c>
      <c r="S27" s="409">
        <v>540</v>
      </c>
      <c r="T27" s="409">
        <v>135</v>
      </c>
      <c r="U27" s="412">
        <f t="shared" si="1"/>
        <v>0.25</v>
      </c>
      <c r="V27" s="414">
        <v>20</v>
      </c>
      <c r="W27" s="414">
        <v>31</v>
      </c>
      <c r="X27" s="423">
        <v>61</v>
      </c>
      <c r="Y27" s="414">
        <v>23</v>
      </c>
      <c r="Z27" s="411">
        <f t="shared" si="6"/>
        <v>135</v>
      </c>
      <c r="AA27" s="412">
        <f t="shared" si="2"/>
        <v>0.25</v>
      </c>
      <c r="AB27" s="411">
        <f t="shared" si="3"/>
        <v>270</v>
      </c>
      <c r="AC27" s="412">
        <f t="shared" si="4"/>
        <v>1</v>
      </c>
      <c r="AD27" s="415">
        <f t="shared" si="5"/>
        <v>0.5</v>
      </c>
      <c r="AE27" s="429">
        <v>1269315629</v>
      </c>
      <c r="AF27" s="324" t="s">
        <v>1607</v>
      </c>
      <c r="AG27" s="424">
        <v>1269315629</v>
      </c>
      <c r="AH27" s="425">
        <f t="shared" si="0"/>
        <v>1</v>
      </c>
    </row>
    <row r="28" spans="1:34" ht="110" x14ac:dyDescent="0.2">
      <c r="A28" s="356" t="s">
        <v>1464</v>
      </c>
      <c r="B28" s="324" t="s">
        <v>1465</v>
      </c>
      <c r="C28" s="324" t="s">
        <v>1466</v>
      </c>
      <c r="D28" s="326" t="s">
        <v>1536</v>
      </c>
      <c r="E28" s="419" t="s">
        <v>1516</v>
      </c>
      <c r="F28" s="419" t="s">
        <v>1517</v>
      </c>
      <c r="G28" s="419" t="s">
        <v>1608</v>
      </c>
      <c r="H28" s="419" t="s">
        <v>1609</v>
      </c>
      <c r="I28" s="420" t="s">
        <v>1604</v>
      </c>
      <c r="J28" s="419" t="s">
        <v>1521</v>
      </c>
      <c r="K28" s="421" t="s">
        <v>1605</v>
      </c>
      <c r="L28" s="419" t="s">
        <v>959</v>
      </c>
      <c r="M28" s="357" t="s">
        <v>1610</v>
      </c>
      <c r="N28" s="357" t="s">
        <v>158</v>
      </c>
      <c r="O28" s="409">
        <v>135</v>
      </c>
      <c r="P28" s="409">
        <v>2023</v>
      </c>
      <c r="Q28" s="409" t="s">
        <v>1606</v>
      </c>
      <c r="R28" s="428">
        <v>135</v>
      </c>
      <c r="S28" s="409">
        <v>540</v>
      </c>
      <c r="T28" s="409">
        <v>135</v>
      </c>
      <c r="U28" s="412">
        <f t="shared" si="1"/>
        <v>0.25</v>
      </c>
      <c r="V28" s="414">
        <v>20</v>
      </c>
      <c r="W28" s="414">
        <v>31</v>
      </c>
      <c r="X28" s="423">
        <v>61</v>
      </c>
      <c r="Y28" s="414">
        <v>23</v>
      </c>
      <c r="Z28" s="411">
        <f t="shared" si="6"/>
        <v>135</v>
      </c>
      <c r="AA28" s="412">
        <f t="shared" si="2"/>
        <v>0.25</v>
      </c>
      <c r="AB28" s="411">
        <f t="shared" si="3"/>
        <v>270</v>
      </c>
      <c r="AC28" s="412">
        <f t="shared" si="4"/>
        <v>1</v>
      </c>
      <c r="AD28" s="415">
        <f t="shared" si="5"/>
        <v>0.5</v>
      </c>
      <c r="AE28" s="429">
        <v>1269315629</v>
      </c>
      <c r="AF28" s="324" t="s">
        <v>1607</v>
      </c>
      <c r="AG28" s="424">
        <v>1269315629</v>
      </c>
      <c r="AH28" s="425">
        <f t="shared" si="0"/>
        <v>1</v>
      </c>
    </row>
    <row r="29" spans="1:34" ht="143" x14ac:dyDescent="0.2">
      <c r="A29" s="356" t="s">
        <v>1464</v>
      </c>
      <c r="B29" s="324" t="s">
        <v>1465</v>
      </c>
      <c r="C29" s="324" t="s">
        <v>1466</v>
      </c>
      <c r="D29" s="326" t="s">
        <v>1536</v>
      </c>
      <c r="E29" s="419" t="s">
        <v>1516</v>
      </c>
      <c r="F29" s="419" t="s">
        <v>1517</v>
      </c>
      <c r="G29" s="419" t="s">
        <v>1611</v>
      </c>
      <c r="H29" s="419" t="s">
        <v>1612</v>
      </c>
      <c r="I29" s="420" t="s">
        <v>1613</v>
      </c>
      <c r="J29" s="419" t="s">
        <v>1614</v>
      </c>
      <c r="K29" s="421" t="s">
        <v>1615</v>
      </c>
      <c r="L29" s="419" t="s">
        <v>1616</v>
      </c>
      <c r="M29" s="357" t="s">
        <v>727</v>
      </c>
      <c r="N29" s="357" t="s">
        <v>158</v>
      </c>
      <c r="O29" s="409">
        <v>31</v>
      </c>
      <c r="P29" s="409">
        <v>2023</v>
      </c>
      <c r="Q29" s="409" t="s">
        <v>1617</v>
      </c>
      <c r="R29" s="428">
        <v>18</v>
      </c>
      <c r="S29" s="409">
        <v>72</v>
      </c>
      <c r="T29" s="409">
        <v>18</v>
      </c>
      <c r="U29" s="412">
        <f t="shared" si="1"/>
        <v>0.25</v>
      </c>
      <c r="V29" s="414">
        <v>4</v>
      </c>
      <c r="W29" s="414">
        <v>5</v>
      </c>
      <c r="X29" s="423">
        <v>8</v>
      </c>
      <c r="Y29" s="414">
        <v>3</v>
      </c>
      <c r="Z29" s="411">
        <f t="shared" si="6"/>
        <v>20</v>
      </c>
      <c r="AA29" s="412">
        <f t="shared" si="2"/>
        <v>0.27777777777777779</v>
      </c>
      <c r="AB29" s="411">
        <f t="shared" si="3"/>
        <v>38</v>
      </c>
      <c r="AC29" s="412">
        <f t="shared" si="4"/>
        <v>1.1111111111111112</v>
      </c>
      <c r="AD29" s="415">
        <f t="shared" si="5"/>
        <v>0.52777777777777779</v>
      </c>
      <c r="AE29" s="429">
        <v>914000000</v>
      </c>
      <c r="AF29" s="324" t="s">
        <v>1273</v>
      </c>
      <c r="AG29" s="424">
        <v>914000000</v>
      </c>
      <c r="AH29" s="425">
        <f t="shared" si="0"/>
        <v>1</v>
      </c>
    </row>
    <row r="30" spans="1:34" ht="84" x14ac:dyDescent="0.2">
      <c r="A30" s="356" t="s">
        <v>1464</v>
      </c>
      <c r="B30" s="324" t="s">
        <v>1465</v>
      </c>
      <c r="C30" s="324" t="s">
        <v>1466</v>
      </c>
      <c r="D30" s="326" t="s">
        <v>1536</v>
      </c>
      <c r="E30" s="419" t="s">
        <v>1516</v>
      </c>
      <c r="F30" s="419" t="s">
        <v>1517</v>
      </c>
      <c r="G30" s="419" t="s">
        <v>1611</v>
      </c>
      <c r="H30" s="419" t="s">
        <v>1618</v>
      </c>
      <c r="I30" s="420" t="s">
        <v>1619</v>
      </c>
      <c r="J30" s="419" t="s">
        <v>1521</v>
      </c>
      <c r="K30" s="421" t="s">
        <v>1620</v>
      </c>
      <c r="L30" s="419" t="s">
        <v>959</v>
      </c>
      <c r="M30" s="357" t="s">
        <v>1621</v>
      </c>
      <c r="N30" s="357" t="s">
        <v>158</v>
      </c>
      <c r="O30" s="409">
        <v>360</v>
      </c>
      <c r="P30" s="409">
        <v>2023</v>
      </c>
      <c r="Q30" s="409" t="s">
        <v>1617</v>
      </c>
      <c r="R30" s="428">
        <v>135</v>
      </c>
      <c r="S30" s="409">
        <v>540</v>
      </c>
      <c r="T30" s="409">
        <v>135</v>
      </c>
      <c r="U30" s="412">
        <f t="shared" si="1"/>
        <v>0.25</v>
      </c>
      <c r="V30" s="414">
        <v>30</v>
      </c>
      <c r="W30" s="414">
        <v>36</v>
      </c>
      <c r="X30" s="423">
        <v>44</v>
      </c>
      <c r="Y30" s="414">
        <v>25</v>
      </c>
      <c r="Z30" s="411">
        <f t="shared" si="6"/>
        <v>135</v>
      </c>
      <c r="AA30" s="412">
        <f t="shared" si="2"/>
        <v>0.25</v>
      </c>
      <c r="AB30" s="411">
        <f t="shared" si="3"/>
        <v>270</v>
      </c>
      <c r="AC30" s="412">
        <f t="shared" si="4"/>
        <v>1</v>
      </c>
      <c r="AD30" s="415">
        <f t="shared" si="5"/>
        <v>0.5</v>
      </c>
      <c r="AE30" s="429">
        <v>1715041129</v>
      </c>
      <c r="AF30" s="324" t="s">
        <v>1622</v>
      </c>
      <c r="AG30" s="424">
        <v>1715041129</v>
      </c>
      <c r="AH30" s="425">
        <f t="shared" si="0"/>
        <v>1</v>
      </c>
    </row>
    <row r="31" spans="1:34" ht="198" x14ac:dyDescent="0.2">
      <c r="A31" s="356" t="s">
        <v>1464</v>
      </c>
      <c r="B31" s="324" t="s">
        <v>1465</v>
      </c>
      <c r="C31" s="324" t="s">
        <v>1466</v>
      </c>
      <c r="D31" s="326" t="s">
        <v>1536</v>
      </c>
      <c r="E31" s="419" t="s">
        <v>1516</v>
      </c>
      <c r="F31" s="419" t="s">
        <v>1517</v>
      </c>
      <c r="G31" s="419" t="s">
        <v>1559</v>
      </c>
      <c r="H31" s="419" t="s">
        <v>1623</v>
      </c>
      <c r="I31" s="420" t="s">
        <v>1624</v>
      </c>
      <c r="J31" s="419" t="s">
        <v>1521</v>
      </c>
      <c r="K31" s="421" t="s">
        <v>1625</v>
      </c>
      <c r="L31" s="419" t="s">
        <v>959</v>
      </c>
      <c r="M31" s="357" t="s">
        <v>727</v>
      </c>
      <c r="N31" s="357" t="s">
        <v>158</v>
      </c>
      <c r="O31" s="409">
        <v>90</v>
      </c>
      <c r="P31" s="409">
        <v>2023</v>
      </c>
      <c r="Q31" s="409" t="s">
        <v>1523</v>
      </c>
      <c r="R31" s="428">
        <v>90</v>
      </c>
      <c r="S31" s="409">
        <v>360</v>
      </c>
      <c r="T31" s="409">
        <v>90</v>
      </c>
      <c r="U31" s="412">
        <f t="shared" si="1"/>
        <v>0.25</v>
      </c>
      <c r="V31" s="414">
        <v>3</v>
      </c>
      <c r="W31" s="414">
        <v>30</v>
      </c>
      <c r="X31" s="423">
        <v>0</v>
      </c>
      <c r="Y31" s="414">
        <v>57</v>
      </c>
      <c r="Z31" s="411">
        <f t="shared" si="6"/>
        <v>90</v>
      </c>
      <c r="AA31" s="412">
        <f t="shared" si="2"/>
        <v>0.25</v>
      </c>
      <c r="AB31" s="411">
        <f t="shared" si="3"/>
        <v>180</v>
      </c>
      <c r="AC31" s="412">
        <f t="shared" si="4"/>
        <v>1</v>
      </c>
      <c r="AD31" s="415">
        <f t="shared" si="5"/>
        <v>0.5</v>
      </c>
      <c r="AE31" s="429">
        <v>2925549055</v>
      </c>
      <c r="AF31" s="324" t="s">
        <v>1544</v>
      </c>
      <c r="AG31" s="424">
        <v>2925549055</v>
      </c>
      <c r="AH31" s="425">
        <f t="shared" si="0"/>
        <v>1</v>
      </c>
    </row>
    <row r="32" spans="1:34" ht="99" x14ac:dyDescent="0.2">
      <c r="A32" s="356" t="s">
        <v>1464</v>
      </c>
      <c r="B32" s="324" t="s">
        <v>1465</v>
      </c>
      <c r="C32" s="324" t="s">
        <v>1466</v>
      </c>
      <c r="D32" s="326" t="s">
        <v>1536</v>
      </c>
      <c r="E32" s="419" t="s">
        <v>1468</v>
      </c>
      <c r="F32" s="419" t="s">
        <v>1517</v>
      </c>
      <c r="G32" s="419" t="s">
        <v>1626</v>
      </c>
      <c r="H32" s="419" t="s">
        <v>1627</v>
      </c>
      <c r="I32" s="420" t="s">
        <v>1628</v>
      </c>
      <c r="J32" s="419" t="s">
        <v>1629</v>
      </c>
      <c r="K32" s="421" t="s">
        <v>1630</v>
      </c>
      <c r="L32" s="419" t="s">
        <v>1631</v>
      </c>
      <c r="M32" s="357" t="s">
        <v>1610</v>
      </c>
      <c r="N32" s="357" t="s">
        <v>158</v>
      </c>
      <c r="O32" s="409">
        <v>0</v>
      </c>
      <c r="P32" s="409">
        <v>2023</v>
      </c>
      <c r="Q32" s="409" t="s">
        <v>1632</v>
      </c>
      <c r="R32" s="428">
        <v>0</v>
      </c>
      <c r="S32" s="409">
        <v>1</v>
      </c>
      <c r="T32" s="409">
        <v>0</v>
      </c>
      <c r="U32" s="412">
        <f t="shared" si="1"/>
        <v>0</v>
      </c>
      <c r="V32" s="414" t="s">
        <v>142</v>
      </c>
      <c r="W32" s="414">
        <v>0</v>
      </c>
      <c r="X32" s="423">
        <v>0</v>
      </c>
      <c r="Y32" s="414">
        <v>0</v>
      </c>
      <c r="Z32" s="411">
        <f t="shared" si="6"/>
        <v>0</v>
      </c>
      <c r="AA32" s="412">
        <f t="shared" si="2"/>
        <v>0</v>
      </c>
      <c r="AB32" s="411">
        <f t="shared" si="3"/>
        <v>0</v>
      </c>
      <c r="AC32" s="412" t="e">
        <f t="shared" si="4"/>
        <v>#DIV/0!</v>
      </c>
      <c r="AD32" s="415">
        <f t="shared" si="5"/>
        <v>0</v>
      </c>
      <c r="AE32" s="429">
        <v>0</v>
      </c>
      <c r="AF32" s="324"/>
      <c r="AG32" s="424">
        <v>0</v>
      </c>
      <c r="AH32" s="425" t="e">
        <f t="shared" si="0"/>
        <v>#DIV/0!</v>
      </c>
    </row>
    <row r="33" spans="1:34" ht="242" x14ac:dyDescent="0.2">
      <c r="A33" s="356" t="s">
        <v>1464</v>
      </c>
      <c r="B33" s="324" t="s">
        <v>1465</v>
      </c>
      <c r="C33" s="324" t="s">
        <v>1466</v>
      </c>
      <c r="D33" s="326" t="s">
        <v>1536</v>
      </c>
      <c r="E33" s="419" t="s">
        <v>1468</v>
      </c>
      <c r="F33" s="419" t="s">
        <v>1517</v>
      </c>
      <c r="G33" s="419" t="s">
        <v>1626</v>
      </c>
      <c r="H33" s="419" t="s">
        <v>1633</v>
      </c>
      <c r="I33" s="420" t="s">
        <v>1495</v>
      </c>
      <c r="J33" s="419" t="s">
        <v>1521</v>
      </c>
      <c r="K33" s="421" t="s">
        <v>1496</v>
      </c>
      <c r="L33" s="419" t="s">
        <v>959</v>
      </c>
      <c r="M33" s="357" t="s">
        <v>1594</v>
      </c>
      <c r="N33" s="357" t="s">
        <v>158</v>
      </c>
      <c r="O33" s="409">
        <v>140</v>
      </c>
      <c r="P33" s="409">
        <v>2023</v>
      </c>
      <c r="Q33" s="409" t="s">
        <v>1632</v>
      </c>
      <c r="R33" s="428">
        <v>48</v>
      </c>
      <c r="S33" s="409">
        <v>192</v>
      </c>
      <c r="T33" s="409">
        <v>48</v>
      </c>
      <c r="U33" s="412">
        <f t="shared" si="1"/>
        <v>0.25</v>
      </c>
      <c r="V33" s="414">
        <v>0</v>
      </c>
      <c r="W33" s="414">
        <v>0</v>
      </c>
      <c r="X33" s="423">
        <v>54</v>
      </c>
      <c r="Y33" s="414">
        <v>0</v>
      </c>
      <c r="Z33" s="411">
        <f t="shared" si="6"/>
        <v>54</v>
      </c>
      <c r="AA33" s="412">
        <f t="shared" si="2"/>
        <v>0.28125</v>
      </c>
      <c r="AB33" s="411">
        <f t="shared" si="3"/>
        <v>102</v>
      </c>
      <c r="AC33" s="412">
        <f t="shared" si="4"/>
        <v>1.125</v>
      </c>
      <c r="AD33" s="415">
        <f t="shared" si="5"/>
        <v>0.53125</v>
      </c>
      <c r="AE33" s="429">
        <v>1891479453</v>
      </c>
      <c r="AF33" s="324" t="s">
        <v>1544</v>
      </c>
      <c r="AG33" s="424">
        <v>1891479453</v>
      </c>
      <c r="AH33" s="425">
        <f t="shared" si="0"/>
        <v>1</v>
      </c>
    </row>
    <row r="34" spans="1:34" ht="187" x14ac:dyDescent="0.2">
      <c r="A34" s="356" t="s">
        <v>1464</v>
      </c>
      <c r="B34" s="324" t="s">
        <v>1465</v>
      </c>
      <c r="C34" s="324" t="s">
        <v>1466</v>
      </c>
      <c r="D34" s="326" t="s">
        <v>1536</v>
      </c>
      <c r="E34" s="419" t="s">
        <v>1468</v>
      </c>
      <c r="F34" s="419" t="s">
        <v>1517</v>
      </c>
      <c r="G34" s="419" t="s">
        <v>1626</v>
      </c>
      <c r="H34" s="419" t="s">
        <v>1634</v>
      </c>
      <c r="I34" s="420" t="s">
        <v>1635</v>
      </c>
      <c r="J34" s="419" t="s">
        <v>1521</v>
      </c>
      <c r="K34" s="421" t="s">
        <v>1636</v>
      </c>
      <c r="L34" s="419" t="s">
        <v>959</v>
      </c>
      <c r="M34" s="357" t="s">
        <v>727</v>
      </c>
      <c r="N34" s="357" t="s">
        <v>158</v>
      </c>
      <c r="O34" s="409">
        <v>400</v>
      </c>
      <c r="P34" s="409">
        <v>2023</v>
      </c>
      <c r="Q34" s="409" t="s">
        <v>1637</v>
      </c>
      <c r="R34" s="428">
        <v>150</v>
      </c>
      <c r="S34" s="409">
        <v>600</v>
      </c>
      <c r="T34" s="409">
        <v>150</v>
      </c>
      <c r="U34" s="412">
        <f t="shared" si="1"/>
        <v>0.25</v>
      </c>
      <c r="V34" s="414">
        <v>37</v>
      </c>
      <c r="W34" s="414">
        <v>39</v>
      </c>
      <c r="X34" s="423">
        <v>55</v>
      </c>
      <c r="Y34" s="414">
        <v>19</v>
      </c>
      <c r="Z34" s="411">
        <f t="shared" si="6"/>
        <v>150</v>
      </c>
      <c r="AA34" s="412">
        <f t="shared" si="2"/>
        <v>0.25</v>
      </c>
      <c r="AB34" s="411">
        <f t="shared" si="3"/>
        <v>300</v>
      </c>
      <c r="AC34" s="412">
        <f t="shared" si="4"/>
        <v>1</v>
      </c>
      <c r="AD34" s="415">
        <f t="shared" si="5"/>
        <v>0.5</v>
      </c>
      <c r="AE34" s="429">
        <v>4019120547</v>
      </c>
      <c r="AF34" s="324" t="s">
        <v>1273</v>
      </c>
      <c r="AG34" s="424">
        <v>3617208492</v>
      </c>
      <c r="AH34" s="425">
        <f t="shared" si="0"/>
        <v>0.89999999992535684</v>
      </c>
    </row>
    <row r="35" spans="1:34" ht="143" x14ac:dyDescent="0.2">
      <c r="A35" s="356" t="s">
        <v>1464</v>
      </c>
      <c r="B35" s="324" t="s">
        <v>1465</v>
      </c>
      <c r="C35" s="324" t="s">
        <v>1466</v>
      </c>
      <c r="D35" s="326" t="s">
        <v>1536</v>
      </c>
      <c r="E35" s="419" t="s">
        <v>1516</v>
      </c>
      <c r="F35" s="419" t="s">
        <v>1517</v>
      </c>
      <c r="G35" s="419" t="s">
        <v>1626</v>
      </c>
      <c r="H35" s="419" t="s">
        <v>1638</v>
      </c>
      <c r="I35" s="420" t="s">
        <v>1639</v>
      </c>
      <c r="J35" s="419" t="s">
        <v>1640</v>
      </c>
      <c r="K35" s="421" t="s">
        <v>1641</v>
      </c>
      <c r="L35" s="419" t="s">
        <v>1642</v>
      </c>
      <c r="M35" s="357" t="s">
        <v>727</v>
      </c>
      <c r="N35" s="357" t="s">
        <v>158</v>
      </c>
      <c r="O35" s="409">
        <v>40</v>
      </c>
      <c r="P35" s="409">
        <v>2023</v>
      </c>
      <c r="Q35" s="409" t="s">
        <v>1643</v>
      </c>
      <c r="R35" s="428">
        <v>30</v>
      </c>
      <c r="S35" s="409">
        <v>46</v>
      </c>
      <c r="T35" s="409">
        <v>20</v>
      </c>
      <c r="U35" s="412">
        <f t="shared" si="1"/>
        <v>0.43478260869565216</v>
      </c>
      <c r="V35" s="414">
        <v>7</v>
      </c>
      <c r="W35" s="414">
        <v>11</v>
      </c>
      <c r="X35" s="423">
        <v>15</v>
      </c>
      <c r="Y35" s="414">
        <v>1</v>
      </c>
      <c r="Z35" s="411">
        <f t="shared" si="6"/>
        <v>34</v>
      </c>
      <c r="AA35" s="412">
        <f t="shared" si="2"/>
        <v>0.73913043478260865</v>
      </c>
      <c r="AB35" s="411">
        <f t="shared" si="3"/>
        <v>54</v>
      </c>
      <c r="AC35" s="412">
        <f t="shared" si="4"/>
        <v>1.1333333333333333</v>
      </c>
      <c r="AD35" s="415">
        <f t="shared" si="5"/>
        <v>1.173913043478261</v>
      </c>
      <c r="AE35" s="429">
        <v>1891479453</v>
      </c>
      <c r="AF35" s="324" t="s">
        <v>1544</v>
      </c>
      <c r="AG35" s="424">
        <v>1891479453</v>
      </c>
      <c r="AH35" s="425">
        <f t="shared" si="0"/>
        <v>1</v>
      </c>
    </row>
    <row r="36" spans="1:34" ht="242" x14ac:dyDescent="0.2">
      <c r="A36" s="356" t="s">
        <v>1464</v>
      </c>
      <c r="B36" s="324" t="s">
        <v>1465</v>
      </c>
      <c r="C36" s="324" t="s">
        <v>1466</v>
      </c>
      <c r="D36" s="326" t="s">
        <v>1536</v>
      </c>
      <c r="E36" s="419" t="s">
        <v>1516</v>
      </c>
      <c r="F36" s="419" t="s">
        <v>1517</v>
      </c>
      <c r="G36" s="419" t="s">
        <v>1626</v>
      </c>
      <c r="H36" s="419" t="s">
        <v>1644</v>
      </c>
      <c r="I36" s="420" t="s">
        <v>1495</v>
      </c>
      <c r="J36" s="419" t="s">
        <v>1521</v>
      </c>
      <c r="K36" s="421" t="s">
        <v>1496</v>
      </c>
      <c r="L36" s="419" t="s">
        <v>959</v>
      </c>
      <c r="M36" s="357" t="s">
        <v>727</v>
      </c>
      <c r="N36" s="357" t="s">
        <v>158</v>
      </c>
      <c r="O36" s="409">
        <v>45</v>
      </c>
      <c r="P36" s="409">
        <v>2023</v>
      </c>
      <c r="Q36" s="409" t="s">
        <v>1523</v>
      </c>
      <c r="R36" s="428">
        <v>20</v>
      </c>
      <c r="S36" s="409">
        <v>90</v>
      </c>
      <c r="T36" s="409">
        <v>30</v>
      </c>
      <c r="U36" s="412">
        <f t="shared" si="1"/>
        <v>0.33333333333333331</v>
      </c>
      <c r="V36" s="414">
        <v>5</v>
      </c>
      <c r="W36" s="414">
        <v>8</v>
      </c>
      <c r="X36" s="423">
        <v>6</v>
      </c>
      <c r="Y36" s="414">
        <v>2</v>
      </c>
      <c r="Z36" s="411">
        <f t="shared" si="6"/>
        <v>21</v>
      </c>
      <c r="AA36" s="412">
        <f t="shared" si="2"/>
        <v>0.23333333333333334</v>
      </c>
      <c r="AB36" s="411">
        <f t="shared" si="3"/>
        <v>51</v>
      </c>
      <c r="AC36" s="412">
        <f t="shared" si="4"/>
        <v>1.05</v>
      </c>
      <c r="AD36" s="415">
        <f t="shared" si="5"/>
        <v>0.56666666666666665</v>
      </c>
      <c r="AE36" s="429">
        <v>1891479453</v>
      </c>
      <c r="AF36" s="324" t="s">
        <v>1544</v>
      </c>
      <c r="AG36" s="424">
        <v>1891479453</v>
      </c>
      <c r="AH36" s="425">
        <f t="shared" si="0"/>
        <v>1</v>
      </c>
    </row>
    <row r="37" spans="1:34" ht="187" x14ac:dyDescent="0.2">
      <c r="A37" s="356" t="s">
        <v>1464</v>
      </c>
      <c r="B37" s="324" t="s">
        <v>1465</v>
      </c>
      <c r="C37" s="324" t="s">
        <v>1466</v>
      </c>
      <c r="D37" s="326" t="s">
        <v>1536</v>
      </c>
      <c r="E37" s="419" t="s">
        <v>1516</v>
      </c>
      <c r="F37" s="419" t="s">
        <v>1517</v>
      </c>
      <c r="G37" s="419" t="s">
        <v>1626</v>
      </c>
      <c r="H37" s="419" t="s">
        <v>1645</v>
      </c>
      <c r="I37" s="420" t="s">
        <v>1646</v>
      </c>
      <c r="J37" s="419" t="s">
        <v>1647</v>
      </c>
      <c r="K37" s="421" t="s">
        <v>1648</v>
      </c>
      <c r="L37" s="419" t="s">
        <v>197</v>
      </c>
      <c r="M37" s="357" t="s">
        <v>1649</v>
      </c>
      <c r="N37" s="357" t="s">
        <v>158</v>
      </c>
      <c r="O37" s="409">
        <v>92</v>
      </c>
      <c r="P37" s="409">
        <v>2023</v>
      </c>
      <c r="Q37" s="409" t="s">
        <v>1484</v>
      </c>
      <c r="R37" s="428">
        <v>35</v>
      </c>
      <c r="S37" s="409">
        <v>151</v>
      </c>
      <c r="T37" s="409">
        <v>30</v>
      </c>
      <c r="U37" s="412">
        <f t="shared" si="1"/>
        <v>0.19867549668874171</v>
      </c>
      <c r="V37" s="414">
        <v>8</v>
      </c>
      <c r="W37" s="414">
        <v>12</v>
      </c>
      <c r="X37" s="423">
        <v>12</v>
      </c>
      <c r="Y37" s="414">
        <v>3</v>
      </c>
      <c r="Z37" s="411">
        <f t="shared" si="6"/>
        <v>35</v>
      </c>
      <c r="AA37" s="412">
        <f t="shared" si="2"/>
        <v>0.23178807947019867</v>
      </c>
      <c r="AB37" s="411">
        <f t="shared" si="3"/>
        <v>65</v>
      </c>
      <c r="AC37" s="412">
        <f t="shared" si="4"/>
        <v>1</v>
      </c>
      <c r="AD37" s="415">
        <f t="shared" si="5"/>
        <v>0.43046357615894038</v>
      </c>
      <c r="AE37" s="429">
        <v>1891479453</v>
      </c>
      <c r="AF37" s="324" t="s">
        <v>1544</v>
      </c>
      <c r="AG37" s="424">
        <v>1891479453</v>
      </c>
      <c r="AH37" s="425">
        <f t="shared" si="0"/>
        <v>1</v>
      </c>
    </row>
    <row r="38" spans="1:34" ht="121" x14ac:dyDescent="0.2">
      <c r="A38" s="356" t="s">
        <v>1464</v>
      </c>
      <c r="B38" s="324" t="s">
        <v>1465</v>
      </c>
      <c r="C38" s="324" t="s">
        <v>1466</v>
      </c>
      <c r="D38" s="326" t="s">
        <v>1536</v>
      </c>
      <c r="E38" s="419" t="s">
        <v>1516</v>
      </c>
      <c r="F38" s="419" t="s">
        <v>1517</v>
      </c>
      <c r="G38" s="419" t="s">
        <v>1626</v>
      </c>
      <c r="H38" s="419" t="s">
        <v>1650</v>
      </c>
      <c r="I38" s="420" t="s">
        <v>1651</v>
      </c>
      <c r="J38" s="419" t="s">
        <v>1521</v>
      </c>
      <c r="K38" s="421" t="s">
        <v>1652</v>
      </c>
      <c r="L38" s="419" t="s">
        <v>959</v>
      </c>
      <c r="M38" s="357" t="s">
        <v>492</v>
      </c>
      <c r="N38" s="357" t="s">
        <v>158</v>
      </c>
      <c r="O38" s="409">
        <v>135</v>
      </c>
      <c r="P38" s="409">
        <v>2023</v>
      </c>
      <c r="Q38" s="409" t="s">
        <v>1523</v>
      </c>
      <c r="R38" s="428">
        <v>135</v>
      </c>
      <c r="S38" s="409">
        <v>540</v>
      </c>
      <c r="T38" s="409">
        <v>135</v>
      </c>
      <c r="U38" s="412">
        <f t="shared" si="1"/>
        <v>0.25</v>
      </c>
      <c r="V38" s="414">
        <v>6</v>
      </c>
      <c r="W38" s="414">
        <v>25</v>
      </c>
      <c r="X38" s="423">
        <v>52</v>
      </c>
      <c r="Y38" s="414">
        <v>52</v>
      </c>
      <c r="Z38" s="411">
        <f t="shared" si="6"/>
        <v>135</v>
      </c>
      <c r="AA38" s="412">
        <f t="shared" si="2"/>
        <v>0.25</v>
      </c>
      <c r="AB38" s="411">
        <f t="shared" si="3"/>
        <v>270</v>
      </c>
      <c r="AC38" s="412">
        <f t="shared" si="4"/>
        <v>1</v>
      </c>
      <c r="AD38" s="415">
        <f t="shared" si="5"/>
        <v>0.5</v>
      </c>
      <c r="AE38" s="429">
        <v>1891479454</v>
      </c>
      <c r="AF38" s="324" t="s">
        <v>1544</v>
      </c>
      <c r="AG38" s="429">
        <v>1891479454</v>
      </c>
      <c r="AH38" s="425">
        <f t="shared" si="0"/>
        <v>1</v>
      </c>
    </row>
    <row r="39" spans="1:34" ht="110" x14ac:dyDescent="0.2">
      <c r="A39" s="356" t="s">
        <v>1464</v>
      </c>
      <c r="B39" s="324" t="s">
        <v>1465</v>
      </c>
      <c r="C39" s="324" t="s">
        <v>1466</v>
      </c>
      <c r="D39" s="326" t="s">
        <v>1536</v>
      </c>
      <c r="E39" s="419" t="s">
        <v>1516</v>
      </c>
      <c r="F39" s="419" t="s">
        <v>1517</v>
      </c>
      <c r="G39" s="419" t="s">
        <v>1626</v>
      </c>
      <c r="H39" s="419" t="s">
        <v>1653</v>
      </c>
      <c r="I39" s="420" t="s">
        <v>1654</v>
      </c>
      <c r="J39" s="419" t="s">
        <v>1640</v>
      </c>
      <c r="K39" s="421" t="s">
        <v>1655</v>
      </c>
      <c r="L39" s="419" t="s">
        <v>1642</v>
      </c>
      <c r="M39" s="357" t="s">
        <v>727</v>
      </c>
      <c r="N39" s="357" t="s">
        <v>158</v>
      </c>
      <c r="O39" s="409">
        <v>188</v>
      </c>
      <c r="P39" s="409">
        <v>2023</v>
      </c>
      <c r="Q39" s="409" t="s">
        <v>1523</v>
      </c>
      <c r="R39" s="428">
        <v>50</v>
      </c>
      <c r="S39" s="409">
        <v>200</v>
      </c>
      <c r="T39" s="409">
        <v>50</v>
      </c>
      <c r="U39" s="412">
        <f t="shared" si="1"/>
        <v>0.25</v>
      </c>
      <c r="V39" s="414">
        <v>10</v>
      </c>
      <c r="W39" s="414">
        <v>16</v>
      </c>
      <c r="X39" s="423">
        <v>18</v>
      </c>
      <c r="Y39" s="414">
        <v>6</v>
      </c>
      <c r="Z39" s="411">
        <f t="shared" si="6"/>
        <v>50</v>
      </c>
      <c r="AA39" s="412">
        <f t="shared" si="2"/>
        <v>0.25</v>
      </c>
      <c r="AB39" s="411">
        <f t="shared" si="3"/>
        <v>100</v>
      </c>
      <c r="AC39" s="412">
        <f t="shared" si="4"/>
        <v>1</v>
      </c>
      <c r="AD39" s="415">
        <f t="shared" si="5"/>
        <v>0.5</v>
      </c>
      <c r="AE39" s="429">
        <v>1891479453</v>
      </c>
      <c r="AF39" s="324" t="s">
        <v>1544</v>
      </c>
      <c r="AG39" s="429">
        <v>1891479453</v>
      </c>
      <c r="AH39" s="425">
        <f t="shared" si="0"/>
        <v>1</v>
      </c>
    </row>
    <row r="40" spans="1:34" ht="110" x14ac:dyDescent="0.2">
      <c r="A40" s="356" t="s">
        <v>1464</v>
      </c>
      <c r="B40" s="324" t="s">
        <v>1465</v>
      </c>
      <c r="C40" s="324" t="s">
        <v>1466</v>
      </c>
      <c r="D40" s="326" t="s">
        <v>1536</v>
      </c>
      <c r="E40" s="419" t="s">
        <v>1516</v>
      </c>
      <c r="F40" s="419" t="s">
        <v>1517</v>
      </c>
      <c r="G40" s="419" t="s">
        <v>1537</v>
      </c>
      <c r="H40" s="419" t="s">
        <v>1656</v>
      </c>
      <c r="I40" s="420" t="s">
        <v>1539</v>
      </c>
      <c r="J40" s="419" t="s">
        <v>1521</v>
      </c>
      <c r="K40" s="421" t="s">
        <v>1541</v>
      </c>
      <c r="L40" s="419" t="s">
        <v>959</v>
      </c>
      <c r="M40" s="357" t="s">
        <v>727</v>
      </c>
      <c r="N40" s="357" t="s">
        <v>158</v>
      </c>
      <c r="O40" s="409">
        <v>180</v>
      </c>
      <c r="P40" s="409">
        <v>2023</v>
      </c>
      <c r="Q40" s="409" t="s">
        <v>1657</v>
      </c>
      <c r="R40" s="428">
        <v>135</v>
      </c>
      <c r="S40" s="409">
        <v>540</v>
      </c>
      <c r="T40" s="409">
        <v>135</v>
      </c>
      <c r="U40" s="412">
        <f t="shared" si="1"/>
        <v>0.25</v>
      </c>
      <c r="V40" s="414">
        <v>6</v>
      </c>
      <c r="W40" s="414">
        <v>25</v>
      </c>
      <c r="X40" s="423">
        <v>52</v>
      </c>
      <c r="Y40" s="414">
        <v>52</v>
      </c>
      <c r="Z40" s="411">
        <f t="shared" si="6"/>
        <v>135</v>
      </c>
      <c r="AA40" s="412">
        <f t="shared" si="2"/>
        <v>0.25</v>
      </c>
      <c r="AB40" s="411">
        <f t="shared" si="3"/>
        <v>270</v>
      </c>
      <c r="AC40" s="412">
        <f t="shared" si="4"/>
        <v>1</v>
      </c>
      <c r="AD40" s="415">
        <f t="shared" si="5"/>
        <v>0.5</v>
      </c>
      <c r="AE40" s="429">
        <v>1992274506</v>
      </c>
      <c r="AF40" s="324" t="s">
        <v>1544</v>
      </c>
      <c r="AG40" s="429">
        <v>1992274506</v>
      </c>
      <c r="AH40" s="425">
        <f>AG40/AE40</f>
        <v>1</v>
      </c>
    </row>
    <row r="41" spans="1:34" ht="110" x14ac:dyDescent="0.2">
      <c r="A41" s="356" t="s">
        <v>1464</v>
      </c>
      <c r="B41" s="324" t="s">
        <v>1465</v>
      </c>
      <c r="C41" s="324" t="s">
        <v>1466</v>
      </c>
      <c r="D41" s="326" t="s">
        <v>1536</v>
      </c>
      <c r="E41" s="419" t="s">
        <v>1516</v>
      </c>
      <c r="F41" s="419" t="s">
        <v>1517</v>
      </c>
      <c r="G41" s="419" t="s">
        <v>1537</v>
      </c>
      <c r="H41" s="419" t="s">
        <v>1658</v>
      </c>
      <c r="I41" s="420" t="s">
        <v>1539</v>
      </c>
      <c r="J41" s="419" t="s">
        <v>1521</v>
      </c>
      <c r="K41" s="421" t="s">
        <v>1541</v>
      </c>
      <c r="L41" s="419" t="s">
        <v>959</v>
      </c>
      <c r="M41" s="357" t="s">
        <v>1659</v>
      </c>
      <c r="N41" s="357" t="s">
        <v>158</v>
      </c>
      <c r="O41" s="409">
        <v>180</v>
      </c>
      <c r="P41" s="409">
        <v>2023</v>
      </c>
      <c r="Q41" s="409" t="s">
        <v>1660</v>
      </c>
      <c r="R41" s="428">
        <v>135</v>
      </c>
      <c r="S41" s="409">
        <v>540</v>
      </c>
      <c r="T41" s="409">
        <v>135</v>
      </c>
      <c r="U41" s="412">
        <f t="shared" si="1"/>
        <v>0.25</v>
      </c>
      <c r="V41" s="414">
        <v>35</v>
      </c>
      <c r="W41" s="414">
        <v>40</v>
      </c>
      <c r="X41" s="423">
        <v>50</v>
      </c>
      <c r="Y41" s="414">
        <v>12</v>
      </c>
      <c r="Z41" s="411">
        <f t="shared" si="6"/>
        <v>137</v>
      </c>
      <c r="AA41" s="412">
        <f t="shared" si="2"/>
        <v>0.25370370370370371</v>
      </c>
      <c r="AB41" s="411">
        <f t="shared" si="3"/>
        <v>272</v>
      </c>
      <c r="AC41" s="412">
        <f t="shared" si="4"/>
        <v>1.0148148148148148</v>
      </c>
      <c r="AD41" s="415">
        <f t="shared" si="5"/>
        <v>0.50370370370370365</v>
      </c>
      <c r="AE41" s="429">
        <v>1992274506</v>
      </c>
      <c r="AF41" s="324" t="s">
        <v>1544</v>
      </c>
      <c r="AG41" s="429">
        <v>1992274506</v>
      </c>
      <c r="AH41" s="425">
        <f>AG41/AE41</f>
        <v>1</v>
      </c>
    </row>
    <row r="42" spans="1:34" ht="176" x14ac:dyDescent="0.2">
      <c r="A42" s="356" t="s">
        <v>1464</v>
      </c>
      <c r="B42" s="324" t="s">
        <v>1465</v>
      </c>
      <c r="C42" s="324" t="s">
        <v>1466</v>
      </c>
      <c r="D42" s="326" t="s">
        <v>1536</v>
      </c>
      <c r="E42" s="419" t="s">
        <v>1516</v>
      </c>
      <c r="F42" s="419" t="s">
        <v>1517</v>
      </c>
      <c r="G42" s="419" t="s">
        <v>1531</v>
      </c>
      <c r="H42" s="419" t="s">
        <v>1661</v>
      </c>
      <c r="I42" s="420" t="s">
        <v>1662</v>
      </c>
      <c r="J42" s="419" t="s">
        <v>1521</v>
      </c>
      <c r="K42" s="421" t="s">
        <v>1663</v>
      </c>
      <c r="L42" s="419" t="s">
        <v>959</v>
      </c>
      <c r="M42" s="357" t="s">
        <v>727</v>
      </c>
      <c r="N42" s="357" t="s">
        <v>158</v>
      </c>
      <c r="O42" s="409">
        <v>12</v>
      </c>
      <c r="P42" s="409">
        <v>2023</v>
      </c>
      <c r="Q42" s="409" t="s">
        <v>1523</v>
      </c>
      <c r="R42" s="428">
        <v>18</v>
      </c>
      <c r="S42" s="409">
        <v>60</v>
      </c>
      <c r="T42" s="409">
        <v>18</v>
      </c>
      <c r="U42" s="412">
        <f t="shared" si="1"/>
        <v>0.3</v>
      </c>
      <c r="V42" s="414" t="s">
        <v>142</v>
      </c>
      <c r="W42" s="414">
        <v>4</v>
      </c>
      <c r="X42" s="423">
        <v>15</v>
      </c>
      <c r="Y42" s="414">
        <v>2</v>
      </c>
      <c r="Z42" s="411">
        <f t="shared" si="6"/>
        <v>21</v>
      </c>
      <c r="AA42" s="412">
        <f t="shared" si="2"/>
        <v>0.35</v>
      </c>
      <c r="AB42" s="411">
        <f t="shared" si="3"/>
        <v>39</v>
      </c>
      <c r="AC42" s="412">
        <f t="shared" si="4"/>
        <v>1.1666666666666667</v>
      </c>
      <c r="AD42" s="415">
        <f t="shared" si="5"/>
        <v>0.65</v>
      </c>
      <c r="AE42" s="429">
        <v>1230000000</v>
      </c>
      <c r="AF42" s="324" t="s">
        <v>1622</v>
      </c>
      <c r="AG42" s="429">
        <v>1230000000</v>
      </c>
      <c r="AH42" s="425">
        <f t="shared" si="0"/>
        <v>1</v>
      </c>
    </row>
    <row r="43" spans="1:34" ht="409" x14ac:dyDescent="0.2">
      <c r="A43" s="356" t="s">
        <v>1464</v>
      </c>
      <c r="B43" s="324" t="s">
        <v>1465</v>
      </c>
      <c r="C43" s="324" t="s">
        <v>1466</v>
      </c>
      <c r="D43" s="326" t="s">
        <v>1536</v>
      </c>
      <c r="E43" s="419" t="s">
        <v>1516</v>
      </c>
      <c r="F43" s="419" t="s">
        <v>1517</v>
      </c>
      <c r="G43" s="419" t="s">
        <v>1531</v>
      </c>
      <c r="H43" s="419" t="s">
        <v>1664</v>
      </c>
      <c r="I43" s="420" t="s">
        <v>1665</v>
      </c>
      <c r="J43" s="419" t="s">
        <v>1666</v>
      </c>
      <c r="K43" s="421" t="s">
        <v>1667</v>
      </c>
      <c r="L43" s="419" t="s">
        <v>1583</v>
      </c>
      <c r="M43" s="357" t="s">
        <v>477</v>
      </c>
      <c r="N43" s="357" t="s">
        <v>158</v>
      </c>
      <c r="O43" s="409">
        <v>20</v>
      </c>
      <c r="P43" s="409">
        <v>2023</v>
      </c>
      <c r="Q43" s="409" t="s">
        <v>1668</v>
      </c>
      <c r="R43" s="428">
        <v>5</v>
      </c>
      <c r="S43" s="409">
        <v>20</v>
      </c>
      <c r="T43" s="409">
        <v>5</v>
      </c>
      <c r="U43" s="412">
        <f t="shared" si="1"/>
        <v>0.25</v>
      </c>
      <c r="V43" s="414" t="s">
        <v>142</v>
      </c>
      <c r="W43" s="414">
        <v>2</v>
      </c>
      <c r="X43" s="423">
        <v>3</v>
      </c>
      <c r="Y43" s="414">
        <v>0</v>
      </c>
      <c r="Z43" s="411">
        <f t="shared" si="6"/>
        <v>5</v>
      </c>
      <c r="AA43" s="412">
        <f t="shared" si="2"/>
        <v>0.25</v>
      </c>
      <c r="AB43" s="411">
        <f t="shared" si="3"/>
        <v>10</v>
      </c>
      <c r="AC43" s="412">
        <f t="shared" si="4"/>
        <v>1</v>
      </c>
      <c r="AD43" s="415">
        <f t="shared" si="5"/>
        <v>0.5</v>
      </c>
      <c r="AE43" s="429">
        <v>3062703469</v>
      </c>
      <c r="AF43" s="324" t="s">
        <v>1544</v>
      </c>
      <c r="AG43" s="429">
        <v>3062703469</v>
      </c>
      <c r="AH43" s="425">
        <f>AG43/AE43</f>
        <v>1</v>
      </c>
    </row>
    <row r="44" spans="1:34" ht="363" x14ac:dyDescent="0.2">
      <c r="A44" s="356" t="s">
        <v>1464</v>
      </c>
      <c r="B44" s="324" t="s">
        <v>1465</v>
      </c>
      <c r="C44" s="324" t="s">
        <v>1466</v>
      </c>
      <c r="D44" s="326" t="s">
        <v>1536</v>
      </c>
      <c r="E44" s="419" t="s">
        <v>1516</v>
      </c>
      <c r="F44" s="419" t="s">
        <v>1517</v>
      </c>
      <c r="G44" s="419" t="s">
        <v>1669</v>
      </c>
      <c r="H44" s="419" t="s">
        <v>1670</v>
      </c>
      <c r="I44" s="420" t="s">
        <v>1671</v>
      </c>
      <c r="J44" s="419" t="s">
        <v>1672</v>
      </c>
      <c r="K44" s="421" t="s">
        <v>1673</v>
      </c>
      <c r="L44" s="419" t="s">
        <v>1674</v>
      </c>
      <c r="M44" s="357" t="s">
        <v>727</v>
      </c>
      <c r="N44" s="357" t="s">
        <v>158</v>
      </c>
      <c r="O44" s="409">
        <v>90</v>
      </c>
      <c r="P44" s="409">
        <v>2023</v>
      </c>
      <c r="Q44" s="409" t="s">
        <v>1675</v>
      </c>
      <c r="R44" s="428">
        <v>75</v>
      </c>
      <c r="S44" s="409">
        <v>225</v>
      </c>
      <c r="T44" s="409">
        <v>50</v>
      </c>
      <c r="U44" s="412">
        <f t="shared" si="1"/>
        <v>0.22222222222222221</v>
      </c>
      <c r="V44" s="414">
        <v>5</v>
      </c>
      <c r="W44" s="414">
        <v>22.222222222222221</v>
      </c>
      <c r="X44" s="423">
        <v>16</v>
      </c>
      <c r="Y44" s="414">
        <v>32</v>
      </c>
      <c r="Z44" s="411">
        <f t="shared" si="6"/>
        <v>75.222222222222229</v>
      </c>
      <c r="AA44" s="412">
        <f t="shared" si="2"/>
        <v>0.334320987654321</v>
      </c>
      <c r="AB44" s="411">
        <f t="shared" si="3"/>
        <v>125.22222222222223</v>
      </c>
      <c r="AC44" s="412">
        <f t="shared" si="4"/>
        <v>1.0029629629629631</v>
      </c>
      <c r="AD44" s="415">
        <f t="shared" si="5"/>
        <v>0.55654320987654327</v>
      </c>
      <c r="AE44" s="429">
        <v>461900000</v>
      </c>
      <c r="AF44" s="324" t="s">
        <v>1273</v>
      </c>
      <c r="AG44" s="429">
        <v>459300000</v>
      </c>
      <c r="AH44" s="425">
        <f t="shared" si="0"/>
        <v>0.99437107599047414</v>
      </c>
    </row>
    <row r="45" spans="1:34" ht="165" x14ac:dyDescent="0.2">
      <c r="A45" s="356" t="s">
        <v>1464</v>
      </c>
      <c r="B45" s="324" t="s">
        <v>1465</v>
      </c>
      <c r="C45" s="324" t="s">
        <v>1466</v>
      </c>
      <c r="D45" s="326" t="s">
        <v>1536</v>
      </c>
      <c r="E45" s="419" t="s">
        <v>1516</v>
      </c>
      <c r="F45" s="419" t="s">
        <v>1517</v>
      </c>
      <c r="G45" s="419" t="s">
        <v>1676</v>
      </c>
      <c r="H45" s="419" t="s">
        <v>1677</v>
      </c>
      <c r="I45" s="420" t="s">
        <v>1678</v>
      </c>
      <c r="J45" s="419" t="s">
        <v>1521</v>
      </c>
      <c r="K45" s="421" t="s">
        <v>1679</v>
      </c>
      <c r="L45" s="419" t="s">
        <v>959</v>
      </c>
      <c r="M45" s="357" t="s">
        <v>1680</v>
      </c>
      <c r="N45" s="357" t="s">
        <v>158</v>
      </c>
      <c r="O45" s="409">
        <v>60</v>
      </c>
      <c r="P45" s="409">
        <v>2023</v>
      </c>
      <c r="Q45" s="409" t="s">
        <v>1681</v>
      </c>
      <c r="R45" s="428">
        <v>60</v>
      </c>
      <c r="S45" s="409">
        <v>240</v>
      </c>
      <c r="T45" s="409">
        <v>60</v>
      </c>
      <c r="U45" s="412">
        <f t="shared" si="1"/>
        <v>0.25</v>
      </c>
      <c r="V45" s="414" t="s">
        <v>142</v>
      </c>
      <c r="W45" s="414">
        <v>25</v>
      </c>
      <c r="X45" s="423">
        <v>20</v>
      </c>
      <c r="Y45" s="414">
        <v>15</v>
      </c>
      <c r="Z45" s="411">
        <f t="shared" si="6"/>
        <v>60</v>
      </c>
      <c r="AA45" s="412">
        <f t="shared" si="2"/>
        <v>0.25</v>
      </c>
      <c r="AB45" s="411">
        <f t="shared" si="3"/>
        <v>120</v>
      </c>
      <c r="AC45" s="412">
        <f t="shared" si="4"/>
        <v>1</v>
      </c>
      <c r="AD45" s="415">
        <f t="shared" si="5"/>
        <v>0.5</v>
      </c>
      <c r="AE45" s="429">
        <v>1525995247</v>
      </c>
      <c r="AF45" s="324" t="s">
        <v>1273</v>
      </c>
      <c r="AG45" s="424">
        <v>1393195247</v>
      </c>
      <c r="AH45" s="425">
        <f t="shared" si="0"/>
        <v>0.91297482724072998</v>
      </c>
    </row>
    <row r="46" spans="1:34" ht="154" x14ac:dyDescent="0.2">
      <c r="A46" s="431" t="s">
        <v>1464</v>
      </c>
      <c r="B46" s="432" t="s">
        <v>1465</v>
      </c>
      <c r="C46" s="432" t="s">
        <v>1466</v>
      </c>
      <c r="D46" s="433" t="s">
        <v>1536</v>
      </c>
      <c r="E46" s="434" t="s">
        <v>1516</v>
      </c>
      <c r="F46" s="434" t="s">
        <v>1517</v>
      </c>
      <c r="G46" s="434" t="s">
        <v>1682</v>
      </c>
      <c r="H46" s="434" t="s">
        <v>1683</v>
      </c>
      <c r="I46" s="435" t="s">
        <v>1684</v>
      </c>
      <c r="J46" s="434" t="s">
        <v>1521</v>
      </c>
      <c r="K46" s="421" t="s">
        <v>1685</v>
      </c>
      <c r="L46" s="434" t="s">
        <v>959</v>
      </c>
      <c r="M46" s="436" t="s">
        <v>727</v>
      </c>
      <c r="N46" s="436" t="s">
        <v>158</v>
      </c>
      <c r="O46" s="437">
        <v>340</v>
      </c>
      <c r="P46" s="437">
        <v>2023</v>
      </c>
      <c r="Q46" s="437" t="s">
        <v>1686</v>
      </c>
      <c r="R46" s="428">
        <v>90</v>
      </c>
      <c r="S46" s="437">
        <v>350</v>
      </c>
      <c r="T46" s="437">
        <v>70</v>
      </c>
      <c r="U46" s="438">
        <f t="shared" si="1"/>
        <v>0.2</v>
      </c>
      <c r="V46" s="439">
        <v>2</v>
      </c>
      <c r="W46" s="439">
        <v>50</v>
      </c>
      <c r="X46" s="440">
        <v>31</v>
      </c>
      <c r="Y46" s="414">
        <v>7</v>
      </c>
      <c r="Z46" s="411">
        <f t="shared" si="6"/>
        <v>90</v>
      </c>
      <c r="AA46" s="438">
        <f t="shared" si="2"/>
        <v>0.25714285714285712</v>
      </c>
      <c r="AB46" s="441">
        <f t="shared" si="3"/>
        <v>160</v>
      </c>
      <c r="AC46" s="412">
        <f t="shared" si="4"/>
        <v>1</v>
      </c>
      <c r="AD46" s="442">
        <f t="shared" si="5"/>
        <v>0.45714285714285713</v>
      </c>
      <c r="AE46" s="443">
        <v>1525995247</v>
      </c>
      <c r="AF46" s="432" t="s">
        <v>1273</v>
      </c>
      <c r="AG46" s="443">
        <v>1525995247</v>
      </c>
      <c r="AH46" s="444">
        <f t="shared" si="0"/>
        <v>1</v>
      </c>
    </row>
    <row r="47" spans="1:34" ht="154" x14ac:dyDescent="0.2">
      <c r="A47" s="356" t="s">
        <v>1464</v>
      </c>
      <c r="B47" s="324" t="s">
        <v>1465</v>
      </c>
      <c r="C47" s="324" t="s">
        <v>1466</v>
      </c>
      <c r="D47" s="326" t="s">
        <v>1536</v>
      </c>
      <c r="E47" s="419" t="s">
        <v>1516</v>
      </c>
      <c r="F47" s="419" t="s">
        <v>1517</v>
      </c>
      <c r="G47" s="419" t="s">
        <v>1682</v>
      </c>
      <c r="H47" s="419" t="s">
        <v>1687</v>
      </c>
      <c r="I47" s="420" t="s">
        <v>1684</v>
      </c>
      <c r="J47" s="419" t="s">
        <v>1688</v>
      </c>
      <c r="K47" s="421" t="s">
        <v>1685</v>
      </c>
      <c r="L47" s="419" t="s">
        <v>1689</v>
      </c>
      <c r="M47" s="357" t="s">
        <v>1690</v>
      </c>
      <c r="N47" s="357" t="s">
        <v>158</v>
      </c>
      <c r="O47" s="409">
        <v>15</v>
      </c>
      <c r="P47" s="409">
        <v>2023</v>
      </c>
      <c r="Q47" s="409" t="s">
        <v>1691</v>
      </c>
      <c r="R47" s="428">
        <v>4</v>
      </c>
      <c r="S47" s="409">
        <v>16</v>
      </c>
      <c r="T47" s="409">
        <v>4</v>
      </c>
      <c r="U47" s="412">
        <f t="shared" si="1"/>
        <v>0.25</v>
      </c>
      <c r="V47" s="414" t="s">
        <v>142</v>
      </c>
      <c r="W47" s="414">
        <v>1</v>
      </c>
      <c r="X47" s="423">
        <v>3</v>
      </c>
      <c r="Y47" s="414">
        <v>0</v>
      </c>
      <c r="Z47" s="411">
        <f t="shared" si="6"/>
        <v>4</v>
      </c>
      <c r="AA47" s="412">
        <f t="shared" si="2"/>
        <v>0.25</v>
      </c>
      <c r="AB47" s="411">
        <f t="shared" si="3"/>
        <v>8</v>
      </c>
      <c r="AC47" s="412">
        <f t="shared" si="4"/>
        <v>1</v>
      </c>
      <c r="AD47" s="415">
        <f t="shared" si="5"/>
        <v>0.5</v>
      </c>
      <c r="AE47" s="429">
        <v>1525995247</v>
      </c>
      <c r="AF47" s="324" t="s">
        <v>1273</v>
      </c>
      <c r="AG47" s="424">
        <v>1525995247</v>
      </c>
      <c r="AH47" s="425">
        <f t="shared" si="0"/>
        <v>1</v>
      </c>
    </row>
    <row r="48" spans="1:34" ht="187" x14ac:dyDescent="0.2">
      <c r="A48" s="356" t="s">
        <v>1464</v>
      </c>
      <c r="B48" s="324" t="s">
        <v>1465</v>
      </c>
      <c r="C48" s="324" t="s">
        <v>1466</v>
      </c>
      <c r="D48" s="326" t="s">
        <v>1536</v>
      </c>
      <c r="E48" s="419" t="s">
        <v>1516</v>
      </c>
      <c r="F48" s="419" t="s">
        <v>1517</v>
      </c>
      <c r="G48" s="419" t="s">
        <v>1692</v>
      </c>
      <c r="H48" s="419" t="s">
        <v>1693</v>
      </c>
      <c r="I48" s="420" t="s">
        <v>1694</v>
      </c>
      <c r="J48" s="419" t="s">
        <v>1555</v>
      </c>
      <c r="K48" s="421" t="s">
        <v>1695</v>
      </c>
      <c r="L48" s="419" t="s">
        <v>1557</v>
      </c>
      <c r="M48" s="357" t="s">
        <v>727</v>
      </c>
      <c r="N48" s="357" t="s">
        <v>158</v>
      </c>
      <c r="O48" s="409">
        <v>175</v>
      </c>
      <c r="P48" s="409">
        <v>2023</v>
      </c>
      <c r="Q48" s="409" t="s">
        <v>1696</v>
      </c>
      <c r="R48" s="428">
        <v>150</v>
      </c>
      <c r="S48" s="409">
        <v>600</v>
      </c>
      <c r="T48" s="409">
        <v>150</v>
      </c>
      <c r="U48" s="412">
        <f t="shared" si="1"/>
        <v>0.25</v>
      </c>
      <c r="V48" s="414" t="s">
        <v>142</v>
      </c>
      <c r="W48" s="414">
        <v>37</v>
      </c>
      <c r="X48" s="423">
        <v>3</v>
      </c>
      <c r="Y48" s="414">
        <v>110</v>
      </c>
      <c r="Z48" s="411">
        <f t="shared" si="6"/>
        <v>150</v>
      </c>
      <c r="AA48" s="412">
        <f t="shared" si="2"/>
        <v>0.25</v>
      </c>
      <c r="AB48" s="411">
        <f t="shared" si="3"/>
        <v>300</v>
      </c>
      <c r="AC48" s="412">
        <f t="shared" si="4"/>
        <v>1</v>
      </c>
      <c r="AD48" s="415">
        <f t="shared" si="5"/>
        <v>0.5</v>
      </c>
      <c r="AE48" s="429">
        <v>2084122795</v>
      </c>
      <c r="AF48" s="324" t="s">
        <v>1697</v>
      </c>
      <c r="AG48" s="424">
        <v>2084122795</v>
      </c>
      <c r="AH48" s="425">
        <f t="shared" si="0"/>
        <v>1</v>
      </c>
    </row>
    <row r="49" spans="1:34" ht="176" x14ac:dyDescent="0.2">
      <c r="A49" s="356" t="s">
        <v>1464</v>
      </c>
      <c r="B49" s="324" t="s">
        <v>1465</v>
      </c>
      <c r="C49" s="324" t="s">
        <v>1466</v>
      </c>
      <c r="D49" s="326" t="s">
        <v>1536</v>
      </c>
      <c r="E49" s="419" t="s">
        <v>1516</v>
      </c>
      <c r="F49" s="419" t="s">
        <v>1517</v>
      </c>
      <c r="G49" s="419" t="s">
        <v>1698</v>
      </c>
      <c r="H49" s="419" t="s">
        <v>1699</v>
      </c>
      <c r="I49" s="420" t="s">
        <v>1700</v>
      </c>
      <c r="J49" s="419" t="s">
        <v>1521</v>
      </c>
      <c r="K49" s="421" t="s">
        <v>1701</v>
      </c>
      <c r="L49" s="419" t="s">
        <v>959</v>
      </c>
      <c r="M49" s="357" t="s">
        <v>727</v>
      </c>
      <c r="N49" s="357" t="s">
        <v>158</v>
      </c>
      <c r="O49" s="409">
        <v>210</v>
      </c>
      <c r="P49" s="409">
        <v>2023</v>
      </c>
      <c r="Q49" s="409" t="s">
        <v>1702</v>
      </c>
      <c r="R49" s="428">
        <v>115</v>
      </c>
      <c r="S49" s="409">
        <v>460</v>
      </c>
      <c r="T49" s="409">
        <v>115</v>
      </c>
      <c r="U49" s="412">
        <f t="shared" si="1"/>
        <v>0.25</v>
      </c>
      <c r="V49" s="414">
        <v>15</v>
      </c>
      <c r="W49" s="414">
        <v>39</v>
      </c>
      <c r="X49" s="423">
        <v>41</v>
      </c>
      <c r="Y49" s="414">
        <v>20</v>
      </c>
      <c r="Z49" s="411">
        <f t="shared" si="6"/>
        <v>115</v>
      </c>
      <c r="AA49" s="412">
        <f t="shared" si="2"/>
        <v>0.25</v>
      </c>
      <c r="AB49" s="411">
        <f t="shared" si="3"/>
        <v>230</v>
      </c>
      <c r="AC49" s="412">
        <f t="shared" si="4"/>
        <v>1</v>
      </c>
      <c r="AD49" s="415">
        <f t="shared" si="5"/>
        <v>0.5</v>
      </c>
      <c r="AE49" s="429">
        <v>1209000000</v>
      </c>
      <c r="AF49" s="324" t="s">
        <v>1703</v>
      </c>
      <c r="AG49" s="424">
        <v>1209000000</v>
      </c>
      <c r="AH49" s="425">
        <f t="shared" si="0"/>
        <v>1</v>
      </c>
    </row>
    <row r="50" spans="1:34" ht="143" x14ac:dyDescent="0.2">
      <c r="A50" s="356" t="s">
        <v>1464</v>
      </c>
      <c r="B50" s="324" t="s">
        <v>1465</v>
      </c>
      <c r="C50" s="324" t="s">
        <v>1466</v>
      </c>
      <c r="D50" s="326" t="s">
        <v>1536</v>
      </c>
      <c r="E50" s="419" t="s">
        <v>1516</v>
      </c>
      <c r="F50" s="419" t="s">
        <v>1517</v>
      </c>
      <c r="G50" s="419" t="s">
        <v>1704</v>
      </c>
      <c r="H50" s="419" t="s">
        <v>1705</v>
      </c>
      <c r="I50" s="420" t="s">
        <v>1706</v>
      </c>
      <c r="J50" s="419" t="s">
        <v>1521</v>
      </c>
      <c r="K50" s="421" t="s">
        <v>1707</v>
      </c>
      <c r="L50" s="419" t="s">
        <v>959</v>
      </c>
      <c r="M50" s="357" t="s">
        <v>1708</v>
      </c>
      <c r="N50" s="357" t="s">
        <v>158</v>
      </c>
      <c r="O50" s="409">
        <v>135</v>
      </c>
      <c r="P50" s="409">
        <v>2023</v>
      </c>
      <c r="Q50" s="409" t="s">
        <v>1543</v>
      </c>
      <c r="R50" s="428">
        <v>135</v>
      </c>
      <c r="S50" s="409">
        <v>540</v>
      </c>
      <c r="T50" s="409">
        <v>135</v>
      </c>
      <c r="U50" s="412">
        <f t="shared" si="1"/>
        <v>0.25</v>
      </c>
      <c r="V50" s="414">
        <v>6</v>
      </c>
      <c r="W50" s="414">
        <v>25</v>
      </c>
      <c r="X50" s="423">
        <v>52</v>
      </c>
      <c r="Y50" s="414">
        <v>52</v>
      </c>
      <c r="Z50" s="411">
        <f t="shared" si="6"/>
        <v>135</v>
      </c>
      <c r="AA50" s="412">
        <f t="shared" si="2"/>
        <v>0.25</v>
      </c>
      <c r="AB50" s="411">
        <f t="shared" si="3"/>
        <v>270</v>
      </c>
      <c r="AC50" s="412">
        <f t="shared" si="4"/>
        <v>1</v>
      </c>
      <c r="AD50" s="415">
        <f t="shared" si="5"/>
        <v>0.5</v>
      </c>
      <c r="AE50" s="429">
        <v>1824565547</v>
      </c>
      <c r="AF50" s="324" t="s">
        <v>1703</v>
      </c>
      <c r="AG50" s="429">
        <v>1824565547</v>
      </c>
      <c r="AH50" s="425">
        <f t="shared" si="0"/>
        <v>1</v>
      </c>
    </row>
    <row r="51" spans="1:34" ht="319" x14ac:dyDescent="0.2">
      <c r="A51" s="356" t="s">
        <v>1464</v>
      </c>
      <c r="B51" s="324" t="s">
        <v>1465</v>
      </c>
      <c r="C51" s="324" t="s">
        <v>1466</v>
      </c>
      <c r="D51" s="326" t="s">
        <v>1536</v>
      </c>
      <c r="E51" s="419" t="s">
        <v>1516</v>
      </c>
      <c r="F51" s="419" t="s">
        <v>1517</v>
      </c>
      <c r="G51" s="419" t="s">
        <v>1709</v>
      </c>
      <c r="H51" s="419" t="s">
        <v>1710</v>
      </c>
      <c r="I51" s="420" t="s">
        <v>1711</v>
      </c>
      <c r="J51" s="419" t="s">
        <v>1712</v>
      </c>
      <c r="K51" s="421" t="s">
        <v>1713</v>
      </c>
      <c r="L51" s="419" t="s">
        <v>1709</v>
      </c>
      <c r="M51" s="357" t="s">
        <v>727</v>
      </c>
      <c r="N51" s="357" t="s">
        <v>158</v>
      </c>
      <c r="O51" s="409">
        <v>20</v>
      </c>
      <c r="P51" s="409">
        <v>2023</v>
      </c>
      <c r="Q51" s="409" t="s">
        <v>1714</v>
      </c>
      <c r="R51" s="428">
        <v>12</v>
      </c>
      <c r="S51" s="409">
        <v>45</v>
      </c>
      <c r="T51" s="409">
        <v>12</v>
      </c>
      <c r="U51" s="412">
        <f t="shared" si="1"/>
        <v>0.26666666666666666</v>
      </c>
      <c r="V51" s="414" t="s">
        <v>142</v>
      </c>
      <c r="W51" s="414">
        <v>4</v>
      </c>
      <c r="X51" s="423">
        <v>6</v>
      </c>
      <c r="Y51" s="414">
        <v>2</v>
      </c>
      <c r="Z51" s="411">
        <f t="shared" si="6"/>
        <v>12</v>
      </c>
      <c r="AA51" s="412">
        <f t="shared" si="2"/>
        <v>0.26666666666666666</v>
      </c>
      <c r="AB51" s="411">
        <f t="shared" si="3"/>
        <v>24</v>
      </c>
      <c r="AC51" s="412">
        <f t="shared" si="4"/>
        <v>1</v>
      </c>
      <c r="AD51" s="415">
        <f t="shared" si="5"/>
        <v>0.53333333333333333</v>
      </c>
      <c r="AE51" s="429">
        <v>561600000</v>
      </c>
      <c r="AF51" s="324" t="s">
        <v>1622</v>
      </c>
      <c r="AG51" s="429">
        <v>561600000</v>
      </c>
      <c r="AH51" s="425">
        <f t="shared" si="0"/>
        <v>1</v>
      </c>
    </row>
    <row r="52" spans="1:34" ht="209" x14ac:dyDescent="0.2">
      <c r="A52" s="356" t="s">
        <v>1464</v>
      </c>
      <c r="B52" s="324" t="s">
        <v>1465</v>
      </c>
      <c r="C52" s="324" t="s">
        <v>1466</v>
      </c>
      <c r="D52" s="326" t="s">
        <v>1536</v>
      </c>
      <c r="E52" s="419" t="s">
        <v>1516</v>
      </c>
      <c r="F52" s="419" t="s">
        <v>1517</v>
      </c>
      <c r="G52" s="419" t="s">
        <v>1715</v>
      </c>
      <c r="H52" s="419" t="s">
        <v>1716</v>
      </c>
      <c r="I52" s="420" t="s">
        <v>1717</v>
      </c>
      <c r="J52" s="419" t="s">
        <v>1521</v>
      </c>
      <c r="K52" s="421" t="s">
        <v>1718</v>
      </c>
      <c r="L52" s="419" t="s">
        <v>959</v>
      </c>
      <c r="M52" s="357" t="s">
        <v>727</v>
      </c>
      <c r="N52" s="357" t="s">
        <v>158</v>
      </c>
      <c r="O52" s="409">
        <v>180</v>
      </c>
      <c r="P52" s="409">
        <v>2023</v>
      </c>
      <c r="Q52" s="409" t="s">
        <v>1719</v>
      </c>
      <c r="R52" s="428">
        <v>135</v>
      </c>
      <c r="S52" s="409">
        <v>540</v>
      </c>
      <c r="T52" s="409">
        <v>135</v>
      </c>
      <c r="U52" s="412">
        <f t="shared" si="1"/>
        <v>0.25</v>
      </c>
      <c r="V52" s="414">
        <v>14</v>
      </c>
      <c r="W52" s="414">
        <v>53</v>
      </c>
      <c r="X52" s="423">
        <v>52</v>
      </c>
      <c r="Y52" s="414">
        <v>16</v>
      </c>
      <c r="Z52" s="411">
        <f t="shared" si="6"/>
        <v>135</v>
      </c>
      <c r="AA52" s="412">
        <f t="shared" si="2"/>
        <v>0.25</v>
      </c>
      <c r="AB52" s="411">
        <f t="shared" si="3"/>
        <v>270</v>
      </c>
      <c r="AC52" s="412">
        <f t="shared" si="4"/>
        <v>1</v>
      </c>
      <c r="AD52" s="415">
        <f t="shared" si="5"/>
        <v>0.5</v>
      </c>
      <c r="AE52" s="429">
        <v>1206680717</v>
      </c>
      <c r="AF52" s="324" t="s">
        <v>1273</v>
      </c>
      <c r="AG52" s="424">
        <v>1198880717</v>
      </c>
      <c r="AH52" s="425">
        <f t="shared" si="0"/>
        <v>0.99353598686867883</v>
      </c>
    </row>
    <row r="53" spans="1:34" ht="209" x14ac:dyDescent="0.2">
      <c r="A53" s="356" t="s">
        <v>1464</v>
      </c>
      <c r="B53" s="324" t="s">
        <v>1465</v>
      </c>
      <c r="C53" s="324" t="s">
        <v>1466</v>
      </c>
      <c r="D53" s="326" t="s">
        <v>1536</v>
      </c>
      <c r="E53" s="419" t="s">
        <v>1516</v>
      </c>
      <c r="F53" s="419" t="s">
        <v>1517</v>
      </c>
      <c r="G53" s="419" t="s">
        <v>1715</v>
      </c>
      <c r="H53" s="419" t="s">
        <v>1720</v>
      </c>
      <c r="I53" s="420" t="s">
        <v>1721</v>
      </c>
      <c r="J53" s="419" t="s">
        <v>1722</v>
      </c>
      <c r="K53" s="421" t="s">
        <v>1723</v>
      </c>
      <c r="L53" s="419" t="s">
        <v>1724</v>
      </c>
      <c r="M53" s="357" t="s">
        <v>1725</v>
      </c>
      <c r="N53" s="357" t="s">
        <v>158</v>
      </c>
      <c r="O53" s="409">
        <v>10</v>
      </c>
      <c r="P53" s="409">
        <v>2023</v>
      </c>
      <c r="Q53" s="409" t="s">
        <v>1726</v>
      </c>
      <c r="R53" s="428">
        <v>10</v>
      </c>
      <c r="S53" s="409">
        <v>10</v>
      </c>
      <c r="T53" s="409">
        <v>10</v>
      </c>
      <c r="U53" s="412">
        <f t="shared" si="1"/>
        <v>1</v>
      </c>
      <c r="V53" s="414">
        <v>3</v>
      </c>
      <c r="W53" s="414">
        <v>2</v>
      </c>
      <c r="X53" s="423">
        <v>5</v>
      </c>
      <c r="Y53" s="414">
        <v>0</v>
      </c>
      <c r="Z53" s="411">
        <f t="shared" si="6"/>
        <v>10</v>
      </c>
      <c r="AA53" s="412">
        <f t="shared" si="2"/>
        <v>1</v>
      </c>
      <c r="AB53" s="411">
        <f t="shared" si="3"/>
        <v>20</v>
      </c>
      <c r="AC53" s="412">
        <f t="shared" si="4"/>
        <v>1</v>
      </c>
      <c r="AD53" s="415">
        <f t="shared" si="5"/>
        <v>2</v>
      </c>
      <c r="AE53" s="429">
        <v>1206680717</v>
      </c>
      <c r="AF53" s="324" t="s">
        <v>1273</v>
      </c>
      <c r="AG53" s="424">
        <v>1198880717</v>
      </c>
      <c r="AH53" s="425">
        <f t="shared" si="0"/>
        <v>0.99353598686867883</v>
      </c>
    </row>
    <row r="54" spans="1:34" ht="154" x14ac:dyDescent="0.2">
      <c r="A54" s="356" t="s">
        <v>1464</v>
      </c>
      <c r="B54" s="324" t="s">
        <v>1465</v>
      </c>
      <c r="C54" s="324" t="s">
        <v>1466</v>
      </c>
      <c r="D54" s="326" t="s">
        <v>1536</v>
      </c>
      <c r="E54" s="419" t="s">
        <v>1516</v>
      </c>
      <c r="F54" s="419" t="s">
        <v>1517</v>
      </c>
      <c r="G54" s="419" t="s">
        <v>1715</v>
      </c>
      <c r="H54" s="419" t="s">
        <v>1727</v>
      </c>
      <c r="I54" s="420" t="s">
        <v>1728</v>
      </c>
      <c r="J54" s="419" t="s">
        <v>1722</v>
      </c>
      <c r="K54" s="421" t="s">
        <v>1729</v>
      </c>
      <c r="L54" s="419" t="s">
        <v>1724</v>
      </c>
      <c r="M54" s="357" t="s">
        <v>1725</v>
      </c>
      <c r="N54" s="357" t="s">
        <v>158</v>
      </c>
      <c r="O54" s="409">
        <v>176</v>
      </c>
      <c r="P54" s="409">
        <v>2023</v>
      </c>
      <c r="Q54" s="409" t="s">
        <v>1726</v>
      </c>
      <c r="R54" s="428">
        <v>44</v>
      </c>
      <c r="S54" s="409">
        <v>176</v>
      </c>
      <c r="T54" s="409">
        <v>44</v>
      </c>
      <c r="U54" s="412">
        <f t="shared" si="1"/>
        <v>0.25</v>
      </c>
      <c r="V54" s="414">
        <v>10</v>
      </c>
      <c r="W54" s="414">
        <v>16</v>
      </c>
      <c r="X54" s="423">
        <v>15</v>
      </c>
      <c r="Y54" s="414">
        <v>3</v>
      </c>
      <c r="Z54" s="411">
        <f t="shared" si="6"/>
        <v>44</v>
      </c>
      <c r="AA54" s="412">
        <f t="shared" si="2"/>
        <v>0.25</v>
      </c>
      <c r="AB54" s="411">
        <f t="shared" si="3"/>
        <v>88</v>
      </c>
      <c r="AC54" s="412">
        <f t="shared" si="4"/>
        <v>1</v>
      </c>
      <c r="AD54" s="415">
        <f t="shared" si="5"/>
        <v>0.5</v>
      </c>
      <c r="AE54" s="429">
        <v>1206680717</v>
      </c>
      <c r="AF54" s="324" t="s">
        <v>1273</v>
      </c>
      <c r="AG54" s="424">
        <v>1198880717</v>
      </c>
      <c r="AH54" s="425">
        <f t="shared" si="0"/>
        <v>0.99353598686867883</v>
      </c>
    </row>
    <row r="55" spans="1:34" ht="88" x14ac:dyDescent="0.2">
      <c r="A55" s="356" t="s">
        <v>1464</v>
      </c>
      <c r="B55" s="324" t="s">
        <v>1465</v>
      </c>
      <c r="C55" s="324" t="s">
        <v>1466</v>
      </c>
      <c r="D55" s="326" t="s">
        <v>1536</v>
      </c>
      <c r="E55" s="419" t="s">
        <v>1516</v>
      </c>
      <c r="F55" s="419" t="s">
        <v>1517</v>
      </c>
      <c r="G55" s="419" t="s">
        <v>1595</v>
      </c>
      <c r="H55" s="419" t="s">
        <v>1730</v>
      </c>
      <c r="I55" s="420" t="s">
        <v>1731</v>
      </c>
      <c r="J55" s="419" t="s">
        <v>1598</v>
      </c>
      <c r="K55" s="421" t="s">
        <v>1732</v>
      </c>
      <c r="L55" s="419" t="s">
        <v>1600</v>
      </c>
      <c r="M55" s="357" t="s">
        <v>1733</v>
      </c>
      <c r="N55" s="357" t="s">
        <v>158</v>
      </c>
      <c r="O55" s="409">
        <v>9805</v>
      </c>
      <c r="P55" s="409">
        <v>2023</v>
      </c>
      <c r="Q55" s="409" t="s">
        <v>1734</v>
      </c>
      <c r="R55" s="428">
        <v>9000</v>
      </c>
      <c r="S55" s="409">
        <v>36000</v>
      </c>
      <c r="T55" s="409">
        <v>11238</v>
      </c>
      <c r="U55" s="412">
        <f t="shared" si="1"/>
        <v>0.31216666666666665</v>
      </c>
      <c r="V55" s="414">
        <v>2780</v>
      </c>
      <c r="W55" s="414">
        <v>2797</v>
      </c>
      <c r="X55" s="423">
        <v>2340</v>
      </c>
      <c r="Y55" s="414">
        <v>2838</v>
      </c>
      <c r="Z55" s="411">
        <f t="shared" si="6"/>
        <v>10755</v>
      </c>
      <c r="AA55" s="412">
        <f t="shared" si="2"/>
        <v>0.29875000000000002</v>
      </c>
      <c r="AB55" s="411">
        <f t="shared" si="3"/>
        <v>21993</v>
      </c>
      <c r="AC55" s="412">
        <f t="shared" si="4"/>
        <v>1.1950000000000001</v>
      </c>
      <c r="AD55" s="415">
        <f t="shared" si="5"/>
        <v>0.61091666666666666</v>
      </c>
      <c r="AE55" s="429">
        <v>646000000</v>
      </c>
      <c r="AF55" s="324" t="s">
        <v>1622</v>
      </c>
      <c r="AG55" s="429">
        <v>646000000</v>
      </c>
      <c r="AH55" s="425">
        <f t="shared" si="0"/>
        <v>1</v>
      </c>
    </row>
  </sheetData>
  <mergeCells count="2">
    <mergeCell ref="M5:M6"/>
    <mergeCell ref="D12:D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
  <sheetViews>
    <sheetView topLeftCell="C1" workbookViewId="0">
      <selection activeCell="N13" sqref="A13:XFD13"/>
    </sheetView>
  </sheetViews>
  <sheetFormatPr baseColWidth="10" defaultRowHeight="16" x14ac:dyDescent="0.2"/>
  <sheetData>
    <row r="1" spans="1:33" ht="42" x14ac:dyDescent="0.2">
      <c r="A1" s="780" t="s">
        <v>38</v>
      </c>
      <c r="B1" s="782" t="s">
        <v>2</v>
      </c>
      <c r="C1" s="782" t="s">
        <v>4</v>
      </c>
      <c r="D1" s="782" t="s">
        <v>5</v>
      </c>
      <c r="E1" s="780" t="s">
        <v>6</v>
      </c>
      <c r="F1" s="780" t="s">
        <v>7</v>
      </c>
      <c r="G1" s="780" t="s">
        <v>8</v>
      </c>
      <c r="H1" s="780" t="s">
        <v>9</v>
      </c>
      <c r="I1" s="780" t="s">
        <v>10</v>
      </c>
      <c r="J1" s="780" t="s">
        <v>11</v>
      </c>
      <c r="K1" s="780" t="s">
        <v>12</v>
      </c>
      <c r="L1" s="780" t="s">
        <v>13</v>
      </c>
      <c r="M1" s="780" t="s">
        <v>14</v>
      </c>
      <c r="N1" s="780" t="s">
        <v>15</v>
      </c>
      <c r="O1" s="780" t="s">
        <v>16</v>
      </c>
      <c r="P1" s="780" t="s">
        <v>17</v>
      </c>
      <c r="Q1" s="281" t="s">
        <v>1143</v>
      </c>
      <c r="R1" s="780" t="s">
        <v>19</v>
      </c>
      <c r="S1" s="780" t="s">
        <v>20</v>
      </c>
      <c r="T1" s="780" t="s">
        <v>40</v>
      </c>
      <c r="U1" s="780" t="s">
        <v>22</v>
      </c>
      <c r="V1" s="780" t="s">
        <v>23</v>
      </c>
      <c r="W1" s="780" t="s">
        <v>24</v>
      </c>
      <c r="X1" s="780" t="s">
        <v>25</v>
      </c>
      <c r="Y1" s="281" t="s">
        <v>1144</v>
      </c>
      <c r="Z1" s="780" t="s">
        <v>42</v>
      </c>
      <c r="AA1" s="281" t="s">
        <v>1146</v>
      </c>
      <c r="AB1" s="780" t="s">
        <v>30</v>
      </c>
      <c r="AC1" s="780" t="s">
        <v>31</v>
      </c>
      <c r="AD1" s="780" t="s">
        <v>44</v>
      </c>
      <c r="AE1" s="780" t="s">
        <v>33</v>
      </c>
      <c r="AF1" s="780" t="s">
        <v>45</v>
      </c>
      <c r="AG1" s="281" t="s">
        <v>1147</v>
      </c>
    </row>
    <row r="2" spans="1:33" ht="112" x14ac:dyDescent="0.2">
      <c r="A2" s="781"/>
      <c r="B2" s="783"/>
      <c r="C2" s="783"/>
      <c r="D2" s="783"/>
      <c r="E2" s="781"/>
      <c r="F2" s="781"/>
      <c r="G2" s="781"/>
      <c r="H2" s="781"/>
      <c r="I2" s="781"/>
      <c r="J2" s="781"/>
      <c r="K2" s="781"/>
      <c r="L2" s="781"/>
      <c r="M2" s="781"/>
      <c r="N2" s="781"/>
      <c r="O2" s="781"/>
      <c r="P2" s="781"/>
      <c r="Q2" s="282">
        <v>2025</v>
      </c>
      <c r="R2" s="781"/>
      <c r="S2" s="781"/>
      <c r="T2" s="781"/>
      <c r="U2" s="781"/>
      <c r="V2" s="781"/>
      <c r="W2" s="781"/>
      <c r="X2" s="781"/>
      <c r="Y2" s="282" t="s">
        <v>1145</v>
      </c>
      <c r="Z2" s="781"/>
      <c r="AA2" s="282" t="s">
        <v>1145</v>
      </c>
      <c r="AB2" s="781"/>
      <c r="AC2" s="781"/>
      <c r="AD2" s="781"/>
      <c r="AE2" s="781"/>
      <c r="AF2" s="781"/>
      <c r="AG2" s="282" t="s">
        <v>1148</v>
      </c>
    </row>
    <row r="3" spans="1:33" ht="168" x14ac:dyDescent="0.2">
      <c r="A3" s="346" t="s">
        <v>1399</v>
      </c>
      <c r="B3" s="347" t="s">
        <v>869</v>
      </c>
      <c r="C3" s="348" t="s">
        <v>1400</v>
      </c>
      <c r="D3" s="349" t="s">
        <v>1401</v>
      </c>
      <c r="E3" s="348">
        <v>4002</v>
      </c>
      <c r="F3" s="348" t="s">
        <v>1403</v>
      </c>
      <c r="G3" s="348" t="s">
        <v>1404</v>
      </c>
      <c r="H3" s="348">
        <v>400201602</v>
      </c>
      <c r="I3" s="348"/>
      <c r="J3" s="348">
        <v>4002016</v>
      </c>
      <c r="K3" s="348" t="s">
        <v>197</v>
      </c>
      <c r="L3" s="349" t="s">
        <v>1408</v>
      </c>
      <c r="M3" s="349" t="s">
        <v>1409</v>
      </c>
      <c r="N3" s="350">
        <v>0</v>
      </c>
      <c r="O3" s="350" t="s">
        <v>141</v>
      </c>
      <c r="P3" s="350" t="s">
        <v>211</v>
      </c>
      <c r="Q3" s="350">
        <v>1</v>
      </c>
      <c r="R3" s="350">
        <v>1</v>
      </c>
      <c r="S3" s="350">
        <v>0</v>
      </c>
      <c r="T3" s="351">
        <v>0</v>
      </c>
      <c r="U3" s="350">
        <v>1</v>
      </c>
      <c r="V3" s="350">
        <v>0</v>
      </c>
      <c r="W3" s="347">
        <v>0</v>
      </c>
      <c r="X3" s="337">
        <v>0</v>
      </c>
      <c r="Y3" s="337">
        <v>1</v>
      </c>
      <c r="Z3" s="351">
        <v>1</v>
      </c>
      <c r="AA3" s="352">
        <v>1</v>
      </c>
      <c r="AB3" s="338">
        <v>1</v>
      </c>
      <c r="AC3" s="341">
        <v>1</v>
      </c>
      <c r="AD3" s="353" t="s">
        <v>1163</v>
      </c>
      <c r="AE3" s="347" t="s">
        <v>211</v>
      </c>
      <c r="AF3" s="354" t="s">
        <v>1387</v>
      </c>
      <c r="AG3" s="338">
        <v>0</v>
      </c>
    </row>
    <row r="4" spans="1:33" ht="108" x14ac:dyDescent="0.2">
      <c r="A4" s="346" t="s">
        <v>1399</v>
      </c>
      <c r="B4" s="347" t="s">
        <v>869</v>
      </c>
      <c r="C4" s="348" t="s">
        <v>1400</v>
      </c>
      <c r="D4" s="349" t="s">
        <v>1401</v>
      </c>
      <c r="E4" s="348">
        <v>4002</v>
      </c>
      <c r="F4" s="348" t="s">
        <v>1403</v>
      </c>
      <c r="G4" s="348" t="s">
        <v>1404</v>
      </c>
      <c r="H4" s="348">
        <v>400201603</v>
      </c>
      <c r="I4" s="348"/>
      <c r="J4" s="348">
        <v>4002016</v>
      </c>
      <c r="K4" s="348" t="s">
        <v>197</v>
      </c>
      <c r="L4" s="349" t="s">
        <v>1410</v>
      </c>
      <c r="M4" s="349" t="s">
        <v>1409</v>
      </c>
      <c r="N4" s="350">
        <v>0</v>
      </c>
      <c r="O4" s="350" t="s">
        <v>141</v>
      </c>
      <c r="P4" s="350" t="s">
        <v>211</v>
      </c>
      <c r="Q4" s="350">
        <v>1</v>
      </c>
      <c r="R4" s="350">
        <v>1</v>
      </c>
      <c r="S4" s="350">
        <v>0</v>
      </c>
      <c r="T4" s="351">
        <v>0</v>
      </c>
      <c r="U4" s="350">
        <v>1</v>
      </c>
      <c r="V4" s="350">
        <v>0</v>
      </c>
      <c r="W4" s="347">
        <v>0</v>
      </c>
      <c r="X4" s="337">
        <v>0</v>
      </c>
      <c r="Y4" s="337">
        <v>1</v>
      </c>
      <c r="Z4" s="351">
        <v>1</v>
      </c>
      <c r="AA4" s="352">
        <v>1</v>
      </c>
      <c r="AB4" s="338">
        <v>1</v>
      </c>
      <c r="AC4" s="341">
        <v>1</v>
      </c>
      <c r="AD4" s="353">
        <v>111500000</v>
      </c>
      <c r="AE4" s="347" t="s">
        <v>211</v>
      </c>
      <c r="AF4" s="355">
        <v>111500000</v>
      </c>
      <c r="AG4" s="338">
        <v>1</v>
      </c>
    </row>
    <row r="5" spans="1:33" ht="96" x14ac:dyDescent="0.2">
      <c r="A5" s="346" t="s">
        <v>1399</v>
      </c>
      <c r="B5" s="334" t="s">
        <v>90</v>
      </c>
      <c r="C5" s="348" t="s">
        <v>403</v>
      </c>
      <c r="D5" s="349" t="s">
        <v>1411</v>
      </c>
      <c r="E5" s="348">
        <v>4001</v>
      </c>
      <c r="F5" s="348" t="s">
        <v>1412</v>
      </c>
      <c r="G5" s="348" t="s">
        <v>1413</v>
      </c>
      <c r="H5" s="348">
        <v>400100700</v>
      </c>
      <c r="I5" s="348"/>
      <c r="J5" s="348">
        <v>4001007</v>
      </c>
      <c r="K5" s="348" t="s">
        <v>1416</v>
      </c>
      <c r="L5" s="349" t="s">
        <v>1417</v>
      </c>
      <c r="M5" s="349" t="s">
        <v>1409</v>
      </c>
      <c r="N5" s="350">
        <v>0</v>
      </c>
      <c r="O5" s="350" t="s">
        <v>141</v>
      </c>
      <c r="P5" s="350" t="s">
        <v>211</v>
      </c>
      <c r="Q5" s="350">
        <v>250</v>
      </c>
      <c r="R5" s="350">
        <v>1000</v>
      </c>
      <c r="S5" s="350">
        <v>470</v>
      </c>
      <c r="T5" s="351">
        <v>0.47</v>
      </c>
      <c r="U5" s="350">
        <v>0</v>
      </c>
      <c r="V5" s="350">
        <v>39</v>
      </c>
      <c r="W5" s="347">
        <v>0</v>
      </c>
      <c r="X5" s="337">
        <v>0</v>
      </c>
      <c r="Y5" s="337">
        <v>39</v>
      </c>
      <c r="Z5" s="351">
        <v>0.04</v>
      </c>
      <c r="AA5" s="352">
        <v>509</v>
      </c>
      <c r="AB5" s="338">
        <v>0.16</v>
      </c>
      <c r="AC5" s="341">
        <v>0.50900000000000001</v>
      </c>
      <c r="AD5" s="353">
        <v>100000000</v>
      </c>
      <c r="AE5" s="347" t="s">
        <v>211</v>
      </c>
      <c r="AF5" s="355">
        <v>100000000</v>
      </c>
      <c r="AG5" s="338">
        <v>1</v>
      </c>
    </row>
    <row r="6" spans="1:33" ht="144" x14ac:dyDescent="0.2">
      <c r="A6" s="346" t="s">
        <v>1399</v>
      </c>
      <c r="B6" s="347" t="s">
        <v>869</v>
      </c>
      <c r="C6" s="348" t="s">
        <v>1419</v>
      </c>
      <c r="D6" s="349" t="s">
        <v>1420</v>
      </c>
      <c r="E6" s="348">
        <v>4501</v>
      </c>
      <c r="F6" s="348" t="s">
        <v>1129</v>
      </c>
      <c r="G6" s="348" t="s">
        <v>1422</v>
      </c>
      <c r="H6" s="348">
        <v>459903101</v>
      </c>
      <c r="I6" s="348"/>
      <c r="J6" s="348">
        <v>4599031</v>
      </c>
      <c r="K6" s="348" t="s">
        <v>959</v>
      </c>
      <c r="L6" s="349" t="s">
        <v>1425</v>
      </c>
      <c r="M6" s="349" t="s">
        <v>1409</v>
      </c>
      <c r="N6" s="350">
        <v>45</v>
      </c>
      <c r="O6" s="350" t="s">
        <v>141</v>
      </c>
      <c r="P6" s="350" t="s">
        <v>211</v>
      </c>
      <c r="Q6" s="350">
        <v>5</v>
      </c>
      <c r="R6" s="350">
        <v>20</v>
      </c>
      <c r="S6" s="350">
        <v>5</v>
      </c>
      <c r="T6" s="351">
        <v>0.25</v>
      </c>
      <c r="U6" s="350">
        <v>0</v>
      </c>
      <c r="V6" s="350">
        <v>9</v>
      </c>
      <c r="W6" s="347">
        <v>0</v>
      </c>
      <c r="X6" s="337">
        <v>0</v>
      </c>
      <c r="Y6" s="337">
        <v>9</v>
      </c>
      <c r="Z6" s="351">
        <v>0.45</v>
      </c>
      <c r="AA6" s="352">
        <v>14</v>
      </c>
      <c r="AB6" s="338">
        <v>1.8</v>
      </c>
      <c r="AC6" s="341">
        <v>0.7</v>
      </c>
      <c r="AD6" s="353">
        <v>237500000</v>
      </c>
      <c r="AE6" s="347" t="s">
        <v>211</v>
      </c>
      <c r="AF6" s="355">
        <v>237500000</v>
      </c>
      <c r="AG6" s="338">
        <v>1</v>
      </c>
    </row>
    <row r="7" spans="1:33" ht="96" x14ac:dyDescent="0.2">
      <c r="A7" s="346" t="s">
        <v>1399</v>
      </c>
      <c r="B7" s="347" t="s">
        <v>869</v>
      </c>
      <c r="C7" s="348" t="s">
        <v>1428</v>
      </c>
      <c r="D7" s="349" t="s">
        <v>1429</v>
      </c>
      <c r="E7" s="348">
        <v>4502</v>
      </c>
      <c r="F7" s="348" t="s">
        <v>1237</v>
      </c>
      <c r="G7" s="348" t="s">
        <v>1430</v>
      </c>
      <c r="H7" s="348"/>
      <c r="I7" s="348"/>
      <c r="J7" s="348">
        <v>4502001</v>
      </c>
      <c r="K7" s="348" t="s">
        <v>1260</v>
      </c>
      <c r="L7" s="349" t="s">
        <v>1432</v>
      </c>
      <c r="M7" s="349" t="s">
        <v>1409</v>
      </c>
      <c r="N7" s="350">
        <v>0</v>
      </c>
      <c r="O7" s="350" t="s">
        <v>141</v>
      </c>
      <c r="P7" s="350" t="s">
        <v>211</v>
      </c>
      <c r="Q7" s="350">
        <v>1</v>
      </c>
      <c r="R7" s="350">
        <v>4</v>
      </c>
      <c r="S7" s="350">
        <v>0</v>
      </c>
      <c r="T7" s="351">
        <v>0</v>
      </c>
      <c r="U7" s="350">
        <v>1</v>
      </c>
      <c r="V7" s="350">
        <v>0</v>
      </c>
      <c r="W7" s="347">
        <v>0</v>
      </c>
      <c r="X7" s="337">
        <v>0</v>
      </c>
      <c r="Y7" s="337">
        <v>1</v>
      </c>
      <c r="Z7" s="351">
        <v>0.25</v>
      </c>
      <c r="AA7" s="352">
        <v>1</v>
      </c>
      <c r="AB7" s="338">
        <v>1</v>
      </c>
      <c r="AC7" s="341">
        <v>0.25</v>
      </c>
      <c r="AD7" s="353">
        <v>50000000</v>
      </c>
      <c r="AE7" s="347" t="s">
        <v>211</v>
      </c>
      <c r="AF7" s="355">
        <v>50000000</v>
      </c>
      <c r="AG7" s="338">
        <v>1</v>
      </c>
    </row>
    <row r="8" spans="1:33" ht="96" x14ac:dyDescent="0.2">
      <c r="A8" s="346" t="s">
        <v>1399</v>
      </c>
      <c r="B8" s="347" t="s">
        <v>869</v>
      </c>
      <c r="C8" s="348" t="s">
        <v>1428</v>
      </c>
      <c r="D8" s="349" t="s">
        <v>1433</v>
      </c>
      <c r="E8" s="348">
        <v>4599</v>
      </c>
      <c r="F8" s="348" t="s">
        <v>1024</v>
      </c>
      <c r="G8" s="348" t="s">
        <v>816</v>
      </c>
      <c r="H8" s="348">
        <v>459902500</v>
      </c>
      <c r="I8" s="348"/>
      <c r="J8" s="348">
        <v>4599025</v>
      </c>
      <c r="K8" s="348" t="s">
        <v>874</v>
      </c>
      <c r="L8" s="349" t="s">
        <v>875</v>
      </c>
      <c r="M8" s="349" t="s">
        <v>1409</v>
      </c>
      <c r="N8" s="350">
        <v>0</v>
      </c>
      <c r="O8" s="350" t="s">
        <v>141</v>
      </c>
      <c r="P8" s="350" t="s">
        <v>211</v>
      </c>
      <c r="Q8" s="350">
        <v>1</v>
      </c>
      <c r="R8" s="350">
        <v>3</v>
      </c>
      <c r="S8" s="350">
        <v>0</v>
      </c>
      <c r="T8" s="351">
        <v>0</v>
      </c>
      <c r="U8" s="350">
        <v>0</v>
      </c>
      <c r="V8" s="350">
        <v>1</v>
      </c>
      <c r="W8" s="347">
        <v>0</v>
      </c>
      <c r="X8" s="337">
        <v>0</v>
      </c>
      <c r="Y8" s="337">
        <v>1</v>
      </c>
      <c r="Z8" s="351">
        <v>0.33</v>
      </c>
      <c r="AA8" s="352">
        <v>1</v>
      </c>
      <c r="AB8" s="338">
        <v>1</v>
      </c>
      <c r="AC8" s="341">
        <v>0.33329999999999999</v>
      </c>
      <c r="AD8" s="353">
        <v>140000000</v>
      </c>
      <c r="AE8" s="347" t="s">
        <v>211</v>
      </c>
      <c r="AF8" s="355">
        <v>140000000</v>
      </c>
      <c r="AG8" s="338">
        <v>1</v>
      </c>
    </row>
    <row r="9" spans="1:33" ht="96" x14ac:dyDescent="0.2">
      <c r="A9" s="346" t="s">
        <v>1399</v>
      </c>
      <c r="B9" s="347" t="s">
        <v>869</v>
      </c>
      <c r="C9" s="348" t="s">
        <v>1428</v>
      </c>
      <c r="D9" s="349" t="s">
        <v>881</v>
      </c>
      <c r="E9" s="348">
        <v>4599</v>
      </c>
      <c r="F9" s="348" t="s">
        <v>1024</v>
      </c>
      <c r="G9" s="348" t="s">
        <v>816</v>
      </c>
      <c r="H9" s="348">
        <v>459903100</v>
      </c>
      <c r="I9" s="348"/>
      <c r="J9" s="348">
        <v>4599031</v>
      </c>
      <c r="K9" s="348" t="s">
        <v>959</v>
      </c>
      <c r="L9" s="349" t="s">
        <v>1175</v>
      </c>
      <c r="M9" s="349" t="s">
        <v>1409</v>
      </c>
      <c r="N9" s="350">
        <v>45</v>
      </c>
      <c r="O9" s="350">
        <v>2023</v>
      </c>
      <c r="P9" s="350" t="s">
        <v>211</v>
      </c>
      <c r="Q9" s="350">
        <v>45</v>
      </c>
      <c r="R9" s="350">
        <v>45</v>
      </c>
      <c r="S9" s="350">
        <v>45</v>
      </c>
      <c r="T9" s="351">
        <v>1</v>
      </c>
      <c r="U9" s="350">
        <v>10</v>
      </c>
      <c r="V9" s="350">
        <v>15</v>
      </c>
      <c r="W9" s="347">
        <v>0</v>
      </c>
      <c r="X9" s="337">
        <v>0</v>
      </c>
      <c r="Y9" s="337">
        <v>25</v>
      </c>
      <c r="Z9" s="338">
        <v>0.56000000000000005</v>
      </c>
      <c r="AA9" s="352">
        <v>70</v>
      </c>
      <c r="AB9" s="338">
        <v>0.56000000000000005</v>
      </c>
      <c r="AC9" s="341">
        <v>1.5556000000000001</v>
      </c>
      <c r="AD9" s="353">
        <v>97500000</v>
      </c>
      <c r="AE9" s="347" t="s">
        <v>211</v>
      </c>
      <c r="AF9" s="355">
        <v>97500000</v>
      </c>
      <c r="AG9" s="338">
        <v>1</v>
      </c>
    </row>
    <row r="10" spans="1:33" ht="144" x14ac:dyDescent="0.2">
      <c r="A10" s="346" t="s">
        <v>1399</v>
      </c>
      <c r="B10" s="334" t="s">
        <v>90</v>
      </c>
      <c r="C10" s="348" t="s">
        <v>1438</v>
      </c>
      <c r="D10" s="349" t="s">
        <v>1439</v>
      </c>
      <c r="E10" s="348">
        <v>3906</v>
      </c>
      <c r="F10" s="348" t="s">
        <v>1441</v>
      </c>
      <c r="G10" s="348" t="s">
        <v>821</v>
      </c>
      <c r="H10" s="348"/>
      <c r="I10" s="348"/>
      <c r="J10" s="348">
        <v>3906011</v>
      </c>
      <c r="K10" s="348" t="s">
        <v>1443</v>
      </c>
      <c r="L10" s="349" t="s">
        <v>1444</v>
      </c>
      <c r="M10" s="349" t="s">
        <v>1409</v>
      </c>
      <c r="N10" s="350">
        <v>0</v>
      </c>
      <c r="O10" s="350" t="s">
        <v>141</v>
      </c>
      <c r="P10" s="350" t="s">
        <v>211</v>
      </c>
      <c r="Q10" s="350">
        <v>1</v>
      </c>
      <c r="R10" s="350">
        <v>3</v>
      </c>
      <c r="S10" s="350">
        <v>0</v>
      </c>
      <c r="T10" s="351">
        <v>0</v>
      </c>
      <c r="U10" s="350">
        <v>0</v>
      </c>
      <c r="V10" s="350">
        <v>2</v>
      </c>
      <c r="W10" s="347">
        <v>0</v>
      </c>
      <c r="X10" s="337">
        <v>0</v>
      </c>
      <c r="Y10" s="337">
        <v>2</v>
      </c>
      <c r="Z10" s="338">
        <v>0.67</v>
      </c>
      <c r="AA10" s="352">
        <v>2</v>
      </c>
      <c r="AB10" s="338">
        <v>2</v>
      </c>
      <c r="AC10" s="341">
        <v>0.66669999999999996</v>
      </c>
      <c r="AD10" s="353">
        <v>15000000</v>
      </c>
      <c r="AE10" s="347" t="s">
        <v>211</v>
      </c>
      <c r="AF10" s="355">
        <v>15000000</v>
      </c>
      <c r="AG10" s="338">
        <v>1</v>
      </c>
    </row>
    <row r="11" spans="1:33" ht="96" x14ac:dyDescent="0.2">
      <c r="A11" s="346" t="s">
        <v>1399</v>
      </c>
      <c r="B11" s="334" t="s">
        <v>90</v>
      </c>
      <c r="C11" s="348" t="s">
        <v>1438</v>
      </c>
      <c r="D11" s="349" t="s">
        <v>1439</v>
      </c>
      <c r="E11" s="348">
        <v>3999</v>
      </c>
      <c r="F11" s="348" t="s">
        <v>1446</v>
      </c>
      <c r="G11" s="348" t="s">
        <v>821</v>
      </c>
      <c r="H11" s="348"/>
      <c r="I11" s="348"/>
      <c r="J11" s="348">
        <v>3999054</v>
      </c>
      <c r="K11" s="348" t="s">
        <v>197</v>
      </c>
      <c r="L11" s="349" t="s">
        <v>1448</v>
      </c>
      <c r="M11" s="349" t="s">
        <v>1409</v>
      </c>
      <c r="N11" s="350">
        <v>0</v>
      </c>
      <c r="O11" s="350" t="s">
        <v>141</v>
      </c>
      <c r="P11" s="350" t="s">
        <v>211</v>
      </c>
      <c r="Q11" s="350">
        <v>1</v>
      </c>
      <c r="R11" s="350">
        <v>4</v>
      </c>
      <c r="S11" s="350">
        <v>1</v>
      </c>
      <c r="T11" s="351">
        <v>0.25</v>
      </c>
      <c r="U11" s="350">
        <v>0</v>
      </c>
      <c r="V11" s="350">
        <v>1</v>
      </c>
      <c r="W11" s="347">
        <v>0</v>
      </c>
      <c r="X11" s="337">
        <v>0</v>
      </c>
      <c r="Y11" s="337">
        <v>1</v>
      </c>
      <c r="Z11" s="338">
        <v>0.25</v>
      </c>
      <c r="AA11" s="352">
        <v>2</v>
      </c>
      <c r="AB11" s="338">
        <v>1</v>
      </c>
      <c r="AC11" s="341">
        <v>0.5</v>
      </c>
      <c r="AD11" s="353">
        <v>22500000</v>
      </c>
      <c r="AE11" s="347" t="s">
        <v>211</v>
      </c>
      <c r="AF11" s="355">
        <v>22500000</v>
      </c>
      <c r="AG11" s="338">
        <v>1</v>
      </c>
    </row>
    <row r="12" spans="1:33" ht="96" x14ac:dyDescent="0.2">
      <c r="A12" s="346" t="s">
        <v>1399</v>
      </c>
      <c r="B12" s="334" t="s">
        <v>90</v>
      </c>
      <c r="C12" s="348" t="s">
        <v>1438</v>
      </c>
      <c r="D12" s="349" t="s">
        <v>1439</v>
      </c>
      <c r="E12" s="348">
        <v>3999</v>
      </c>
      <c r="F12" s="348" t="s">
        <v>1446</v>
      </c>
      <c r="G12" s="348" t="s">
        <v>821</v>
      </c>
      <c r="H12" s="348"/>
      <c r="I12" s="348"/>
      <c r="J12" s="348">
        <v>3999065</v>
      </c>
      <c r="K12" s="348" t="s">
        <v>1230</v>
      </c>
      <c r="L12" s="349" t="s">
        <v>1231</v>
      </c>
      <c r="M12" s="349" t="s">
        <v>1409</v>
      </c>
      <c r="N12" s="350">
        <v>0</v>
      </c>
      <c r="O12" s="350" t="s">
        <v>141</v>
      </c>
      <c r="P12" s="350" t="s">
        <v>211</v>
      </c>
      <c r="Q12" s="350">
        <v>1</v>
      </c>
      <c r="R12" s="350">
        <v>1</v>
      </c>
      <c r="S12" s="350">
        <v>0</v>
      </c>
      <c r="T12" s="351">
        <v>0</v>
      </c>
      <c r="U12" s="350">
        <v>0</v>
      </c>
      <c r="V12" s="350">
        <v>0</v>
      </c>
      <c r="W12" s="347">
        <v>0</v>
      </c>
      <c r="X12" s="337">
        <v>0</v>
      </c>
      <c r="Y12" s="337">
        <v>0</v>
      </c>
      <c r="Z12" s="338">
        <v>0</v>
      </c>
      <c r="AA12" s="352">
        <v>0</v>
      </c>
      <c r="AB12" s="338">
        <v>0</v>
      </c>
      <c r="AC12" s="341">
        <v>0</v>
      </c>
      <c r="AD12" s="353">
        <v>60000000</v>
      </c>
      <c r="AE12" s="347" t="s">
        <v>211</v>
      </c>
      <c r="AF12" s="355">
        <v>60000000</v>
      </c>
      <c r="AG12" s="338">
        <v>1</v>
      </c>
    </row>
    <row r="13" spans="1:33" ht="120" x14ac:dyDescent="0.2">
      <c r="A13" s="346" t="s">
        <v>1399</v>
      </c>
      <c r="B13" s="334" t="s">
        <v>90</v>
      </c>
      <c r="C13" s="348" t="s">
        <v>1438</v>
      </c>
      <c r="D13" s="349" t="s">
        <v>1439</v>
      </c>
      <c r="E13" s="348">
        <v>3999</v>
      </c>
      <c r="F13" s="348" t="s">
        <v>1446</v>
      </c>
      <c r="G13" s="348" t="s">
        <v>821</v>
      </c>
      <c r="H13" s="348"/>
      <c r="I13" s="348"/>
      <c r="J13" s="348">
        <v>2301034</v>
      </c>
      <c r="K13" s="348" t="s">
        <v>1451</v>
      </c>
      <c r="L13" s="349" t="s">
        <v>1452</v>
      </c>
      <c r="M13" s="349" t="s">
        <v>1409</v>
      </c>
      <c r="N13" s="350">
        <v>0</v>
      </c>
      <c r="O13" s="350" t="s">
        <v>141</v>
      </c>
      <c r="P13" s="350" t="s">
        <v>211</v>
      </c>
      <c r="Q13" s="350">
        <v>25</v>
      </c>
      <c r="R13" s="350">
        <v>100</v>
      </c>
      <c r="S13" s="350">
        <v>68</v>
      </c>
      <c r="T13" s="351">
        <v>0.68</v>
      </c>
      <c r="U13" s="350">
        <v>0</v>
      </c>
      <c r="V13" s="350">
        <v>0</v>
      </c>
      <c r="W13" s="347">
        <v>0</v>
      </c>
      <c r="X13" s="337">
        <v>0</v>
      </c>
      <c r="Y13" s="337">
        <v>0</v>
      </c>
      <c r="Z13" s="338">
        <v>0</v>
      </c>
      <c r="AA13" s="352">
        <v>68</v>
      </c>
      <c r="AB13" s="338">
        <v>0</v>
      </c>
      <c r="AC13" s="341">
        <v>0.68</v>
      </c>
      <c r="AD13" s="353" t="s">
        <v>1163</v>
      </c>
      <c r="AE13" s="347" t="s">
        <v>141</v>
      </c>
      <c r="AF13" s="354" t="s">
        <v>1387</v>
      </c>
      <c r="AG13" s="338">
        <v>0</v>
      </c>
    </row>
    <row r="14" spans="1:33" ht="180" x14ac:dyDescent="0.2">
      <c r="A14" s="346" t="s">
        <v>1399</v>
      </c>
      <c r="B14" s="334" t="s">
        <v>90</v>
      </c>
      <c r="C14" s="348" t="s">
        <v>1438</v>
      </c>
      <c r="D14" s="349" t="s">
        <v>1439</v>
      </c>
      <c r="E14" s="348">
        <v>3999</v>
      </c>
      <c r="F14" s="348" t="s">
        <v>1446</v>
      </c>
      <c r="G14" s="348" t="s">
        <v>821</v>
      </c>
      <c r="H14" s="348"/>
      <c r="I14" s="348"/>
      <c r="J14" s="348">
        <v>2301062</v>
      </c>
      <c r="K14" s="348" t="s">
        <v>1455</v>
      </c>
      <c r="L14" s="349" t="s">
        <v>1456</v>
      </c>
      <c r="M14" s="349" t="s">
        <v>1409</v>
      </c>
      <c r="N14" s="350">
        <v>0</v>
      </c>
      <c r="O14" s="350" t="s">
        <v>141</v>
      </c>
      <c r="P14" s="350" t="s">
        <v>211</v>
      </c>
      <c r="Q14" s="350">
        <v>150</v>
      </c>
      <c r="R14" s="350">
        <v>500</v>
      </c>
      <c r="S14" s="350">
        <v>0</v>
      </c>
      <c r="T14" s="351">
        <v>0</v>
      </c>
      <c r="U14" s="350">
        <v>0</v>
      </c>
      <c r="V14" s="350">
        <v>2035</v>
      </c>
      <c r="W14" s="347">
        <v>0</v>
      </c>
      <c r="X14" s="337">
        <v>0</v>
      </c>
      <c r="Y14" s="337">
        <v>2035</v>
      </c>
      <c r="Z14" s="338">
        <v>4.07</v>
      </c>
      <c r="AA14" s="352">
        <v>2035</v>
      </c>
      <c r="AB14" s="338">
        <v>13.57</v>
      </c>
      <c r="AC14" s="341">
        <v>4.07</v>
      </c>
      <c r="AD14" s="353">
        <v>22000000</v>
      </c>
      <c r="AE14" s="347" t="s">
        <v>211</v>
      </c>
      <c r="AF14" s="355">
        <v>22000000</v>
      </c>
      <c r="AG14" s="338">
        <v>1</v>
      </c>
    </row>
    <row r="15" spans="1:33" ht="108" x14ac:dyDescent="0.2">
      <c r="A15" s="346" t="s">
        <v>1399</v>
      </c>
      <c r="B15" s="334" t="s">
        <v>90</v>
      </c>
      <c r="C15" s="348" t="s">
        <v>1438</v>
      </c>
      <c r="D15" s="349" t="s">
        <v>1439</v>
      </c>
      <c r="E15" s="348">
        <v>3905</v>
      </c>
      <c r="F15" s="348" t="s">
        <v>1458</v>
      </c>
      <c r="G15" s="348" t="s">
        <v>821</v>
      </c>
      <c r="H15" s="348"/>
      <c r="I15" s="348"/>
      <c r="J15" s="348">
        <v>3905007</v>
      </c>
      <c r="K15" s="348" t="s">
        <v>1060</v>
      </c>
      <c r="L15" s="349" t="s">
        <v>1460</v>
      </c>
      <c r="M15" s="349" t="s">
        <v>1409</v>
      </c>
      <c r="N15" s="350">
        <v>0</v>
      </c>
      <c r="O15" s="350" t="s">
        <v>141</v>
      </c>
      <c r="P15" s="350" t="s">
        <v>211</v>
      </c>
      <c r="Q15" s="350">
        <v>1</v>
      </c>
      <c r="R15" s="350">
        <v>3</v>
      </c>
      <c r="S15" s="350">
        <v>0</v>
      </c>
      <c r="T15" s="351">
        <v>0</v>
      </c>
      <c r="U15" s="350">
        <v>0</v>
      </c>
      <c r="V15" s="350">
        <v>3</v>
      </c>
      <c r="W15" s="347">
        <v>0</v>
      </c>
      <c r="X15" s="337">
        <v>0</v>
      </c>
      <c r="Y15" s="337">
        <v>3</v>
      </c>
      <c r="Z15" s="338">
        <v>1</v>
      </c>
      <c r="AA15" s="352">
        <v>3</v>
      </c>
      <c r="AB15" s="338">
        <v>3</v>
      </c>
      <c r="AC15" s="341">
        <v>1</v>
      </c>
      <c r="AD15" s="353" t="s">
        <v>1163</v>
      </c>
      <c r="AE15" s="347" t="s">
        <v>141</v>
      </c>
      <c r="AF15" s="354" t="s">
        <v>1387</v>
      </c>
      <c r="AG15" s="338">
        <v>0</v>
      </c>
    </row>
  </sheetData>
  <mergeCells count="29">
    <mergeCell ref="S1:S2"/>
    <mergeCell ref="AF1:AF2"/>
    <mergeCell ref="AE1:AE2"/>
    <mergeCell ref="AD1:AD2"/>
    <mergeCell ref="AC1:AC2"/>
    <mergeCell ref="AB1:AB2"/>
    <mergeCell ref="Z1:Z2"/>
    <mergeCell ref="X1:X2"/>
    <mergeCell ref="W1:W2"/>
    <mergeCell ref="V1:V2"/>
    <mergeCell ref="U1:U2"/>
    <mergeCell ref="T1:T2"/>
    <mergeCell ref="F1:F2"/>
    <mergeCell ref="R1:R2"/>
    <mergeCell ref="P1:P2"/>
    <mergeCell ref="O1:O2"/>
    <mergeCell ref="N1:N2"/>
    <mergeCell ref="M1:M2"/>
    <mergeCell ref="L1:L2"/>
    <mergeCell ref="K1:K2"/>
    <mergeCell ref="J1:J2"/>
    <mergeCell ref="I1:I2"/>
    <mergeCell ref="H1:H2"/>
    <mergeCell ref="G1:G2"/>
    <mergeCell ref="E1:E2"/>
    <mergeCell ref="D1:D2"/>
    <mergeCell ref="C1:C2"/>
    <mergeCell ref="B1:B2"/>
    <mergeCell ref="A1:A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topLeftCell="A3" workbookViewId="0">
      <selection activeCell="O7" sqref="O7"/>
    </sheetView>
  </sheetViews>
  <sheetFormatPr baseColWidth="10" defaultRowHeight="16" x14ac:dyDescent="0.2"/>
  <sheetData>
    <row r="1" spans="1:33" ht="42" x14ac:dyDescent="0.2">
      <c r="A1" s="780" t="s">
        <v>38</v>
      </c>
      <c r="B1" s="780" t="s">
        <v>2</v>
      </c>
      <c r="C1" s="780" t="s">
        <v>4</v>
      </c>
      <c r="D1" s="780" t="s">
        <v>5</v>
      </c>
      <c r="E1" s="780" t="s">
        <v>6</v>
      </c>
      <c r="F1" s="780" t="s">
        <v>7</v>
      </c>
      <c r="G1" s="780" t="s">
        <v>8</v>
      </c>
      <c r="H1" s="780" t="s">
        <v>9</v>
      </c>
      <c r="I1" s="780" t="s">
        <v>10</v>
      </c>
      <c r="J1" s="780" t="s">
        <v>11</v>
      </c>
      <c r="K1" s="780" t="s">
        <v>12</v>
      </c>
      <c r="L1" s="780" t="s">
        <v>13</v>
      </c>
      <c r="M1" s="780" t="s">
        <v>14</v>
      </c>
      <c r="N1" s="780" t="s">
        <v>15</v>
      </c>
      <c r="O1" s="780" t="s">
        <v>16</v>
      </c>
      <c r="P1" s="780" t="s">
        <v>17</v>
      </c>
      <c r="Q1" s="281" t="s">
        <v>1143</v>
      </c>
      <c r="R1" s="780" t="s">
        <v>19</v>
      </c>
      <c r="S1" s="780" t="s">
        <v>20</v>
      </c>
      <c r="T1" s="780" t="s">
        <v>40</v>
      </c>
      <c r="U1" s="780" t="s">
        <v>22</v>
      </c>
      <c r="V1" s="780" t="s">
        <v>23</v>
      </c>
      <c r="W1" s="780" t="s">
        <v>24</v>
      </c>
      <c r="X1" s="780" t="s">
        <v>25</v>
      </c>
      <c r="Y1" s="281" t="s">
        <v>1144</v>
      </c>
      <c r="Z1" s="780" t="s">
        <v>42</v>
      </c>
      <c r="AA1" s="281" t="s">
        <v>1146</v>
      </c>
      <c r="AB1" s="780" t="s">
        <v>30</v>
      </c>
      <c r="AC1" s="780" t="s">
        <v>31</v>
      </c>
      <c r="AD1" s="780" t="s">
        <v>44</v>
      </c>
      <c r="AE1" s="780" t="s">
        <v>33</v>
      </c>
      <c r="AF1" s="780" t="s">
        <v>45</v>
      </c>
      <c r="AG1" s="281" t="s">
        <v>1147</v>
      </c>
    </row>
    <row r="2" spans="1:33" ht="112" x14ac:dyDescent="0.2">
      <c r="A2" s="781"/>
      <c r="B2" s="781"/>
      <c r="C2" s="781"/>
      <c r="D2" s="781"/>
      <c r="E2" s="781"/>
      <c r="F2" s="781"/>
      <c r="G2" s="781"/>
      <c r="H2" s="781"/>
      <c r="I2" s="781"/>
      <c r="J2" s="781"/>
      <c r="K2" s="781"/>
      <c r="L2" s="781"/>
      <c r="M2" s="781"/>
      <c r="N2" s="781"/>
      <c r="O2" s="781"/>
      <c r="P2" s="781"/>
      <c r="Q2" s="282">
        <v>2025</v>
      </c>
      <c r="R2" s="781"/>
      <c r="S2" s="781"/>
      <c r="T2" s="781"/>
      <c r="U2" s="781"/>
      <c r="V2" s="781"/>
      <c r="W2" s="781"/>
      <c r="X2" s="781"/>
      <c r="Y2" s="282" t="s">
        <v>1145</v>
      </c>
      <c r="Z2" s="781"/>
      <c r="AA2" s="282" t="s">
        <v>1145</v>
      </c>
      <c r="AB2" s="781"/>
      <c r="AC2" s="781"/>
      <c r="AD2" s="781"/>
      <c r="AE2" s="781"/>
      <c r="AF2" s="781"/>
      <c r="AG2" s="282" t="s">
        <v>1148</v>
      </c>
    </row>
    <row r="3" spans="1:33" ht="132" x14ac:dyDescent="0.2">
      <c r="A3" s="333" t="s">
        <v>1362</v>
      </c>
      <c r="B3" s="334" t="s">
        <v>90</v>
      </c>
      <c r="C3" s="335" t="s">
        <v>108</v>
      </c>
      <c r="D3" s="336" t="s">
        <v>1029</v>
      </c>
      <c r="E3" s="335">
        <v>2202</v>
      </c>
      <c r="F3" s="335" t="s">
        <v>1029</v>
      </c>
      <c r="G3" s="335" t="s">
        <v>552</v>
      </c>
      <c r="H3" s="335">
        <v>123</v>
      </c>
      <c r="I3" s="335" t="s">
        <v>1363</v>
      </c>
      <c r="J3" s="335">
        <v>2202061</v>
      </c>
      <c r="K3" s="335" t="s">
        <v>1364</v>
      </c>
      <c r="L3" s="336" t="s">
        <v>1365</v>
      </c>
      <c r="M3" s="336" t="s">
        <v>121</v>
      </c>
      <c r="N3" s="337">
        <v>321</v>
      </c>
      <c r="O3" s="337">
        <v>2023</v>
      </c>
      <c r="P3" s="337" t="s">
        <v>1366</v>
      </c>
      <c r="Q3" s="337">
        <v>100</v>
      </c>
      <c r="R3" s="337">
        <v>400</v>
      </c>
      <c r="S3" s="337">
        <v>203</v>
      </c>
      <c r="T3" s="338">
        <v>0.51</v>
      </c>
      <c r="U3" s="337">
        <v>96</v>
      </c>
      <c r="V3" s="337">
        <v>0</v>
      </c>
      <c r="W3" s="337">
        <v>0</v>
      </c>
      <c r="X3" s="339">
        <v>54</v>
      </c>
      <c r="Y3" s="339">
        <v>150</v>
      </c>
      <c r="Z3" s="338">
        <v>0.24</v>
      </c>
      <c r="AA3" s="340">
        <v>299</v>
      </c>
      <c r="AB3" s="338">
        <v>1</v>
      </c>
      <c r="AC3" s="341">
        <v>0.74750000000000005</v>
      </c>
      <c r="AD3" s="342" t="s">
        <v>1386</v>
      </c>
      <c r="AE3" s="334" t="s">
        <v>1367</v>
      </c>
      <c r="AF3" s="343" t="s">
        <v>1387</v>
      </c>
      <c r="AG3" s="338">
        <v>0</v>
      </c>
    </row>
    <row r="4" spans="1:33" ht="96" x14ac:dyDescent="0.2">
      <c r="A4" s="333" t="s">
        <v>1362</v>
      </c>
      <c r="B4" s="334" t="s">
        <v>869</v>
      </c>
      <c r="C4" s="335" t="s">
        <v>1368</v>
      </c>
      <c r="D4" s="336" t="s">
        <v>1369</v>
      </c>
      <c r="E4" s="335">
        <v>4502</v>
      </c>
      <c r="F4" s="335" t="s">
        <v>1237</v>
      </c>
      <c r="G4" s="335" t="s">
        <v>793</v>
      </c>
      <c r="H4" s="335">
        <v>326</v>
      </c>
      <c r="I4" s="335" t="s">
        <v>1370</v>
      </c>
      <c r="J4" s="335">
        <v>4502001</v>
      </c>
      <c r="K4" s="335" t="s">
        <v>1260</v>
      </c>
      <c r="L4" s="336" t="s">
        <v>1371</v>
      </c>
      <c r="M4" s="336" t="s">
        <v>121</v>
      </c>
      <c r="N4" s="337">
        <v>1</v>
      </c>
      <c r="O4" s="337">
        <v>2023</v>
      </c>
      <c r="P4" s="337" t="s">
        <v>1372</v>
      </c>
      <c r="Q4" s="337">
        <v>1</v>
      </c>
      <c r="R4" s="337">
        <v>4</v>
      </c>
      <c r="S4" s="337">
        <v>1</v>
      </c>
      <c r="T4" s="338">
        <v>0.25</v>
      </c>
      <c r="U4" s="337">
        <v>0</v>
      </c>
      <c r="V4" s="337">
        <v>0</v>
      </c>
      <c r="W4" s="337">
        <v>1</v>
      </c>
      <c r="X4" s="339">
        <v>0</v>
      </c>
      <c r="Y4" s="339">
        <v>1</v>
      </c>
      <c r="Z4" s="338">
        <v>0.25</v>
      </c>
      <c r="AA4" s="340">
        <v>2</v>
      </c>
      <c r="AB4" s="338">
        <v>1</v>
      </c>
      <c r="AC4" s="341">
        <v>0.5</v>
      </c>
      <c r="AD4" s="342" t="s">
        <v>1386</v>
      </c>
      <c r="AE4" s="334" t="s">
        <v>1367</v>
      </c>
      <c r="AF4" s="343" t="s">
        <v>1387</v>
      </c>
      <c r="AG4" s="338">
        <v>0</v>
      </c>
    </row>
    <row r="5" spans="1:33" ht="96" x14ac:dyDescent="0.2">
      <c r="A5" s="333" t="s">
        <v>1362</v>
      </c>
      <c r="B5" s="334" t="s">
        <v>869</v>
      </c>
      <c r="C5" s="335" t="s">
        <v>1368</v>
      </c>
      <c r="D5" s="336" t="s">
        <v>1373</v>
      </c>
      <c r="E5" s="335">
        <v>4599</v>
      </c>
      <c r="F5" s="335" t="s">
        <v>1024</v>
      </c>
      <c r="G5" s="335" t="s">
        <v>1374</v>
      </c>
      <c r="H5" s="335">
        <v>327</v>
      </c>
      <c r="I5" s="335" t="s">
        <v>1375</v>
      </c>
      <c r="J5" s="335">
        <v>4599029</v>
      </c>
      <c r="K5" s="335" t="s">
        <v>878</v>
      </c>
      <c r="L5" s="336" t="s">
        <v>879</v>
      </c>
      <c r="M5" s="336" t="s">
        <v>121</v>
      </c>
      <c r="N5" s="337">
        <v>1</v>
      </c>
      <c r="O5" s="337">
        <v>2023</v>
      </c>
      <c r="P5" s="337" t="s">
        <v>1372</v>
      </c>
      <c r="Q5" s="337">
        <v>1</v>
      </c>
      <c r="R5" s="337">
        <v>4</v>
      </c>
      <c r="S5" s="337">
        <v>1</v>
      </c>
      <c r="T5" s="338">
        <v>0.25</v>
      </c>
      <c r="U5" s="337">
        <v>0</v>
      </c>
      <c r="V5" s="337">
        <v>0</v>
      </c>
      <c r="W5" s="337">
        <v>0</v>
      </c>
      <c r="X5" s="339">
        <v>0</v>
      </c>
      <c r="Y5" s="339">
        <v>0</v>
      </c>
      <c r="Z5" s="338">
        <v>0</v>
      </c>
      <c r="AA5" s="340">
        <v>1</v>
      </c>
      <c r="AB5" s="338">
        <v>0</v>
      </c>
      <c r="AC5" s="341">
        <v>0.25</v>
      </c>
      <c r="AD5" s="342" t="s">
        <v>1386</v>
      </c>
      <c r="AE5" s="334" t="s">
        <v>1367</v>
      </c>
      <c r="AF5" s="343" t="s">
        <v>1387</v>
      </c>
      <c r="AG5" s="338">
        <v>0</v>
      </c>
    </row>
    <row r="6" spans="1:33" ht="96" x14ac:dyDescent="0.2">
      <c r="A6" s="333" t="s">
        <v>1362</v>
      </c>
      <c r="B6" s="334" t="s">
        <v>869</v>
      </c>
      <c r="C6" s="335" t="s">
        <v>1368</v>
      </c>
      <c r="D6" s="336" t="s">
        <v>1373</v>
      </c>
      <c r="E6" s="335">
        <v>4502</v>
      </c>
      <c r="F6" s="335" t="s">
        <v>1237</v>
      </c>
      <c r="G6" s="335" t="s">
        <v>1374</v>
      </c>
      <c r="H6" s="335">
        <v>328</v>
      </c>
      <c r="I6" s="335" t="s">
        <v>1376</v>
      </c>
      <c r="J6" s="335">
        <v>4502001</v>
      </c>
      <c r="K6" s="335" t="s">
        <v>1260</v>
      </c>
      <c r="L6" s="336" t="s">
        <v>1377</v>
      </c>
      <c r="M6" s="336" t="s">
        <v>121</v>
      </c>
      <c r="N6" s="337">
        <v>0</v>
      </c>
      <c r="O6" s="337">
        <v>2023</v>
      </c>
      <c r="P6" s="337" t="s">
        <v>1372</v>
      </c>
      <c r="Q6" s="337">
        <v>5</v>
      </c>
      <c r="R6" s="337">
        <v>20</v>
      </c>
      <c r="S6" s="337">
        <v>6</v>
      </c>
      <c r="T6" s="338">
        <v>0.3</v>
      </c>
      <c r="U6" s="337">
        <v>2</v>
      </c>
      <c r="V6" s="337">
        <v>2</v>
      </c>
      <c r="W6" s="337">
        <v>0</v>
      </c>
      <c r="X6" s="339">
        <v>2</v>
      </c>
      <c r="Y6" s="339">
        <v>6</v>
      </c>
      <c r="Z6" s="338">
        <v>0.25</v>
      </c>
      <c r="AA6" s="340">
        <v>12</v>
      </c>
      <c r="AB6" s="338">
        <v>1</v>
      </c>
      <c r="AC6" s="337">
        <v>60</v>
      </c>
      <c r="AD6" s="342">
        <v>1261000000</v>
      </c>
      <c r="AE6" s="334" t="s">
        <v>1367</v>
      </c>
      <c r="AF6" s="343">
        <v>1258300000</v>
      </c>
      <c r="AG6" s="338">
        <v>1</v>
      </c>
    </row>
    <row r="7" spans="1:33" ht="144" x14ac:dyDescent="0.2">
      <c r="A7" s="517" t="s">
        <v>1362</v>
      </c>
      <c r="B7" s="518" t="s">
        <v>869</v>
      </c>
      <c r="C7" s="519" t="s">
        <v>1368</v>
      </c>
      <c r="D7" s="520" t="s">
        <v>1378</v>
      </c>
      <c r="E7" s="519">
        <v>4502</v>
      </c>
      <c r="F7" s="519" t="s">
        <v>1237</v>
      </c>
      <c r="G7" s="519" t="s">
        <v>371</v>
      </c>
      <c r="H7" s="519">
        <v>367</v>
      </c>
      <c r="I7" s="519" t="s">
        <v>1379</v>
      </c>
      <c r="J7" s="519">
        <v>4502001</v>
      </c>
      <c r="K7" s="519" t="s">
        <v>1260</v>
      </c>
      <c r="L7" s="520" t="s">
        <v>1380</v>
      </c>
      <c r="M7" s="520" t="s">
        <v>121</v>
      </c>
      <c r="N7" s="516">
        <v>0</v>
      </c>
      <c r="O7" s="516">
        <v>2023</v>
      </c>
      <c r="P7" s="516" t="s">
        <v>1381</v>
      </c>
      <c r="Q7" s="516">
        <v>15</v>
      </c>
      <c r="R7" s="516">
        <v>45</v>
      </c>
      <c r="S7" s="516">
        <v>6</v>
      </c>
      <c r="T7" s="521">
        <v>0.13</v>
      </c>
      <c r="U7" s="516">
        <v>0</v>
      </c>
      <c r="V7" s="516">
        <v>2</v>
      </c>
      <c r="W7" s="516">
        <v>13</v>
      </c>
      <c r="X7" s="522">
        <v>15</v>
      </c>
      <c r="Y7" s="522">
        <v>30</v>
      </c>
      <c r="Z7" s="521">
        <v>0.25</v>
      </c>
      <c r="AA7" s="523">
        <v>36</v>
      </c>
      <c r="AB7" s="521">
        <v>1</v>
      </c>
      <c r="AC7" s="524">
        <v>0.8</v>
      </c>
      <c r="AD7" s="525">
        <v>7426300000</v>
      </c>
      <c r="AE7" s="518" t="s">
        <v>1367</v>
      </c>
      <c r="AF7" s="526">
        <v>14173098127</v>
      </c>
      <c r="AG7" s="521">
        <v>1</v>
      </c>
    </row>
    <row r="8" spans="1:33" ht="60" x14ac:dyDescent="0.2">
      <c r="A8" s="784" t="s">
        <v>1362</v>
      </c>
      <c r="B8" s="793" t="s">
        <v>61</v>
      </c>
      <c r="C8" s="790" t="s">
        <v>1000</v>
      </c>
      <c r="D8" s="787" t="s">
        <v>1382</v>
      </c>
      <c r="E8" s="790">
        <v>3502</v>
      </c>
      <c r="F8" s="790" t="s">
        <v>1009</v>
      </c>
      <c r="G8" s="790" t="s">
        <v>1010</v>
      </c>
      <c r="H8" s="790">
        <v>329</v>
      </c>
      <c r="I8" s="344" t="s">
        <v>1388</v>
      </c>
      <c r="J8" s="790">
        <v>3502024</v>
      </c>
      <c r="K8" s="344" t="s">
        <v>959</v>
      </c>
      <c r="L8" s="345" t="s">
        <v>1394</v>
      </c>
      <c r="M8" s="787" t="s">
        <v>121</v>
      </c>
      <c r="N8" s="784">
        <v>0</v>
      </c>
      <c r="O8" s="784">
        <v>2023</v>
      </c>
      <c r="P8" s="784" t="s">
        <v>1372</v>
      </c>
      <c r="Q8" s="784">
        <v>1</v>
      </c>
      <c r="R8" s="784">
        <v>4</v>
      </c>
      <c r="S8" s="784">
        <v>1</v>
      </c>
      <c r="T8" s="799">
        <v>0.25</v>
      </c>
      <c r="U8" s="784">
        <v>1</v>
      </c>
      <c r="V8" s="784">
        <v>0</v>
      </c>
      <c r="W8" s="784">
        <v>0</v>
      </c>
      <c r="X8" s="802">
        <v>0</v>
      </c>
      <c r="Y8" s="802">
        <v>1</v>
      </c>
      <c r="Z8" s="799">
        <v>0.25</v>
      </c>
      <c r="AA8" s="796">
        <v>2</v>
      </c>
      <c r="AB8" s="799">
        <v>1</v>
      </c>
      <c r="AC8" s="811">
        <v>0.5</v>
      </c>
      <c r="AD8" s="808">
        <v>2000000000</v>
      </c>
      <c r="AE8" s="793" t="s">
        <v>1367</v>
      </c>
      <c r="AF8" s="805">
        <v>2170000000</v>
      </c>
      <c r="AG8" s="799">
        <v>1</v>
      </c>
    </row>
    <row r="9" spans="1:33" ht="24" x14ac:dyDescent="0.2">
      <c r="A9" s="785"/>
      <c r="B9" s="794"/>
      <c r="C9" s="791"/>
      <c r="D9" s="788"/>
      <c r="E9" s="791"/>
      <c r="F9" s="791"/>
      <c r="G9" s="791"/>
      <c r="H9" s="791"/>
      <c r="I9" s="344" t="s">
        <v>1389</v>
      </c>
      <c r="J9" s="791"/>
      <c r="K9" s="344" t="s">
        <v>1392</v>
      </c>
      <c r="L9" s="345" t="s">
        <v>1395</v>
      </c>
      <c r="M9" s="788"/>
      <c r="N9" s="785"/>
      <c r="O9" s="785"/>
      <c r="P9" s="785"/>
      <c r="Q9" s="785"/>
      <c r="R9" s="785"/>
      <c r="S9" s="785"/>
      <c r="T9" s="800"/>
      <c r="U9" s="785"/>
      <c r="V9" s="785"/>
      <c r="W9" s="785"/>
      <c r="X9" s="803"/>
      <c r="Y9" s="803"/>
      <c r="Z9" s="800"/>
      <c r="AA9" s="797"/>
      <c r="AB9" s="800"/>
      <c r="AC9" s="812"/>
      <c r="AD9" s="809"/>
      <c r="AE9" s="794"/>
      <c r="AF9" s="806"/>
      <c r="AG9" s="800"/>
    </row>
    <row r="10" spans="1:33" x14ac:dyDescent="0.2">
      <c r="A10" s="785"/>
      <c r="B10" s="794"/>
      <c r="C10" s="791"/>
      <c r="D10" s="788"/>
      <c r="E10" s="791"/>
      <c r="F10" s="791"/>
      <c r="G10" s="791"/>
      <c r="H10" s="791"/>
      <c r="I10" s="344" t="s">
        <v>1390</v>
      </c>
      <c r="J10" s="791"/>
      <c r="K10" s="344" t="s">
        <v>1393</v>
      </c>
      <c r="L10" s="345" t="s">
        <v>1396</v>
      </c>
      <c r="M10" s="788"/>
      <c r="N10" s="785"/>
      <c r="O10" s="785"/>
      <c r="P10" s="785"/>
      <c r="Q10" s="785"/>
      <c r="R10" s="785"/>
      <c r="S10" s="785"/>
      <c r="T10" s="800"/>
      <c r="U10" s="785"/>
      <c r="V10" s="785"/>
      <c r="W10" s="785"/>
      <c r="X10" s="803"/>
      <c r="Y10" s="803"/>
      <c r="Z10" s="800"/>
      <c r="AA10" s="797"/>
      <c r="AB10" s="800"/>
      <c r="AC10" s="812"/>
      <c r="AD10" s="809"/>
      <c r="AE10" s="794"/>
      <c r="AF10" s="806"/>
      <c r="AG10" s="800"/>
    </row>
    <row r="11" spans="1:33" ht="24" x14ac:dyDescent="0.2">
      <c r="A11" s="786"/>
      <c r="B11" s="795"/>
      <c r="C11" s="792"/>
      <c r="D11" s="789"/>
      <c r="E11" s="792"/>
      <c r="F11" s="792"/>
      <c r="G11" s="792"/>
      <c r="H11" s="792"/>
      <c r="I11" s="335" t="s">
        <v>1391</v>
      </c>
      <c r="J11" s="792"/>
      <c r="K11" s="335"/>
      <c r="L11" s="336" t="s">
        <v>1397</v>
      </c>
      <c r="M11" s="789"/>
      <c r="N11" s="786"/>
      <c r="O11" s="786"/>
      <c r="P11" s="786"/>
      <c r="Q11" s="786"/>
      <c r="R11" s="786"/>
      <c r="S11" s="786"/>
      <c r="T11" s="801"/>
      <c r="U11" s="786"/>
      <c r="V11" s="786"/>
      <c r="W11" s="786"/>
      <c r="X11" s="804"/>
      <c r="Y11" s="804"/>
      <c r="Z11" s="801"/>
      <c r="AA11" s="798"/>
      <c r="AB11" s="801"/>
      <c r="AC11" s="813"/>
      <c r="AD11" s="810"/>
      <c r="AE11" s="795"/>
      <c r="AF11" s="807"/>
      <c r="AG11" s="801"/>
    </row>
  </sheetData>
  <mergeCells count="59">
    <mergeCell ref="AB8:AB11"/>
    <mergeCell ref="AG8:AG11"/>
    <mergeCell ref="AF8:AF11"/>
    <mergeCell ref="AE8:AE11"/>
    <mergeCell ref="AD8:AD11"/>
    <mergeCell ref="AC8:AC11"/>
    <mergeCell ref="P8:P11"/>
    <mergeCell ref="AA8:AA11"/>
    <mergeCell ref="Z8:Z11"/>
    <mergeCell ref="Y8:Y11"/>
    <mergeCell ref="X8:X11"/>
    <mergeCell ref="W8:W11"/>
    <mergeCell ref="V8:V11"/>
    <mergeCell ref="U8:U11"/>
    <mergeCell ref="T8:T11"/>
    <mergeCell ref="S8:S11"/>
    <mergeCell ref="R8:R11"/>
    <mergeCell ref="Q8:Q11"/>
    <mergeCell ref="A8:A11"/>
    <mergeCell ref="O8:O11"/>
    <mergeCell ref="N8:N11"/>
    <mergeCell ref="M8:M11"/>
    <mergeCell ref="J8:J11"/>
    <mergeCell ref="H8:H11"/>
    <mergeCell ref="G8:G11"/>
    <mergeCell ref="F8:F11"/>
    <mergeCell ref="E8:E11"/>
    <mergeCell ref="D8:D11"/>
    <mergeCell ref="C8:C11"/>
    <mergeCell ref="B8:B11"/>
    <mergeCell ref="S1:S2"/>
    <mergeCell ref="AF1:AF2"/>
    <mergeCell ref="AE1:AE2"/>
    <mergeCell ref="AD1:AD2"/>
    <mergeCell ref="AC1:AC2"/>
    <mergeCell ref="AB1:AB2"/>
    <mergeCell ref="Z1:Z2"/>
    <mergeCell ref="X1:X2"/>
    <mergeCell ref="W1:W2"/>
    <mergeCell ref="V1:V2"/>
    <mergeCell ref="U1:U2"/>
    <mergeCell ref="T1:T2"/>
    <mergeCell ref="F1:F2"/>
    <mergeCell ref="R1:R2"/>
    <mergeCell ref="P1:P2"/>
    <mergeCell ref="O1:O2"/>
    <mergeCell ref="N1:N2"/>
    <mergeCell ref="M1:M2"/>
    <mergeCell ref="L1:L2"/>
    <mergeCell ref="K1:K2"/>
    <mergeCell ref="J1:J2"/>
    <mergeCell ref="I1:I2"/>
    <mergeCell ref="H1:H2"/>
    <mergeCell ref="G1:G2"/>
    <mergeCell ref="E1:E2"/>
    <mergeCell ref="D1:D2"/>
    <mergeCell ref="C1:C2"/>
    <mergeCell ref="B1:B2"/>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28</vt:i4>
      </vt:variant>
    </vt:vector>
  </HeadingPairs>
  <TitlesOfParts>
    <vt:vector size="28" baseType="lpstr">
      <vt:lpstr>INSTRUCTIVO</vt:lpstr>
      <vt:lpstr>TABLAS DINAM</vt:lpstr>
      <vt:lpstr>TABLAS SEMAFORO</vt:lpstr>
      <vt:lpstr>SEMAFORO</vt:lpstr>
      <vt:lpstr>CONSOLIDADO</vt:lpstr>
      <vt:lpstr>AGRICULTURA</vt:lpstr>
      <vt:lpstr>SALUD</vt:lpstr>
      <vt:lpstr>PLANEACION</vt:lpstr>
      <vt:lpstr>PRIVADA</vt:lpstr>
      <vt:lpstr>MUJER</vt:lpstr>
      <vt:lpstr>EDUCACION</vt:lpstr>
      <vt:lpstr>AGUAS DE BOLIVAR</vt:lpstr>
      <vt:lpstr>RIESGOS</vt:lpstr>
      <vt:lpstr>INFRAESTRUCTURA</vt:lpstr>
      <vt:lpstr>HACIENDA</vt:lpstr>
      <vt:lpstr>DESARROLLO ECONOMICO</vt:lpstr>
      <vt:lpstr>MOVILIDAD</vt:lpstr>
      <vt:lpstr>IDERBOL</vt:lpstr>
      <vt:lpstr>UNIBAC</vt:lpstr>
      <vt:lpstr>SERVICIOS PUBLICOS</vt:lpstr>
      <vt:lpstr>ICULTUR</vt:lpstr>
      <vt:lpstr>VICTIMAS</vt:lpstr>
      <vt:lpstr>MINAS</vt:lpstr>
      <vt:lpstr>TIC</vt:lpstr>
      <vt:lpstr>GENERAL</vt:lpstr>
      <vt:lpstr>IGUALDAD</vt:lpstr>
      <vt:lpstr>SEGURIDAD</vt:lpstr>
      <vt:lpstr>INTERIOR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cesardelaespriella@gmail.com</cp:lastModifiedBy>
  <dcterms:created xsi:type="dcterms:W3CDTF">2026-01-06T18:55:51Z</dcterms:created>
  <dcterms:modified xsi:type="dcterms:W3CDTF">2026-04-07T16:43:03Z</dcterms:modified>
</cp:coreProperties>
</file>